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Z:\Price Review\2023-27 GAAR\Addendum to the Initial Proposal\Supporting Documents\Future of Gas\"/>
    </mc:Choice>
  </mc:AlternateContent>
  <xr:revisionPtr revIDLastSave="0" documentId="13_ncr:1_{2BBD0CC7-B308-4C61-BF9C-1AB814A17F9B}" xr6:coauthVersionLast="45" xr6:coauthVersionMax="45" xr10:uidLastSave="{00000000-0000-0000-0000-000000000000}"/>
  <bookViews>
    <workbookView xWindow="20370" yWindow="-2340" windowWidth="29040" windowHeight="15840" tabRatio="807" firstSheet="2" activeTab="8" xr2:uid="{82964413-CCA4-4A48-8BF1-902C1CEFA3BE}"/>
  </bookViews>
  <sheets>
    <sheet name="Overview" sheetId="2" r:id="rId1"/>
    <sheet name="Assumptions" sheetId="5" r:id="rId2"/>
    <sheet name="Time" sheetId="6" r:id="rId3"/>
    <sheet name="GA" sheetId="9" r:id="rId4"/>
    <sheet name="Tariffs" sheetId="37" r:id="rId5"/>
    <sheet name="Forecast" sheetId="20" r:id="rId6"/>
    <sheet name="Scenario_Inputs" sheetId="22" r:id="rId7"/>
    <sheet name="Scenarios" sheetId="39" r:id="rId8"/>
    <sheet name="ACIL" sheetId="38" r:id="rId9"/>
    <sheet name="Outputs" sheetId="18" r:id="rId10"/>
    <sheet name="Calcs" sheetId="33" r:id="rId11"/>
    <sheet name="Base_Dep" sheetId="25" r:id="rId12"/>
    <sheet name="FoG_Dep" sheetId="23" r:id="rId13"/>
    <sheet name="RAB" sheetId="30" r:id="rId14"/>
    <sheet name="Reports" sheetId="34" r:id="rId15"/>
    <sheet name="BB" sheetId="31" r:id="rId16"/>
    <sheet name="Analysis" sheetId="35" r:id="rId17"/>
    <sheet name="Demand" sheetId="36" r:id="rId18"/>
    <sheet name="Appendices" sheetId="3" r:id="rId19"/>
    <sheet name="Lookups" sheetId="7" r:id="rId20"/>
    <sheet name="Checks" sheetId="4" r:id="rId21"/>
  </sheets>
  <externalReferences>
    <externalReference r:id="rId22"/>
    <externalReference r:id="rId23"/>
    <externalReference r:id="rId24"/>
    <externalReference r:id="rId25"/>
  </externalReferences>
  <definedNames>
    <definedName name="Alt_Chks_Msg">Checks!$G$22</definedName>
    <definedName name="Alt_Chks_Ttl_Areas">Checks!$M$26</definedName>
    <definedName name="BA_Alt_Chks" hidden="1">Checks!$19:$26</definedName>
    <definedName name="BA_Err_Chks" hidden="1">Checks!$3:$10</definedName>
    <definedName name="BA_Sens_Chks" hidden="1">Checks!$11:$18</definedName>
    <definedName name="CA_Alt_Chks">Checks!$K$25</definedName>
    <definedName name="CA_Alt_Chks_Area_Names">Checks!$B$25</definedName>
    <definedName name="CA_Alt_Chks_Flags">Checks!$M$25</definedName>
    <definedName name="CA_Alt_Chks_Inc">Checks!$L$25</definedName>
    <definedName name="CA_Err_Chks">Checks!$K$9</definedName>
    <definedName name="CA_Err_Chks_Area_Names">Checks!$B$9</definedName>
    <definedName name="CA_Err_Chks_Flags">Checks!$M$9</definedName>
    <definedName name="CA_Err_Chks_Inc">Checks!$L$9</definedName>
    <definedName name="CA_GAAR_Demand_Forecast">GA!$F$32:$F$33</definedName>
    <definedName name="CA_GAAR_Scenario_List">GA!$F$25:$F$28</definedName>
    <definedName name="CA_Sens_Chks">Checks!$K$17</definedName>
    <definedName name="CA_Sens_Chks_Area_Names">Checks!$B$17</definedName>
    <definedName name="CA_Sens_Chks_Flags">Checks!$M$17</definedName>
    <definedName name="CA_Sens_Chks_Inc">Checks!$L$17</definedName>
    <definedName name="CB_Alt_Chks_Show_Msg">Checks!$K$26</definedName>
    <definedName name="CB_Err_Chks_Show_Msg">Checks!$K$10</definedName>
    <definedName name="CB_GAAR_Focus_Date_2024_28">ACIL!$F$44</definedName>
    <definedName name="CB_GAAR_Focus_Date_IT_Other">ACIL!$F$40</definedName>
    <definedName name="CB_GAAR_Focus_Date_M_S">ACIL!$F$38</definedName>
    <definedName name="CB_GAAR_Focus_Date_Meters_SCADA">ACIL!$F$39</definedName>
    <definedName name="CB_GAAR_Focus_Date_Opening_RAB">ACIL!$F$43</definedName>
    <definedName name="CB_GAAR_Focus_Date_Post2028">ACIL!$F$45</definedName>
    <definedName name="CB_GAAR_Shape_Factor_2024_28">ACIL!$F$32</definedName>
    <definedName name="CB_GAAR_Shape_Factor_IT_Other">ACIL!$F$28</definedName>
    <definedName name="CB_GAAR_Shape_Factor_M_S">ACIL!$F$26</definedName>
    <definedName name="CB_GAAR_Shape_Factor_Meters_SCADA">ACIL!$F$27</definedName>
    <definedName name="CB_GAAR_Shape_Factor_Opening_RAB">ACIL!$F$31</definedName>
    <definedName name="CB_GAAR_Shape_Factor_Post2028">ACIL!$F$33</definedName>
    <definedName name="CB_Sens_Chks_Show_Msg">Checks!$K$18</definedName>
    <definedName name="DD_GAAR_Demand_Forecast">ACIL!$F$19</definedName>
    <definedName name="DD_GAAR_Scenario">ACIL!$F$17</definedName>
    <definedName name="DD_Ts_Denom">Time!$I$12</definedName>
    <definedName name="DD_Ts_Fin_Yr_End_Mth">Time!$H$7</definedName>
    <definedName name="Err_Chks_Msg">Checks!$G$6</definedName>
    <definedName name="Err_Chks_Ttl_Areas">Checks!$M$10</definedName>
    <definedName name="GAAR_Aug_Growth">GA!$G$46</definedName>
    <definedName name="GAAR_Cap_OH">GA!$G$48</definedName>
    <definedName name="GAAR_Connection_Rate">GA!$G$42</definedName>
    <definedName name="GAAR_Connections_Meters">GA!$G$44</definedName>
    <definedName name="GAAR_Connections_MS">GA!$G$43</definedName>
    <definedName name="GAAR_Cust_Cont">GA!$G$49</definedName>
    <definedName name="GAAR_Focus_Date">ACIL!$G$35</definedName>
    <definedName name="GAAR_HY_WACC">GA!$G$50</definedName>
    <definedName name="GAAR_Net_Capex_Factor">GA!$G$51</definedName>
    <definedName name="GAAR_Opex_Base">Forecast!$I$28</definedName>
    <definedName name="GAAR_Opex_Connections_Growth">GA!$G$56</definedName>
    <definedName name="GAAR_WACC">GA!$G$38</definedName>
    <definedName name="HL_Alt_Chk">Checks!$B$20</definedName>
    <definedName name="HL_Err_Chk">Checks!$B$4</definedName>
    <definedName name="HL_Home">Overview!$B$1</definedName>
    <definedName name="HL_Sens_Chk">Checks!$B$12</definedName>
    <definedName name="HL_Sheet_Main" hidden="1">Overview!$A$1</definedName>
    <definedName name="HL_Sheet_Main_10" hidden="1">Analysis!$A$1</definedName>
    <definedName name="HL_Sheet_Main_11" hidden="1">Outputs!$A$1</definedName>
    <definedName name="HL_Sheet_Main_12" hidden="1">Base_Dep!$A$1</definedName>
    <definedName name="HL_Sheet_Main_13" hidden="1">Demand!$A$1</definedName>
    <definedName name="HL_Sheet_Main_14" hidden="1">Forecast!$A$1</definedName>
    <definedName name="HL_Sheet_Main_15" hidden="1">Scenario_Inputs!$A$1</definedName>
    <definedName name="HL_Sheet_Main_16" hidden="1">FoG_Dep!$A$1</definedName>
    <definedName name="HL_Sheet_Main_17" hidden="1">BB!$A$1</definedName>
    <definedName name="HL_Sheet_Main_18" hidden="1">Scenarios!$A$1</definedName>
    <definedName name="HL_Sheet_Main_19" hidden="1">Tariffs!$A$1</definedName>
    <definedName name="HL_Sheet_Main_2" hidden="1">Appendices!$A$1</definedName>
    <definedName name="HL_Sheet_Main_20" hidden="1">RAB!$A$1</definedName>
    <definedName name="HL_Sheet_Main_21" hidden="1">ACIL!$A$1</definedName>
    <definedName name="HL_Sheet_Main_3" hidden="1">Checks!$A$1</definedName>
    <definedName name="HL_Sheet_Main_4" hidden="1">Assumptions!$A$1</definedName>
    <definedName name="HL_Sheet_Main_5" hidden="1">Time!$A$1</definedName>
    <definedName name="HL_Sheet_Main_6" hidden="1">Lookups!$A$1</definedName>
    <definedName name="HL_Sheet_Main_7" hidden="1">GA!$A$1</definedName>
    <definedName name="HL_Sheet_Main_8" hidden="1">Calcs!$A$1</definedName>
    <definedName name="HL_Sheet_Main_9" hidden="1">Reports!$A$1</definedName>
    <definedName name="HL_TOC_1" hidden="1">Checks!$B$4</definedName>
    <definedName name="HL_TOC_10" hidden="1">Base_Dep!$B$13</definedName>
    <definedName name="HL_TOC_11" hidden="1">Tariffs!$B$4</definedName>
    <definedName name="HL_TOC_12" hidden="1">Forecast!$B$11</definedName>
    <definedName name="HL_TOC_13" hidden="1">Scenario_Inputs!$B$11</definedName>
    <definedName name="HL_TOC_14" hidden="1">Base_Dep!$B$108</definedName>
    <definedName name="HL_TOC_15" hidden="1">Base_Dep!$B$203</definedName>
    <definedName name="HL_TOC_16" hidden="1">RAB!$B$13</definedName>
    <definedName name="HL_TOC_17" hidden="1">Scenarios!$B$11</definedName>
    <definedName name="HL_TOC_18" hidden="1">RAB!$B$28</definedName>
    <definedName name="HL_TOC_19" hidden="1">RAB!$B$43</definedName>
    <definedName name="HL_TOC_2" hidden="1">Checks!$B$12</definedName>
    <definedName name="HL_TOC_20" hidden="1">BB!$B$13</definedName>
    <definedName name="HL_TOC_21" hidden="1">ACIL!$B$13</definedName>
    <definedName name="HL_TOC_3" hidden="1">Checks!$B$20</definedName>
    <definedName name="HL_TOC_4" hidden="1">Time!$B$4</definedName>
    <definedName name="HL_TOC_5" hidden="1">Lookups!$B$4</definedName>
    <definedName name="HL_TOC_6" hidden="1">GA!$B$4</definedName>
    <definedName name="HL_TOC_8" hidden="1">Analysis!$B$13</definedName>
    <definedName name="HL_TOC_9" hidden="1">Demand!$B$11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"{6B85B4B0-464D-4D81-A5C4-3F61CDACC3BB}"</definedName>
    <definedName name="Model_Name">Overview!$B$2</definedName>
    <definedName name="MODMC1" hidden="1">Time!$3:$27</definedName>
    <definedName name="MODMC11" hidden="1">Analysis!$3:$11</definedName>
    <definedName name="MODMC12" hidden="1">Demand!$3:$9</definedName>
    <definedName name="MODMC14" hidden="1">Scenario_Inputs!$10:$135</definedName>
    <definedName name="MODMC15" hidden="1">Scenario_Inputs!$3:$9</definedName>
    <definedName name="MODMC17" hidden="1">Scenarios!$3:$9</definedName>
    <definedName name="MODMC18" hidden="1">RAB!$12:$26</definedName>
    <definedName name="MODMC19" hidden="1">Tariffs!$3:$70</definedName>
    <definedName name="MODMC2" hidden="1">Lookups!$3:$85</definedName>
    <definedName name="MODMC20" hidden="1">ACIL!$12:$252</definedName>
    <definedName name="MODMC21" hidden="1">RAB!$27:$41</definedName>
    <definedName name="MODMC22" hidden="1">RAB!$42:$56</definedName>
    <definedName name="MODMC23" hidden="1">FoG_Dep!$12:$115</definedName>
    <definedName name="MODMC24" hidden="1">FoG_Dep!$3:$11</definedName>
    <definedName name="MODMC25" hidden="1">ACIL!$3:$11</definedName>
    <definedName name="MODMC26" hidden="1">FoG_Dep!$116:$219</definedName>
    <definedName name="MODMC27" hidden="1">FoG_Dep!$220:$323</definedName>
    <definedName name="MODMC29" hidden="1">RAB!$3:$11</definedName>
    <definedName name="MODMC30" hidden="1">BB!$12:$146</definedName>
    <definedName name="MODMC31" hidden="1">BB!$3:$11</definedName>
    <definedName name="MODMC37" hidden="1">Base_Dep!$12:$106</definedName>
    <definedName name="MODMC38" hidden="1">Base_Dep!$107:$201</definedName>
    <definedName name="MODMC39" hidden="1">Base_Dep!$202:$296</definedName>
    <definedName name="MODMC4" hidden="1">GA!$3:$75</definedName>
    <definedName name="MODMC47" hidden="1">Base_Dep!$3:$11</definedName>
    <definedName name="MODMC5" hidden="1">Forecast!$10:$33</definedName>
    <definedName name="MODMC6" hidden="1">Forecast!$3:$9</definedName>
    <definedName name="MODMC7" hidden="1">Scenarios!$10:$66</definedName>
    <definedName name="MODMC8" hidden="1">Demand!$10:$392</definedName>
    <definedName name="MODMC9" hidden="1">Analysis!$12:$107</definedName>
    <definedName name="_xlnm.Print_Area" localSheetId="8">ACIL!$B$1:$Q$189</definedName>
    <definedName name="_xlnm.Print_Area" localSheetId="16">Analysis!$B$1:$Q$39</definedName>
    <definedName name="_xlnm.Print_Area" localSheetId="18">Appendices!$B$1:$N$30</definedName>
    <definedName name="_xlnm.Print_Area" localSheetId="1">Assumptions!$B$1:$N$30</definedName>
    <definedName name="_xlnm.Print_Area" localSheetId="11">Base_Dep!$B$1:$Q$106</definedName>
    <definedName name="_xlnm.Print_Area" localSheetId="15">BB!$B$1:$Q$73</definedName>
    <definedName name="_xlnm.Print_Area" localSheetId="10">Calcs!$B$1:$N$30</definedName>
    <definedName name="_xlnm.Print_Area" localSheetId="20">Checks!$B$1:$Q$56</definedName>
    <definedName name="_xlnm.Print_Area" localSheetId="17">Demand!$B$1:$Q$366</definedName>
    <definedName name="_xlnm.Print_Area" localSheetId="12">FoG_Dep!$B$1:$Q$115</definedName>
    <definedName name="_xlnm.Print_Area" localSheetId="5">Forecast!$B$1:$Q$13</definedName>
    <definedName name="_xlnm.Print_Area" localSheetId="3">GA!$B$1:$Q$75</definedName>
    <definedName name="_xlnm.Print_Area" localSheetId="19">Lookups!$B$1:$G$85</definedName>
    <definedName name="_xlnm.Print_Area" localSheetId="9">Outputs!$B$1:$N$30</definedName>
    <definedName name="_xlnm.Print_Area" localSheetId="0">Overview!$B$1:$N$41</definedName>
    <definedName name="_xlnm.Print_Area" localSheetId="13">RAB!$B$1:$Q$56</definedName>
    <definedName name="_xlnm.Print_Area" localSheetId="14">Reports!$B$1:$N$30</definedName>
    <definedName name="_xlnm.Print_Area" localSheetId="6">Scenario_Inputs!$B$1:$Q$135</definedName>
    <definedName name="_xlnm.Print_Area" localSheetId="7">Scenarios!$B$1:$Q$73</definedName>
    <definedName name="_xlnm.Print_Area" localSheetId="4">Tariffs!$B$1:$Q$90</definedName>
    <definedName name="_xlnm.Print_Area" localSheetId="2">Time!$B$1:$Q$13</definedName>
    <definedName name="_xlnm.Print_Titles" localSheetId="8">ACIL!$1:$11</definedName>
    <definedName name="_xlnm.Print_Titles" localSheetId="16">Analysis!$1:$11</definedName>
    <definedName name="_xlnm.Print_Titles" localSheetId="11">Base_Dep!$1:$11</definedName>
    <definedName name="_xlnm.Print_Titles" localSheetId="15">BB!$1:$11</definedName>
    <definedName name="_xlnm.Print_Titles" localSheetId="20">Checks!$1:$2</definedName>
    <definedName name="_xlnm.Print_Titles" localSheetId="17">Demand!$1:$9</definedName>
    <definedName name="_xlnm.Print_Titles" localSheetId="12">FoG_Dep!$1:$11</definedName>
    <definedName name="_xlnm.Print_Titles" localSheetId="5">Forecast!$1:$9</definedName>
    <definedName name="_xlnm.Print_Titles" localSheetId="3">GA!$1:$2</definedName>
    <definedName name="_xlnm.Print_Titles" localSheetId="19">Lookups!$1:$2</definedName>
    <definedName name="_xlnm.Print_Titles" localSheetId="0">Overview!$1:$2</definedName>
    <definedName name="_xlnm.Print_Titles" localSheetId="13">RAB!$1:$11</definedName>
    <definedName name="_xlnm.Print_Titles" localSheetId="6">Scenario_Inputs!$1:$4</definedName>
    <definedName name="_xlnm.Print_Titles" localSheetId="7">Scenarios!$1:$9</definedName>
    <definedName name="_xlnm.Print_Titles" localSheetId="4">Tariffs!$1:$2</definedName>
    <definedName name="_xlnm.Print_Titles" localSheetId="2">Time!$1:$2</definedName>
    <definedName name="Sens_Chks_Msg">Checks!$G$14</definedName>
    <definedName name="Sens_Chks_Ttl_Areas">Checks!$M$18</definedName>
    <definedName name="TBXBST" localSheetId="8" hidden="1">"|B|To|B||T|All|T||N|1|N||FTSCN|10|FTSCN||TSP|0|TSP|"</definedName>
    <definedName name="TBXBST" localSheetId="16" hidden="1">"|B|To|B||T|All|T||N|1|N||FTSCN|10|FTSCN||TSP|0|TSP|"</definedName>
    <definedName name="TBXBST" localSheetId="18" hidden="1">"|B|Sc|B|"</definedName>
    <definedName name="TBXBST" localSheetId="1" hidden="1">"|B|Sc|B|"</definedName>
    <definedName name="TBXBST" localSheetId="11" hidden="1">"|B|To|B||T|All|T||N|1|N||FTSCN|10|FTSCN||TSP|0|TSP|"</definedName>
    <definedName name="TBXBST" localSheetId="15" hidden="1">"|B|To|B||T|All|T||N|1|N||FTSCN|10|FTSCN||TSP|0|TSP|"</definedName>
    <definedName name="TBXBST" localSheetId="10" hidden="1">"|B|Ssc|B|"</definedName>
    <definedName name="TBXBST" localSheetId="20" hidden="1">"|B|Bo|B|"</definedName>
    <definedName name="TBXBST" localSheetId="17" hidden="1">"|B|To|B||T|All|T||N|1|N||FTSCN|10|FTSCN||TSP|0|TSP|"</definedName>
    <definedName name="TBXBST" localSheetId="12" hidden="1">"|B|To|B||T|All|T||N|1|N||FTSCN|10|FTSCN||TSP|0|TSP|"</definedName>
    <definedName name="TBXBST" localSheetId="5" hidden="1">"|B|Ta|B||T|All|T||N|1|N||FTSCN|10|FTSCN||TSP|0|TSP|"</definedName>
    <definedName name="TBXBST" localSheetId="3" hidden="1">"|B|Ba|B|"</definedName>
    <definedName name="TBXBST" localSheetId="19" hidden="1">"|B|Lu|B|"</definedName>
    <definedName name="TBXBST" localSheetId="9" hidden="1">"|B|Sc|B|"</definedName>
    <definedName name="TBXBST" localSheetId="0" hidden="1">"|B|Overview|B|"</definedName>
    <definedName name="TBXBST" localSheetId="13" hidden="1">"|B|To|B||T|All|T||N|1|N||FTSCN|10|FTSCN||TSP|0|TSP|"</definedName>
    <definedName name="TBXBST" localSheetId="14" hidden="1">"|B|Ssc|B|"</definedName>
    <definedName name="TBXBST" localSheetId="6" hidden="1">"|B|Ta|B||T|All|T||N|1|N||FTSCN|10|FTSCN||TSP|0|TSP|"</definedName>
    <definedName name="TBXBST" localSheetId="7" hidden="1">"|B|To|B||T|All|T||N|1|N||FTSCN|10|FTSCN||TSP|0|TSP|"</definedName>
    <definedName name="TBXBST" localSheetId="4" hidden="1">"|B|Ba|B|"</definedName>
    <definedName name="TBXBST" localSheetId="2" hidden="1">"|B|Ba|B|"</definedName>
    <definedName name="TOC_Hdg_1" hidden="1">Checks!$B$4</definedName>
    <definedName name="TOC_Hdg_10" hidden="1">Base_Dep!$B$13</definedName>
    <definedName name="TOC_Hdg_11" hidden="1">Tariffs!$B$4</definedName>
    <definedName name="TOC_Hdg_12" hidden="1">Forecast!$B$11</definedName>
    <definedName name="TOC_Hdg_13" hidden="1">Scenario_Inputs!$B$11</definedName>
    <definedName name="TOC_Hdg_14" hidden="1">Base_Dep!$B$108</definedName>
    <definedName name="TOC_Hdg_15" hidden="1">Base_Dep!$B$203</definedName>
    <definedName name="TOC_Hdg_16" hidden="1">RAB!$B$13</definedName>
    <definedName name="TOC_Hdg_17" hidden="1">Scenarios!$B$11</definedName>
    <definedName name="TOC_Hdg_18" hidden="1">RAB!$B$28</definedName>
    <definedName name="TOC_Hdg_19" hidden="1">RAB!$B$43</definedName>
    <definedName name="TOC_Hdg_2" hidden="1">Checks!$B$12</definedName>
    <definedName name="TOC_Hdg_20" hidden="1">BB!$B$13</definedName>
    <definedName name="TOC_Hdg_21" hidden="1">ACIL!$B$13</definedName>
    <definedName name="TOC_Hdg_3" hidden="1">Checks!$B$20</definedName>
    <definedName name="TOC_Hdg_4" hidden="1">Time!$B$4</definedName>
    <definedName name="TOC_Hdg_5" hidden="1">Lookups!$B$4</definedName>
    <definedName name="TOC_Hdg_6" hidden="1">GA!$B$4</definedName>
    <definedName name="TOC_Hdg_8" hidden="1">Analysis!$B$13</definedName>
    <definedName name="TOC_Hdg_9" hidden="1">Demand!$B$11</definedName>
    <definedName name="Ts_Billion">Lookups!$D$85</definedName>
    <definedName name="Ts_Currency">Time!$H$12</definedName>
    <definedName name="Ts_Current_Fcast_Periods">Time!$H$16</definedName>
    <definedName name="Ts_Days_In_Wk">Lookups!$D$63</definedName>
    <definedName name="Ts_Denom_Conv_Fact">Time!$H$13</definedName>
    <definedName name="Ts_End_Date">Time!$H$11</definedName>
    <definedName name="Ts_First_Fin_Yr">Time!$H$8</definedName>
    <definedName name="Ts_Focus_Date">Time!$H$22</definedName>
    <definedName name="Ts_Focus_Date_Years">Time!$H$23</definedName>
    <definedName name="Ts_Halves_In_Yr">Lookups!$D$69</definedName>
    <definedName name="Ts_Hrs_In_Day">Lookups!$D$62</definedName>
    <definedName name="Ts_Last_Yr_Current_Fcast">Time!$H$15</definedName>
    <definedName name="Ts_LT_Fcast_Periods">Time!$H$20</definedName>
    <definedName name="Ts_LTF_Start_Date">Time!$H$19</definedName>
    <definedName name="Ts_Million">Lookups!$D$84</definedName>
    <definedName name="Ts_Min_Shape_Factor">Time!$H$27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hape_Factor">Time!$H$25</definedName>
    <definedName name="Ts_Start_Date">Time!$H$10</definedName>
    <definedName name="Ts_Term">Time!$H$9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8" i="38" l="1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AE218" i="38"/>
  <c r="AF218" i="38"/>
  <c r="AG218" i="38"/>
  <c r="AH218" i="38"/>
  <c r="AI218" i="38"/>
  <c r="AJ218" i="38"/>
  <c r="AK218" i="38"/>
  <c r="AL218" i="38"/>
  <c r="AM218" i="38"/>
  <c r="AN218" i="38"/>
  <c r="AO218" i="38"/>
  <c r="AP218" i="38"/>
  <c r="AQ218" i="38"/>
  <c r="AR218" i="38"/>
  <c r="AS218" i="38"/>
  <c r="AT218" i="38"/>
  <c r="AU218" i="38"/>
  <c r="AV218" i="38"/>
  <c r="AW218" i="38"/>
  <c r="AX218" i="38"/>
  <c r="AY218" i="38"/>
  <c r="AZ218" i="38"/>
  <c r="BA218" i="38"/>
  <c r="BB218" i="38"/>
  <c r="BC218" i="38"/>
  <c r="BD218" i="38"/>
  <c r="BE218" i="38"/>
  <c r="BF218" i="38"/>
  <c r="BG218" i="38"/>
  <c r="BH218" i="38"/>
  <c r="BI218" i="38"/>
  <c r="BJ218" i="38"/>
  <c r="BK218" i="38"/>
  <c r="BL218" i="38"/>
  <c r="BM218" i="38"/>
  <c r="BN218" i="38"/>
  <c r="BO218" i="38"/>
  <c r="BP218" i="38"/>
  <c r="BQ218" i="38"/>
  <c r="BR218" i="38"/>
  <c r="BS218" i="38"/>
  <c r="BT218" i="38"/>
  <c r="BU218" i="38"/>
  <c r="BV218" i="38"/>
  <c r="BW218" i="38"/>
  <c r="BX218" i="38"/>
  <c r="BY218" i="38"/>
  <c r="BZ218" i="38"/>
  <c r="CA218" i="38"/>
  <c r="CB218" i="38"/>
  <c r="CC218" i="38"/>
  <c r="CD218" i="38"/>
  <c r="CE218" i="38"/>
  <c r="CF218" i="38"/>
  <c r="CG218" i="38"/>
  <c r="CH218" i="38"/>
  <c r="G29" i="23" l="1"/>
  <c r="K10" i="9" l="1"/>
  <c r="G236" i="23" s="1"/>
  <c r="K9" i="9"/>
  <c r="G132" i="23" s="1"/>
  <c r="K8" i="9"/>
  <c r="G28" i="23" s="1"/>
  <c r="G235" i="23"/>
  <c r="G241" i="23" s="1"/>
  <c r="G131" i="23"/>
  <c r="G137" i="23" s="1"/>
  <c r="G27" i="23"/>
  <c r="G33" i="23" s="1"/>
  <c r="G237" i="23"/>
  <c r="G133" i="23"/>
  <c r="G238" i="23"/>
  <c r="G30" i="23"/>
  <c r="G134" i="23"/>
  <c r="G239" i="23"/>
  <c r="G135" i="23"/>
  <c r="G31" i="23"/>
  <c r="G142" i="23" l="1"/>
  <c r="G150" i="23"/>
  <c r="G158" i="23"/>
  <c r="G166" i="23"/>
  <c r="G174" i="23"/>
  <c r="G182" i="23"/>
  <c r="G190" i="23"/>
  <c r="G198" i="23"/>
  <c r="G206" i="23"/>
  <c r="G214" i="23"/>
  <c r="G181" i="23"/>
  <c r="G143" i="23"/>
  <c r="G151" i="23"/>
  <c r="G159" i="23"/>
  <c r="G167" i="23"/>
  <c r="G175" i="23"/>
  <c r="G183" i="23"/>
  <c r="G191" i="23"/>
  <c r="G199" i="23"/>
  <c r="G207" i="23"/>
  <c r="G215" i="23"/>
  <c r="G141" i="23"/>
  <c r="G189" i="23"/>
  <c r="G144" i="23"/>
  <c r="G152" i="23"/>
  <c r="G160" i="23"/>
  <c r="G168" i="23"/>
  <c r="G176" i="23"/>
  <c r="G184" i="23"/>
  <c r="G192" i="23"/>
  <c r="G200" i="23"/>
  <c r="G208" i="23"/>
  <c r="G149" i="23"/>
  <c r="G205" i="23"/>
  <c r="G145" i="23"/>
  <c r="G153" i="23"/>
  <c r="G161" i="23"/>
  <c r="G169" i="23"/>
  <c r="G177" i="23"/>
  <c r="G185" i="23"/>
  <c r="G193" i="23"/>
  <c r="G201" i="23"/>
  <c r="G209" i="23"/>
  <c r="G173" i="23"/>
  <c r="G146" i="23"/>
  <c r="G154" i="23"/>
  <c r="G162" i="23"/>
  <c r="G170" i="23"/>
  <c r="G178" i="23"/>
  <c r="G186" i="23"/>
  <c r="G194" i="23"/>
  <c r="G202" i="23"/>
  <c r="G210" i="23"/>
  <c r="G197" i="23"/>
  <c r="G139" i="23"/>
  <c r="G147" i="23"/>
  <c r="G155" i="23"/>
  <c r="G163" i="23"/>
  <c r="G171" i="23"/>
  <c r="G179" i="23"/>
  <c r="G187" i="23"/>
  <c r="G195" i="23"/>
  <c r="G203" i="23"/>
  <c r="G211" i="23"/>
  <c r="G165" i="23"/>
  <c r="G140" i="23"/>
  <c r="G148" i="23"/>
  <c r="G156" i="23"/>
  <c r="G164" i="23"/>
  <c r="G172" i="23"/>
  <c r="G180" i="23"/>
  <c r="G188" i="23"/>
  <c r="G196" i="23"/>
  <c r="G204" i="23"/>
  <c r="G212" i="23"/>
  <c r="G157" i="23"/>
  <c r="G213" i="23"/>
  <c r="G41" i="23"/>
  <c r="G49" i="23"/>
  <c r="G57" i="23"/>
  <c r="G65" i="23"/>
  <c r="G73" i="23"/>
  <c r="G81" i="23"/>
  <c r="G89" i="23"/>
  <c r="G97" i="23"/>
  <c r="G105" i="23"/>
  <c r="G48" i="23"/>
  <c r="G96" i="23"/>
  <c r="G42" i="23"/>
  <c r="G50" i="23"/>
  <c r="G58" i="23"/>
  <c r="G66" i="23"/>
  <c r="G74" i="23"/>
  <c r="G82" i="23"/>
  <c r="G90" i="23"/>
  <c r="G98" i="23"/>
  <c r="G106" i="23"/>
  <c r="G64" i="23"/>
  <c r="G35" i="23"/>
  <c r="G43" i="23"/>
  <c r="G51" i="23"/>
  <c r="G59" i="23"/>
  <c r="G67" i="23"/>
  <c r="G75" i="23"/>
  <c r="G83" i="23"/>
  <c r="G91" i="23"/>
  <c r="G99" i="23"/>
  <c r="G107" i="23"/>
  <c r="G88" i="23"/>
  <c r="G36" i="23"/>
  <c r="G44" i="23"/>
  <c r="G52" i="23"/>
  <c r="G60" i="23"/>
  <c r="G68" i="23"/>
  <c r="G76" i="23"/>
  <c r="G84" i="23"/>
  <c r="G92" i="23"/>
  <c r="G100" i="23"/>
  <c r="G108" i="23"/>
  <c r="G40" i="23"/>
  <c r="G104" i="23"/>
  <c r="G37" i="23"/>
  <c r="G45" i="23"/>
  <c r="G53" i="23"/>
  <c r="G61" i="23"/>
  <c r="G69" i="23"/>
  <c r="G77" i="23"/>
  <c r="G85" i="23"/>
  <c r="G93" i="23"/>
  <c r="G101" i="23"/>
  <c r="G109" i="23"/>
  <c r="G72" i="23"/>
  <c r="G38" i="23"/>
  <c r="G46" i="23"/>
  <c r="G54" i="23"/>
  <c r="G62" i="23"/>
  <c r="G70" i="23"/>
  <c r="G78" i="23"/>
  <c r="G86" i="23"/>
  <c r="G94" i="23"/>
  <c r="G102" i="23"/>
  <c r="G110" i="23"/>
  <c r="G56" i="23"/>
  <c r="G39" i="23"/>
  <c r="G47" i="23"/>
  <c r="G55" i="23"/>
  <c r="G63" i="23"/>
  <c r="G71" i="23"/>
  <c r="G79" i="23"/>
  <c r="G87" i="23"/>
  <c r="G95" i="23"/>
  <c r="G103" i="23"/>
  <c r="G111" i="23"/>
  <c r="G80" i="23"/>
  <c r="G243" i="23"/>
  <c r="G251" i="23"/>
  <c r="G259" i="23"/>
  <c r="G267" i="23"/>
  <c r="G275" i="23"/>
  <c r="G283" i="23"/>
  <c r="G291" i="23"/>
  <c r="G299" i="23"/>
  <c r="G307" i="23"/>
  <c r="G315" i="23"/>
  <c r="G298" i="23"/>
  <c r="G306" i="23"/>
  <c r="G244" i="23"/>
  <c r="G252" i="23"/>
  <c r="G260" i="23"/>
  <c r="G268" i="23"/>
  <c r="G276" i="23"/>
  <c r="G284" i="23"/>
  <c r="G292" i="23"/>
  <c r="G300" i="23"/>
  <c r="G308" i="23"/>
  <c r="G316" i="23"/>
  <c r="G282" i="23"/>
  <c r="G245" i="23"/>
  <c r="G253" i="23"/>
  <c r="G261" i="23"/>
  <c r="G269" i="23"/>
  <c r="G277" i="23"/>
  <c r="G285" i="23"/>
  <c r="G293" i="23"/>
  <c r="G301" i="23"/>
  <c r="G309" i="23"/>
  <c r="G317" i="23"/>
  <c r="G274" i="23"/>
  <c r="G246" i="23"/>
  <c r="G254" i="23"/>
  <c r="G262" i="23"/>
  <c r="G270" i="23"/>
  <c r="G278" i="23"/>
  <c r="G286" i="23"/>
  <c r="G294" i="23"/>
  <c r="G302" i="23"/>
  <c r="G310" i="23"/>
  <c r="G318" i="23"/>
  <c r="G290" i="23"/>
  <c r="G247" i="23"/>
  <c r="G255" i="23"/>
  <c r="G263" i="23"/>
  <c r="G271" i="23"/>
  <c r="G279" i="23"/>
  <c r="G287" i="23"/>
  <c r="G295" i="23"/>
  <c r="G303" i="23"/>
  <c r="G311" i="23"/>
  <c r="G319" i="23"/>
  <c r="G258" i="23"/>
  <c r="G314" i="23"/>
  <c r="G248" i="23"/>
  <c r="G256" i="23"/>
  <c r="G264" i="23"/>
  <c r="G272" i="23"/>
  <c r="G280" i="23"/>
  <c r="G288" i="23"/>
  <c r="G296" i="23"/>
  <c r="G304" i="23"/>
  <c r="G312" i="23"/>
  <c r="G266" i="23"/>
  <c r="G249" i="23"/>
  <c r="G257" i="23"/>
  <c r="G265" i="23"/>
  <c r="G273" i="23"/>
  <c r="G281" i="23"/>
  <c r="G289" i="23"/>
  <c r="G297" i="23"/>
  <c r="G305" i="23"/>
  <c r="G313" i="23"/>
  <c r="G250" i="23"/>
  <c r="F197" i="38" l="1"/>
  <c r="F196" i="38"/>
  <c r="F195" i="38"/>
  <c r="F194" i="38"/>
  <c r="F193" i="38"/>
  <c r="F190" i="38"/>
  <c r="F189" i="38"/>
  <c r="F188" i="38"/>
  <c r="F187" i="38"/>
  <c r="F186" i="38"/>
  <c r="F63" i="31" l="1"/>
  <c r="F64" i="31"/>
  <c r="F65" i="31"/>
  <c r="F57" i="31"/>
  <c r="F58" i="31"/>
  <c r="F59" i="31"/>
  <c r="F51" i="31"/>
  <c r="F52" i="31"/>
  <c r="F53" i="31"/>
  <c r="F45" i="31"/>
  <c r="F46" i="31"/>
  <c r="F47" i="31"/>
  <c r="F66" i="31"/>
  <c r="F60" i="31"/>
  <c r="F54" i="31"/>
  <c r="F48" i="31"/>
  <c r="F102" i="35" l="1"/>
  <c r="F101" i="35"/>
  <c r="F97" i="35"/>
  <c r="F96" i="35"/>
  <c r="F92" i="35" l="1"/>
  <c r="F91" i="35"/>
  <c r="F87" i="35"/>
  <c r="F86" i="35"/>
  <c r="E41" i="2"/>
  <c r="E40" i="2"/>
  <c r="E39" i="2"/>
  <c r="D38" i="2"/>
  <c r="D37" i="2"/>
  <c r="C36" i="2"/>
  <c r="D35" i="2"/>
  <c r="D34" i="2"/>
  <c r="D33" i="2"/>
  <c r="D32" i="2"/>
  <c r="E31" i="2"/>
  <c r="E30" i="2"/>
  <c r="E29" i="2"/>
  <c r="D28" i="2"/>
  <c r="D27" i="2"/>
  <c r="D23" i="2"/>
  <c r="D22" i="2"/>
  <c r="C21" i="2"/>
  <c r="D20" i="2"/>
  <c r="D19" i="2"/>
  <c r="D18" i="2"/>
  <c r="D17" i="2"/>
  <c r="D16" i="2"/>
  <c r="D15" i="2"/>
  <c r="D14" i="2"/>
  <c r="C13" i="2"/>
  <c r="F15" i="39"/>
  <c r="F16" i="39"/>
  <c r="F17" i="39"/>
  <c r="J42" i="22" l="1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P42" i="22"/>
  <c r="BQ42" i="22"/>
  <c r="BR42" i="22"/>
  <c r="BS42" i="22"/>
  <c r="BT42" i="22"/>
  <c r="BU42" i="22"/>
  <c r="BV42" i="22"/>
  <c r="BW42" i="22"/>
  <c r="BX42" i="22"/>
  <c r="BY42" i="22"/>
  <c r="BZ42" i="22"/>
  <c r="CA42" i="22"/>
  <c r="CB42" i="22"/>
  <c r="CC42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U70" i="22"/>
  <c r="BV70" i="22"/>
  <c r="BW70" i="22"/>
  <c r="BX70" i="22"/>
  <c r="BY70" i="22"/>
  <c r="BZ70" i="22"/>
  <c r="CA70" i="22"/>
  <c r="CB70" i="22"/>
  <c r="CC70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P98" i="22"/>
  <c r="BQ98" i="22"/>
  <c r="BR98" i="22"/>
  <c r="BS98" i="22"/>
  <c r="BT98" i="22"/>
  <c r="BU98" i="22"/>
  <c r="BV98" i="22"/>
  <c r="BW98" i="22"/>
  <c r="BX98" i="22"/>
  <c r="BY98" i="22"/>
  <c r="BZ98" i="22"/>
  <c r="CA98" i="22"/>
  <c r="CB98" i="22"/>
  <c r="CC98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U126" i="22"/>
  <c r="BV126" i="22"/>
  <c r="BW126" i="22"/>
  <c r="BX126" i="22"/>
  <c r="BY126" i="22"/>
  <c r="BZ126" i="22"/>
  <c r="CA126" i="22"/>
  <c r="CB126" i="22"/>
  <c r="CC126" i="22"/>
  <c r="D109" i="22"/>
  <c r="D81" i="22"/>
  <c r="D53" i="22"/>
  <c r="D25" i="22"/>
  <c r="F120" i="22"/>
  <c r="F92" i="22"/>
  <c r="F64" i="22"/>
  <c r="F36" i="22"/>
  <c r="F119" i="22"/>
  <c r="F91" i="22"/>
  <c r="F63" i="22"/>
  <c r="F35" i="22"/>
  <c r="F115" i="22"/>
  <c r="F87" i="22"/>
  <c r="F59" i="22"/>
  <c r="F31" i="22"/>
  <c r="F30" i="22"/>
  <c r="F58" i="22"/>
  <c r="F86" i="22"/>
  <c r="F114" i="22"/>
  <c r="F113" i="22"/>
  <c r="F85" i="22"/>
  <c r="F57" i="22"/>
  <c r="F29" i="22"/>
  <c r="E57" i="39"/>
  <c r="E46" i="39"/>
  <c r="E35" i="39"/>
  <c r="E24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J6" i="39"/>
  <c r="J7" i="39" s="1"/>
  <c r="E13" i="39" l="1"/>
  <c r="K6" i="39"/>
  <c r="K7" i="39" s="1"/>
  <c r="J4" i="39"/>
  <c r="J9" i="39" s="1"/>
  <c r="K4" i="39" l="1"/>
  <c r="K9" i="39" s="1"/>
  <c r="L6" i="39"/>
  <c r="L7" i="39" s="1"/>
  <c r="L4" i="39" l="1"/>
  <c r="L9" i="39" s="1"/>
  <c r="M6" i="39"/>
  <c r="M7" i="39" s="1"/>
  <c r="M4" i="39" l="1"/>
  <c r="M9" i="39" s="1"/>
  <c r="N6" i="39"/>
  <c r="N7" i="39" s="1"/>
  <c r="N4" i="39" l="1"/>
  <c r="N9" i="39" s="1"/>
  <c r="O6" i="39"/>
  <c r="O7" i="39" s="1"/>
  <c r="P6" i="39" l="1"/>
  <c r="P7" i="39" s="1"/>
  <c r="O4" i="39"/>
  <c r="O9" i="39" s="1"/>
  <c r="Q6" i="39" l="1"/>
  <c r="Q7" i="39" s="1"/>
  <c r="P4" i="39"/>
  <c r="P9" i="39" s="1"/>
  <c r="R6" i="39" l="1"/>
  <c r="R7" i="39" s="1"/>
  <c r="Q4" i="39"/>
  <c r="Q9" i="39" s="1"/>
  <c r="S6" i="39" l="1"/>
  <c r="S7" i="39" s="1"/>
  <c r="R4" i="39"/>
  <c r="R9" i="39" s="1"/>
  <c r="S4" i="39" l="1"/>
  <c r="S9" i="39" s="1"/>
  <c r="T6" i="39"/>
  <c r="T7" i="39" s="1"/>
  <c r="T4" i="39" l="1"/>
  <c r="T9" i="39" s="1"/>
  <c r="U6" i="39"/>
  <c r="U7" i="39" s="1"/>
  <c r="U4" i="39" l="1"/>
  <c r="U9" i="39" s="1"/>
  <c r="V6" i="39"/>
  <c r="V7" i="39" s="1"/>
  <c r="V4" i="39" l="1"/>
  <c r="V9" i="39" s="1"/>
  <c r="W6" i="39"/>
  <c r="W7" i="39" s="1"/>
  <c r="W4" i="39" l="1"/>
  <c r="W9" i="39" s="1"/>
  <c r="X6" i="39"/>
  <c r="X7" i="39" s="1"/>
  <c r="X4" i="39" l="1"/>
  <c r="X9" i="39" s="1"/>
  <c r="Y6" i="39"/>
  <c r="Y7" i="39" s="1"/>
  <c r="Z6" i="39" l="1"/>
  <c r="Z7" i="39" s="1"/>
  <c r="Y4" i="39"/>
  <c r="Y9" i="39" s="1"/>
  <c r="AA6" i="39" l="1"/>
  <c r="AA7" i="39" s="1"/>
  <c r="Z4" i="39"/>
  <c r="Z9" i="39" s="1"/>
  <c r="AA4" i="39" l="1"/>
  <c r="AA9" i="39" s="1"/>
  <c r="AB6" i="39"/>
  <c r="AB7" i="39" s="1"/>
  <c r="AB4" i="39" l="1"/>
  <c r="AB9" i="39" s="1"/>
  <c r="AC6" i="39"/>
  <c r="AC7" i="39" s="1"/>
  <c r="AD6" i="39" l="1"/>
  <c r="AD7" i="39" s="1"/>
  <c r="AC4" i="39"/>
  <c r="AC9" i="39" s="1"/>
  <c r="AD4" i="39" l="1"/>
  <c r="AD9" i="39" s="1"/>
  <c r="AE6" i="39"/>
  <c r="AE7" i="39" s="1"/>
  <c r="AF6" i="39" l="1"/>
  <c r="AF7" i="39" s="1"/>
  <c r="AE4" i="39"/>
  <c r="AE9" i="39" s="1"/>
  <c r="AF4" i="39" l="1"/>
  <c r="AF9" i="39" s="1"/>
  <c r="AG6" i="39"/>
  <c r="AG7" i="39" s="1"/>
  <c r="AH6" i="39" l="1"/>
  <c r="AH7" i="39" s="1"/>
  <c r="AG4" i="39"/>
  <c r="AG9" i="39" s="1"/>
  <c r="AI6" i="39" l="1"/>
  <c r="AI7" i="39" s="1"/>
  <c r="AH4" i="39"/>
  <c r="AH9" i="39" s="1"/>
  <c r="AI4" i="39" l="1"/>
  <c r="AI9" i="39" s="1"/>
  <c r="AJ6" i="39"/>
  <c r="AJ7" i="39" s="1"/>
  <c r="AJ4" i="39" l="1"/>
  <c r="AJ9" i="39" s="1"/>
  <c r="AK6" i="39"/>
  <c r="AK7" i="39" s="1"/>
  <c r="AK4" i="39" l="1"/>
  <c r="AK9" i="39" s="1"/>
  <c r="AL6" i="39"/>
  <c r="AL7" i="39" s="1"/>
  <c r="AL4" i="39" l="1"/>
  <c r="AL9" i="39" s="1"/>
  <c r="AM6" i="39"/>
  <c r="AM7" i="39" s="1"/>
  <c r="AN6" i="39" l="1"/>
  <c r="AN7" i="39" s="1"/>
  <c r="AM4" i="39"/>
  <c r="AM9" i="39" s="1"/>
  <c r="AO6" i="39" l="1"/>
  <c r="AO7" i="39" s="1"/>
  <c r="AN4" i="39"/>
  <c r="AN9" i="39" s="1"/>
  <c r="AP6" i="39" l="1"/>
  <c r="AP7" i="39" s="1"/>
  <c r="AO4" i="39"/>
  <c r="AO9" i="39" s="1"/>
  <c r="AQ6" i="39" l="1"/>
  <c r="AQ7" i="39" s="1"/>
  <c r="AP4" i="39"/>
  <c r="AP9" i="39" s="1"/>
  <c r="AQ4" i="39" l="1"/>
  <c r="AQ9" i="39" s="1"/>
  <c r="AR6" i="39"/>
  <c r="AR7" i="39" s="1"/>
  <c r="AR4" i="39" l="1"/>
  <c r="AR9" i="39" s="1"/>
  <c r="AS6" i="39"/>
  <c r="AS7" i="39" s="1"/>
  <c r="AT6" i="39" l="1"/>
  <c r="AT7" i="39" s="1"/>
  <c r="AS4" i="39"/>
  <c r="AS9" i="39" s="1"/>
  <c r="AT4" i="39" l="1"/>
  <c r="AT9" i="39" s="1"/>
  <c r="AU6" i="39"/>
  <c r="AU7" i="39" s="1"/>
  <c r="AU4" i="39" l="1"/>
  <c r="AU9" i="39" s="1"/>
  <c r="AV6" i="39"/>
  <c r="AV7" i="39" s="1"/>
  <c r="AV4" i="39" l="1"/>
  <c r="AV9" i="39" s="1"/>
  <c r="AW6" i="39"/>
  <c r="AW7" i="39" s="1"/>
  <c r="AX6" i="39" l="1"/>
  <c r="AX7" i="39" s="1"/>
  <c r="AW4" i="39"/>
  <c r="AW9" i="39" s="1"/>
  <c r="AY6" i="39" l="1"/>
  <c r="AY7" i="39" s="1"/>
  <c r="AX4" i="39"/>
  <c r="AX9" i="39" s="1"/>
  <c r="AY4" i="39" l="1"/>
  <c r="AY9" i="39" s="1"/>
  <c r="AZ6" i="39"/>
  <c r="AZ7" i="39" s="1"/>
  <c r="AZ4" i="39" l="1"/>
  <c r="AZ9" i="39" s="1"/>
  <c r="BA6" i="39"/>
  <c r="BA7" i="39" s="1"/>
  <c r="BA4" i="39" l="1"/>
  <c r="BA9" i="39" s="1"/>
  <c r="BB6" i="39"/>
  <c r="BB7" i="39" s="1"/>
  <c r="BB4" i="39" l="1"/>
  <c r="BB9" i="39" s="1"/>
  <c r="BC6" i="39"/>
  <c r="BC7" i="39" s="1"/>
  <c r="BD6" i="39" l="1"/>
  <c r="BD7" i="39" s="1"/>
  <c r="BC4" i="39"/>
  <c r="BC9" i="39" s="1"/>
  <c r="BE6" i="39" l="1"/>
  <c r="BE7" i="39" s="1"/>
  <c r="BD4" i="39"/>
  <c r="BD9" i="39" s="1"/>
  <c r="BF6" i="39" l="1"/>
  <c r="BF7" i="39" s="1"/>
  <c r="BE4" i="39"/>
  <c r="BE9" i="39" s="1"/>
  <c r="BG6" i="39" l="1"/>
  <c r="BG7" i="39" s="1"/>
  <c r="BF4" i="39"/>
  <c r="BF9" i="39" s="1"/>
  <c r="BG4" i="39" l="1"/>
  <c r="BG9" i="39" s="1"/>
  <c r="BH6" i="39"/>
  <c r="BH7" i="39" s="1"/>
  <c r="BH4" i="39" l="1"/>
  <c r="BH9" i="39" s="1"/>
  <c r="BI6" i="39"/>
  <c r="BI7" i="39" s="1"/>
  <c r="BI4" i="39" l="1"/>
  <c r="BI9" i="39" s="1"/>
  <c r="BJ6" i="39"/>
  <c r="BJ7" i="39" s="1"/>
  <c r="BJ4" i="39" l="1"/>
  <c r="BJ9" i="39" s="1"/>
  <c r="BK6" i="39"/>
  <c r="BK7" i="39" s="1"/>
  <c r="BK4" i="39" l="1"/>
  <c r="BK9" i="39" s="1"/>
  <c r="BL6" i="39"/>
  <c r="BL7" i="39" s="1"/>
  <c r="BL4" i="39" l="1"/>
  <c r="BL9" i="39" s="1"/>
  <c r="BM6" i="39"/>
  <c r="BM7" i="39" s="1"/>
  <c r="BN6" i="39" l="1"/>
  <c r="BN7" i="39" s="1"/>
  <c r="BM4" i="39"/>
  <c r="BM9" i="39" s="1"/>
  <c r="BO6" i="39" l="1"/>
  <c r="BO7" i="39" s="1"/>
  <c r="BN4" i="39"/>
  <c r="BN9" i="39" s="1"/>
  <c r="BO4" i="39" l="1"/>
  <c r="BO9" i="39" s="1"/>
  <c r="BP6" i="39"/>
  <c r="BP7" i="39" s="1"/>
  <c r="BP4" i="39" l="1"/>
  <c r="BP9" i="39" s="1"/>
  <c r="BQ6" i="39"/>
  <c r="BQ7" i="39" s="1"/>
  <c r="BR6" i="39" l="1"/>
  <c r="BR7" i="39" s="1"/>
  <c r="BQ4" i="39"/>
  <c r="BQ9" i="39" s="1"/>
  <c r="BR4" i="39" l="1"/>
  <c r="BR9" i="39" s="1"/>
  <c r="BS6" i="39"/>
  <c r="BS7" i="39" s="1"/>
  <c r="BS4" i="39" l="1"/>
  <c r="BS9" i="39" s="1"/>
  <c r="BT6" i="39"/>
  <c r="BT7" i="39" s="1"/>
  <c r="BT4" i="39" l="1"/>
  <c r="BT9" i="39" s="1"/>
  <c r="BU6" i="39"/>
  <c r="BU7" i="39" s="1"/>
  <c r="BV6" i="39" l="1"/>
  <c r="BV7" i="39" s="1"/>
  <c r="BU4" i="39"/>
  <c r="BU9" i="39" s="1"/>
  <c r="BW6" i="39" l="1"/>
  <c r="BW7" i="39" s="1"/>
  <c r="BV4" i="39"/>
  <c r="BV9" i="39" s="1"/>
  <c r="BW4" i="39" l="1"/>
  <c r="BW9" i="39" s="1"/>
  <c r="BX6" i="39"/>
  <c r="BX7" i="39" s="1"/>
  <c r="BX4" i="39" l="1"/>
  <c r="BX9" i="39" s="1"/>
  <c r="BY6" i="39"/>
  <c r="BY7" i="39" s="1"/>
  <c r="BY4" i="39" l="1"/>
  <c r="BY9" i="39" s="1"/>
  <c r="BZ6" i="39"/>
  <c r="BZ7" i="39" s="1"/>
  <c r="BZ4" i="39" l="1"/>
  <c r="BZ9" i="39" s="1"/>
  <c r="CA6" i="39"/>
  <c r="CA7" i="39" s="1"/>
  <c r="CB6" i="39" l="1"/>
  <c r="CB7" i="39" s="1"/>
  <c r="CA4" i="39"/>
  <c r="CA9" i="39" s="1"/>
  <c r="CC6" i="39" l="1"/>
  <c r="CC7" i="39" s="1"/>
  <c r="CC4" i="39" s="1"/>
  <c r="CC9" i="39" s="1"/>
  <c r="CB4" i="39"/>
  <c r="CB9" i="39" s="1"/>
  <c r="G44" i="9" l="1"/>
  <c r="I153" i="38" l="1"/>
  <c r="F105" i="38"/>
  <c r="F110" i="38"/>
  <c r="G234" i="23" l="1"/>
  <c r="G130" i="23"/>
  <c r="G26" i="23"/>
  <c r="G233" i="23"/>
  <c r="G129" i="23"/>
  <c r="G25" i="23"/>
  <c r="G232" i="23"/>
  <c r="G128" i="23"/>
  <c r="G24" i="23"/>
  <c r="J10" i="9"/>
  <c r="G231" i="23" s="1"/>
  <c r="J9" i="9"/>
  <c r="G127" i="23" s="1"/>
  <c r="J8" i="9"/>
  <c r="G23" i="23" s="1"/>
  <c r="H25" i="6"/>
  <c r="H22" i="6"/>
  <c r="J8" i="38"/>
  <c r="J215" i="38" s="1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AL8" i="38"/>
  <c r="AM8" i="38"/>
  <c r="AN8" i="38"/>
  <c r="AO8" i="38"/>
  <c r="AP8" i="38"/>
  <c r="AQ8" i="38"/>
  <c r="AR8" i="38"/>
  <c r="AS8" i="38"/>
  <c r="AT8" i="38"/>
  <c r="AU8" i="38"/>
  <c r="AV8" i="38"/>
  <c r="AW8" i="38"/>
  <c r="AX8" i="38"/>
  <c r="AY8" i="38"/>
  <c r="AZ8" i="38"/>
  <c r="BA8" i="38"/>
  <c r="BB8" i="38"/>
  <c r="BC8" i="38"/>
  <c r="BD8" i="38"/>
  <c r="BE8" i="38"/>
  <c r="BF8" i="38"/>
  <c r="BG8" i="38"/>
  <c r="BH8" i="38"/>
  <c r="BI8" i="38"/>
  <c r="BJ8" i="38"/>
  <c r="BK8" i="38"/>
  <c r="BL8" i="38"/>
  <c r="BM8" i="38"/>
  <c r="BN8" i="38"/>
  <c r="BO8" i="38"/>
  <c r="BP8" i="38"/>
  <c r="BQ8" i="38"/>
  <c r="BR8" i="38"/>
  <c r="BS8" i="38"/>
  <c r="BT8" i="38"/>
  <c r="BU8" i="38"/>
  <c r="BV8" i="38"/>
  <c r="BW8" i="38"/>
  <c r="BX8" i="38"/>
  <c r="BY8" i="38"/>
  <c r="BZ8" i="38"/>
  <c r="CA8" i="38"/>
  <c r="CB8" i="38"/>
  <c r="CC8" i="38"/>
  <c r="CD8" i="38"/>
  <c r="CE8" i="38"/>
  <c r="CF8" i="38"/>
  <c r="CG8" i="38"/>
  <c r="CH8" i="38"/>
  <c r="J6" i="38" l="1"/>
  <c r="J7" i="38" s="1"/>
  <c r="K6" i="38" s="1"/>
  <c r="K7" i="38" s="1"/>
  <c r="L6" i="38" s="1"/>
  <c r="L7" i="38" s="1"/>
  <c r="M6" i="38" s="1"/>
  <c r="M7" i="38" s="1"/>
  <c r="J209" i="38"/>
  <c r="J4" i="38" l="1"/>
  <c r="J9" i="38" s="1"/>
  <c r="J153" i="38" s="1"/>
  <c r="K4" i="38"/>
  <c r="K9" i="38" s="1"/>
  <c r="K153" i="38" s="1"/>
  <c r="L4" i="38"/>
  <c r="L9" i="38" s="1"/>
  <c r="L153" i="38" s="1"/>
  <c r="J11" i="38"/>
  <c r="M4" i="38"/>
  <c r="M9" i="38" s="1"/>
  <c r="M153" i="38" s="1"/>
  <c r="N6" i="38"/>
  <c r="N7" i="38" s="1"/>
  <c r="J10" i="38" l="1"/>
  <c r="K11" i="38"/>
  <c r="L11" i="38"/>
  <c r="K10" i="38"/>
  <c r="L10" i="38"/>
  <c r="M11" i="38"/>
  <c r="M10" i="38"/>
  <c r="N4" i="38"/>
  <c r="N9" i="38" s="1"/>
  <c r="N153" i="38" s="1"/>
  <c r="O6" i="38"/>
  <c r="O7" i="38" s="1"/>
  <c r="O4" i="38" l="1"/>
  <c r="O9" i="38" s="1"/>
  <c r="O153" i="38" s="1"/>
  <c r="P6" i="38"/>
  <c r="P7" i="38" s="1"/>
  <c r="N10" i="38"/>
  <c r="N11" i="38"/>
  <c r="P4" i="38" l="1"/>
  <c r="P9" i="38" s="1"/>
  <c r="P153" i="38" s="1"/>
  <c r="Q6" i="38"/>
  <c r="Q7" i="38" s="1"/>
  <c r="O10" i="38"/>
  <c r="O11" i="38"/>
  <c r="Q4" i="38" l="1"/>
  <c r="Q9" i="38" s="1"/>
  <c r="Q153" i="38" s="1"/>
  <c r="R6" i="38"/>
  <c r="R7" i="38" s="1"/>
  <c r="P10" i="38"/>
  <c r="P11" i="38"/>
  <c r="S6" i="38" l="1"/>
  <c r="S7" i="38" s="1"/>
  <c r="R4" i="38"/>
  <c r="R9" i="38" s="1"/>
  <c r="R153" i="38" s="1"/>
  <c r="Q10" i="38"/>
  <c r="Q11" i="38"/>
  <c r="R10" i="38" l="1"/>
  <c r="R11" i="38"/>
  <c r="T6" i="38"/>
  <c r="T7" i="38" s="1"/>
  <c r="S4" i="38"/>
  <c r="S9" i="38" s="1"/>
  <c r="S153" i="38" s="1"/>
  <c r="U6" i="38" l="1"/>
  <c r="U7" i="38" s="1"/>
  <c r="T4" i="38"/>
  <c r="T9" i="38" s="1"/>
  <c r="T153" i="38" s="1"/>
  <c r="S11" i="38"/>
  <c r="S10" i="38"/>
  <c r="T11" i="38" l="1"/>
  <c r="T10" i="38"/>
  <c r="U4" i="38"/>
  <c r="U9" i="38" s="1"/>
  <c r="U153" i="38" s="1"/>
  <c r="V6" i="38"/>
  <c r="V7" i="38" s="1"/>
  <c r="V4" i="38" l="1"/>
  <c r="V9" i="38" s="1"/>
  <c r="V153" i="38" s="1"/>
  <c r="W6" i="38"/>
  <c r="W7" i="38" s="1"/>
  <c r="U11" i="38"/>
  <c r="U10" i="38"/>
  <c r="W4" i="38" l="1"/>
  <c r="W9" i="38" s="1"/>
  <c r="W153" i="38" s="1"/>
  <c r="X6" i="38"/>
  <c r="X7" i="38" s="1"/>
  <c r="V10" i="38"/>
  <c r="V11" i="38"/>
  <c r="X4" i="38" l="1"/>
  <c r="X9" i="38" s="1"/>
  <c r="X153" i="38" s="1"/>
  <c r="Y6" i="38"/>
  <c r="Y7" i="38" s="1"/>
  <c r="W10" i="38"/>
  <c r="W11" i="38"/>
  <c r="Y4" i="38" l="1"/>
  <c r="Y9" i="38" s="1"/>
  <c r="Y153" i="38" s="1"/>
  <c r="Z6" i="38"/>
  <c r="Z7" i="38" s="1"/>
  <c r="X10" i="38"/>
  <c r="X11" i="38"/>
  <c r="AA6" i="38" l="1"/>
  <c r="AA7" i="38" s="1"/>
  <c r="Z4" i="38"/>
  <c r="Z9" i="38" s="1"/>
  <c r="Z153" i="38" s="1"/>
  <c r="Y10" i="38"/>
  <c r="Y11" i="38"/>
  <c r="Z10" i="38" l="1"/>
  <c r="Z11" i="38"/>
  <c r="AB6" i="38"/>
  <c r="AB7" i="38" s="1"/>
  <c r="AA4" i="38"/>
  <c r="AA9" i="38" s="1"/>
  <c r="AA153" i="38" s="1"/>
  <c r="AB4" i="38" l="1"/>
  <c r="AB9" i="38" s="1"/>
  <c r="AB153" i="38" s="1"/>
  <c r="AC6" i="38"/>
  <c r="AC7" i="38" s="1"/>
  <c r="AA11" i="38"/>
  <c r="AA10" i="38"/>
  <c r="AC4" i="38" l="1"/>
  <c r="AC9" i="38" s="1"/>
  <c r="AC153" i="38" s="1"/>
  <c r="AD6" i="38"/>
  <c r="AD7" i="38" s="1"/>
  <c r="AB11" i="38"/>
  <c r="AB10" i="38"/>
  <c r="AD4" i="38" l="1"/>
  <c r="AD9" i="38" s="1"/>
  <c r="AD153" i="38" s="1"/>
  <c r="AE6" i="38"/>
  <c r="AE7" i="38" s="1"/>
  <c r="AC11" i="38"/>
  <c r="AC10" i="38"/>
  <c r="AE4" i="38" l="1"/>
  <c r="AE9" i="38" s="1"/>
  <c r="AE153" i="38" s="1"/>
  <c r="AF6" i="38"/>
  <c r="AF7" i="38" s="1"/>
  <c r="AD10" i="38"/>
  <c r="AD11" i="38"/>
  <c r="AF4" i="38" l="1"/>
  <c r="AF9" i="38" s="1"/>
  <c r="AF153" i="38" s="1"/>
  <c r="AG6" i="38"/>
  <c r="AG7" i="38" s="1"/>
  <c r="AE10" i="38"/>
  <c r="AE11" i="38"/>
  <c r="AG4" i="38" l="1"/>
  <c r="AG9" i="38" s="1"/>
  <c r="AG153" i="38" s="1"/>
  <c r="AH6" i="38"/>
  <c r="AH7" i="38" s="1"/>
  <c r="AF10" i="38"/>
  <c r="AF11" i="38"/>
  <c r="AI6" i="38" l="1"/>
  <c r="AI7" i="38" s="1"/>
  <c r="AH4" i="38"/>
  <c r="AH9" i="38" s="1"/>
  <c r="AH153" i="38" s="1"/>
  <c r="AG10" i="38"/>
  <c r="AG11" i="38"/>
  <c r="AH10" i="38" l="1"/>
  <c r="AH11" i="38"/>
  <c r="AJ6" i="38"/>
  <c r="AJ7" i="38" s="1"/>
  <c r="AI4" i="38"/>
  <c r="AI9" i="38" s="1"/>
  <c r="AI153" i="38" s="1"/>
  <c r="AK6" i="38" l="1"/>
  <c r="AK7" i="38" s="1"/>
  <c r="AJ4" i="38"/>
  <c r="AJ9" i="38" s="1"/>
  <c r="AJ153" i="38" s="1"/>
  <c r="AI11" i="38"/>
  <c r="AI10" i="38"/>
  <c r="AJ11" i="38" l="1"/>
  <c r="AJ10" i="38"/>
  <c r="AK4" i="38"/>
  <c r="AK9" i="38" s="1"/>
  <c r="AK153" i="38" s="1"/>
  <c r="AL6" i="38"/>
  <c r="AL7" i="38" s="1"/>
  <c r="AL4" i="38" l="1"/>
  <c r="AL9" i="38" s="1"/>
  <c r="AL153" i="38" s="1"/>
  <c r="AM6" i="38"/>
  <c r="AM7" i="38" s="1"/>
  <c r="AK11" i="38"/>
  <c r="AK10" i="38"/>
  <c r="AM4" i="38" l="1"/>
  <c r="AM9" i="38" s="1"/>
  <c r="AM153" i="38" s="1"/>
  <c r="AN6" i="38"/>
  <c r="AN7" i="38" s="1"/>
  <c r="AL10" i="38"/>
  <c r="AL11" i="38"/>
  <c r="AN4" i="38" l="1"/>
  <c r="AN9" i="38" s="1"/>
  <c r="AN153" i="38" s="1"/>
  <c r="AO6" i="38"/>
  <c r="AO7" i="38" s="1"/>
  <c r="AM10" i="38"/>
  <c r="AM11" i="38"/>
  <c r="AO4" i="38" l="1"/>
  <c r="AO9" i="38" s="1"/>
  <c r="AO153" i="38" s="1"/>
  <c r="AP6" i="38"/>
  <c r="AP7" i="38" s="1"/>
  <c r="AN10" i="38"/>
  <c r="AN11" i="38"/>
  <c r="AQ6" i="38" l="1"/>
  <c r="AQ7" i="38" s="1"/>
  <c r="AP4" i="38"/>
  <c r="AP9" i="38" s="1"/>
  <c r="AP153" i="38" s="1"/>
  <c r="AO10" i="38"/>
  <c r="AO11" i="38"/>
  <c r="AP10" i="38" l="1"/>
  <c r="AP11" i="38"/>
  <c r="AR6" i="38"/>
  <c r="AR7" i="38" s="1"/>
  <c r="AQ4" i="38"/>
  <c r="AQ9" i="38" s="1"/>
  <c r="AQ153" i="38" s="1"/>
  <c r="AQ11" i="38" l="1"/>
  <c r="AQ10" i="38"/>
  <c r="AS6" i="38"/>
  <c r="AS7" i="38" s="1"/>
  <c r="AR4" i="38"/>
  <c r="AR9" i="38" s="1"/>
  <c r="AR153" i="38" s="1"/>
  <c r="AS4" i="38" l="1"/>
  <c r="AS9" i="38" s="1"/>
  <c r="AS153" i="38" s="1"/>
  <c r="AT6" i="38"/>
  <c r="AT7" i="38" s="1"/>
  <c r="AR11" i="38"/>
  <c r="AR10" i="38"/>
  <c r="AT4" i="38" l="1"/>
  <c r="AT9" i="38" s="1"/>
  <c r="AT153" i="38" s="1"/>
  <c r="AU6" i="38"/>
  <c r="AU7" i="38" s="1"/>
  <c r="AS11" i="38"/>
  <c r="AS10" i="38"/>
  <c r="AU4" i="38" l="1"/>
  <c r="AU9" i="38" s="1"/>
  <c r="AU153" i="38" s="1"/>
  <c r="AV6" i="38"/>
  <c r="AV7" i="38" s="1"/>
  <c r="AT10" i="38"/>
  <c r="AT11" i="38"/>
  <c r="AV4" i="38" l="1"/>
  <c r="AV9" i="38" s="1"/>
  <c r="AV153" i="38" s="1"/>
  <c r="AW6" i="38"/>
  <c r="AW7" i="38" s="1"/>
  <c r="AU10" i="38"/>
  <c r="AU11" i="38"/>
  <c r="AW4" i="38" l="1"/>
  <c r="AW9" i="38" s="1"/>
  <c r="AW153" i="38" s="1"/>
  <c r="AX6" i="38"/>
  <c r="AX7" i="38" s="1"/>
  <c r="AV10" i="38"/>
  <c r="AV11" i="38"/>
  <c r="AY6" i="38" l="1"/>
  <c r="AY7" i="38" s="1"/>
  <c r="AX4" i="38"/>
  <c r="AX9" i="38" s="1"/>
  <c r="AX153" i="38" s="1"/>
  <c r="AW10" i="38"/>
  <c r="AW11" i="38"/>
  <c r="AX10" i="38" l="1"/>
  <c r="AX11" i="38"/>
  <c r="AZ6" i="38"/>
  <c r="AZ7" i="38" s="1"/>
  <c r="AY4" i="38"/>
  <c r="AY9" i="38" s="1"/>
  <c r="AY153" i="38" s="1"/>
  <c r="BA6" i="38" l="1"/>
  <c r="BA7" i="38" s="1"/>
  <c r="AZ4" i="38"/>
  <c r="AZ9" i="38" s="1"/>
  <c r="AZ153" i="38" s="1"/>
  <c r="AY11" i="38"/>
  <c r="AY10" i="38"/>
  <c r="AZ11" i="38" l="1"/>
  <c r="AZ10" i="38"/>
  <c r="BA4" i="38"/>
  <c r="BA9" i="38" s="1"/>
  <c r="BA153" i="38" s="1"/>
  <c r="BB6" i="38"/>
  <c r="BB7" i="38" s="1"/>
  <c r="BA11" i="38" l="1"/>
  <c r="BA10" i="38"/>
  <c r="BB4" i="38"/>
  <c r="BB9" i="38" s="1"/>
  <c r="BB153" i="38" s="1"/>
  <c r="BC6" i="38"/>
  <c r="BC7" i="38" s="1"/>
  <c r="BB10" i="38" l="1"/>
  <c r="BB11" i="38"/>
  <c r="BC4" i="38"/>
  <c r="BC9" i="38" s="1"/>
  <c r="BC153" i="38" s="1"/>
  <c r="BD6" i="38"/>
  <c r="BD7" i="38" s="1"/>
  <c r="BD4" i="38" l="1"/>
  <c r="BD9" i="38" s="1"/>
  <c r="BD153" i="38" s="1"/>
  <c r="BE6" i="38"/>
  <c r="BE7" i="38" s="1"/>
  <c r="BC10" i="38"/>
  <c r="BC11" i="38"/>
  <c r="BE4" i="38" l="1"/>
  <c r="BE9" i="38" s="1"/>
  <c r="BE153" i="38" s="1"/>
  <c r="BF6" i="38"/>
  <c r="BF7" i="38" s="1"/>
  <c r="BD10" i="38"/>
  <c r="BD11" i="38"/>
  <c r="BG6" i="38" l="1"/>
  <c r="BG7" i="38" s="1"/>
  <c r="BF4" i="38"/>
  <c r="BF9" i="38" s="1"/>
  <c r="BF153" i="38" s="1"/>
  <c r="BE10" i="38"/>
  <c r="BE11" i="38"/>
  <c r="BF10" i="38" l="1"/>
  <c r="BF11" i="38"/>
  <c r="BH6" i="38"/>
  <c r="BH7" i="38" s="1"/>
  <c r="BG4" i="38"/>
  <c r="BG9" i="38" s="1"/>
  <c r="BG153" i="38" s="1"/>
  <c r="BI6" i="38" l="1"/>
  <c r="BI7" i="38" s="1"/>
  <c r="BH4" i="38"/>
  <c r="BH9" i="38" s="1"/>
  <c r="BH153" i="38" s="1"/>
  <c r="BG11" i="38"/>
  <c r="BG10" i="38"/>
  <c r="BH11" i="38" l="1"/>
  <c r="BH10" i="38"/>
  <c r="BI4" i="38"/>
  <c r="BI9" i="38" s="1"/>
  <c r="BI153" i="38" s="1"/>
  <c r="BJ6" i="38"/>
  <c r="BJ7" i="38" s="1"/>
  <c r="BI11" i="38" l="1"/>
  <c r="BI10" i="38"/>
  <c r="BJ4" i="38"/>
  <c r="BJ9" i="38" s="1"/>
  <c r="BJ153" i="38" s="1"/>
  <c r="BK6" i="38"/>
  <c r="BK7" i="38" s="1"/>
  <c r="BJ10" i="38" l="1"/>
  <c r="BJ11" i="38"/>
  <c r="BK4" i="38"/>
  <c r="BK9" i="38" s="1"/>
  <c r="BK153" i="38" s="1"/>
  <c r="BL6" i="38"/>
  <c r="BL7" i="38" s="1"/>
  <c r="BK10" i="38" l="1"/>
  <c r="BK11" i="38"/>
  <c r="BL4" i="38"/>
  <c r="BL9" i="38" s="1"/>
  <c r="BL153" i="38" s="1"/>
  <c r="BM6" i="38"/>
  <c r="BM7" i="38" s="1"/>
  <c r="BL10" i="38" l="1"/>
  <c r="BL11" i="38"/>
  <c r="BM4" i="38"/>
  <c r="BM9" i="38" s="1"/>
  <c r="BM153" i="38" s="1"/>
  <c r="BN6" i="38"/>
  <c r="BN7" i="38" s="1"/>
  <c r="BM10" i="38" l="1"/>
  <c r="BM11" i="38"/>
  <c r="BO6" i="38"/>
  <c r="BO7" i="38" s="1"/>
  <c r="BN4" i="38"/>
  <c r="BN9" i="38" s="1"/>
  <c r="BN153" i="38" s="1"/>
  <c r="BP6" i="38" l="1"/>
  <c r="BP7" i="38" s="1"/>
  <c r="BO4" i="38"/>
  <c r="BO9" i="38" s="1"/>
  <c r="BO153" i="38" s="1"/>
  <c r="BN10" i="38"/>
  <c r="BN11" i="38"/>
  <c r="BO11" i="38" l="1"/>
  <c r="BO10" i="38"/>
  <c r="BQ6" i="38"/>
  <c r="BQ7" i="38" s="1"/>
  <c r="BP4" i="38"/>
  <c r="BP9" i="38" s="1"/>
  <c r="BP153" i="38" s="1"/>
  <c r="BQ4" i="38" l="1"/>
  <c r="BQ9" i="38" s="1"/>
  <c r="BQ153" i="38" s="1"/>
  <c r="BR6" i="38"/>
  <c r="BR7" i="38" s="1"/>
  <c r="BP11" i="38"/>
  <c r="BP10" i="38"/>
  <c r="BR4" i="38" l="1"/>
  <c r="BR9" i="38" s="1"/>
  <c r="BR153" i="38" s="1"/>
  <c r="BS6" i="38"/>
  <c r="BS7" i="38" s="1"/>
  <c r="BQ11" i="38"/>
  <c r="BQ10" i="38"/>
  <c r="BS4" i="38" l="1"/>
  <c r="BS9" i="38" s="1"/>
  <c r="BS153" i="38" s="1"/>
  <c r="BT6" i="38"/>
  <c r="BT7" i="38" s="1"/>
  <c r="BR10" i="38"/>
  <c r="BR11" i="38"/>
  <c r="BT4" i="38" l="1"/>
  <c r="BT9" i="38" s="1"/>
  <c r="BT153" i="38" s="1"/>
  <c r="BU6" i="38"/>
  <c r="BU7" i="38" s="1"/>
  <c r="BS10" i="38"/>
  <c r="BS11" i="38"/>
  <c r="BU4" i="38" l="1"/>
  <c r="BU9" i="38" s="1"/>
  <c r="BU153" i="38" s="1"/>
  <c r="BV6" i="38"/>
  <c r="BV7" i="38" s="1"/>
  <c r="BT10" i="38"/>
  <c r="BT11" i="38"/>
  <c r="BW6" i="38" l="1"/>
  <c r="BW7" i="38" s="1"/>
  <c r="BV4" i="38"/>
  <c r="BV9" i="38" s="1"/>
  <c r="BV153" i="38" s="1"/>
  <c r="BU10" i="38"/>
  <c r="BU11" i="38"/>
  <c r="BV10" i="38" l="1"/>
  <c r="BV11" i="38"/>
  <c r="BX6" i="38"/>
  <c r="BX7" i="38" s="1"/>
  <c r="BW4" i="38"/>
  <c r="BW9" i="38" s="1"/>
  <c r="BW153" i="38" s="1"/>
  <c r="BY6" i="38" l="1"/>
  <c r="BY7" i="38" s="1"/>
  <c r="BX4" i="38"/>
  <c r="BX9" i="38" s="1"/>
  <c r="BX153" i="38" s="1"/>
  <c r="BW11" i="38"/>
  <c r="BW10" i="38"/>
  <c r="BX11" i="38" l="1"/>
  <c r="BX10" i="38"/>
  <c r="BY4" i="38"/>
  <c r="BY9" i="38" s="1"/>
  <c r="BY153" i="38" s="1"/>
  <c r="BZ6" i="38"/>
  <c r="BZ7" i="38" s="1"/>
  <c r="BY11" i="38" l="1"/>
  <c r="BY10" i="38"/>
  <c r="BZ4" i="38"/>
  <c r="BZ9" i="38" s="1"/>
  <c r="BZ153" i="38" s="1"/>
  <c r="CA6" i="38"/>
  <c r="CA7" i="38" s="1"/>
  <c r="BZ10" i="38" l="1"/>
  <c r="BZ11" i="38"/>
  <c r="CA4" i="38"/>
  <c r="CA9" i="38" s="1"/>
  <c r="CA153" i="38" s="1"/>
  <c r="CB6" i="38"/>
  <c r="CB7" i="38" s="1"/>
  <c r="CA10" i="38" l="1"/>
  <c r="CA11" i="38"/>
  <c r="CB4" i="38"/>
  <c r="CB9" i="38" s="1"/>
  <c r="CB153" i="38" s="1"/>
  <c r="CC6" i="38"/>
  <c r="CC7" i="38" s="1"/>
  <c r="CB10" i="38" l="1"/>
  <c r="CB11" i="38"/>
  <c r="CC4" i="38"/>
  <c r="CC9" i="38" s="1"/>
  <c r="CC153" i="38" s="1"/>
  <c r="CD6" i="38"/>
  <c r="CD7" i="38" s="1"/>
  <c r="CE6" i="38" l="1"/>
  <c r="CE7" i="38" s="1"/>
  <c r="CD4" i="38"/>
  <c r="CD9" i="38" s="1"/>
  <c r="CD153" i="38" s="1"/>
  <c r="CC10" i="38"/>
  <c r="CC11" i="38"/>
  <c r="CD10" i="38" l="1"/>
  <c r="CD11" i="38"/>
  <c r="CF6" i="38"/>
  <c r="CF7" i="38" s="1"/>
  <c r="CE4" i="38"/>
  <c r="CE9" i="38" s="1"/>
  <c r="CE153" i="38" s="1"/>
  <c r="CF4" i="38" l="1"/>
  <c r="CF9" i="38" s="1"/>
  <c r="CF153" i="38" s="1"/>
  <c r="CG6" i="38"/>
  <c r="CG7" i="38" s="1"/>
  <c r="CE11" i="38"/>
  <c r="CE10" i="38"/>
  <c r="CG4" i="38" l="1"/>
  <c r="CG9" i="38" s="1"/>
  <c r="CG153" i="38" s="1"/>
  <c r="CH6" i="38"/>
  <c r="CH7" i="38" s="1"/>
  <c r="CH4" i="38" s="1"/>
  <c r="CH9" i="38" s="1"/>
  <c r="CH153" i="38" s="1"/>
  <c r="CF11" i="38"/>
  <c r="CF10" i="38"/>
  <c r="CH10" i="38" l="1"/>
  <c r="CH11" i="38"/>
  <c r="CG11" i="38"/>
  <c r="CG10" i="38"/>
  <c r="E51" i="36" l="1"/>
  <c r="E46" i="36"/>
  <c r="E41" i="36"/>
  <c r="J16" i="36"/>
  <c r="K16" i="36" s="1"/>
  <c r="L16" i="36" s="1"/>
  <c r="M16" i="36" s="1"/>
  <c r="N16" i="36" s="1"/>
  <c r="L66" i="37" l="1"/>
  <c r="K66" i="37"/>
  <c r="J66" i="37"/>
  <c r="I66" i="37"/>
  <c r="H66" i="37"/>
  <c r="G66" i="37"/>
  <c r="D366" i="36"/>
  <c r="F381" i="36" s="1"/>
  <c r="D338" i="36"/>
  <c r="F353" i="36" s="1"/>
  <c r="D310" i="36"/>
  <c r="F325" i="36" s="1"/>
  <c r="D282" i="36"/>
  <c r="F297" i="36" s="1"/>
  <c r="D254" i="36"/>
  <c r="E256" i="36" s="1"/>
  <c r="I256" i="36" s="1"/>
  <c r="D226" i="36"/>
  <c r="F241" i="36" s="1"/>
  <c r="D198" i="36"/>
  <c r="E200" i="36" s="1"/>
  <c r="I200" i="36" s="1"/>
  <c r="D170" i="36"/>
  <c r="E172" i="36" s="1"/>
  <c r="D142" i="36"/>
  <c r="F157" i="36" s="1"/>
  <c r="D114" i="36"/>
  <c r="F129" i="36" s="1"/>
  <c r="D86" i="36"/>
  <c r="F101" i="36" s="1"/>
  <c r="D58" i="36"/>
  <c r="F73" i="36" s="1"/>
  <c r="G71" i="36"/>
  <c r="G99" i="36"/>
  <c r="G127" i="36"/>
  <c r="G155" i="36"/>
  <c r="G183" i="36"/>
  <c r="G211" i="36"/>
  <c r="G239" i="36"/>
  <c r="G267" i="36"/>
  <c r="G295" i="36"/>
  <c r="G323" i="36"/>
  <c r="G351" i="36"/>
  <c r="G379" i="36"/>
  <c r="G70" i="36"/>
  <c r="G98" i="36"/>
  <c r="G126" i="36"/>
  <c r="G154" i="36"/>
  <c r="G182" i="36"/>
  <c r="G210" i="36"/>
  <c r="G238" i="36"/>
  <c r="G266" i="36"/>
  <c r="G294" i="36"/>
  <c r="G322" i="36"/>
  <c r="G350" i="36"/>
  <c r="G378" i="36"/>
  <c r="G69" i="36"/>
  <c r="G97" i="36"/>
  <c r="G125" i="36"/>
  <c r="G153" i="36"/>
  <c r="G181" i="36"/>
  <c r="G209" i="36"/>
  <c r="G237" i="36"/>
  <c r="G265" i="36"/>
  <c r="G293" i="36"/>
  <c r="G321" i="36"/>
  <c r="G349" i="36"/>
  <c r="G377" i="36"/>
  <c r="G68" i="36"/>
  <c r="G96" i="36"/>
  <c r="G124" i="36"/>
  <c r="G152" i="36"/>
  <c r="G180" i="36"/>
  <c r="G208" i="36"/>
  <c r="G236" i="36"/>
  <c r="G264" i="36"/>
  <c r="G292" i="36"/>
  <c r="G320" i="36"/>
  <c r="G348" i="36"/>
  <c r="G376" i="36"/>
  <c r="G67" i="36"/>
  <c r="G95" i="36"/>
  <c r="G123" i="36"/>
  <c r="G151" i="36"/>
  <c r="G179" i="36"/>
  <c r="G207" i="36"/>
  <c r="G235" i="36"/>
  <c r="G263" i="36"/>
  <c r="G291" i="36"/>
  <c r="G319" i="36"/>
  <c r="G347" i="36"/>
  <c r="G375" i="36"/>
  <c r="G66" i="36"/>
  <c r="G94" i="36"/>
  <c r="G122" i="36"/>
  <c r="G150" i="36"/>
  <c r="G178" i="36"/>
  <c r="G206" i="36"/>
  <c r="G234" i="36"/>
  <c r="G262" i="36"/>
  <c r="G290" i="36"/>
  <c r="G318" i="36"/>
  <c r="G346" i="36"/>
  <c r="G374" i="36"/>
  <c r="G65" i="36"/>
  <c r="G93" i="36"/>
  <c r="G121" i="36"/>
  <c r="G149" i="36"/>
  <c r="G177" i="36"/>
  <c r="G205" i="36"/>
  <c r="G233" i="36"/>
  <c r="G261" i="36"/>
  <c r="G289" i="36"/>
  <c r="G317" i="36"/>
  <c r="G345" i="36"/>
  <c r="G373" i="36"/>
  <c r="G64" i="36"/>
  <c r="G92" i="36"/>
  <c r="G120" i="36"/>
  <c r="G148" i="36"/>
  <c r="G176" i="36"/>
  <c r="G204" i="36"/>
  <c r="G232" i="36"/>
  <c r="G260" i="36"/>
  <c r="G288" i="36"/>
  <c r="G316" i="36"/>
  <c r="G344" i="36"/>
  <c r="G372" i="36"/>
  <c r="G63" i="36"/>
  <c r="G91" i="36"/>
  <c r="G119" i="36"/>
  <c r="G147" i="36"/>
  <c r="G175" i="36"/>
  <c r="G203" i="36"/>
  <c r="G231" i="36"/>
  <c r="G259" i="36"/>
  <c r="G287" i="36"/>
  <c r="G315" i="36"/>
  <c r="G343" i="36"/>
  <c r="G371" i="36"/>
  <c r="G62" i="36"/>
  <c r="G90" i="36"/>
  <c r="G118" i="36"/>
  <c r="G146" i="36"/>
  <c r="G174" i="36"/>
  <c r="G202" i="36"/>
  <c r="G230" i="36"/>
  <c r="G258" i="36"/>
  <c r="G286" i="36"/>
  <c r="G314" i="36"/>
  <c r="G342" i="36"/>
  <c r="G370" i="36"/>
  <c r="G61" i="36"/>
  <c r="G89" i="36"/>
  <c r="G117" i="36"/>
  <c r="G145" i="36"/>
  <c r="G173" i="36"/>
  <c r="G201" i="36"/>
  <c r="G229" i="36"/>
  <c r="G257" i="36"/>
  <c r="G285" i="36"/>
  <c r="G313" i="36"/>
  <c r="G341" i="36"/>
  <c r="G369" i="36"/>
  <c r="G60" i="36"/>
  <c r="G88" i="36"/>
  <c r="G116" i="36"/>
  <c r="G144" i="36"/>
  <c r="G172" i="36"/>
  <c r="G200" i="36"/>
  <c r="G228" i="36"/>
  <c r="G256" i="36"/>
  <c r="G284" i="36"/>
  <c r="G312" i="36"/>
  <c r="G340" i="36"/>
  <c r="G368" i="36"/>
  <c r="F71" i="36"/>
  <c r="F99" i="36"/>
  <c r="F127" i="36"/>
  <c r="F155" i="36"/>
  <c r="F183" i="36"/>
  <c r="F211" i="36"/>
  <c r="F239" i="36"/>
  <c r="F267" i="36"/>
  <c r="F295" i="36"/>
  <c r="F323" i="36"/>
  <c r="F351" i="36"/>
  <c r="F379" i="36"/>
  <c r="F70" i="36"/>
  <c r="F98" i="36"/>
  <c r="F126" i="36"/>
  <c r="F154" i="36"/>
  <c r="F182" i="36"/>
  <c r="F210" i="36"/>
  <c r="F238" i="36"/>
  <c r="F266" i="36"/>
  <c r="F294" i="36"/>
  <c r="F322" i="36"/>
  <c r="F350" i="36"/>
  <c r="F378" i="36"/>
  <c r="F69" i="36"/>
  <c r="F97" i="36"/>
  <c r="F125" i="36"/>
  <c r="F153" i="36"/>
  <c r="F181" i="36"/>
  <c r="F209" i="36"/>
  <c r="F237" i="36"/>
  <c r="F265" i="36"/>
  <c r="F293" i="36"/>
  <c r="F321" i="36"/>
  <c r="F349" i="36"/>
  <c r="F377" i="36"/>
  <c r="F68" i="36"/>
  <c r="F96" i="36"/>
  <c r="F124" i="36"/>
  <c r="F152" i="36"/>
  <c r="F180" i="36"/>
  <c r="F208" i="36"/>
  <c r="F236" i="36"/>
  <c r="F264" i="36"/>
  <c r="F292" i="36"/>
  <c r="F320" i="36"/>
  <c r="F348" i="36"/>
  <c r="F376" i="36"/>
  <c r="F67" i="36"/>
  <c r="F95" i="36"/>
  <c r="F123" i="36"/>
  <c r="F151" i="36"/>
  <c r="F179" i="36"/>
  <c r="F207" i="36"/>
  <c r="F235" i="36"/>
  <c r="F263" i="36"/>
  <c r="F291" i="36"/>
  <c r="F319" i="36"/>
  <c r="F347" i="36"/>
  <c r="F375" i="36"/>
  <c r="F66" i="36"/>
  <c r="F94" i="36"/>
  <c r="F122" i="36"/>
  <c r="F150" i="36"/>
  <c r="F178" i="36"/>
  <c r="F206" i="36"/>
  <c r="F234" i="36"/>
  <c r="F262" i="36"/>
  <c r="F290" i="36"/>
  <c r="F318" i="36"/>
  <c r="F346" i="36"/>
  <c r="F374" i="36"/>
  <c r="F65" i="36"/>
  <c r="F93" i="36"/>
  <c r="F121" i="36"/>
  <c r="F149" i="36"/>
  <c r="F177" i="36"/>
  <c r="F205" i="36"/>
  <c r="F233" i="36"/>
  <c r="F261" i="36"/>
  <c r="F289" i="36"/>
  <c r="F317" i="36"/>
  <c r="F345" i="36"/>
  <c r="F373" i="36"/>
  <c r="F64" i="36"/>
  <c r="F92" i="36"/>
  <c r="F120" i="36"/>
  <c r="F148" i="36"/>
  <c r="F176" i="36"/>
  <c r="F204" i="36"/>
  <c r="F232" i="36"/>
  <c r="F260" i="36"/>
  <c r="F288" i="36"/>
  <c r="F316" i="36"/>
  <c r="F344" i="36"/>
  <c r="F372" i="36"/>
  <c r="F63" i="36"/>
  <c r="F91" i="36"/>
  <c r="F119" i="36"/>
  <c r="F147" i="36"/>
  <c r="F175" i="36"/>
  <c r="F203" i="36"/>
  <c r="F231" i="36"/>
  <c r="F259" i="36"/>
  <c r="F287" i="36"/>
  <c r="F315" i="36"/>
  <c r="F343" i="36"/>
  <c r="F371" i="36"/>
  <c r="F62" i="36"/>
  <c r="F90" i="36"/>
  <c r="F118" i="36"/>
  <c r="F146" i="36"/>
  <c r="F174" i="36"/>
  <c r="F202" i="36"/>
  <c r="F230" i="36"/>
  <c r="F258" i="36"/>
  <c r="F286" i="36"/>
  <c r="F314" i="36"/>
  <c r="F342" i="36"/>
  <c r="F370" i="36"/>
  <c r="F61" i="36"/>
  <c r="F89" i="36"/>
  <c r="F117" i="36"/>
  <c r="F145" i="36"/>
  <c r="F173" i="36"/>
  <c r="F201" i="36"/>
  <c r="F229" i="36"/>
  <c r="F257" i="36"/>
  <c r="F285" i="36"/>
  <c r="F313" i="36"/>
  <c r="F341" i="36"/>
  <c r="F369" i="36"/>
  <c r="F60" i="36"/>
  <c r="F88" i="36"/>
  <c r="F116" i="36"/>
  <c r="F144" i="36"/>
  <c r="F172" i="36"/>
  <c r="F200" i="36"/>
  <c r="F228" i="36"/>
  <c r="F256" i="36"/>
  <c r="F284" i="36"/>
  <c r="F312" i="36"/>
  <c r="F340" i="36"/>
  <c r="F368" i="36"/>
  <c r="BW48" i="37"/>
  <c r="BX48" i="37" s="1"/>
  <c r="BY48" i="37" s="1"/>
  <c r="BZ48" i="37" s="1"/>
  <c r="BV48" i="37"/>
  <c r="BU48" i="37" s="1"/>
  <c r="BP48" i="37"/>
  <c r="BQ48" i="37" s="1"/>
  <c r="BR48" i="37" s="1"/>
  <c r="BS48" i="37" s="1"/>
  <c r="BT48" i="37" s="1"/>
  <c r="BO48" i="37"/>
  <c r="BJ48" i="37"/>
  <c r="BI48" i="37" s="1"/>
  <c r="BD48" i="37"/>
  <c r="BE48" i="37" s="1"/>
  <c r="BF48" i="37" s="1"/>
  <c r="BG48" i="37" s="1"/>
  <c r="BH48" i="37" s="1"/>
  <c r="AY48" i="37"/>
  <c r="AZ48" i="37" s="1"/>
  <c r="BA48" i="37" s="1"/>
  <c r="BB48" i="37" s="1"/>
  <c r="AX48" i="37"/>
  <c r="AW48" i="37"/>
  <c r="AR48" i="37"/>
  <c r="AS48" i="37" s="1"/>
  <c r="AT48" i="37" s="1"/>
  <c r="AU48" i="37" s="1"/>
  <c r="AV48" i="37" s="1"/>
  <c r="AM48" i="37"/>
  <c r="AN48" i="37" s="1"/>
  <c r="AO48" i="37" s="1"/>
  <c r="AP48" i="37" s="1"/>
  <c r="AL48" i="37"/>
  <c r="AK48" i="37" s="1"/>
  <c r="AF48" i="37"/>
  <c r="AG48" i="37" s="1"/>
  <c r="AH48" i="37" s="1"/>
  <c r="AI48" i="37" s="1"/>
  <c r="AJ48" i="37" s="1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F55" i="37"/>
  <c r="E55" i="37"/>
  <c r="F54" i="37"/>
  <c r="E54" i="37"/>
  <c r="F53" i="37"/>
  <c r="E53" i="37"/>
  <c r="F52" i="37"/>
  <c r="E52" i="37"/>
  <c r="Z48" i="37"/>
  <c r="AA48" i="37" s="1"/>
  <c r="AB48" i="37" s="1"/>
  <c r="AC48" i="37" s="1"/>
  <c r="AD48" i="37" s="1"/>
  <c r="T48" i="37"/>
  <c r="U48" i="37" s="1"/>
  <c r="V48" i="37" s="1"/>
  <c r="W48" i="37" s="1"/>
  <c r="X48" i="37" s="1"/>
  <c r="N48" i="37"/>
  <c r="M48" i="37" s="1"/>
  <c r="G49" i="37"/>
  <c r="G50" i="37" s="1"/>
  <c r="H48" i="37"/>
  <c r="I48" i="37" s="1"/>
  <c r="J48" i="37" s="1"/>
  <c r="K48" i="37" s="1"/>
  <c r="L48" i="37" s="1"/>
  <c r="G26" i="37" a="1"/>
  <c r="G26" i="37" s="1"/>
  <c r="H27" i="37"/>
  <c r="I27" i="37" s="1"/>
  <c r="J27" i="37" s="1"/>
  <c r="K27" i="37" s="1"/>
  <c r="L27" i="37" s="1"/>
  <c r="M27" i="37" s="1"/>
  <c r="N27" i="37" s="1"/>
  <c r="O27" i="37" s="1"/>
  <c r="P27" i="37" s="1"/>
  <c r="Q27" i="37" s="1"/>
  <c r="R27" i="37" s="1"/>
  <c r="R26" i="37" s="1"/>
  <c r="J8" i="36"/>
  <c r="J6" i="36" s="1"/>
  <c r="J7" i="36" s="1"/>
  <c r="K8" i="36"/>
  <c r="L8" i="36"/>
  <c r="M8" i="36"/>
  <c r="N8" i="36"/>
  <c r="I172" i="36" l="1"/>
  <c r="F269" i="36"/>
  <c r="F213" i="36"/>
  <c r="F185" i="36"/>
  <c r="H256" i="36"/>
  <c r="E284" i="36"/>
  <c r="E60" i="36"/>
  <c r="I60" i="36" s="1"/>
  <c r="H172" i="36"/>
  <c r="E88" i="36"/>
  <c r="I88" i="36" s="1"/>
  <c r="E340" i="36"/>
  <c r="I340" i="36" s="1"/>
  <c r="H200" i="36"/>
  <c r="E312" i="36"/>
  <c r="I312" i="36" s="1"/>
  <c r="E116" i="36"/>
  <c r="I116" i="36" s="1"/>
  <c r="H88" i="36"/>
  <c r="E228" i="36"/>
  <c r="E368" i="36"/>
  <c r="I368" i="36" s="1"/>
  <c r="E144" i="36"/>
  <c r="I144" i="36" s="1"/>
  <c r="E201" i="36"/>
  <c r="I201" i="36" s="1"/>
  <c r="E257" i="36"/>
  <c r="I257" i="36" s="1"/>
  <c r="E173" i="36"/>
  <c r="I173" i="36" s="1"/>
  <c r="BC48" i="37"/>
  <c r="AQ48" i="37"/>
  <c r="BK48" i="37"/>
  <c r="BL48" i="37" s="1"/>
  <c r="BM48" i="37" s="1"/>
  <c r="BN48" i="37" s="1"/>
  <c r="AE48" i="37"/>
  <c r="H49" i="37"/>
  <c r="I49" i="37" s="1"/>
  <c r="J49" i="37" s="1"/>
  <c r="G46" i="37"/>
  <c r="G48" i="37"/>
  <c r="O48" i="37"/>
  <c r="P48" i="37" s="1"/>
  <c r="Q48" i="37" s="1"/>
  <c r="R48" i="37" s="1"/>
  <c r="Y48" i="37"/>
  <c r="S48" i="37"/>
  <c r="H26" i="37"/>
  <c r="K26" i="37"/>
  <c r="L26" i="37"/>
  <c r="M26" i="37"/>
  <c r="N26" i="37"/>
  <c r="O26" i="37"/>
  <c r="P26" i="37"/>
  <c r="I26" i="37"/>
  <c r="Q26" i="37"/>
  <c r="J26" i="37"/>
  <c r="K6" i="36"/>
  <c r="K7" i="36" s="1"/>
  <c r="J4" i="36"/>
  <c r="J9" i="36"/>
  <c r="J60" i="36" l="1"/>
  <c r="E89" i="36"/>
  <c r="I89" i="36" s="1"/>
  <c r="H60" i="36"/>
  <c r="E369" i="36"/>
  <c r="I369" i="36" s="1"/>
  <c r="E285" i="36"/>
  <c r="I285" i="36" s="1"/>
  <c r="I284" i="36"/>
  <c r="E145" i="36"/>
  <c r="I145" i="36" s="1"/>
  <c r="E313" i="36"/>
  <c r="I313" i="36" s="1"/>
  <c r="H284" i="36"/>
  <c r="E61" i="36"/>
  <c r="I61" i="36" s="1"/>
  <c r="E229" i="36"/>
  <c r="I229" i="36" s="1"/>
  <c r="I228" i="36"/>
  <c r="H312" i="36"/>
  <c r="H229" i="36"/>
  <c r="J229" i="36"/>
  <c r="H313" i="36"/>
  <c r="H144" i="36"/>
  <c r="J144" i="36"/>
  <c r="H368" i="36"/>
  <c r="J368" i="36"/>
  <c r="H257" i="36"/>
  <c r="J257" i="36"/>
  <c r="J256" i="36"/>
  <c r="H369" i="36"/>
  <c r="J369" i="36"/>
  <c r="H116" i="36"/>
  <c r="J116" i="36"/>
  <c r="E117" i="36"/>
  <c r="I117" i="36" s="1"/>
  <c r="H201" i="36"/>
  <c r="J201" i="36"/>
  <c r="H340" i="36"/>
  <c r="E341" i="36"/>
  <c r="I341" i="36" s="1"/>
  <c r="J340" i="36"/>
  <c r="J200" i="36"/>
  <c r="J312" i="36"/>
  <c r="J172" i="36"/>
  <c r="J88" i="36"/>
  <c r="H89" i="36"/>
  <c r="J89" i="36"/>
  <c r="H145" i="36"/>
  <c r="J145" i="36"/>
  <c r="J284" i="36"/>
  <c r="H173" i="36"/>
  <c r="J173" i="36"/>
  <c r="H228" i="36"/>
  <c r="J228" i="36"/>
  <c r="H61" i="36"/>
  <c r="J61" i="36"/>
  <c r="E202" i="36"/>
  <c r="I202" i="36" s="1"/>
  <c r="E62" i="36"/>
  <c r="I62" i="36" s="1"/>
  <c r="E370" i="36"/>
  <c r="I370" i="36" s="1"/>
  <c r="E90" i="36"/>
  <c r="I90" i="36" s="1"/>
  <c r="E174" i="36"/>
  <c r="I174" i="36" s="1"/>
  <c r="E230" i="36"/>
  <c r="I230" i="36" s="1"/>
  <c r="E146" i="36"/>
  <c r="I146" i="36" s="1"/>
  <c r="E258" i="36"/>
  <c r="I258" i="36" s="1"/>
  <c r="H50" i="37"/>
  <c r="H46" i="37" s="1"/>
  <c r="K49" i="37"/>
  <c r="K4" i="36"/>
  <c r="L6" i="36"/>
  <c r="L7" i="36" s="1"/>
  <c r="K9" i="36"/>
  <c r="K89" i="36" s="1"/>
  <c r="J285" i="36" l="1"/>
  <c r="E286" i="36"/>
  <c r="I286" i="36" s="1"/>
  <c r="H285" i="36"/>
  <c r="E314" i="36"/>
  <c r="I314" i="36" s="1"/>
  <c r="J313" i="36"/>
  <c r="K173" i="36"/>
  <c r="E118" i="36"/>
  <c r="I118" i="36" s="1"/>
  <c r="K61" i="36"/>
  <c r="K116" i="36"/>
  <c r="K145" i="36"/>
  <c r="K256" i="36"/>
  <c r="K200" i="36"/>
  <c r="K60" i="36"/>
  <c r="K284" i="36"/>
  <c r="K172" i="36"/>
  <c r="H286" i="36"/>
  <c r="J286" i="36"/>
  <c r="K286" i="36"/>
  <c r="H202" i="36"/>
  <c r="J202" i="36"/>
  <c r="K202" i="36"/>
  <c r="K229" i="36"/>
  <c r="H258" i="36"/>
  <c r="K258" i="36"/>
  <c r="J258" i="36"/>
  <c r="H370" i="36"/>
  <c r="J370" i="36"/>
  <c r="K370" i="36"/>
  <c r="H230" i="36"/>
  <c r="K230" i="36"/>
  <c r="J230" i="36"/>
  <c r="K228" i="36"/>
  <c r="K312" i="36"/>
  <c r="K340" i="36"/>
  <c r="K144" i="36"/>
  <c r="K88" i="36"/>
  <c r="H174" i="36"/>
  <c r="J174" i="36"/>
  <c r="K174" i="36"/>
  <c r="K341" i="36"/>
  <c r="J341" i="36"/>
  <c r="H341" i="36"/>
  <c r="E342" i="36"/>
  <c r="I342" i="36" s="1"/>
  <c r="H117" i="36"/>
  <c r="K117" i="36"/>
  <c r="J117" i="36"/>
  <c r="K369" i="36"/>
  <c r="K368" i="36"/>
  <c r="K285" i="36"/>
  <c r="K313" i="36"/>
  <c r="H146" i="36"/>
  <c r="J146" i="36"/>
  <c r="K146" i="36"/>
  <c r="H118" i="36"/>
  <c r="J118" i="36"/>
  <c r="K118" i="36"/>
  <c r="H90" i="36"/>
  <c r="J90" i="36"/>
  <c r="K90" i="36"/>
  <c r="K257" i="36"/>
  <c r="H314" i="36"/>
  <c r="J314" i="36"/>
  <c r="K314" i="36"/>
  <c r="H62" i="36"/>
  <c r="J62" i="36"/>
  <c r="K62" i="36"/>
  <c r="K201" i="36"/>
  <c r="E287" i="36"/>
  <c r="I287" i="36" s="1"/>
  <c r="E231" i="36"/>
  <c r="I231" i="36" s="1"/>
  <c r="E63" i="36"/>
  <c r="I63" i="36" s="1"/>
  <c r="E203" i="36"/>
  <c r="I203" i="36" s="1"/>
  <c r="E147" i="36"/>
  <c r="I147" i="36" s="1"/>
  <c r="E91" i="36"/>
  <c r="I91" i="36" s="1"/>
  <c r="E119" i="36"/>
  <c r="I119" i="36" s="1"/>
  <c r="E259" i="36"/>
  <c r="I259" i="36" s="1"/>
  <c r="E175" i="36"/>
  <c r="I175" i="36" s="1"/>
  <c r="E315" i="36"/>
  <c r="I315" i="36" s="1"/>
  <c r="E371" i="36"/>
  <c r="I371" i="36" s="1"/>
  <c r="I50" i="37"/>
  <c r="L49" i="37"/>
  <c r="L4" i="36"/>
  <c r="L9" i="36"/>
  <c r="L118" i="36" s="1"/>
  <c r="M6" i="36"/>
  <c r="M7" i="36" s="1"/>
  <c r="L117" i="36" l="1"/>
  <c r="L90" i="36"/>
  <c r="H315" i="36"/>
  <c r="J315" i="36"/>
  <c r="K315" i="36"/>
  <c r="L315" i="36"/>
  <c r="H287" i="36"/>
  <c r="J287" i="36"/>
  <c r="K287" i="36"/>
  <c r="L287" i="36"/>
  <c r="L256" i="36"/>
  <c r="L60" i="36"/>
  <c r="L284" i="36"/>
  <c r="L172" i="36"/>
  <c r="L200" i="36"/>
  <c r="L88" i="36"/>
  <c r="L285" i="36"/>
  <c r="L116" i="36"/>
  <c r="L89" i="36"/>
  <c r="L228" i="36"/>
  <c r="L257" i="36"/>
  <c r="L61" i="36"/>
  <c r="L313" i="36"/>
  <c r="L368" i="36"/>
  <c r="L369" i="36"/>
  <c r="L201" i="36"/>
  <c r="L145" i="36"/>
  <c r="L173" i="36"/>
  <c r="L144" i="36"/>
  <c r="L340" i="36"/>
  <c r="L312" i="36"/>
  <c r="L229" i="36"/>
  <c r="H259" i="36"/>
  <c r="J259" i="36"/>
  <c r="K259" i="36"/>
  <c r="L259" i="36"/>
  <c r="L258" i="36"/>
  <c r="H342" i="36"/>
  <c r="J342" i="36"/>
  <c r="L342" i="36"/>
  <c r="K342" i="36"/>
  <c r="E343" i="36"/>
  <c r="I343" i="36" s="1"/>
  <c r="H147" i="36"/>
  <c r="K147" i="36"/>
  <c r="L147" i="36"/>
  <c r="J147" i="36"/>
  <c r="L146" i="36"/>
  <c r="L174" i="36"/>
  <c r="L202" i="36"/>
  <c r="L286" i="36"/>
  <c r="H63" i="36"/>
  <c r="J63" i="36"/>
  <c r="K63" i="36"/>
  <c r="L63" i="36"/>
  <c r="H175" i="36"/>
  <c r="J175" i="36"/>
  <c r="K175" i="36"/>
  <c r="L175" i="36"/>
  <c r="H231" i="36"/>
  <c r="J231" i="36"/>
  <c r="L231" i="36"/>
  <c r="K231" i="36"/>
  <c r="H119" i="36"/>
  <c r="K119" i="36"/>
  <c r="L119" i="36"/>
  <c r="J119" i="36"/>
  <c r="H91" i="36"/>
  <c r="J91" i="36"/>
  <c r="K91" i="36"/>
  <c r="L91" i="36"/>
  <c r="H371" i="36"/>
  <c r="K371" i="36"/>
  <c r="L371" i="36"/>
  <c r="J371" i="36"/>
  <c r="H203" i="36"/>
  <c r="L203" i="36"/>
  <c r="J203" i="36"/>
  <c r="K203" i="36"/>
  <c r="L62" i="36"/>
  <c r="L314" i="36"/>
  <c r="L230" i="36"/>
  <c r="L370" i="36"/>
  <c r="L341" i="36"/>
  <c r="E148" i="36"/>
  <c r="I148" i="36" s="1"/>
  <c r="E64" i="36"/>
  <c r="I64" i="36" s="1"/>
  <c r="E260" i="36"/>
  <c r="I260" i="36" s="1"/>
  <c r="E92" i="36"/>
  <c r="I92" i="36" s="1"/>
  <c r="E120" i="36"/>
  <c r="I120" i="36" s="1"/>
  <c r="E232" i="36"/>
  <c r="I232" i="36" s="1"/>
  <c r="E372" i="36"/>
  <c r="I372" i="36" s="1"/>
  <c r="E316" i="36"/>
  <c r="I316" i="36" s="1"/>
  <c r="E176" i="36"/>
  <c r="I176" i="36" s="1"/>
  <c r="E204" i="36"/>
  <c r="I204" i="36" s="1"/>
  <c r="E288" i="36"/>
  <c r="I288" i="36" s="1"/>
  <c r="I46" i="37"/>
  <c r="J50" i="37"/>
  <c r="M49" i="37"/>
  <c r="M9" i="36"/>
  <c r="M287" i="36" s="1"/>
  <c r="M4" i="36"/>
  <c r="N6" i="36"/>
  <c r="N7" i="36" s="1"/>
  <c r="M147" i="36" l="1"/>
  <c r="M315" i="36"/>
  <c r="M119" i="36"/>
  <c r="M371" i="36"/>
  <c r="M342" i="36"/>
  <c r="H288" i="36"/>
  <c r="J288" i="36"/>
  <c r="K288" i="36"/>
  <c r="L288" i="36"/>
  <c r="M288" i="36"/>
  <c r="H92" i="36"/>
  <c r="L92" i="36"/>
  <c r="M92" i="36"/>
  <c r="J92" i="36"/>
  <c r="K92" i="36"/>
  <c r="H343" i="36"/>
  <c r="K343" i="36"/>
  <c r="L343" i="36"/>
  <c r="M343" i="36"/>
  <c r="J343" i="36"/>
  <c r="E344" i="36"/>
  <c r="I344" i="36" s="1"/>
  <c r="H316" i="36"/>
  <c r="L316" i="36"/>
  <c r="M316" i="36"/>
  <c r="J316" i="36"/>
  <c r="K316" i="36"/>
  <c r="H204" i="36"/>
  <c r="J204" i="36"/>
  <c r="K204" i="36"/>
  <c r="M204" i="36"/>
  <c r="L204" i="36"/>
  <c r="H260" i="36"/>
  <c r="K260" i="36"/>
  <c r="L260" i="36"/>
  <c r="M260" i="36"/>
  <c r="J260" i="36"/>
  <c r="M91" i="36"/>
  <c r="M231" i="36"/>
  <c r="H176" i="36"/>
  <c r="M176" i="36"/>
  <c r="J176" i="36"/>
  <c r="K176" i="36"/>
  <c r="L176" i="36"/>
  <c r="H64" i="36"/>
  <c r="J64" i="36"/>
  <c r="K64" i="36"/>
  <c r="L64" i="36"/>
  <c r="M64" i="36"/>
  <c r="H148" i="36"/>
  <c r="J148" i="36"/>
  <c r="K148" i="36"/>
  <c r="L148" i="36"/>
  <c r="M148" i="36"/>
  <c r="M175" i="36"/>
  <c r="H232" i="36"/>
  <c r="K232" i="36"/>
  <c r="L232" i="36"/>
  <c r="M232" i="36"/>
  <c r="J232" i="36"/>
  <c r="H120" i="36"/>
  <c r="J120" i="36"/>
  <c r="L120" i="36"/>
  <c r="M120" i="36"/>
  <c r="K120" i="36"/>
  <c r="M203" i="36"/>
  <c r="M200" i="36"/>
  <c r="M284" i="36"/>
  <c r="M60" i="36"/>
  <c r="M256" i="36"/>
  <c r="M172" i="36"/>
  <c r="M116" i="36"/>
  <c r="M340" i="36"/>
  <c r="M88" i="36"/>
  <c r="M369" i="36"/>
  <c r="M312" i="36"/>
  <c r="M228" i="36"/>
  <c r="M89" i="36"/>
  <c r="M229" i="36"/>
  <c r="M257" i="36"/>
  <c r="M313" i="36"/>
  <c r="M368" i="36"/>
  <c r="M201" i="36"/>
  <c r="M145" i="36"/>
  <c r="M173" i="36"/>
  <c r="M285" i="36"/>
  <c r="M144" i="36"/>
  <c r="M61" i="36"/>
  <c r="M202" i="36"/>
  <c r="M117" i="36"/>
  <c r="M118" i="36"/>
  <c r="M341" i="36"/>
  <c r="M62" i="36"/>
  <c r="M370" i="36"/>
  <c r="M230" i="36"/>
  <c r="M314" i="36"/>
  <c r="M146" i="36"/>
  <c r="M286" i="36"/>
  <c r="M258" i="36"/>
  <c r="M90" i="36"/>
  <c r="M174" i="36"/>
  <c r="H372" i="36"/>
  <c r="J372" i="36"/>
  <c r="K372" i="36"/>
  <c r="L372" i="36"/>
  <c r="M372" i="36"/>
  <c r="M63" i="36"/>
  <c r="M259" i="36"/>
  <c r="E149" i="36"/>
  <c r="I149" i="36" s="1"/>
  <c r="E289" i="36"/>
  <c r="I289" i="36" s="1"/>
  <c r="E65" i="36"/>
  <c r="I65" i="36" s="1"/>
  <c r="E317" i="36"/>
  <c r="I317" i="36" s="1"/>
  <c r="E233" i="36"/>
  <c r="I233" i="36" s="1"/>
  <c r="E121" i="36"/>
  <c r="I121" i="36" s="1"/>
  <c r="E261" i="36"/>
  <c r="I261" i="36" s="1"/>
  <c r="E373" i="36"/>
  <c r="I373" i="36" s="1"/>
  <c r="E205" i="36"/>
  <c r="I205" i="36" s="1"/>
  <c r="E93" i="36"/>
  <c r="I93" i="36" s="1"/>
  <c r="E177" i="36"/>
  <c r="I177" i="36" s="1"/>
  <c r="J46" i="37"/>
  <c r="K50" i="37"/>
  <c r="N49" i="37"/>
  <c r="O49" i="37" s="1"/>
  <c r="N9" i="36"/>
  <c r="N92" i="36" s="1"/>
  <c r="N4" i="36"/>
  <c r="N120" i="36" l="1"/>
  <c r="N148" i="36"/>
  <c r="N343" i="36"/>
  <c r="H205" i="36"/>
  <c r="L205" i="36"/>
  <c r="M205" i="36"/>
  <c r="N205" i="36"/>
  <c r="J205" i="36"/>
  <c r="K205" i="36"/>
  <c r="H289" i="36"/>
  <c r="M289" i="36"/>
  <c r="N289" i="36"/>
  <c r="J289" i="36"/>
  <c r="K289" i="36"/>
  <c r="L289" i="36"/>
  <c r="H177" i="36"/>
  <c r="J177" i="36"/>
  <c r="K177" i="36"/>
  <c r="L177" i="36"/>
  <c r="N177" i="36"/>
  <c r="M177" i="36"/>
  <c r="H65" i="36"/>
  <c r="M65" i="36"/>
  <c r="N65" i="36"/>
  <c r="J65" i="36"/>
  <c r="K65" i="36"/>
  <c r="L65" i="36"/>
  <c r="H373" i="36"/>
  <c r="N373" i="36"/>
  <c r="K373" i="36"/>
  <c r="L373" i="36"/>
  <c r="M373" i="36"/>
  <c r="J373" i="36"/>
  <c r="H149" i="36"/>
  <c r="N149" i="36"/>
  <c r="K149" i="36"/>
  <c r="L149" i="36"/>
  <c r="M149" i="36"/>
  <c r="J149" i="36"/>
  <c r="N200" i="36"/>
  <c r="N60" i="36"/>
  <c r="N172" i="36"/>
  <c r="N256" i="36"/>
  <c r="N284" i="36"/>
  <c r="N285" i="36"/>
  <c r="N144" i="36"/>
  <c r="N369" i="36"/>
  <c r="N89" i="36"/>
  <c r="N61" i="36"/>
  <c r="N313" i="36"/>
  <c r="N116" i="36"/>
  <c r="N88" i="36"/>
  <c r="N173" i="36"/>
  <c r="N229" i="36"/>
  <c r="N312" i="36"/>
  <c r="N228" i="36"/>
  <c r="N145" i="36"/>
  <c r="N201" i="36"/>
  <c r="N340" i="36"/>
  <c r="N257" i="36"/>
  <c r="N368" i="36"/>
  <c r="N174" i="36"/>
  <c r="N202" i="36"/>
  <c r="N258" i="36"/>
  <c r="N118" i="36"/>
  <c r="N146" i="36"/>
  <c r="N341" i="36"/>
  <c r="N117" i="36"/>
  <c r="N62" i="36"/>
  <c r="N286" i="36"/>
  <c r="N370" i="36"/>
  <c r="N230" i="36"/>
  <c r="N314" i="36"/>
  <c r="N90" i="36"/>
  <c r="N259" i="36"/>
  <c r="N63" i="36"/>
  <c r="N175" i="36"/>
  <c r="N371" i="36"/>
  <c r="N287" i="36"/>
  <c r="N147" i="36"/>
  <c r="N203" i="36"/>
  <c r="N342" i="36"/>
  <c r="N119" i="36"/>
  <c r="N315" i="36"/>
  <c r="N231" i="36"/>
  <c r="N91" i="36"/>
  <c r="H261" i="36"/>
  <c r="J261" i="36"/>
  <c r="K261" i="36"/>
  <c r="L261" i="36"/>
  <c r="M261" i="36"/>
  <c r="N261" i="36"/>
  <c r="N260" i="36"/>
  <c r="H233" i="36"/>
  <c r="J233" i="36"/>
  <c r="L233" i="36"/>
  <c r="M233" i="36"/>
  <c r="N233" i="36"/>
  <c r="K233" i="36"/>
  <c r="N316" i="36"/>
  <c r="H121" i="36"/>
  <c r="K121" i="36"/>
  <c r="L121" i="36"/>
  <c r="M121" i="36"/>
  <c r="N121" i="36"/>
  <c r="J121" i="36"/>
  <c r="N372" i="36"/>
  <c r="H317" i="36"/>
  <c r="J317" i="36"/>
  <c r="K317" i="36"/>
  <c r="M317" i="36"/>
  <c r="N317" i="36"/>
  <c r="L317" i="36"/>
  <c r="N204" i="36"/>
  <c r="N232" i="36"/>
  <c r="H344" i="36"/>
  <c r="J344" i="36"/>
  <c r="L344" i="36"/>
  <c r="M344" i="36"/>
  <c r="N344" i="36"/>
  <c r="K344" i="36"/>
  <c r="E345" i="36"/>
  <c r="I345" i="36" s="1"/>
  <c r="N288" i="36"/>
  <c r="H93" i="36"/>
  <c r="J93" i="36"/>
  <c r="K93" i="36"/>
  <c r="M93" i="36"/>
  <c r="N93" i="36"/>
  <c r="L93" i="36"/>
  <c r="N64" i="36"/>
  <c r="N176" i="36"/>
  <c r="E262" i="36"/>
  <c r="I262" i="36" s="1"/>
  <c r="I272" i="36" s="1"/>
  <c r="E150" i="36"/>
  <c r="I150" i="36" s="1"/>
  <c r="E318" i="36"/>
  <c r="I318" i="36" s="1"/>
  <c r="E178" i="36"/>
  <c r="I178" i="36" s="1"/>
  <c r="I188" i="36" s="1"/>
  <c r="E234" i="36"/>
  <c r="I234" i="36" s="1"/>
  <c r="I244" i="36" s="1"/>
  <c r="E206" i="36"/>
  <c r="I206" i="36" s="1"/>
  <c r="I216" i="36" s="1"/>
  <c r="E94" i="36"/>
  <c r="I94" i="36" s="1"/>
  <c r="E122" i="36"/>
  <c r="I122" i="36" s="1"/>
  <c r="E66" i="36"/>
  <c r="I66" i="36" s="1"/>
  <c r="E290" i="36"/>
  <c r="I290" i="36" s="1"/>
  <c r="I300" i="36" s="1"/>
  <c r="E374" i="36"/>
  <c r="I374" i="36" s="1"/>
  <c r="K46" i="37"/>
  <c r="L50" i="37"/>
  <c r="P49" i="37"/>
  <c r="H122" i="36" l="1"/>
  <c r="J122" i="36"/>
  <c r="L122" i="36"/>
  <c r="L132" i="36" s="1"/>
  <c r="M122" i="36"/>
  <c r="M132" i="36" s="1"/>
  <c r="N122" i="36"/>
  <c r="N132" i="36" s="1"/>
  <c r="K122" i="36"/>
  <c r="H262" i="36"/>
  <c r="N262" i="36"/>
  <c r="N272" i="36" s="1"/>
  <c r="K262" i="36"/>
  <c r="K272" i="36" s="1"/>
  <c r="L262" i="36"/>
  <c r="L272" i="36" s="1"/>
  <c r="M262" i="36"/>
  <c r="M272" i="36" s="1"/>
  <c r="J262" i="36"/>
  <c r="H94" i="36"/>
  <c r="L94" i="36"/>
  <c r="L104" i="36" s="1"/>
  <c r="M94" i="36"/>
  <c r="M104" i="36" s="1"/>
  <c r="N94" i="36"/>
  <c r="N104" i="36" s="1"/>
  <c r="J94" i="36"/>
  <c r="K94" i="36"/>
  <c r="K104" i="36" s="1"/>
  <c r="H178" i="36"/>
  <c r="M178" i="36"/>
  <c r="M188" i="36" s="1"/>
  <c r="N178" i="36"/>
  <c r="N188" i="36" s="1"/>
  <c r="J178" i="36"/>
  <c r="K178" i="36"/>
  <c r="K188" i="36" s="1"/>
  <c r="L178" i="36"/>
  <c r="L188" i="36" s="1"/>
  <c r="H374" i="36"/>
  <c r="J374" i="36"/>
  <c r="K374" i="36"/>
  <c r="L374" i="36"/>
  <c r="L384" i="36" s="1"/>
  <c r="M374" i="36"/>
  <c r="M384" i="36" s="1"/>
  <c r="N374" i="36"/>
  <c r="N384" i="36" s="1"/>
  <c r="H318" i="36"/>
  <c r="L318" i="36"/>
  <c r="L328" i="36" s="1"/>
  <c r="M318" i="36"/>
  <c r="M328" i="36" s="1"/>
  <c r="N318" i="36"/>
  <c r="N328" i="36" s="1"/>
  <c r="J318" i="36"/>
  <c r="K318" i="36"/>
  <c r="K328" i="36" s="1"/>
  <c r="H345" i="36"/>
  <c r="K345" i="36"/>
  <c r="L345" i="36"/>
  <c r="M345" i="36"/>
  <c r="N345" i="36"/>
  <c r="J345" i="36"/>
  <c r="E346" i="36"/>
  <c r="I346" i="36" s="1"/>
  <c r="H290" i="36"/>
  <c r="J290" i="36"/>
  <c r="K290" i="36"/>
  <c r="K300" i="36" s="1"/>
  <c r="L290" i="36"/>
  <c r="L300" i="36" s="1"/>
  <c r="N290" i="36"/>
  <c r="N300" i="36" s="1"/>
  <c r="M290" i="36"/>
  <c r="M300" i="36" s="1"/>
  <c r="H150" i="36"/>
  <c r="J150" i="36"/>
  <c r="K150" i="36"/>
  <c r="L150" i="36"/>
  <c r="L160" i="36" s="1"/>
  <c r="M150" i="36"/>
  <c r="M160" i="36" s="1"/>
  <c r="N150" i="36"/>
  <c r="N160" i="36" s="1"/>
  <c r="H206" i="36"/>
  <c r="J206" i="36"/>
  <c r="K206" i="36"/>
  <c r="K216" i="36" s="1"/>
  <c r="M206" i="36"/>
  <c r="M216" i="36" s="1"/>
  <c r="N206" i="36"/>
  <c r="N216" i="36" s="1"/>
  <c r="L206" i="36"/>
  <c r="L216" i="36" s="1"/>
  <c r="H234" i="36"/>
  <c r="K234" i="36"/>
  <c r="K244" i="36" s="1"/>
  <c r="L234" i="36"/>
  <c r="L244" i="36" s="1"/>
  <c r="M234" i="36"/>
  <c r="M244" i="36" s="1"/>
  <c r="N234" i="36"/>
  <c r="N244" i="36" s="1"/>
  <c r="J234" i="36"/>
  <c r="H66" i="36"/>
  <c r="J66" i="36"/>
  <c r="K66" i="36"/>
  <c r="L66" i="36"/>
  <c r="N66" i="36"/>
  <c r="N76" i="36" s="1"/>
  <c r="M66" i="36"/>
  <c r="M76" i="36" s="1"/>
  <c r="E319" i="36"/>
  <c r="I319" i="36" s="1"/>
  <c r="I329" i="36" s="1"/>
  <c r="E375" i="36"/>
  <c r="I375" i="36" s="1"/>
  <c r="E291" i="36"/>
  <c r="I291" i="36" s="1"/>
  <c r="E123" i="36"/>
  <c r="I123" i="36" s="1"/>
  <c r="E263" i="36"/>
  <c r="I263" i="36" s="1"/>
  <c r="E179" i="36"/>
  <c r="I179" i="36" s="1"/>
  <c r="E235" i="36"/>
  <c r="I235" i="36" s="1"/>
  <c r="E207" i="36"/>
  <c r="I207" i="36" s="1"/>
  <c r="E151" i="36"/>
  <c r="I151" i="36" s="1"/>
  <c r="I161" i="36" s="1"/>
  <c r="E67" i="36"/>
  <c r="I67" i="36" s="1"/>
  <c r="E95" i="36"/>
  <c r="I95" i="36" s="1"/>
  <c r="L46" i="37"/>
  <c r="M50" i="37"/>
  <c r="Q49" i="37"/>
  <c r="K76" i="36" l="1"/>
  <c r="K19" i="36" s="1"/>
  <c r="L76" i="36"/>
  <c r="L19" i="36" s="1"/>
  <c r="N19" i="36"/>
  <c r="H67" i="36"/>
  <c r="M67" i="36"/>
  <c r="M77" i="36" s="1"/>
  <c r="M27" i="36" s="1"/>
  <c r="N67" i="36"/>
  <c r="N77" i="36" s="1"/>
  <c r="N27" i="36" s="1"/>
  <c r="J67" i="36"/>
  <c r="K67" i="36"/>
  <c r="L67" i="36"/>
  <c r="H291" i="36"/>
  <c r="M291" i="36"/>
  <c r="M301" i="36" s="1"/>
  <c r="N291" i="36"/>
  <c r="N301" i="36" s="1"/>
  <c r="J291" i="36"/>
  <c r="K291" i="36"/>
  <c r="L291" i="36"/>
  <c r="H235" i="36"/>
  <c r="J235" i="36"/>
  <c r="L235" i="36"/>
  <c r="M235" i="36"/>
  <c r="N235" i="36"/>
  <c r="N245" i="36" s="1"/>
  <c r="K235" i="36"/>
  <c r="H95" i="36"/>
  <c r="J95" i="36"/>
  <c r="K95" i="36"/>
  <c r="M95" i="36"/>
  <c r="N95" i="36"/>
  <c r="N105" i="36" s="1"/>
  <c r="L95" i="36"/>
  <c r="H123" i="36"/>
  <c r="K123" i="36"/>
  <c r="L123" i="36"/>
  <c r="M123" i="36"/>
  <c r="N123" i="36"/>
  <c r="N133" i="36" s="1"/>
  <c r="J123" i="36"/>
  <c r="H151" i="36"/>
  <c r="N151" i="36"/>
  <c r="N161" i="36" s="1"/>
  <c r="K151" i="36"/>
  <c r="L151" i="36"/>
  <c r="M151" i="36"/>
  <c r="M161" i="36" s="1"/>
  <c r="J151" i="36"/>
  <c r="H375" i="36"/>
  <c r="N375" i="36"/>
  <c r="N385" i="36" s="1"/>
  <c r="K375" i="36"/>
  <c r="L375" i="36"/>
  <c r="M375" i="36"/>
  <c r="M385" i="36" s="1"/>
  <c r="J375" i="36"/>
  <c r="H207" i="36"/>
  <c r="L207" i="36"/>
  <c r="M207" i="36"/>
  <c r="M217" i="36" s="1"/>
  <c r="N207" i="36"/>
  <c r="N217" i="36" s="1"/>
  <c r="J207" i="36"/>
  <c r="K207" i="36"/>
  <c r="H319" i="36"/>
  <c r="J319" i="36"/>
  <c r="K319" i="36"/>
  <c r="M319" i="36"/>
  <c r="N319" i="36"/>
  <c r="N329" i="36" s="1"/>
  <c r="L319" i="36"/>
  <c r="H179" i="36"/>
  <c r="J179" i="36"/>
  <c r="K179" i="36"/>
  <c r="L179" i="36"/>
  <c r="N179" i="36"/>
  <c r="N189" i="36" s="1"/>
  <c r="M179" i="36"/>
  <c r="M189" i="36" s="1"/>
  <c r="M19" i="36"/>
  <c r="H346" i="36"/>
  <c r="J346" i="36"/>
  <c r="L346" i="36"/>
  <c r="M346" i="36"/>
  <c r="M356" i="36" s="1"/>
  <c r="M20" i="36" s="1"/>
  <c r="N346" i="36"/>
  <c r="N356" i="36" s="1"/>
  <c r="N20" i="36" s="1"/>
  <c r="K346" i="36"/>
  <c r="E347" i="36"/>
  <c r="I347" i="36" s="1"/>
  <c r="H263" i="36"/>
  <c r="J263" i="36"/>
  <c r="K263" i="36"/>
  <c r="L263" i="36"/>
  <c r="M263" i="36"/>
  <c r="M273" i="36" s="1"/>
  <c r="N263" i="36"/>
  <c r="N273" i="36" s="1"/>
  <c r="E124" i="36"/>
  <c r="I124" i="36" s="1"/>
  <c r="E68" i="36"/>
  <c r="I68" i="36" s="1"/>
  <c r="E236" i="36"/>
  <c r="I236" i="36" s="1"/>
  <c r="E292" i="36"/>
  <c r="I292" i="36" s="1"/>
  <c r="E264" i="36"/>
  <c r="I264" i="36" s="1"/>
  <c r="E320" i="36"/>
  <c r="I320" i="36" s="1"/>
  <c r="E208" i="36"/>
  <c r="I208" i="36" s="1"/>
  <c r="E96" i="36"/>
  <c r="I96" i="36" s="1"/>
  <c r="E152" i="36"/>
  <c r="I152" i="36" s="1"/>
  <c r="E376" i="36"/>
  <c r="I376" i="36" s="1"/>
  <c r="E180" i="36"/>
  <c r="I180" i="36" s="1"/>
  <c r="N50" i="37"/>
  <c r="M46" i="37"/>
  <c r="R49" i="37"/>
  <c r="L356" i="36" l="1"/>
  <c r="L20" i="36" s="1"/>
  <c r="H96" i="36"/>
  <c r="L96" i="36"/>
  <c r="M96" i="36"/>
  <c r="N96" i="36"/>
  <c r="J96" i="36"/>
  <c r="K96" i="36"/>
  <c r="H208" i="36"/>
  <c r="J208" i="36"/>
  <c r="K208" i="36"/>
  <c r="M208" i="36"/>
  <c r="N208" i="36"/>
  <c r="L208" i="36"/>
  <c r="H320" i="36"/>
  <c r="L320" i="36"/>
  <c r="M320" i="36"/>
  <c r="N320" i="36"/>
  <c r="J320" i="36"/>
  <c r="K320" i="36"/>
  <c r="H264" i="36"/>
  <c r="N264" i="36"/>
  <c r="K264" i="36"/>
  <c r="L264" i="36"/>
  <c r="M264" i="36"/>
  <c r="J264" i="36"/>
  <c r="H292" i="36"/>
  <c r="J292" i="36"/>
  <c r="K292" i="36"/>
  <c r="L292" i="36"/>
  <c r="N292" i="36"/>
  <c r="M292" i="36"/>
  <c r="H180" i="36"/>
  <c r="M180" i="36"/>
  <c r="N180" i="36"/>
  <c r="J180" i="36"/>
  <c r="K180" i="36"/>
  <c r="L180" i="36"/>
  <c r="H236" i="36"/>
  <c r="K236" i="36"/>
  <c r="L236" i="36"/>
  <c r="M236" i="36"/>
  <c r="N236" i="36"/>
  <c r="J236" i="36"/>
  <c r="H376" i="36"/>
  <c r="J376" i="36"/>
  <c r="K376" i="36"/>
  <c r="L376" i="36"/>
  <c r="M376" i="36"/>
  <c r="N376" i="36"/>
  <c r="H68" i="36"/>
  <c r="J68" i="36"/>
  <c r="K68" i="36"/>
  <c r="L68" i="36"/>
  <c r="N68" i="36"/>
  <c r="M68" i="36"/>
  <c r="H152" i="36"/>
  <c r="J152" i="36"/>
  <c r="K152" i="36"/>
  <c r="L152" i="36"/>
  <c r="M152" i="36"/>
  <c r="N152" i="36"/>
  <c r="H124" i="36"/>
  <c r="J124" i="36"/>
  <c r="L124" i="36"/>
  <c r="M124" i="36"/>
  <c r="N124" i="36"/>
  <c r="K124" i="36"/>
  <c r="H347" i="36"/>
  <c r="K347" i="36"/>
  <c r="L347" i="36"/>
  <c r="M347" i="36"/>
  <c r="N347" i="36"/>
  <c r="J347" i="36"/>
  <c r="E348" i="36"/>
  <c r="I348" i="36" s="1"/>
  <c r="E97" i="36"/>
  <c r="I97" i="36" s="1"/>
  <c r="E209" i="36"/>
  <c r="I209" i="36" s="1"/>
  <c r="E265" i="36"/>
  <c r="I265" i="36" s="1"/>
  <c r="E293" i="36"/>
  <c r="I293" i="36" s="1"/>
  <c r="E125" i="36"/>
  <c r="I125" i="36" s="1"/>
  <c r="E181" i="36"/>
  <c r="I181" i="36" s="1"/>
  <c r="E69" i="36"/>
  <c r="I69" i="36" s="1"/>
  <c r="E377" i="36"/>
  <c r="I377" i="36" s="1"/>
  <c r="E153" i="36"/>
  <c r="I153" i="36" s="1"/>
  <c r="E321" i="36"/>
  <c r="I321" i="36" s="1"/>
  <c r="E237" i="36"/>
  <c r="I237" i="36" s="1"/>
  <c r="N46" i="37"/>
  <c r="O50" i="37"/>
  <c r="S49" i="37"/>
  <c r="N357" i="36" l="1"/>
  <c r="N28" i="36" s="1"/>
  <c r="N377" i="36"/>
  <c r="K377" i="36"/>
  <c r="L377" i="36"/>
  <c r="M377" i="36"/>
  <c r="J377" i="36"/>
  <c r="K125" i="36"/>
  <c r="L125" i="36"/>
  <c r="M125" i="36"/>
  <c r="N125" i="36"/>
  <c r="J125" i="36"/>
  <c r="M293" i="36"/>
  <c r="N293" i="36"/>
  <c r="J293" i="36"/>
  <c r="K293" i="36"/>
  <c r="L293" i="36"/>
  <c r="M69" i="36"/>
  <c r="N69" i="36"/>
  <c r="J69" i="36"/>
  <c r="K69" i="36"/>
  <c r="L69" i="36"/>
  <c r="J181" i="36"/>
  <c r="K181" i="36"/>
  <c r="L181" i="36"/>
  <c r="N181" i="36"/>
  <c r="M181" i="36"/>
  <c r="J321" i="36"/>
  <c r="K321" i="36"/>
  <c r="M321" i="36"/>
  <c r="N321" i="36"/>
  <c r="L321" i="36"/>
  <c r="L209" i="36"/>
  <c r="M209" i="36"/>
  <c r="N209" i="36"/>
  <c r="J209" i="36"/>
  <c r="K209" i="36"/>
  <c r="J237" i="36"/>
  <c r="L237" i="36"/>
  <c r="M237" i="36"/>
  <c r="N237" i="36"/>
  <c r="K237" i="36"/>
  <c r="J265" i="36"/>
  <c r="K265" i="36"/>
  <c r="L265" i="36"/>
  <c r="M265" i="36"/>
  <c r="N265" i="36"/>
  <c r="N153" i="36"/>
  <c r="K153" i="36"/>
  <c r="L153" i="36"/>
  <c r="M153" i="36"/>
  <c r="J153" i="36"/>
  <c r="J97" i="36"/>
  <c r="K97" i="36"/>
  <c r="M97" i="36"/>
  <c r="N97" i="36"/>
  <c r="L97" i="36"/>
  <c r="H348" i="36"/>
  <c r="J348" i="36"/>
  <c r="L348" i="36"/>
  <c r="M348" i="36"/>
  <c r="N348" i="36"/>
  <c r="K348" i="36"/>
  <c r="E349" i="36"/>
  <c r="I349" i="36" s="1"/>
  <c r="E210" i="36"/>
  <c r="I210" i="36" s="1"/>
  <c r="H209" i="36"/>
  <c r="E182" i="36"/>
  <c r="I182" i="36" s="1"/>
  <c r="H181" i="36"/>
  <c r="E322" i="36"/>
  <c r="I322" i="36" s="1"/>
  <c r="H321" i="36"/>
  <c r="E238" i="36"/>
  <c r="I238" i="36" s="1"/>
  <c r="H237" i="36"/>
  <c r="E378" i="36"/>
  <c r="I378" i="36" s="1"/>
  <c r="H377" i="36"/>
  <c r="E266" i="36"/>
  <c r="I266" i="36" s="1"/>
  <c r="H265" i="36"/>
  <c r="E70" i="36"/>
  <c r="I70" i="36" s="1"/>
  <c r="H69" i="36"/>
  <c r="E154" i="36"/>
  <c r="I154" i="36" s="1"/>
  <c r="H153" i="36"/>
  <c r="E126" i="36"/>
  <c r="I126" i="36" s="1"/>
  <c r="H125" i="36"/>
  <c r="E98" i="36"/>
  <c r="I98" i="36" s="1"/>
  <c r="H97" i="36"/>
  <c r="E294" i="36"/>
  <c r="I294" i="36" s="1"/>
  <c r="H293" i="36"/>
  <c r="O46" i="37"/>
  <c r="P50" i="37"/>
  <c r="T49" i="37"/>
  <c r="J294" i="36" l="1"/>
  <c r="K294" i="36"/>
  <c r="L294" i="36"/>
  <c r="N294" i="36"/>
  <c r="H294" i="36"/>
  <c r="M294" i="36"/>
  <c r="L322" i="36"/>
  <c r="M322" i="36"/>
  <c r="N322" i="36"/>
  <c r="J322" i="36"/>
  <c r="K322" i="36"/>
  <c r="H322" i="36"/>
  <c r="J210" i="36"/>
  <c r="K210" i="36"/>
  <c r="M210" i="36"/>
  <c r="N210" i="36"/>
  <c r="L210" i="36"/>
  <c r="H210" i="36"/>
  <c r="J154" i="36"/>
  <c r="K154" i="36"/>
  <c r="L154" i="36"/>
  <c r="M154" i="36"/>
  <c r="N154" i="36"/>
  <c r="H154" i="36"/>
  <c r="K238" i="36"/>
  <c r="L238" i="36"/>
  <c r="M238" i="36"/>
  <c r="N238" i="36"/>
  <c r="J238" i="36"/>
  <c r="H238" i="36"/>
  <c r="L98" i="36"/>
  <c r="M98" i="36"/>
  <c r="N98" i="36"/>
  <c r="J98" i="36"/>
  <c r="K98" i="36"/>
  <c r="H98" i="36"/>
  <c r="N266" i="36"/>
  <c r="K266" i="36"/>
  <c r="L266" i="36"/>
  <c r="M266" i="36"/>
  <c r="J266" i="36"/>
  <c r="H266" i="36"/>
  <c r="M182" i="36"/>
  <c r="N182" i="36"/>
  <c r="J182" i="36"/>
  <c r="K182" i="36"/>
  <c r="L182" i="36"/>
  <c r="H182" i="36"/>
  <c r="J70" i="36"/>
  <c r="K70" i="36"/>
  <c r="L70" i="36"/>
  <c r="N70" i="36"/>
  <c r="M70" i="36"/>
  <c r="H70" i="36"/>
  <c r="K349" i="36"/>
  <c r="L349" i="36"/>
  <c r="M349" i="36"/>
  <c r="N349" i="36"/>
  <c r="J349" i="36"/>
  <c r="E350" i="36"/>
  <c r="I350" i="36" s="1"/>
  <c r="H349" i="36"/>
  <c r="J126" i="36"/>
  <c r="L126" i="36"/>
  <c r="M126" i="36"/>
  <c r="N126" i="36"/>
  <c r="K126" i="36"/>
  <c r="H126" i="36"/>
  <c r="J378" i="36"/>
  <c r="K378" i="36"/>
  <c r="L378" i="36"/>
  <c r="M378" i="36"/>
  <c r="H378" i="36"/>
  <c r="N378" i="36"/>
  <c r="E379" i="36"/>
  <c r="I379" i="36" s="1"/>
  <c r="E211" i="36"/>
  <c r="I211" i="36" s="1"/>
  <c r="E155" i="36"/>
  <c r="I155" i="36" s="1"/>
  <c r="I162" i="36" s="1"/>
  <c r="E71" i="36"/>
  <c r="I71" i="36" s="1"/>
  <c r="I78" i="36" s="1"/>
  <c r="E99" i="36"/>
  <c r="I99" i="36" s="1"/>
  <c r="I106" i="36" s="1"/>
  <c r="E127" i="36"/>
  <c r="I127" i="36" s="1"/>
  <c r="E323" i="36"/>
  <c r="I323" i="36" s="1"/>
  <c r="I330" i="36" s="1"/>
  <c r="E239" i="36"/>
  <c r="I239" i="36" s="1"/>
  <c r="I246" i="36" s="1"/>
  <c r="E183" i="36"/>
  <c r="I183" i="36" s="1"/>
  <c r="E295" i="36"/>
  <c r="I295" i="36" s="1"/>
  <c r="E267" i="36"/>
  <c r="I267" i="36" s="1"/>
  <c r="P46" i="37"/>
  <c r="Q50" i="37"/>
  <c r="U49" i="37"/>
  <c r="I269" i="36" l="1"/>
  <c r="I273" i="36"/>
  <c r="I213" i="36"/>
  <c r="I217" i="36"/>
  <c r="I301" i="36"/>
  <c r="I297" i="36"/>
  <c r="I185" i="36"/>
  <c r="I189" i="36"/>
  <c r="I381" i="36"/>
  <c r="I384" i="36"/>
  <c r="I385" i="36"/>
  <c r="I302" i="36"/>
  <c r="I325" i="36"/>
  <c r="I328" i="36"/>
  <c r="I274" i="36"/>
  <c r="I386" i="36"/>
  <c r="I241" i="36"/>
  <c r="I245" i="36"/>
  <c r="I132" i="36"/>
  <c r="I133" i="36"/>
  <c r="I129" i="36"/>
  <c r="I190" i="36"/>
  <c r="I157" i="36"/>
  <c r="I160" i="36"/>
  <c r="I101" i="36"/>
  <c r="I104" i="36"/>
  <c r="I105" i="36"/>
  <c r="I76" i="36"/>
  <c r="I73" i="36"/>
  <c r="I77" i="36"/>
  <c r="I134" i="36"/>
  <c r="I218" i="36"/>
  <c r="J99" i="36"/>
  <c r="K99" i="36"/>
  <c r="M99" i="36"/>
  <c r="N99" i="36"/>
  <c r="N106" i="36" s="1"/>
  <c r="L99" i="36"/>
  <c r="H99" i="36"/>
  <c r="M71" i="36"/>
  <c r="M78" i="36" s="1"/>
  <c r="N71" i="36"/>
  <c r="J71" i="36"/>
  <c r="K71" i="36"/>
  <c r="L71" i="36"/>
  <c r="H71" i="36"/>
  <c r="J267" i="36"/>
  <c r="K267" i="36"/>
  <c r="L267" i="36"/>
  <c r="M267" i="36"/>
  <c r="H267" i="36"/>
  <c r="N267" i="36"/>
  <c r="N155" i="36"/>
  <c r="K155" i="36"/>
  <c r="L155" i="36"/>
  <c r="M155" i="36"/>
  <c r="M157" i="36" s="1"/>
  <c r="J155" i="36"/>
  <c r="J162" i="36" s="1"/>
  <c r="H155" i="36"/>
  <c r="K127" i="36"/>
  <c r="L127" i="36"/>
  <c r="M127" i="36"/>
  <c r="N127" i="36"/>
  <c r="N129" i="36" s="1"/>
  <c r="J127" i="36"/>
  <c r="H127" i="36"/>
  <c r="M295" i="36"/>
  <c r="M297" i="36" s="1"/>
  <c r="N295" i="36"/>
  <c r="N297" i="36" s="1"/>
  <c r="J295" i="36"/>
  <c r="K295" i="36"/>
  <c r="K301" i="36" s="1"/>
  <c r="L295" i="36"/>
  <c r="H295" i="36"/>
  <c r="L211" i="36"/>
  <c r="M211" i="36"/>
  <c r="M218" i="36" s="1"/>
  <c r="N211" i="36"/>
  <c r="J211" i="36"/>
  <c r="K211" i="36"/>
  <c r="H211" i="36"/>
  <c r="J183" i="36"/>
  <c r="K183" i="36"/>
  <c r="L183" i="36"/>
  <c r="N183" i="36"/>
  <c r="H183" i="36"/>
  <c r="M183" i="36"/>
  <c r="M185" i="36" s="1"/>
  <c r="N379" i="36"/>
  <c r="K379" i="36"/>
  <c r="L379" i="36"/>
  <c r="M379" i="36"/>
  <c r="M381" i="36" s="1"/>
  <c r="J379" i="36"/>
  <c r="H379" i="36"/>
  <c r="J239" i="36"/>
  <c r="J246" i="36" s="1"/>
  <c r="L239" i="36"/>
  <c r="M239" i="36"/>
  <c r="M245" i="36" s="1"/>
  <c r="N239" i="36"/>
  <c r="H239" i="36"/>
  <c r="K239" i="36"/>
  <c r="K246" i="36" s="1"/>
  <c r="J323" i="36"/>
  <c r="K323" i="36"/>
  <c r="M323" i="36"/>
  <c r="N323" i="36"/>
  <c r="N330" i="36" s="1"/>
  <c r="H323" i="36"/>
  <c r="L323" i="36"/>
  <c r="J350" i="36"/>
  <c r="L350" i="36"/>
  <c r="M350" i="36"/>
  <c r="N350" i="36"/>
  <c r="H350" i="36"/>
  <c r="K350" i="36"/>
  <c r="E351" i="36"/>
  <c r="I351" i="36" s="1"/>
  <c r="Q46" i="37"/>
  <c r="R50" i="37"/>
  <c r="V49" i="37"/>
  <c r="I251" i="36" l="1"/>
  <c r="I249" i="36"/>
  <c r="I250" i="36"/>
  <c r="I27" i="36"/>
  <c r="I60" i="38" s="1"/>
  <c r="I222" i="36"/>
  <c r="I221" i="36"/>
  <c r="I223" i="36"/>
  <c r="I306" i="36"/>
  <c r="I307" i="36"/>
  <c r="I305" i="36"/>
  <c r="I278" i="36"/>
  <c r="I277" i="36"/>
  <c r="I279" i="36"/>
  <c r="I19" i="36"/>
  <c r="I59" i="38" s="1"/>
  <c r="I167" i="36"/>
  <c r="I166" i="36"/>
  <c r="I165" i="36"/>
  <c r="K302" i="36"/>
  <c r="I82" i="36"/>
  <c r="I29" i="36" s="1"/>
  <c r="I31" i="36" s="1"/>
  <c r="I146" i="38" s="1"/>
  <c r="I83" i="36"/>
  <c r="I81" i="36"/>
  <c r="I335" i="36"/>
  <c r="I334" i="36"/>
  <c r="I333" i="36"/>
  <c r="I194" i="36"/>
  <c r="I195" i="36"/>
  <c r="I193" i="36"/>
  <c r="M246" i="36"/>
  <c r="I356" i="36"/>
  <c r="I353" i="36"/>
  <c r="I357" i="36"/>
  <c r="I391" i="36"/>
  <c r="I390" i="36"/>
  <c r="I389" i="36"/>
  <c r="I138" i="36"/>
  <c r="I139" i="36"/>
  <c r="I137" i="36"/>
  <c r="I109" i="36"/>
  <c r="I110" i="36"/>
  <c r="I111" i="36"/>
  <c r="I358" i="36"/>
  <c r="I35" i="36" s="1"/>
  <c r="K189" i="36"/>
  <c r="K190" i="36"/>
  <c r="J307" i="36"/>
  <c r="J306" i="36"/>
  <c r="J305" i="36"/>
  <c r="K305" i="36"/>
  <c r="L305" i="36"/>
  <c r="K307" i="36"/>
  <c r="L307" i="36"/>
  <c r="K306" i="36"/>
  <c r="M306" i="36"/>
  <c r="L306" i="36"/>
  <c r="N306" i="36"/>
  <c r="M307" i="36"/>
  <c r="M305" i="36"/>
  <c r="N305" i="36"/>
  <c r="N307" i="36"/>
  <c r="N185" i="36"/>
  <c r="N190" i="36"/>
  <c r="K139" i="36"/>
  <c r="J138" i="36"/>
  <c r="K138" i="36"/>
  <c r="J137" i="36"/>
  <c r="J139" i="36"/>
  <c r="K137" i="36"/>
  <c r="L138" i="36"/>
  <c r="L137" i="36"/>
  <c r="L139" i="36"/>
  <c r="M137" i="36"/>
  <c r="N139" i="36"/>
  <c r="M138" i="36"/>
  <c r="M139" i="36"/>
  <c r="N137" i="36"/>
  <c r="N138" i="36"/>
  <c r="K273" i="36"/>
  <c r="K274" i="36"/>
  <c r="J109" i="36"/>
  <c r="K109" i="36"/>
  <c r="J111" i="36"/>
  <c r="J110" i="36"/>
  <c r="L111" i="36"/>
  <c r="M110" i="36"/>
  <c r="K111" i="36"/>
  <c r="K110" i="36"/>
  <c r="L109" i="36"/>
  <c r="M109" i="36"/>
  <c r="M111" i="36"/>
  <c r="L110" i="36"/>
  <c r="N109" i="36"/>
  <c r="N110" i="36"/>
  <c r="M190" i="36"/>
  <c r="K325" i="36"/>
  <c r="K329" i="36"/>
  <c r="K330" i="36"/>
  <c r="J390" i="36"/>
  <c r="K390" i="36"/>
  <c r="K391" i="36"/>
  <c r="K389" i="36"/>
  <c r="J389" i="36"/>
  <c r="J391" i="36"/>
  <c r="L390" i="36"/>
  <c r="L389" i="36"/>
  <c r="M390" i="36"/>
  <c r="L391" i="36"/>
  <c r="M389" i="36"/>
  <c r="M391" i="36"/>
  <c r="N391" i="36"/>
  <c r="N390" i="36"/>
  <c r="N389" i="36"/>
  <c r="J325" i="36"/>
  <c r="J328" i="36"/>
  <c r="J329" i="36"/>
  <c r="J330" i="36"/>
  <c r="J385" i="36"/>
  <c r="J384" i="36"/>
  <c r="L185" i="36"/>
  <c r="L189" i="36"/>
  <c r="L190" i="36"/>
  <c r="L213" i="36"/>
  <c r="L217" i="36"/>
  <c r="L218" i="36"/>
  <c r="J129" i="36"/>
  <c r="J132" i="36"/>
  <c r="J133" i="36"/>
  <c r="L161" i="36"/>
  <c r="L162" i="36"/>
  <c r="J269" i="36"/>
  <c r="J272" i="36"/>
  <c r="J273" i="36"/>
  <c r="J274" i="36"/>
  <c r="L105" i="36"/>
  <c r="L106" i="36"/>
  <c r="J134" i="36"/>
  <c r="J83" i="36"/>
  <c r="J81" i="36"/>
  <c r="J82" i="36"/>
  <c r="K81" i="36"/>
  <c r="K21" i="36" s="1"/>
  <c r="K23" i="36" s="1"/>
  <c r="K42" i="36" s="1"/>
  <c r="K82" i="36"/>
  <c r="L83" i="36"/>
  <c r="K83" i="36"/>
  <c r="L81" i="36"/>
  <c r="L21" i="36" s="1"/>
  <c r="L23" i="36" s="1"/>
  <c r="L42" i="36" s="1"/>
  <c r="L82" i="36"/>
  <c r="M82" i="36"/>
  <c r="M29" i="36" s="1"/>
  <c r="M31" i="36" s="1"/>
  <c r="M47" i="36" s="1"/>
  <c r="M81" i="36"/>
  <c r="M21" i="36" s="1"/>
  <c r="M23" i="36" s="1"/>
  <c r="M42" i="36" s="1"/>
  <c r="N81" i="36"/>
  <c r="N21" i="36" s="1"/>
  <c r="N23" i="36" s="1"/>
  <c r="N42" i="36" s="1"/>
  <c r="M83" i="36"/>
  <c r="N82" i="36"/>
  <c r="N29" i="36" s="1"/>
  <c r="N31" i="36" s="1"/>
  <c r="N47" i="36" s="1"/>
  <c r="N83" i="36"/>
  <c r="J251" i="36"/>
  <c r="K250" i="36"/>
  <c r="L249" i="36"/>
  <c r="J250" i="36"/>
  <c r="K251" i="36"/>
  <c r="J249" i="36"/>
  <c r="K249" i="36"/>
  <c r="L251" i="36"/>
  <c r="M249" i="36"/>
  <c r="L250" i="36"/>
  <c r="N250" i="36"/>
  <c r="M251" i="36"/>
  <c r="M250" i="36"/>
  <c r="N249" i="36"/>
  <c r="N251" i="36"/>
  <c r="L301" i="36"/>
  <c r="L302" i="36"/>
  <c r="L73" i="36"/>
  <c r="L77" i="36"/>
  <c r="L27" i="36" s="1"/>
  <c r="L78" i="36"/>
  <c r="L329" i="36"/>
  <c r="L330" i="36"/>
  <c r="N241" i="36"/>
  <c r="N246" i="36"/>
  <c r="K381" i="36"/>
  <c r="K385" i="36"/>
  <c r="K384" i="36"/>
  <c r="K386" i="36"/>
  <c r="J221" i="36"/>
  <c r="J223" i="36"/>
  <c r="J222" i="36"/>
  <c r="L221" i="36"/>
  <c r="L222" i="36"/>
  <c r="L223" i="36"/>
  <c r="K221" i="36"/>
  <c r="M221" i="36"/>
  <c r="K223" i="36"/>
  <c r="N222" i="36"/>
  <c r="M223" i="36"/>
  <c r="M222" i="36"/>
  <c r="N221" i="36"/>
  <c r="N223" i="36"/>
  <c r="L133" i="36"/>
  <c r="L134" i="36"/>
  <c r="N269" i="36"/>
  <c r="N274" i="36"/>
  <c r="K73" i="36"/>
  <c r="K77" i="36"/>
  <c r="K27" i="36" s="1"/>
  <c r="K78" i="36"/>
  <c r="K105" i="36"/>
  <c r="K106" i="36"/>
  <c r="J386" i="36"/>
  <c r="K241" i="36"/>
  <c r="K245" i="36"/>
  <c r="K161" i="36"/>
  <c r="K160" i="36"/>
  <c r="K162" i="36"/>
  <c r="N101" i="36"/>
  <c r="N111" i="36"/>
  <c r="L381" i="36"/>
  <c r="L385" i="36"/>
  <c r="L386" i="36"/>
  <c r="M133" i="36"/>
  <c r="M134" i="36"/>
  <c r="M101" i="36"/>
  <c r="M105" i="36"/>
  <c r="M106" i="36"/>
  <c r="J334" i="36"/>
  <c r="J333" i="36"/>
  <c r="J335" i="36"/>
  <c r="L334" i="36"/>
  <c r="L335" i="36"/>
  <c r="L333" i="36"/>
  <c r="K335" i="36"/>
  <c r="K333" i="36"/>
  <c r="K334" i="36"/>
  <c r="M334" i="36"/>
  <c r="M333" i="36"/>
  <c r="N334" i="36"/>
  <c r="N333" i="36"/>
  <c r="N335" i="36"/>
  <c r="N381" i="36"/>
  <c r="N386" i="36"/>
  <c r="K217" i="36"/>
  <c r="K222" i="36"/>
  <c r="K218" i="36"/>
  <c r="J297" i="36"/>
  <c r="J300" i="36"/>
  <c r="J301" i="36"/>
  <c r="J302" i="36"/>
  <c r="K132" i="36"/>
  <c r="K133" i="36"/>
  <c r="K134" i="36"/>
  <c r="J277" i="36"/>
  <c r="J278" i="36"/>
  <c r="J279" i="36"/>
  <c r="K279" i="36"/>
  <c r="L278" i="36"/>
  <c r="K277" i="36"/>
  <c r="K278" i="36"/>
  <c r="L279" i="36"/>
  <c r="L277" i="36"/>
  <c r="N279" i="36"/>
  <c r="M277" i="36"/>
  <c r="N277" i="36"/>
  <c r="N278" i="36"/>
  <c r="M279" i="36"/>
  <c r="M278" i="36"/>
  <c r="J76" i="36"/>
  <c r="J77" i="36"/>
  <c r="J27" i="36" s="1"/>
  <c r="J78" i="36"/>
  <c r="J104" i="36"/>
  <c r="J105" i="36"/>
  <c r="J106" i="36"/>
  <c r="M162" i="36"/>
  <c r="L245" i="36"/>
  <c r="L246" i="36"/>
  <c r="J213" i="36"/>
  <c r="J216" i="36"/>
  <c r="J217" i="36"/>
  <c r="J218" i="36"/>
  <c r="J166" i="36"/>
  <c r="J167" i="36"/>
  <c r="L166" i="36"/>
  <c r="K166" i="36"/>
  <c r="J165" i="36"/>
  <c r="K165" i="36"/>
  <c r="L165" i="36"/>
  <c r="K167" i="36"/>
  <c r="L167" i="36"/>
  <c r="M166" i="36"/>
  <c r="N166" i="36"/>
  <c r="M165" i="36"/>
  <c r="N165" i="36"/>
  <c r="M167" i="36"/>
  <c r="N167" i="36"/>
  <c r="M269" i="36"/>
  <c r="M274" i="36"/>
  <c r="N73" i="36"/>
  <c r="N78" i="36"/>
  <c r="N302" i="36"/>
  <c r="N134" i="36"/>
  <c r="J185" i="36"/>
  <c r="J189" i="36"/>
  <c r="J188" i="36"/>
  <c r="J190" i="36"/>
  <c r="N157" i="36"/>
  <c r="N162" i="36"/>
  <c r="M325" i="36"/>
  <c r="M329" i="36"/>
  <c r="M335" i="36"/>
  <c r="M330" i="36"/>
  <c r="J244" i="36"/>
  <c r="J245" i="36"/>
  <c r="J193" i="36"/>
  <c r="J194" i="36"/>
  <c r="J195" i="36"/>
  <c r="K193" i="36"/>
  <c r="L194" i="36"/>
  <c r="K194" i="36"/>
  <c r="K195" i="36"/>
  <c r="L195" i="36"/>
  <c r="L193" i="36"/>
  <c r="N193" i="36"/>
  <c r="M195" i="36"/>
  <c r="M193" i="36"/>
  <c r="M194" i="36"/>
  <c r="N195" i="36"/>
  <c r="N194" i="36"/>
  <c r="N213" i="36"/>
  <c r="N218" i="36"/>
  <c r="J157" i="36"/>
  <c r="J161" i="36"/>
  <c r="J160" i="36"/>
  <c r="L269" i="36"/>
  <c r="L273" i="36"/>
  <c r="L274" i="36"/>
  <c r="M302" i="36"/>
  <c r="M386" i="36"/>
  <c r="J241" i="36"/>
  <c r="J101" i="36"/>
  <c r="M213" i="36"/>
  <c r="M129" i="36"/>
  <c r="K269" i="36"/>
  <c r="N325" i="36"/>
  <c r="J381" i="36"/>
  <c r="L297" i="36"/>
  <c r="L157" i="36"/>
  <c r="M73" i="36"/>
  <c r="K185" i="36"/>
  <c r="L129" i="36"/>
  <c r="K157" i="36"/>
  <c r="L101" i="36"/>
  <c r="K351" i="36"/>
  <c r="L351" i="36"/>
  <c r="L358" i="36" s="1"/>
  <c r="M351" i="36"/>
  <c r="N351" i="36"/>
  <c r="N353" i="36" s="1"/>
  <c r="J351" i="36"/>
  <c r="H351" i="36"/>
  <c r="L325" i="36"/>
  <c r="K129" i="36"/>
  <c r="M241" i="36"/>
  <c r="K297" i="36"/>
  <c r="L241" i="36"/>
  <c r="K213" i="36"/>
  <c r="J73" i="36"/>
  <c r="K101" i="36"/>
  <c r="R46" i="37"/>
  <c r="S50" i="37"/>
  <c r="W49" i="37"/>
  <c r="I65" i="38" l="1"/>
  <c r="I97" i="38" s="1"/>
  <c r="I20" i="36"/>
  <c r="I63" i="38" s="1"/>
  <c r="I90" i="38" s="1"/>
  <c r="I28" i="36"/>
  <c r="I64" i="38" s="1"/>
  <c r="I94" i="38" s="1"/>
  <c r="I93" i="38"/>
  <c r="I89" i="38"/>
  <c r="I21" i="36"/>
  <c r="I23" i="36" s="1"/>
  <c r="I47" i="36"/>
  <c r="K29" i="36"/>
  <c r="K31" i="36" s="1"/>
  <c r="K47" i="36" s="1"/>
  <c r="J29" i="36"/>
  <c r="J31" i="36" s="1"/>
  <c r="J47" i="36" s="1"/>
  <c r="I362" i="36"/>
  <c r="I30" i="36" s="1"/>
  <c r="I32" i="36" s="1"/>
  <c r="I363" i="36"/>
  <c r="I36" i="36" s="1"/>
  <c r="I37" i="36" s="1"/>
  <c r="I361" i="36"/>
  <c r="I22" i="36" s="1"/>
  <c r="I24" i="36" s="1"/>
  <c r="L29" i="36"/>
  <c r="L31" i="36" s="1"/>
  <c r="L47" i="36" s="1"/>
  <c r="J356" i="36"/>
  <c r="J20" i="36" s="1"/>
  <c r="J357" i="36"/>
  <c r="J28" i="36" s="1"/>
  <c r="J363" i="36"/>
  <c r="K361" i="36"/>
  <c r="K363" i="36"/>
  <c r="J362" i="36"/>
  <c r="K362" i="36"/>
  <c r="J361" i="36"/>
  <c r="L363" i="36"/>
  <c r="L361" i="36"/>
  <c r="L22" i="36" s="1"/>
  <c r="L362" i="36"/>
  <c r="N363" i="36"/>
  <c r="M362" i="36"/>
  <c r="M363" i="36"/>
  <c r="M361" i="36"/>
  <c r="M22" i="36" s="1"/>
  <c r="N361" i="36"/>
  <c r="N22" i="36" s="1"/>
  <c r="N362" i="36"/>
  <c r="N30" i="36" s="1"/>
  <c r="M353" i="36"/>
  <c r="M357" i="36"/>
  <c r="M28" i="36" s="1"/>
  <c r="M358" i="36"/>
  <c r="M35" i="36" s="1"/>
  <c r="J19" i="36"/>
  <c r="L353" i="36"/>
  <c r="L357" i="36"/>
  <c r="L28" i="36" s="1"/>
  <c r="K353" i="36"/>
  <c r="K356" i="36"/>
  <c r="K20" i="36" s="1"/>
  <c r="K357" i="36"/>
  <c r="K28" i="36" s="1"/>
  <c r="K358" i="36"/>
  <c r="K35" i="36" s="1"/>
  <c r="J358" i="36"/>
  <c r="J35" i="36" s="1"/>
  <c r="N358" i="36"/>
  <c r="N35" i="36" s="1"/>
  <c r="N65" i="38" s="1"/>
  <c r="L35" i="36"/>
  <c r="J353" i="36"/>
  <c r="S46" i="37"/>
  <c r="T50" i="37"/>
  <c r="X49" i="37"/>
  <c r="I179" i="38" l="1"/>
  <c r="J179" i="38"/>
  <c r="I180" i="38"/>
  <c r="J180" i="38"/>
  <c r="I182" i="38"/>
  <c r="J182" i="38"/>
  <c r="J181" i="38"/>
  <c r="I181" i="38"/>
  <c r="I183" i="38"/>
  <c r="J183" i="38"/>
  <c r="K65" i="38"/>
  <c r="K97" i="38" s="1"/>
  <c r="L183" i="38" s="1"/>
  <c r="M65" i="38"/>
  <c r="M97" i="38" s="1"/>
  <c r="N183" i="38" s="1"/>
  <c r="L65" i="38"/>
  <c r="L97" i="38" s="1"/>
  <c r="M183" i="38" s="1"/>
  <c r="J65" i="38"/>
  <c r="J97" i="38" s="1"/>
  <c r="K183" i="38" s="1"/>
  <c r="N24" i="36"/>
  <c r="N43" i="36"/>
  <c r="M24" i="36"/>
  <c r="M43" i="36"/>
  <c r="L24" i="36"/>
  <c r="L43" i="36"/>
  <c r="N32" i="36"/>
  <c r="N48" i="36"/>
  <c r="I42" i="36"/>
  <c r="I44" i="36" s="1"/>
  <c r="I144" i="38"/>
  <c r="I103" i="38" s="1"/>
  <c r="N97" i="38"/>
  <c r="O183" i="38" s="1"/>
  <c r="I43" i="36"/>
  <c r="I145" i="38"/>
  <c r="H208" i="38" s="1"/>
  <c r="I52" i="36"/>
  <c r="I148" i="38"/>
  <c r="I112" i="38" s="1"/>
  <c r="I48" i="36"/>
  <c r="I49" i="36" s="1"/>
  <c r="I147" i="38"/>
  <c r="H214" i="38" s="1"/>
  <c r="I108" i="38"/>
  <c r="L36" i="36"/>
  <c r="J22" i="36"/>
  <c r="K30" i="36"/>
  <c r="M36" i="36"/>
  <c r="J30" i="36"/>
  <c r="M30" i="36"/>
  <c r="K36" i="36"/>
  <c r="N36" i="36"/>
  <c r="K22" i="36"/>
  <c r="L30" i="36"/>
  <c r="J36" i="36"/>
  <c r="J21" i="36"/>
  <c r="J23" i="36" s="1"/>
  <c r="J42" i="36" s="1"/>
  <c r="T46" i="37"/>
  <c r="U50" i="37"/>
  <c r="Y49" i="37"/>
  <c r="J24" i="36" l="1"/>
  <c r="J43" i="36"/>
  <c r="J37" i="36"/>
  <c r="J52" i="36"/>
  <c r="K24" i="36"/>
  <c r="K43" i="36"/>
  <c r="L37" i="36"/>
  <c r="L52" i="36"/>
  <c r="L44" i="36"/>
  <c r="K32" i="36"/>
  <c r="K48" i="36"/>
  <c r="N49" i="36"/>
  <c r="M32" i="36"/>
  <c r="M48" i="36"/>
  <c r="M44" i="36"/>
  <c r="K37" i="36"/>
  <c r="K52" i="36"/>
  <c r="J32" i="36"/>
  <c r="J48" i="36"/>
  <c r="L32" i="36"/>
  <c r="L48" i="36"/>
  <c r="N37" i="36"/>
  <c r="N52" i="36"/>
  <c r="M37" i="36"/>
  <c r="M52" i="36"/>
  <c r="N44" i="36"/>
  <c r="L190" i="38"/>
  <c r="L197" i="38" s="1"/>
  <c r="L141" i="38" s="1"/>
  <c r="K190" i="38"/>
  <c r="K197" i="38" s="1"/>
  <c r="K141" i="38" s="1"/>
  <c r="J190" i="38"/>
  <c r="J197" i="38" s="1"/>
  <c r="J141" i="38" s="1"/>
  <c r="M190" i="38"/>
  <c r="M197" i="38" s="1"/>
  <c r="M141" i="38" s="1"/>
  <c r="I104" i="38"/>
  <c r="I105" i="38" s="1"/>
  <c r="I109" i="38"/>
  <c r="I110" i="38" s="1"/>
  <c r="O97" i="38"/>
  <c r="P183" i="38" s="1"/>
  <c r="I54" i="36"/>
  <c r="I83" i="38" s="1"/>
  <c r="J44" i="36"/>
  <c r="U46" i="37"/>
  <c r="V50" i="37"/>
  <c r="Z49" i="37"/>
  <c r="I157" i="38" l="1"/>
  <c r="I126" i="38"/>
  <c r="N54" i="36"/>
  <c r="K44" i="36"/>
  <c r="M49" i="36"/>
  <c r="M54" i="36" s="1"/>
  <c r="L49" i="36"/>
  <c r="L54" i="36" s="1"/>
  <c r="J49" i="36"/>
  <c r="J54" i="36" s="1"/>
  <c r="K49" i="36"/>
  <c r="N190" i="38"/>
  <c r="N197" i="38" s="1"/>
  <c r="N141" i="38" s="1"/>
  <c r="I156" i="38"/>
  <c r="P97" i="38"/>
  <c r="Q183" i="38" s="1"/>
  <c r="I114" i="38"/>
  <c r="V46" i="37"/>
  <c r="W50" i="37"/>
  <c r="AA49" i="37"/>
  <c r="K54" i="36" l="1"/>
  <c r="O190" i="38"/>
  <c r="O197" i="38" s="1"/>
  <c r="O141" i="38" s="1"/>
  <c r="Q97" i="38"/>
  <c r="R183" i="38" s="1"/>
  <c r="W46" i="37"/>
  <c r="X50" i="37"/>
  <c r="AB49" i="37"/>
  <c r="P190" i="38" l="1"/>
  <c r="P197" i="38" s="1"/>
  <c r="P141" i="38" s="1"/>
  <c r="R97" i="38"/>
  <c r="S183" i="38" s="1"/>
  <c r="X46" i="37"/>
  <c r="Y50" i="37"/>
  <c r="AC49" i="37"/>
  <c r="Q190" i="38" l="1"/>
  <c r="Q197" i="38"/>
  <c r="Q141" i="38" s="1"/>
  <c r="S97" i="38"/>
  <c r="T183" i="38" s="1"/>
  <c r="Y46" i="37"/>
  <c r="Z50" i="37"/>
  <c r="AD49" i="37"/>
  <c r="AE49" i="37" s="1"/>
  <c r="R190" i="38" l="1"/>
  <c r="R197" i="38" s="1"/>
  <c r="R141" i="38" s="1"/>
  <c r="T97" i="38"/>
  <c r="U183" i="38" s="1"/>
  <c r="AF49" i="37"/>
  <c r="Z46" i="37"/>
  <c r="AA50" i="37"/>
  <c r="S190" i="38" l="1"/>
  <c r="S197" i="38"/>
  <c r="S141" i="38" s="1"/>
  <c r="U97" i="38"/>
  <c r="V183" i="38" s="1"/>
  <c r="AG49" i="37"/>
  <c r="AA46" i="37"/>
  <c r="AB50" i="37"/>
  <c r="T190" i="38" l="1"/>
  <c r="T197" i="38" s="1"/>
  <c r="T141" i="38" s="1"/>
  <c r="V97" i="38"/>
  <c r="W183" i="38" s="1"/>
  <c r="AH49" i="37"/>
  <c r="AB46" i="37"/>
  <c r="AC50" i="37"/>
  <c r="U190" i="38" l="1"/>
  <c r="U197" i="38"/>
  <c r="U141" i="38" s="1"/>
  <c r="W97" i="38"/>
  <c r="X183" i="38" s="1"/>
  <c r="AI49" i="37"/>
  <c r="AC46" i="37"/>
  <c r="AD50" i="37"/>
  <c r="V190" i="38" l="1"/>
  <c r="V197" i="38" s="1"/>
  <c r="V141" i="38" s="1"/>
  <c r="X97" i="38"/>
  <c r="Y183" i="38" s="1"/>
  <c r="AD46" i="37"/>
  <c r="AE50" i="37"/>
  <c r="AJ49" i="37"/>
  <c r="W190" i="38" l="1"/>
  <c r="W197" i="38"/>
  <c r="W141" i="38" s="1"/>
  <c r="Y97" i="38"/>
  <c r="Z183" i="38" s="1"/>
  <c r="AK49" i="37"/>
  <c r="AE46" i="37"/>
  <c r="AF50" i="37"/>
  <c r="X190" i="38" l="1"/>
  <c r="X197" i="38" s="1"/>
  <c r="X141" i="38" s="1"/>
  <c r="Z97" i="38"/>
  <c r="AA183" i="38" s="1"/>
  <c r="AF46" i="37"/>
  <c r="AG50" i="37"/>
  <c r="AL49" i="37"/>
  <c r="Y190" i="38" l="1"/>
  <c r="Y197" i="38" s="1"/>
  <c r="Y141" i="38" s="1"/>
  <c r="AA97" i="38"/>
  <c r="AB183" i="38" s="1"/>
  <c r="AM49" i="37"/>
  <c r="AG46" i="37"/>
  <c r="AH50" i="37"/>
  <c r="Z190" i="38" l="1"/>
  <c r="Z197" i="38" s="1"/>
  <c r="Z141" i="38" s="1"/>
  <c r="AB97" i="38"/>
  <c r="AC183" i="38" s="1"/>
  <c r="AH46" i="37"/>
  <c r="AI50" i="37"/>
  <c r="AN49" i="37"/>
  <c r="AA190" i="38" l="1"/>
  <c r="AA197" i="38"/>
  <c r="AA141" i="38" s="1"/>
  <c r="AC97" i="38"/>
  <c r="AD183" i="38" s="1"/>
  <c r="AO49" i="37"/>
  <c r="AI46" i="37"/>
  <c r="AJ50" i="37"/>
  <c r="AB190" i="38" l="1"/>
  <c r="AB197" i="38" s="1"/>
  <c r="AB141" i="38" s="1"/>
  <c r="AD97" i="38"/>
  <c r="AE183" i="38" s="1"/>
  <c r="AJ46" i="37"/>
  <c r="AK50" i="37"/>
  <c r="AP49" i="37"/>
  <c r="AC190" i="38" l="1"/>
  <c r="AC197" i="38" s="1"/>
  <c r="AC141" i="38" s="1"/>
  <c r="AE97" i="38"/>
  <c r="AF183" i="38" s="1"/>
  <c r="AQ49" i="37"/>
  <c r="AK46" i="37"/>
  <c r="AL50" i="37"/>
  <c r="AD190" i="38" l="1"/>
  <c r="AD197" i="38" s="1"/>
  <c r="AD141" i="38" s="1"/>
  <c r="AF97" i="38"/>
  <c r="AG183" i="38" s="1"/>
  <c r="AL46" i="37"/>
  <c r="AM50" i="37"/>
  <c r="AR49" i="37"/>
  <c r="AE190" i="38" l="1"/>
  <c r="AE197" i="38"/>
  <c r="AE141" i="38" s="1"/>
  <c r="AG97" i="38"/>
  <c r="AH183" i="38" s="1"/>
  <c r="AS49" i="37"/>
  <c r="AM46" i="37"/>
  <c r="AN50" i="37"/>
  <c r="AF190" i="38" l="1"/>
  <c r="AF197" i="38" s="1"/>
  <c r="AF141" i="38" s="1"/>
  <c r="AH97" i="38"/>
  <c r="AI183" i="38" s="1"/>
  <c r="AN46" i="37"/>
  <c r="AO50" i="37"/>
  <c r="AT49" i="37"/>
  <c r="AG190" i="38" l="1"/>
  <c r="AG197" i="38"/>
  <c r="AG141" i="38" s="1"/>
  <c r="AI97" i="38"/>
  <c r="AJ183" i="38" s="1"/>
  <c r="AU49" i="37"/>
  <c r="AO46" i="37"/>
  <c r="AP50" i="37"/>
  <c r="AH190" i="38" l="1"/>
  <c r="AH197" i="38" s="1"/>
  <c r="AH141" i="38" s="1"/>
  <c r="AJ97" i="38"/>
  <c r="AK183" i="38" s="1"/>
  <c r="AP46" i="37"/>
  <c r="AQ50" i="37"/>
  <c r="AV49" i="37"/>
  <c r="AI190" i="38" l="1"/>
  <c r="AI197" i="38" s="1"/>
  <c r="AI141" i="38" s="1"/>
  <c r="AK97" i="38"/>
  <c r="AL183" i="38" s="1"/>
  <c r="AW49" i="37"/>
  <c r="AQ46" i="37"/>
  <c r="AR50" i="37"/>
  <c r="AJ190" i="38" l="1"/>
  <c r="AJ197" i="38" s="1"/>
  <c r="AJ141" i="38" s="1"/>
  <c r="AL97" i="38"/>
  <c r="AM183" i="38" s="1"/>
  <c r="AR46" i="37"/>
  <c r="AS50" i="37"/>
  <c r="AX49" i="37"/>
  <c r="AK190" i="38" l="1"/>
  <c r="AK197" i="38"/>
  <c r="AK141" i="38" s="1"/>
  <c r="AM97" i="38"/>
  <c r="AN183" i="38" s="1"/>
  <c r="AY49" i="37"/>
  <c r="AS46" i="37"/>
  <c r="AT50" i="37"/>
  <c r="AL190" i="38" l="1"/>
  <c r="AL197" i="38" s="1"/>
  <c r="AL141" i="38" s="1"/>
  <c r="AN97" i="38"/>
  <c r="AO183" i="38" s="1"/>
  <c r="AT46" i="37"/>
  <c r="AU50" i="37"/>
  <c r="AZ49" i="37"/>
  <c r="AM190" i="38" l="1"/>
  <c r="AM197" i="38" s="1"/>
  <c r="AM141" i="38" s="1"/>
  <c r="AO97" i="38"/>
  <c r="AP183" i="38" s="1"/>
  <c r="BA49" i="37"/>
  <c r="AU46" i="37"/>
  <c r="AV50" i="37"/>
  <c r="AN190" i="38" l="1"/>
  <c r="AN197" i="38" s="1"/>
  <c r="AN141" i="38" s="1"/>
  <c r="AP97" i="38"/>
  <c r="AQ183" i="38" s="1"/>
  <c r="AV46" i="37"/>
  <c r="AW50" i="37"/>
  <c r="BB49" i="37"/>
  <c r="AO190" i="38" l="1"/>
  <c r="AO197" i="38" s="1"/>
  <c r="AO141" i="38" s="1"/>
  <c r="AQ97" i="38"/>
  <c r="AR183" i="38" s="1"/>
  <c r="BC49" i="37"/>
  <c r="AW46" i="37"/>
  <c r="AX50" i="37"/>
  <c r="AP190" i="38" l="1"/>
  <c r="AP197" i="38" s="1"/>
  <c r="AP141" i="38" s="1"/>
  <c r="AR97" i="38"/>
  <c r="AS183" i="38" s="1"/>
  <c r="AX46" i="37"/>
  <c r="AY50" i="37"/>
  <c r="BD49" i="37"/>
  <c r="AQ190" i="38" l="1"/>
  <c r="AQ197" i="38" s="1"/>
  <c r="AQ141" i="38" s="1"/>
  <c r="AS97" i="38"/>
  <c r="AT183" i="38" s="1"/>
  <c r="BE49" i="37"/>
  <c r="AY46" i="37"/>
  <c r="AZ50" i="37"/>
  <c r="AR190" i="38" l="1"/>
  <c r="AR197" i="38" s="1"/>
  <c r="AR141" i="38" s="1"/>
  <c r="AT97" i="38"/>
  <c r="AU183" i="38" s="1"/>
  <c r="AZ46" i="37"/>
  <c r="BA50" i="37"/>
  <c r="BF49" i="37"/>
  <c r="AS190" i="38" l="1"/>
  <c r="AS197" i="38" s="1"/>
  <c r="AS141" i="38" s="1"/>
  <c r="AU97" i="38"/>
  <c r="AV183" i="38" s="1"/>
  <c r="BG49" i="37"/>
  <c r="BA46" i="37"/>
  <c r="BB50" i="37"/>
  <c r="AT190" i="38" l="1"/>
  <c r="AT197" i="38"/>
  <c r="AT141" i="38" s="1"/>
  <c r="AV97" i="38"/>
  <c r="AW183" i="38" s="1"/>
  <c r="BB46" i="37"/>
  <c r="BC50" i="37"/>
  <c r="BH49" i="37"/>
  <c r="AU190" i="38" l="1"/>
  <c r="AU197" i="38"/>
  <c r="AU141" i="38" s="1"/>
  <c r="AW97" i="38"/>
  <c r="AX183" i="38" s="1"/>
  <c r="BI49" i="37"/>
  <c r="BC46" i="37"/>
  <c r="BD50" i="37"/>
  <c r="AV190" i="38" l="1"/>
  <c r="AV197" i="38" s="1"/>
  <c r="AV141" i="38" s="1"/>
  <c r="AX97" i="38"/>
  <c r="AY183" i="38" s="1"/>
  <c r="BD46" i="37"/>
  <c r="BE50" i="37"/>
  <c r="BJ49" i="37"/>
  <c r="AW190" i="38" l="1"/>
  <c r="AW197" i="38"/>
  <c r="AW141" i="38" s="1"/>
  <c r="AY97" i="38"/>
  <c r="AZ183" i="38" s="1"/>
  <c r="BK49" i="37"/>
  <c r="BE46" i="37"/>
  <c r="BF50" i="37"/>
  <c r="AX190" i="38" l="1"/>
  <c r="AX197" i="38" s="1"/>
  <c r="AX141" i="38" s="1"/>
  <c r="AZ97" i="38"/>
  <c r="BA183" i="38" s="1"/>
  <c r="BF46" i="37"/>
  <c r="BG50" i="37"/>
  <c r="BL49" i="37"/>
  <c r="AY190" i="38" l="1"/>
  <c r="AY197" i="38" s="1"/>
  <c r="AY141" i="38" s="1"/>
  <c r="BA97" i="38"/>
  <c r="BB183" i="38" s="1"/>
  <c r="BM49" i="37"/>
  <c r="BG46" i="37"/>
  <c r="BH50" i="37"/>
  <c r="AZ190" i="38" l="1"/>
  <c r="AZ197" i="38" s="1"/>
  <c r="AZ141" i="38" s="1"/>
  <c r="BB97" i="38"/>
  <c r="BC183" i="38" s="1"/>
  <c r="BH46" i="37"/>
  <c r="BI50" i="37"/>
  <c r="BN49" i="37"/>
  <c r="BA190" i="38" l="1"/>
  <c r="BA197" i="38" s="1"/>
  <c r="BA141" i="38" s="1"/>
  <c r="BC97" i="38"/>
  <c r="BD183" i="38" s="1"/>
  <c r="BO49" i="37"/>
  <c r="BI46" i="37"/>
  <c r="BJ50" i="37"/>
  <c r="BB190" i="38" l="1"/>
  <c r="BB197" i="38"/>
  <c r="BB141" i="38" s="1"/>
  <c r="BD97" i="38"/>
  <c r="BE183" i="38" s="1"/>
  <c r="BJ46" i="37"/>
  <c r="BK50" i="37"/>
  <c r="BP49" i="37"/>
  <c r="BC190" i="38" l="1"/>
  <c r="BC197" i="38"/>
  <c r="BC141" i="38" s="1"/>
  <c r="BE97" i="38"/>
  <c r="BF183" i="38" s="1"/>
  <c r="BQ49" i="37"/>
  <c r="BK46" i="37"/>
  <c r="BL50" i="37"/>
  <c r="BD190" i="38" l="1"/>
  <c r="BD197" i="38" s="1"/>
  <c r="BD141" i="38" s="1"/>
  <c r="BF97" i="38"/>
  <c r="BG183" i="38" s="1"/>
  <c r="BL46" i="37"/>
  <c r="BM50" i="37"/>
  <c r="BR49" i="37"/>
  <c r="BE190" i="38" l="1"/>
  <c r="BE197" i="38"/>
  <c r="BE141" i="38" s="1"/>
  <c r="BG97" i="38"/>
  <c r="BH183" i="38" s="1"/>
  <c r="BS49" i="37"/>
  <c r="BM46" i="37"/>
  <c r="BN50" i="37"/>
  <c r="BF190" i="38" l="1"/>
  <c r="BF197" i="38"/>
  <c r="BF141" i="38" s="1"/>
  <c r="BH97" i="38"/>
  <c r="BI183" i="38" s="1"/>
  <c r="BN46" i="37"/>
  <c r="BO50" i="37"/>
  <c r="BT49" i="37"/>
  <c r="BG190" i="38" l="1"/>
  <c r="BG197" i="38"/>
  <c r="BG141" i="38" s="1"/>
  <c r="BI97" i="38"/>
  <c r="BJ183" i="38" s="1"/>
  <c r="BU49" i="37"/>
  <c r="BO46" i="37"/>
  <c r="BP50" i="37"/>
  <c r="BH190" i="38" l="1"/>
  <c r="BH197" i="38" s="1"/>
  <c r="BH141" i="38" s="1"/>
  <c r="BJ97" i="38"/>
  <c r="BK183" i="38" s="1"/>
  <c r="BP46" i="37"/>
  <c r="BQ50" i="37"/>
  <c r="BV49" i="37"/>
  <c r="BI190" i="38" l="1"/>
  <c r="BI197" i="38"/>
  <c r="BI141" i="38" s="1"/>
  <c r="BK97" i="38"/>
  <c r="BL183" i="38" s="1"/>
  <c r="BW49" i="37"/>
  <c r="BQ46" i="37"/>
  <c r="BR50" i="37"/>
  <c r="BJ190" i="38" l="1"/>
  <c r="BJ197" i="38"/>
  <c r="BJ141" i="38" s="1"/>
  <c r="BL97" i="38"/>
  <c r="BM183" i="38" s="1"/>
  <c r="BR46" i="37"/>
  <c r="BS50" i="37"/>
  <c r="BX49" i="37"/>
  <c r="BK190" i="38" l="1"/>
  <c r="BK197" i="38"/>
  <c r="BK141" i="38" s="1"/>
  <c r="BM97" i="38"/>
  <c r="BN183" i="38" s="1"/>
  <c r="BY49" i="37"/>
  <c r="BS46" i="37"/>
  <c r="BT50" i="37"/>
  <c r="BL190" i="38" l="1"/>
  <c r="BL197" i="38" s="1"/>
  <c r="BL141" i="38" s="1"/>
  <c r="BN97" i="38"/>
  <c r="BO183" i="38" s="1"/>
  <c r="BT46" i="37"/>
  <c r="BU50" i="37"/>
  <c r="BZ49" i="37"/>
  <c r="BM190" i="38" l="1"/>
  <c r="BM197" i="38" s="1"/>
  <c r="BM141" i="38" s="1"/>
  <c r="BO97" i="38"/>
  <c r="BP183" i="38" s="1"/>
  <c r="BU46" i="37"/>
  <c r="BV50" i="37"/>
  <c r="BN190" i="38" l="1"/>
  <c r="BN197" i="38" s="1"/>
  <c r="BN141" i="38" s="1"/>
  <c r="BP97" i="38"/>
  <c r="BQ183" i="38" s="1"/>
  <c r="BV46" i="37"/>
  <c r="BW50" i="37"/>
  <c r="BO190" i="38" l="1"/>
  <c r="BO197" i="38" s="1"/>
  <c r="BO141" i="38" s="1"/>
  <c r="BQ97" i="38"/>
  <c r="BR183" i="38" s="1"/>
  <c r="BW46" i="37"/>
  <c r="BX50" i="37"/>
  <c r="BP190" i="38" l="1"/>
  <c r="BP197" i="38" s="1"/>
  <c r="BP141" i="38" s="1"/>
  <c r="BR97" i="38"/>
  <c r="BS183" i="38" s="1"/>
  <c r="BX46" i="37"/>
  <c r="BY50" i="37"/>
  <c r="BQ190" i="38" l="1"/>
  <c r="BQ197" i="38"/>
  <c r="BQ141" i="38" s="1"/>
  <c r="BS97" i="38"/>
  <c r="BT183" i="38" s="1"/>
  <c r="BY46" i="37"/>
  <c r="BZ50" i="37"/>
  <c r="BZ46" i="37" s="1"/>
  <c r="BR190" i="38" l="1"/>
  <c r="BR197" i="38" s="1"/>
  <c r="BR141" i="38" s="1"/>
  <c r="BT97" i="38"/>
  <c r="BU183" i="38" s="1"/>
  <c r="F51" i="35"/>
  <c r="F52" i="35"/>
  <c r="F53" i="35"/>
  <c r="E50" i="35"/>
  <c r="F45" i="35"/>
  <c r="F46" i="35"/>
  <c r="F47" i="35"/>
  <c r="E44" i="35"/>
  <c r="F39" i="35"/>
  <c r="F40" i="35"/>
  <c r="F41" i="35"/>
  <c r="E38" i="35"/>
  <c r="F30" i="35"/>
  <c r="F31" i="35"/>
  <c r="F32" i="35"/>
  <c r="F24" i="35"/>
  <c r="F25" i="35"/>
  <c r="F26" i="35"/>
  <c r="F18" i="35"/>
  <c r="F19" i="35"/>
  <c r="F20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AK8" i="35"/>
  <c r="AL8" i="35"/>
  <c r="AM8" i="35"/>
  <c r="AN8" i="35"/>
  <c r="AO8" i="35"/>
  <c r="AP8" i="35"/>
  <c r="AQ8" i="35"/>
  <c r="AR8" i="35"/>
  <c r="AS8" i="35"/>
  <c r="AT8" i="35"/>
  <c r="AU8" i="35"/>
  <c r="AV8" i="35"/>
  <c r="AW8" i="35"/>
  <c r="AX8" i="35"/>
  <c r="AY8" i="35"/>
  <c r="AZ8" i="35"/>
  <c r="BA8" i="35"/>
  <c r="BB8" i="35"/>
  <c r="BC8" i="35"/>
  <c r="BD8" i="35"/>
  <c r="BE8" i="35"/>
  <c r="BF8" i="35"/>
  <c r="BG8" i="35"/>
  <c r="BH8" i="35"/>
  <c r="BI8" i="35"/>
  <c r="BJ8" i="35"/>
  <c r="BK8" i="35"/>
  <c r="BL8" i="35"/>
  <c r="BM8" i="35"/>
  <c r="BN8" i="35"/>
  <c r="BO8" i="35"/>
  <c r="BP8" i="35"/>
  <c r="BQ8" i="35"/>
  <c r="BR8" i="35"/>
  <c r="BS8" i="35"/>
  <c r="BT8" i="35"/>
  <c r="BU8" i="35"/>
  <c r="BV8" i="35"/>
  <c r="BW8" i="35"/>
  <c r="BX8" i="35"/>
  <c r="BY8" i="35"/>
  <c r="BZ8" i="35"/>
  <c r="CA8" i="35"/>
  <c r="CB8" i="35"/>
  <c r="CC8" i="35"/>
  <c r="CD8" i="35"/>
  <c r="CE8" i="35"/>
  <c r="CF8" i="35"/>
  <c r="CG8" i="35"/>
  <c r="CH8" i="35"/>
  <c r="J6" i="35"/>
  <c r="J7" i="35" s="1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BQ207" i="25"/>
  <c r="BR207" i="25"/>
  <c r="BS207" i="25"/>
  <c r="BT207" i="25"/>
  <c r="BU207" i="25"/>
  <c r="BV207" i="25"/>
  <c r="BW207" i="25"/>
  <c r="BX207" i="25"/>
  <c r="BY207" i="25"/>
  <c r="BZ207" i="25"/>
  <c r="CA207" i="25"/>
  <c r="CB207" i="25"/>
  <c r="CC207" i="25"/>
  <c r="CD207" i="25"/>
  <c r="CE207" i="25"/>
  <c r="CF207" i="25"/>
  <c r="CG207" i="25"/>
  <c r="CH207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CB112" i="25"/>
  <c r="CC112" i="25"/>
  <c r="CD112" i="25"/>
  <c r="CE112" i="25"/>
  <c r="CF112" i="25"/>
  <c r="CG112" i="25"/>
  <c r="CH112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G213" i="25"/>
  <c r="Q213" i="25" s="1"/>
  <c r="G118" i="25"/>
  <c r="AA118" i="25" s="1"/>
  <c r="G23" i="25"/>
  <c r="AT23" i="25" s="1"/>
  <c r="G211" i="25"/>
  <c r="G218" i="25" s="1"/>
  <c r="G116" i="25"/>
  <c r="G155" i="25" s="1"/>
  <c r="G21" i="25"/>
  <c r="G40" i="25" s="1"/>
  <c r="F213" i="25"/>
  <c r="F118" i="25"/>
  <c r="F23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J104" i="31"/>
  <c r="K104" i="31"/>
  <c r="L104" i="31"/>
  <c r="M104" i="31"/>
  <c r="N104" i="31"/>
  <c r="J103" i="31"/>
  <c r="J90" i="31" s="1"/>
  <c r="F112" i="31"/>
  <c r="F111" i="31"/>
  <c r="F110" i="31"/>
  <c r="F109" i="31"/>
  <c r="E108" i="31"/>
  <c r="F106" i="31"/>
  <c r="F105" i="31"/>
  <c r="F104" i="31"/>
  <c r="F103" i="31"/>
  <c r="E102" i="31"/>
  <c r="E96" i="31"/>
  <c r="F83" i="31"/>
  <c r="F82" i="31"/>
  <c r="BS190" i="38" l="1"/>
  <c r="BS197" i="38" s="1"/>
  <c r="BS141" i="38" s="1"/>
  <c r="CB213" i="25"/>
  <c r="P213" i="25"/>
  <c r="G37" i="25"/>
  <c r="G280" i="25"/>
  <c r="G25" i="25"/>
  <c r="G269" i="25"/>
  <c r="BW118" i="25"/>
  <c r="BT213" i="25"/>
  <c r="G188" i="25"/>
  <c r="G259" i="25"/>
  <c r="CH23" i="25"/>
  <c r="BO118" i="25"/>
  <c r="BL213" i="25"/>
  <c r="CE118" i="25"/>
  <c r="G181" i="25"/>
  <c r="G248" i="25"/>
  <c r="BZ23" i="25"/>
  <c r="BG118" i="25"/>
  <c r="BD213" i="25"/>
  <c r="G101" i="25"/>
  <c r="G165" i="25"/>
  <c r="G237" i="25"/>
  <c r="BR23" i="25"/>
  <c r="AY118" i="25"/>
  <c r="AV213" i="25"/>
  <c r="G89" i="25"/>
  <c r="G149" i="25"/>
  <c r="G227" i="25"/>
  <c r="BJ23" i="25"/>
  <c r="AQ118" i="25"/>
  <c r="AN213" i="25"/>
  <c r="G69" i="25"/>
  <c r="G133" i="25"/>
  <c r="G216" i="25"/>
  <c r="BB23" i="25"/>
  <c r="AI118" i="25"/>
  <c r="AF213" i="25"/>
  <c r="G57" i="25"/>
  <c r="G291" i="25"/>
  <c r="X213" i="25"/>
  <c r="G85" i="25"/>
  <c r="G53" i="25"/>
  <c r="G196" i="25"/>
  <c r="G180" i="25"/>
  <c r="G164" i="25"/>
  <c r="G148" i="25"/>
  <c r="G132" i="25"/>
  <c r="G289" i="25"/>
  <c r="G279" i="25"/>
  <c r="G268" i="25"/>
  <c r="G257" i="25"/>
  <c r="G247" i="25"/>
  <c r="G236" i="25"/>
  <c r="G225" i="25"/>
  <c r="G215" i="25"/>
  <c r="CG23" i="25"/>
  <c r="BY23" i="25"/>
  <c r="BQ23" i="25"/>
  <c r="BI23" i="25"/>
  <c r="BA23" i="25"/>
  <c r="AS23" i="25"/>
  <c r="CD118" i="25"/>
  <c r="BV118" i="25"/>
  <c r="BN118" i="25"/>
  <c r="BF118" i="25"/>
  <c r="AX118" i="25"/>
  <c r="AP118" i="25"/>
  <c r="AH118" i="25"/>
  <c r="Z118" i="25"/>
  <c r="CA213" i="25"/>
  <c r="BS213" i="25"/>
  <c r="BK213" i="25"/>
  <c r="BC213" i="25"/>
  <c r="AU213" i="25"/>
  <c r="AM213" i="25"/>
  <c r="AE213" i="25"/>
  <c r="W213" i="25"/>
  <c r="O213" i="25"/>
  <c r="G81" i="25"/>
  <c r="G49" i="25"/>
  <c r="G193" i="25"/>
  <c r="G177" i="25"/>
  <c r="G161" i="25"/>
  <c r="G145" i="25"/>
  <c r="G129" i="25"/>
  <c r="G288" i="25"/>
  <c r="G277" i="25"/>
  <c r="G267" i="25"/>
  <c r="G256" i="25"/>
  <c r="G245" i="25"/>
  <c r="G235" i="25"/>
  <c r="G224" i="25"/>
  <c r="CF23" i="25"/>
  <c r="BX23" i="25"/>
  <c r="BP23" i="25"/>
  <c r="BH23" i="25"/>
  <c r="AZ23" i="25"/>
  <c r="AR23" i="25"/>
  <c r="CC118" i="25"/>
  <c r="BU118" i="25"/>
  <c r="BM118" i="25"/>
  <c r="BE118" i="25"/>
  <c r="AW118" i="25"/>
  <c r="AO118" i="25"/>
  <c r="AG118" i="25"/>
  <c r="Y118" i="25"/>
  <c r="CH213" i="25"/>
  <c r="BZ213" i="25"/>
  <c r="BR213" i="25"/>
  <c r="BJ213" i="25"/>
  <c r="BB213" i="25"/>
  <c r="AT213" i="25"/>
  <c r="AL213" i="25"/>
  <c r="AD213" i="25"/>
  <c r="V213" i="25"/>
  <c r="N213" i="25"/>
  <c r="G77" i="25"/>
  <c r="G45" i="25"/>
  <c r="G192" i="25"/>
  <c r="G176" i="25"/>
  <c r="G160" i="25"/>
  <c r="G144" i="25"/>
  <c r="G128" i="25"/>
  <c r="G287" i="25"/>
  <c r="G276" i="25"/>
  <c r="G265" i="25"/>
  <c r="G255" i="25"/>
  <c r="G244" i="25"/>
  <c r="G233" i="25"/>
  <c r="G223" i="25"/>
  <c r="CE23" i="25"/>
  <c r="BW23" i="25"/>
  <c r="BO23" i="25"/>
  <c r="BG23" i="25"/>
  <c r="AY23" i="25"/>
  <c r="AQ23" i="25"/>
  <c r="CB118" i="25"/>
  <c r="BT118" i="25"/>
  <c r="BL118" i="25"/>
  <c r="BD118" i="25"/>
  <c r="AV118" i="25"/>
  <c r="AN118" i="25"/>
  <c r="AF118" i="25"/>
  <c r="X118" i="25"/>
  <c r="CG213" i="25"/>
  <c r="BY213" i="25"/>
  <c r="BQ213" i="25"/>
  <c r="BI213" i="25"/>
  <c r="BA213" i="25"/>
  <c r="AS213" i="25"/>
  <c r="AK213" i="25"/>
  <c r="AC213" i="25"/>
  <c r="U213" i="25"/>
  <c r="G73" i="25"/>
  <c r="G41" i="25"/>
  <c r="G189" i="25"/>
  <c r="G173" i="25"/>
  <c r="G157" i="25"/>
  <c r="G141" i="25"/>
  <c r="G125" i="25"/>
  <c r="G285" i="25"/>
  <c r="G275" i="25"/>
  <c r="G264" i="25"/>
  <c r="G253" i="25"/>
  <c r="G243" i="25"/>
  <c r="G232" i="25"/>
  <c r="G221" i="25"/>
  <c r="CD23" i="25"/>
  <c r="BV23" i="25"/>
  <c r="BN23" i="25"/>
  <c r="BF23" i="25"/>
  <c r="AX23" i="25"/>
  <c r="CA118" i="25"/>
  <c r="BS118" i="25"/>
  <c r="BK118" i="25"/>
  <c r="BC118" i="25"/>
  <c r="AU118" i="25"/>
  <c r="AM118" i="25"/>
  <c r="AE118" i="25"/>
  <c r="W118" i="25"/>
  <c r="CF213" i="25"/>
  <c r="BX213" i="25"/>
  <c r="BP213" i="25"/>
  <c r="BH213" i="25"/>
  <c r="AZ213" i="25"/>
  <c r="AR213" i="25"/>
  <c r="AJ213" i="25"/>
  <c r="AB213" i="25"/>
  <c r="T213" i="25"/>
  <c r="G172" i="25"/>
  <c r="G156" i="25"/>
  <c r="G140" i="25"/>
  <c r="G124" i="25"/>
  <c r="G284" i="25"/>
  <c r="G273" i="25"/>
  <c r="G263" i="25"/>
  <c r="G252" i="25"/>
  <c r="G241" i="25"/>
  <c r="G231" i="25"/>
  <c r="G220" i="25"/>
  <c r="CC23" i="25"/>
  <c r="BU23" i="25"/>
  <c r="BM23" i="25"/>
  <c r="BE23" i="25"/>
  <c r="AW23" i="25"/>
  <c r="CH118" i="25"/>
  <c r="BZ118" i="25"/>
  <c r="BR118" i="25"/>
  <c r="BJ118" i="25"/>
  <c r="BB118" i="25"/>
  <c r="AT118" i="25"/>
  <c r="AL118" i="25"/>
  <c r="AD118" i="25"/>
  <c r="V118" i="25"/>
  <c r="CE213" i="25"/>
  <c r="BW213" i="25"/>
  <c r="BO213" i="25"/>
  <c r="BG213" i="25"/>
  <c r="AY213" i="25"/>
  <c r="AQ213" i="25"/>
  <c r="AI213" i="25"/>
  <c r="AA213" i="25"/>
  <c r="S213" i="25"/>
  <c r="G97" i="25"/>
  <c r="G65" i="25"/>
  <c r="G33" i="25"/>
  <c r="G185" i="25"/>
  <c r="G169" i="25"/>
  <c r="G153" i="25"/>
  <c r="G137" i="25"/>
  <c r="G121" i="25"/>
  <c r="G283" i="25"/>
  <c r="G272" i="25"/>
  <c r="G261" i="25"/>
  <c r="G251" i="25"/>
  <c r="G240" i="25"/>
  <c r="G229" i="25"/>
  <c r="G219" i="25"/>
  <c r="CB23" i="25"/>
  <c r="BT23" i="25"/>
  <c r="BL23" i="25"/>
  <c r="BD23" i="25"/>
  <c r="AV23" i="25"/>
  <c r="CG118" i="25"/>
  <c r="BY118" i="25"/>
  <c r="BQ118" i="25"/>
  <c r="BI118" i="25"/>
  <c r="BA118" i="25"/>
  <c r="AS118" i="25"/>
  <c r="AK118" i="25"/>
  <c r="AC118" i="25"/>
  <c r="U118" i="25"/>
  <c r="CD213" i="25"/>
  <c r="BV213" i="25"/>
  <c r="BN213" i="25"/>
  <c r="BF213" i="25"/>
  <c r="AX213" i="25"/>
  <c r="AP213" i="25"/>
  <c r="AH213" i="25"/>
  <c r="Z213" i="25"/>
  <c r="R213" i="25"/>
  <c r="G93" i="25"/>
  <c r="G61" i="25"/>
  <c r="G29" i="25"/>
  <c r="G184" i="25"/>
  <c r="G168" i="25"/>
  <c r="G152" i="25"/>
  <c r="G136" i="25"/>
  <c r="G120" i="25"/>
  <c r="G281" i="25"/>
  <c r="G271" i="25"/>
  <c r="G260" i="25"/>
  <c r="G249" i="25"/>
  <c r="G239" i="25"/>
  <c r="G228" i="25"/>
  <c r="G217" i="25"/>
  <c r="CA23" i="25"/>
  <c r="BS23" i="25"/>
  <c r="BK23" i="25"/>
  <c r="BC23" i="25"/>
  <c r="AU23" i="25"/>
  <c r="CF118" i="25"/>
  <c r="BX118" i="25"/>
  <c r="BP118" i="25"/>
  <c r="BH118" i="25"/>
  <c r="AZ118" i="25"/>
  <c r="AR118" i="25"/>
  <c r="AJ118" i="25"/>
  <c r="AB118" i="25"/>
  <c r="T118" i="25"/>
  <c r="CC213" i="25"/>
  <c r="BU213" i="25"/>
  <c r="BM213" i="25"/>
  <c r="BE213" i="25"/>
  <c r="AW213" i="25"/>
  <c r="AO213" i="25"/>
  <c r="AG213" i="25"/>
  <c r="Y213" i="25"/>
  <c r="BU97" i="38"/>
  <c r="BV183" i="38" s="1"/>
  <c r="J4" i="35"/>
  <c r="J9" i="35" s="1"/>
  <c r="K6" i="35"/>
  <c r="K7" i="35" s="1"/>
  <c r="K4" i="35" s="1"/>
  <c r="K9" i="35" s="1"/>
  <c r="G96" i="25"/>
  <c r="G80" i="25"/>
  <c r="G64" i="25"/>
  <c r="G48" i="25"/>
  <c r="G32" i="25"/>
  <c r="G95" i="25"/>
  <c r="G87" i="25"/>
  <c r="G79" i="25"/>
  <c r="G71" i="25"/>
  <c r="G63" i="25"/>
  <c r="G55" i="25"/>
  <c r="G47" i="25"/>
  <c r="G39" i="25"/>
  <c r="G31" i="25"/>
  <c r="G195" i="25"/>
  <c r="G187" i="25"/>
  <c r="G179" i="25"/>
  <c r="G171" i="25"/>
  <c r="G163" i="25"/>
  <c r="G147" i="25"/>
  <c r="G139" i="25"/>
  <c r="G131" i="25"/>
  <c r="G123" i="25"/>
  <c r="G94" i="25"/>
  <c r="G86" i="25"/>
  <c r="G78" i="25"/>
  <c r="G70" i="25"/>
  <c r="G62" i="25"/>
  <c r="G54" i="25"/>
  <c r="G46" i="25"/>
  <c r="G38" i="25"/>
  <c r="G30" i="25"/>
  <c r="G194" i="25"/>
  <c r="G186" i="25"/>
  <c r="G178" i="25"/>
  <c r="G170" i="25"/>
  <c r="G162" i="25"/>
  <c r="G154" i="25"/>
  <c r="G146" i="25"/>
  <c r="G138" i="25"/>
  <c r="G130" i="25"/>
  <c r="G122" i="25"/>
  <c r="G286" i="25"/>
  <c r="G278" i="25"/>
  <c r="G270" i="25"/>
  <c r="G262" i="25"/>
  <c r="G254" i="25"/>
  <c r="G246" i="25"/>
  <c r="G238" i="25"/>
  <c r="G230" i="25"/>
  <c r="G222" i="25"/>
  <c r="G92" i="25"/>
  <c r="G68" i="25"/>
  <c r="G52" i="25"/>
  <c r="G28" i="25"/>
  <c r="G159" i="25"/>
  <c r="G100" i="25"/>
  <c r="G84" i="25"/>
  <c r="G76" i="25"/>
  <c r="G60" i="25"/>
  <c r="G44" i="25"/>
  <c r="G36" i="25"/>
  <c r="G99" i="25"/>
  <c r="G91" i="25"/>
  <c r="G83" i="25"/>
  <c r="G75" i="25"/>
  <c r="G67" i="25"/>
  <c r="G59" i="25"/>
  <c r="G51" i="25"/>
  <c r="G43" i="25"/>
  <c r="G35" i="25"/>
  <c r="G27" i="25"/>
  <c r="G191" i="25"/>
  <c r="G183" i="25"/>
  <c r="G175" i="25"/>
  <c r="G167" i="25"/>
  <c r="G151" i="25"/>
  <c r="G143" i="25"/>
  <c r="G135" i="25"/>
  <c r="G127" i="25"/>
  <c r="G98" i="25"/>
  <c r="G90" i="25"/>
  <c r="G82" i="25"/>
  <c r="G74" i="25"/>
  <c r="G66" i="25"/>
  <c r="G58" i="25"/>
  <c r="G50" i="25"/>
  <c r="G42" i="25"/>
  <c r="G34" i="25"/>
  <c r="G26" i="25"/>
  <c r="G190" i="25"/>
  <c r="G182" i="25"/>
  <c r="G174" i="25"/>
  <c r="G166" i="25"/>
  <c r="G158" i="25"/>
  <c r="G150" i="25"/>
  <c r="G142" i="25"/>
  <c r="G134" i="25"/>
  <c r="G126" i="25"/>
  <c r="G290" i="25"/>
  <c r="G282" i="25"/>
  <c r="G274" i="25"/>
  <c r="G266" i="25"/>
  <c r="G258" i="25"/>
  <c r="G250" i="25"/>
  <c r="G242" i="25"/>
  <c r="G234" i="25"/>
  <c r="G226" i="25"/>
  <c r="G88" i="25"/>
  <c r="G72" i="25"/>
  <c r="G56" i="25"/>
  <c r="B2" i="2"/>
  <c r="B2" i="39" s="1"/>
  <c r="BT190" i="38" l="1"/>
  <c r="BT197" i="38"/>
  <c r="BT141" i="38" s="1"/>
  <c r="BV97" i="38"/>
  <c r="BW183" i="38" s="1"/>
  <c r="B2" i="37"/>
  <c r="B2" i="38"/>
  <c r="B2" i="35"/>
  <c r="B2" i="36"/>
  <c r="K10" i="35"/>
  <c r="K11" i="35"/>
  <c r="J10" i="35"/>
  <c r="J11" i="35"/>
  <c r="L6" i="35"/>
  <c r="L7" i="35" s="1"/>
  <c r="C11" i="33"/>
  <c r="C11" i="34"/>
  <c r="BU190" i="38" l="1"/>
  <c r="BU197" i="38" s="1"/>
  <c r="BU141" i="38" s="1"/>
  <c r="BW97" i="38"/>
  <c r="BX183" i="38" s="1"/>
  <c r="M6" i="35"/>
  <c r="M7" i="35" s="1"/>
  <c r="L4" i="35"/>
  <c r="L9" i="35" s="1"/>
  <c r="BV190" i="38" l="1"/>
  <c r="BV197" i="38" s="1"/>
  <c r="BV141" i="38" s="1"/>
  <c r="BX97" i="38"/>
  <c r="BY183" i="38" s="1"/>
  <c r="L10" i="35"/>
  <c r="L11" i="35"/>
  <c r="N6" i="35"/>
  <c r="N7" i="35" s="1"/>
  <c r="M4" i="35"/>
  <c r="M9" i="35" s="1"/>
  <c r="BW190" i="38" l="1"/>
  <c r="BW197" i="38" s="1"/>
  <c r="BW141" i="38" s="1"/>
  <c r="BY97" i="38"/>
  <c r="BZ183" i="38" s="1"/>
  <c r="M10" i="35"/>
  <c r="M11" i="35"/>
  <c r="O6" i="35"/>
  <c r="O7" i="35" s="1"/>
  <c r="N4" i="35"/>
  <c r="N9" i="35" s="1"/>
  <c r="BX190" i="38" l="1"/>
  <c r="BX197" i="38" s="1"/>
  <c r="BX141" i="38" s="1"/>
  <c r="BZ97" i="38"/>
  <c r="CA183" i="38" s="1"/>
  <c r="O4" i="35"/>
  <c r="O9" i="35" s="1"/>
  <c r="P6" i="35"/>
  <c r="P7" i="35" s="1"/>
  <c r="N11" i="35"/>
  <c r="N10" i="35"/>
  <c r="BY190" i="38" l="1"/>
  <c r="BY197" i="38"/>
  <c r="BY141" i="38" s="1"/>
  <c r="CA97" i="38"/>
  <c r="CB183" i="38" s="1"/>
  <c r="P4" i="35"/>
  <c r="P9" i="35" s="1"/>
  <c r="Q6" i="35"/>
  <c r="Q7" i="35" s="1"/>
  <c r="O11" i="35"/>
  <c r="O10" i="35"/>
  <c r="BZ190" i="38" l="1"/>
  <c r="BZ197" i="38" s="1"/>
  <c r="BZ141" i="38" s="1"/>
  <c r="CB97" i="38"/>
  <c r="CC183" i="38" s="1"/>
  <c r="Q4" i="35"/>
  <c r="Q9" i="35" s="1"/>
  <c r="R6" i="35"/>
  <c r="R7" i="35" s="1"/>
  <c r="P11" i="35"/>
  <c r="P10" i="35"/>
  <c r="CA190" i="38" l="1"/>
  <c r="CA197" i="38" s="1"/>
  <c r="CA141" i="38" s="1"/>
  <c r="CC97" i="38"/>
  <c r="CD183" i="38" s="1"/>
  <c r="R4" i="35"/>
  <c r="R9" i="35" s="1"/>
  <c r="S6" i="35"/>
  <c r="S7" i="35" s="1"/>
  <c r="Q10" i="35"/>
  <c r="Q11" i="35"/>
  <c r="CB190" i="38" l="1"/>
  <c r="CB197" i="38" s="1"/>
  <c r="CB141" i="38" s="1"/>
  <c r="CD97" i="38"/>
  <c r="CE183" i="38" s="1"/>
  <c r="S4" i="35"/>
  <c r="S9" i="35" s="1"/>
  <c r="T6" i="35"/>
  <c r="T7" i="35" s="1"/>
  <c r="R10" i="35"/>
  <c r="R11" i="35"/>
  <c r="CC190" i="38" l="1"/>
  <c r="CC197" i="38" s="1"/>
  <c r="CC141" i="38" s="1"/>
  <c r="CE97" i="38"/>
  <c r="CF183" i="38" s="1"/>
  <c r="U6" i="35"/>
  <c r="U7" i="35" s="1"/>
  <c r="T4" i="35"/>
  <c r="T9" i="35" s="1"/>
  <c r="S10" i="35"/>
  <c r="S11" i="35"/>
  <c r="CD190" i="38" l="1"/>
  <c r="CD197" i="38"/>
  <c r="CD141" i="38" s="1"/>
  <c r="CF97" i="38"/>
  <c r="CG183" i="38" s="1"/>
  <c r="T10" i="35"/>
  <c r="T11" i="35"/>
  <c r="V6" i="35"/>
  <c r="V7" i="35" s="1"/>
  <c r="U4" i="35"/>
  <c r="U9" i="35" s="1"/>
  <c r="CE190" i="38" l="1"/>
  <c r="CE197" i="38" s="1"/>
  <c r="CE141" i="38" s="1"/>
  <c r="CH97" i="38"/>
  <c r="CG97" i="38"/>
  <c r="CH183" i="38" s="1"/>
  <c r="W6" i="35"/>
  <c r="W7" i="35" s="1"/>
  <c r="V4" i="35"/>
  <c r="V9" i="35" s="1"/>
  <c r="U10" i="35"/>
  <c r="U11" i="35"/>
  <c r="CF190" i="38" l="1"/>
  <c r="CF197" i="38" s="1"/>
  <c r="CF141" i="38" s="1"/>
  <c r="V11" i="35"/>
  <c r="V10" i="35"/>
  <c r="W4" i="35"/>
  <c r="W9" i="35" s="1"/>
  <c r="X6" i="35"/>
  <c r="X7" i="35" s="1"/>
  <c r="CG190" i="38" l="1"/>
  <c r="CG197" i="38" s="1"/>
  <c r="CG141" i="38" s="1"/>
  <c r="CH190" i="38"/>
  <c r="CH197" i="38" s="1"/>
  <c r="CH141" i="38" s="1"/>
  <c r="W11" i="35"/>
  <c r="W10" i="35"/>
  <c r="X4" i="35"/>
  <c r="X9" i="35" s="1"/>
  <c r="Y6" i="35"/>
  <c r="Y7" i="35" s="1"/>
  <c r="Y4" i="35" l="1"/>
  <c r="Y9" i="35" s="1"/>
  <c r="Z6" i="35"/>
  <c r="Z7" i="35" s="1"/>
  <c r="X11" i="35"/>
  <c r="X10" i="35"/>
  <c r="Z4" i="35" l="1"/>
  <c r="Z9" i="35" s="1"/>
  <c r="AA6" i="35"/>
  <c r="AA7" i="35" s="1"/>
  <c r="Y10" i="35"/>
  <c r="Y11" i="35"/>
  <c r="AA4" i="35" l="1"/>
  <c r="AA9" i="35" s="1"/>
  <c r="AB6" i="35"/>
  <c r="AB7" i="35" s="1"/>
  <c r="Z10" i="35"/>
  <c r="Z11" i="35"/>
  <c r="AC6" i="35" l="1"/>
  <c r="AC7" i="35" s="1"/>
  <c r="AB4" i="35"/>
  <c r="AB9" i="35" s="1"/>
  <c r="AA10" i="35"/>
  <c r="AA11" i="35"/>
  <c r="AB10" i="35" l="1"/>
  <c r="AB11" i="35"/>
  <c r="AD6" i="35"/>
  <c r="AD7" i="35" s="1"/>
  <c r="AC4" i="35"/>
  <c r="AC9" i="35" s="1"/>
  <c r="AC10" i="35" l="1"/>
  <c r="AC11" i="35"/>
  <c r="AE6" i="35"/>
  <c r="AE7" i="35" s="1"/>
  <c r="AD4" i="35"/>
  <c r="AD9" i="35" s="1"/>
  <c r="AD11" i="35" l="1"/>
  <c r="AD10" i="35"/>
  <c r="AE4" i="35"/>
  <c r="AE9" i="35" s="1"/>
  <c r="AF6" i="35"/>
  <c r="AF7" i="35" s="1"/>
  <c r="AE11" i="35" l="1"/>
  <c r="AE10" i="35"/>
  <c r="AF4" i="35"/>
  <c r="AF9" i="35" s="1"/>
  <c r="AG6" i="35"/>
  <c r="AG7" i="35" s="1"/>
  <c r="AH6" i="35" l="1"/>
  <c r="AH7" i="35" s="1"/>
  <c r="AG4" i="35"/>
  <c r="AG9" i="35" s="1"/>
  <c r="AF11" i="35"/>
  <c r="AF10" i="35"/>
  <c r="AG10" i="35" l="1"/>
  <c r="AG11" i="35"/>
  <c r="AH4" i="35"/>
  <c r="AH9" i="35" s="1"/>
  <c r="AI6" i="35"/>
  <c r="AI7" i="35" s="1"/>
  <c r="AI4" i="35" l="1"/>
  <c r="AI9" i="35" s="1"/>
  <c r="AJ6" i="35"/>
  <c r="AJ7" i="35" s="1"/>
  <c r="AH10" i="35"/>
  <c r="AH11" i="35"/>
  <c r="AK6" i="35" l="1"/>
  <c r="AK7" i="35" s="1"/>
  <c r="AJ4" i="35"/>
  <c r="AJ9" i="35" s="1"/>
  <c r="AI10" i="35"/>
  <c r="AI11" i="35"/>
  <c r="AJ10" i="35" l="1"/>
  <c r="AJ11" i="35"/>
  <c r="AK4" i="35"/>
  <c r="AK9" i="35" s="1"/>
  <c r="AL6" i="35"/>
  <c r="AL7" i="35" s="1"/>
  <c r="AK10" i="35" l="1"/>
  <c r="AK11" i="35"/>
  <c r="AM6" i="35"/>
  <c r="AM7" i="35" s="1"/>
  <c r="AL4" i="35"/>
  <c r="AL9" i="35" s="1"/>
  <c r="AL11" i="35" l="1"/>
  <c r="AL10" i="35"/>
  <c r="AM4" i="35"/>
  <c r="AM9" i="35" s="1"/>
  <c r="AN6" i="35"/>
  <c r="AN7" i="35" s="1"/>
  <c r="AM11" i="35" l="1"/>
  <c r="AM10" i="35"/>
  <c r="AN4" i="35"/>
  <c r="AN9" i="35" s="1"/>
  <c r="AO6" i="35"/>
  <c r="AO7" i="35" s="1"/>
  <c r="AO4" i="35" l="1"/>
  <c r="AO9" i="35" s="1"/>
  <c r="AP6" i="35"/>
  <c r="AP7" i="35" s="1"/>
  <c r="AN11" i="35"/>
  <c r="AN10" i="35"/>
  <c r="AP4" i="35" l="1"/>
  <c r="AP9" i="35" s="1"/>
  <c r="AQ6" i="35"/>
  <c r="AQ7" i="35" s="1"/>
  <c r="AO10" i="35"/>
  <c r="AO11" i="35"/>
  <c r="AQ4" i="35" l="1"/>
  <c r="AQ9" i="35" s="1"/>
  <c r="AR6" i="35"/>
  <c r="AR7" i="35" s="1"/>
  <c r="AP10" i="35"/>
  <c r="AP11" i="35"/>
  <c r="AS6" i="35" l="1"/>
  <c r="AS7" i="35" s="1"/>
  <c r="AR4" i="35"/>
  <c r="AR9" i="35" s="1"/>
  <c r="AQ10" i="35"/>
  <c r="AQ11" i="35"/>
  <c r="AR10" i="35" l="1"/>
  <c r="AR11" i="35"/>
  <c r="AT6" i="35"/>
  <c r="AT7" i="35" s="1"/>
  <c r="AS4" i="35"/>
  <c r="AS9" i="35" s="1"/>
  <c r="AU6" i="35" l="1"/>
  <c r="AU7" i="35" s="1"/>
  <c r="AT4" i="35"/>
  <c r="AT9" i="35" s="1"/>
  <c r="AS10" i="35"/>
  <c r="AS11" i="35"/>
  <c r="AT11" i="35" l="1"/>
  <c r="AT10" i="35"/>
  <c r="AU4" i="35"/>
  <c r="AU9" i="35" s="1"/>
  <c r="AV6" i="35"/>
  <c r="AV7" i="35" s="1"/>
  <c r="AU11" i="35" l="1"/>
  <c r="AU10" i="35"/>
  <c r="AV4" i="35"/>
  <c r="AV9" i="35" s="1"/>
  <c r="AW6" i="35"/>
  <c r="AW7" i="35" s="1"/>
  <c r="AW4" i="35" l="1"/>
  <c r="AW9" i="35" s="1"/>
  <c r="AX6" i="35"/>
  <c r="AX7" i="35" s="1"/>
  <c r="AV11" i="35"/>
  <c r="AV10" i="35"/>
  <c r="AX4" i="35" l="1"/>
  <c r="AX9" i="35" s="1"/>
  <c r="AY6" i="35"/>
  <c r="AY7" i="35" s="1"/>
  <c r="AW10" i="35"/>
  <c r="AW11" i="35"/>
  <c r="AY4" i="35" l="1"/>
  <c r="AY9" i="35" s="1"/>
  <c r="AZ6" i="35"/>
  <c r="AZ7" i="35" s="1"/>
  <c r="AX10" i="35"/>
  <c r="AX11" i="35"/>
  <c r="BA6" i="35" l="1"/>
  <c r="BA7" i="35" s="1"/>
  <c r="AZ4" i="35"/>
  <c r="AZ9" i="35" s="1"/>
  <c r="AY10" i="35"/>
  <c r="AY11" i="35"/>
  <c r="AZ10" i="35" l="1"/>
  <c r="AZ11" i="35"/>
  <c r="BA4" i="35"/>
  <c r="BA9" i="35" s="1"/>
  <c r="BB6" i="35"/>
  <c r="BB7" i="35" s="1"/>
  <c r="BA10" i="35" l="1"/>
  <c r="BA11" i="35"/>
  <c r="BC6" i="35"/>
  <c r="BC7" i="35" s="1"/>
  <c r="BB4" i="35"/>
  <c r="BB9" i="35" s="1"/>
  <c r="BB11" i="35" l="1"/>
  <c r="BB10" i="35"/>
  <c r="BC4" i="35"/>
  <c r="BC9" i="35" s="1"/>
  <c r="BD6" i="35"/>
  <c r="BD7" i="35" s="1"/>
  <c r="BC11" i="35" l="1"/>
  <c r="BC10" i="35"/>
  <c r="BD4" i="35"/>
  <c r="BD9" i="35" s="1"/>
  <c r="BE6" i="35"/>
  <c r="BE7" i="35" s="1"/>
  <c r="BF6" i="35" l="1"/>
  <c r="BF7" i="35" s="1"/>
  <c r="BE4" i="35"/>
  <c r="BE9" i="35" s="1"/>
  <c r="BD11" i="35"/>
  <c r="BD10" i="35"/>
  <c r="BE10" i="35" l="1"/>
  <c r="BE11" i="35"/>
  <c r="BF4" i="35"/>
  <c r="BF9" i="35" s="1"/>
  <c r="BG6" i="35"/>
  <c r="BG7" i="35" s="1"/>
  <c r="BF10" i="35" l="1"/>
  <c r="BF11" i="35"/>
  <c r="BG4" i="35"/>
  <c r="BG9" i="35" s="1"/>
  <c r="BH6" i="35"/>
  <c r="BH7" i="35" s="1"/>
  <c r="BG10" i="35" l="1"/>
  <c r="BG11" i="35"/>
  <c r="BI6" i="35"/>
  <c r="BI7" i="35" s="1"/>
  <c r="BH4" i="35"/>
  <c r="BH9" i="35" s="1"/>
  <c r="BH10" i="35" l="1"/>
  <c r="BH11" i="35"/>
  <c r="BJ6" i="35"/>
  <c r="BJ7" i="35" s="1"/>
  <c r="BI4" i="35"/>
  <c r="BI9" i="35" s="1"/>
  <c r="BK6" i="35" l="1"/>
  <c r="BK7" i="35" s="1"/>
  <c r="BJ4" i="35"/>
  <c r="BJ9" i="35" s="1"/>
  <c r="BI10" i="35"/>
  <c r="BI11" i="35"/>
  <c r="BJ11" i="35" l="1"/>
  <c r="BJ10" i="35"/>
  <c r="BK4" i="35"/>
  <c r="BK9" i="35" s="1"/>
  <c r="BL6" i="35"/>
  <c r="BL7" i="35" s="1"/>
  <c r="BK11" i="35" l="1"/>
  <c r="BK10" i="35"/>
  <c r="BL4" i="35"/>
  <c r="BL9" i="35" s="1"/>
  <c r="BM6" i="35"/>
  <c r="BM7" i="35" s="1"/>
  <c r="BM4" i="35" l="1"/>
  <c r="BM9" i="35" s="1"/>
  <c r="BN6" i="35"/>
  <c r="BN7" i="35" s="1"/>
  <c r="BL11" i="35"/>
  <c r="BL10" i="35"/>
  <c r="BN4" i="35" l="1"/>
  <c r="BN9" i="35" s="1"/>
  <c r="BO6" i="35"/>
  <c r="BO7" i="35" s="1"/>
  <c r="BM10" i="35"/>
  <c r="BM11" i="35"/>
  <c r="BO4" i="35" l="1"/>
  <c r="BO9" i="35" s="1"/>
  <c r="BP6" i="35"/>
  <c r="BP7" i="35" s="1"/>
  <c r="BN10" i="35"/>
  <c r="BN11" i="35"/>
  <c r="BQ6" i="35" l="1"/>
  <c r="BQ7" i="35" s="1"/>
  <c r="BP4" i="35"/>
  <c r="BP9" i="35" s="1"/>
  <c r="BO10" i="35"/>
  <c r="BO11" i="35"/>
  <c r="BP10" i="35" l="1"/>
  <c r="BP11" i="35"/>
  <c r="BR6" i="35"/>
  <c r="BR7" i="35" s="1"/>
  <c r="BQ4" i="35"/>
  <c r="BQ9" i="35" s="1"/>
  <c r="BS6" i="35" l="1"/>
  <c r="BS7" i="35" s="1"/>
  <c r="BR4" i="35"/>
  <c r="BR9" i="35" s="1"/>
  <c r="BQ10" i="35"/>
  <c r="BQ11" i="35"/>
  <c r="BR11" i="35" l="1"/>
  <c r="BR10" i="35"/>
  <c r="BS4" i="35"/>
  <c r="BS9" i="35" s="1"/>
  <c r="BT6" i="35"/>
  <c r="BT7" i="35" s="1"/>
  <c r="BS11" i="35" l="1"/>
  <c r="BS10" i="35"/>
  <c r="BT4" i="35"/>
  <c r="BT9" i="35" s="1"/>
  <c r="BU6" i="35"/>
  <c r="BU7" i="35" s="1"/>
  <c r="BV6" i="35" l="1"/>
  <c r="BV7" i="35" s="1"/>
  <c r="BU4" i="35"/>
  <c r="BU9" i="35" s="1"/>
  <c r="BT11" i="35"/>
  <c r="BT10" i="35"/>
  <c r="BU10" i="35" l="1"/>
  <c r="BU11" i="35"/>
  <c r="BV4" i="35"/>
  <c r="BV9" i="35" s="1"/>
  <c r="BW6" i="35"/>
  <c r="BW7" i="35" s="1"/>
  <c r="BV10" i="35" l="1"/>
  <c r="BV11" i="35"/>
  <c r="BW4" i="35"/>
  <c r="BW9" i="35" s="1"/>
  <c r="BX6" i="35"/>
  <c r="BX7" i="35" s="1"/>
  <c r="BY6" i="35" l="1"/>
  <c r="BY7" i="35" s="1"/>
  <c r="BX4" i="35"/>
  <c r="BX9" i="35" s="1"/>
  <c r="BW10" i="35"/>
  <c r="BW11" i="35"/>
  <c r="BX10" i="35" l="1"/>
  <c r="BX11" i="35"/>
  <c r="BY4" i="35"/>
  <c r="BY9" i="35" s="1"/>
  <c r="BZ6" i="35"/>
  <c r="BZ7" i="35" s="1"/>
  <c r="CA6" i="35" l="1"/>
  <c r="CA7" i="35" s="1"/>
  <c r="BZ4" i="35"/>
  <c r="BZ9" i="35" s="1"/>
  <c r="BY10" i="35"/>
  <c r="BY11" i="35"/>
  <c r="BZ11" i="35" l="1"/>
  <c r="BZ10" i="35"/>
  <c r="CA4" i="35"/>
  <c r="CA9" i="35" s="1"/>
  <c r="CB6" i="35"/>
  <c r="CB7" i="35" s="1"/>
  <c r="CA11" i="35" l="1"/>
  <c r="CA10" i="35"/>
  <c r="CB4" i="35"/>
  <c r="CB9" i="35" s="1"/>
  <c r="CC6" i="35"/>
  <c r="CC7" i="35" s="1"/>
  <c r="CD6" i="35" l="1"/>
  <c r="CD7" i="35" s="1"/>
  <c r="CC4" i="35"/>
  <c r="CC9" i="35" s="1"/>
  <c r="CB11" i="35"/>
  <c r="CB10" i="35"/>
  <c r="CC10" i="35" l="1"/>
  <c r="CC11" i="35"/>
  <c r="CD4" i="35"/>
  <c r="CD9" i="35" s="1"/>
  <c r="CE6" i="35"/>
  <c r="CE7" i="35" s="1"/>
  <c r="CD10" i="35" l="1"/>
  <c r="CD11" i="35"/>
  <c r="CE4" i="35"/>
  <c r="CE9" i="35" s="1"/>
  <c r="CF6" i="35"/>
  <c r="CF7" i="35" s="1"/>
  <c r="CG6" i="35" l="1"/>
  <c r="CG7" i="35" s="1"/>
  <c r="CF4" i="35"/>
  <c r="CF9" i="35" s="1"/>
  <c r="CE10" i="35"/>
  <c r="CE11" i="35"/>
  <c r="CF10" i="35" l="1"/>
  <c r="CF11" i="35"/>
  <c r="CH6" i="35"/>
  <c r="CH7" i="35" s="1"/>
  <c r="CH4" i="35" s="1"/>
  <c r="CH9" i="35" s="1"/>
  <c r="CG4" i="35"/>
  <c r="CG9" i="35" s="1"/>
  <c r="CG10" i="35" l="1"/>
  <c r="CG11" i="35"/>
  <c r="CH11" i="35"/>
  <c r="CH10" i="35"/>
  <c r="F39" i="31" l="1"/>
  <c r="F33" i="31"/>
  <c r="F27" i="31"/>
  <c r="F21" i="31"/>
  <c r="F36" i="31"/>
  <c r="F37" i="31"/>
  <c r="F38" i="31"/>
  <c r="F30" i="31"/>
  <c r="F31" i="31"/>
  <c r="F32" i="31"/>
  <c r="F24" i="31"/>
  <c r="F25" i="31"/>
  <c r="F26" i="31"/>
  <c r="F18" i="31"/>
  <c r="F19" i="31"/>
  <c r="F20" i="31"/>
  <c r="J8" i="31"/>
  <c r="J6" i="31" s="1"/>
  <c r="J7" i="31" s="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AC8" i="31"/>
  <c r="AD8" i="31"/>
  <c r="AE8" i="31"/>
  <c r="AF8" i="31"/>
  <c r="AG8" i="31"/>
  <c r="AH8" i="31"/>
  <c r="AI8" i="31"/>
  <c r="AJ8" i="31"/>
  <c r="AK8" i="31"/>
  <c r="AL8" i="31"/>
  <c r="AM8" i="31"/>
  <c r="AN8" i="31"/>
  <c r="AO8" i="31"/>
  <c r="AP8" i="31"/>
  <c r="AQ8" i="31"/>
  <c r="AR8" i="31"/>
  <c r="AS8" i="31"/>
  <c r="AT8" i="31"/>
  <c r="AU8" i="31"/>
  <c r="AV8" i="31"/>
  <c r="AW8" i="31"/>
  <c r="AX8" i="31"/>
  <c r="AY8" i="31"/>
  <c r="AZ8" i="31"/>
  <c r="BA8" i="31"/>
  <c r="BB8" i="31"/>
  <c r="BC8" i="31"/>
  <c r="BD8" i="31"/>
  <c r="BE8" i="31"/>
  <c r="BF8" i="31"/>
  <c r="BG8" i="31"/>
  <c r="BH8" i="31"/>
  <c r="BI8" i="31"/>
  <c r="BJ8" i="31"/>
  <c r="BK8" i="31"/>
  <c r="BL8" i="31"/>
  <c r="BM8" i="31"/>
  <c r="BN8" i="31"/>
  <c r="BO8" i="31"/>
  <c r="BP8" i="31"/>
  <c r="BQ8" i="31"/>
  <c r="BR8" i="31"/>
  <c r="BS8" i="31"/>
  <c r="BT8" i="31"/>
  <c r="BU8" i="31"/>
  <c r="BV8" i="31"/>
  <c r="BW8" i="31"/>
  <c r="BX8" i="31"/>
  <c r="BY8" i="31"/>
  <c r="BZ8" i="31"/>
  <c r="CA8" i="31"/>
  <c r="CB8" i="31"/>
  <c r="CC8" i="31"/>
  <c r="CD8" i="31"/>
  <c r="CE8" i="31"/>
  <c r="CF8" i="31"/>
  <c r="CG8" i="31"/>
  <c r="CH8" i="31"/>
  <c r="J8" i="30"/>
  <c r="J6" i="30" s="1"/>
  <c r="J7" i="30" s="1"/>
  <c r="J4" i="30" s="1"/>
  <c r="J9" i="30" s="1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G50" i="9"/>
  <c r="G51" i="9" s="1"/>
  <c r="H23" i="6"/>
  <c r="CC61" i="39" l="1"/>
  <c r="Q61" i="39"/>
  <c r="Y50" i="39"/>
  <c r="AG39" i="39"/>
  <c r="AO28" i="39"/>
  <c r="AV61" i="39"/>
  <c r="BD50" i="39"/>
  <c r="BL39" i="39"/>
  <c r="BT28" i="39"/>
  <c r="CA61" i="39"/>
  <c r="O61" i="39"/>
  <c r="W50" i="39"/>
  <c r="AE39" i="39"/>
  <c r="AM28" i="39"/>
  <c r="AT61" i="39"/>
  <c r="BB50" i="39"/>
  <c r="BJ39" i="39"/>
  <c r="BR28" i="39"/>
  <c r="BY61" i="39"/>
  <c r="M61" i="39"/>
  <c r="U50" i="39"/>
  <c r="AC39" i="39"/>
  <c r="AK28" i="39"/>
  <c r="AR61" i="39"/>
  <c r="AZ50" i="39"/>
  <c r="BH39" i="39"/>
  <c r="BP28" i="39"/>
  <c r="BW61" i="39"/>
  <c r="K61" i="39"/>
  <c r="S50" i="39"/>
  <c r="AA39" i="39"/>
  <c r="AI28" i="39"/>
  <c r="AP61" i="39"/>
  <c r="AX50" i="39"/>
  <c r="BF39" i="39"/>
  <c r="BN28" i="39"/>
  <c r="BU61" i="39"/>
  <c r="CC50" i="39"/>
  <c r="Q50" i="39"/>
  <c r="Y39" i="39"/>
  <c r="AG28" i="39"/>
  <c r="AN61" i="39"/>
  <c r="AV50" i="39"/>
  <c r="BD39" i="39"/>
  <c r="BL28" i="39"/>
  <c r="BS61" i="39"/>
  <c r="CA50" i="39"/>
  <c r="O50" i="39"/>
  <c r="W39" i="39"/>
  <c r="AE28" i="39"/>
  <c r="AL61" i="39"/>
  <c r="AT50" i="39"/>
  <c r="BB39" i="39"/>
  <c r="BJ28" i="39"/>
  <c r="BQ61" i="39"/>
  <c r="BY50" i="39"/>
  <c r="M50" i="39"/>
  <c r="U39" i="39"/>
  <c r="AC28" i="39"/>
  <c r="AJ61" i="39"/>
  <c r="AR50" i="39"/>
  <c r="AZ39" i="39"/>
  <c r="BH28" i="39"/>
  <c r="BO61" i="39"/>
  <c r="BW50" i="39"/>
  <c r="K50" i="39"/>
  <c r="S39" i="39"/>
  <c r="AA28" i="39"/>
  <c r="AH61" i="39"/>
  <c r="AP50" i="39"/>
  <c r="AX39" i="39"/>
  <c r="BF28" i="39"/>
  <c r="BM61" i="39"/>
  <c r="BU50" i="39"/>
  <c r="CC39" i="39"/>
  <c r="Q39" i="39"/>
  <c r="Y28" i="39"/>
  <c r="AF61" i="39"/>
  <c r="AN50" i="39"/>
  <c r="AV39" i="39"/>
  <c r="BD28" i="39"/>
  <c r="BK61" i="39"/>
  <c r="BS50" i="39"/>
  <c r="CA39" i="39"/>
  <c r="O39" i="39"/>
  <c r="W28" i="39"/>
  <c r="AD61" i="39"/>
  <c r="AL50" i="39"/>
  <c r="AT39" i="39"/>
  <c r="BB28" i="39"/>
  <c r="BI61" i="39"/>
  <c r="BQ50" i="39"/>
  <c r="BY39" i="39"/>
  <c r="M39" i="39"/>
  <c r="U28" i="39"/>
  <c r="AB61" i="39"/>
  <c r="AJ50" i="39"/>
  <c r="AR39" i="39"/>
  <c r="AZ28" i="39"/>
  <c r="BG61" i="39"/>
  <c r="BO50" i="39"/>
  <c r="BW39" i="39"/>
  <c r="K39" i="39"/>
  <c r="S28" i="39"/>
  <c r="Z61" i="39"/>
  <c r="AH50" i="39"/>
  <c r="AP39" i="39"/>
  <c r="AX28" i="39"/>
  <c r="BE61" i="39"/>
  <c r="BM50" i="39"/>
  <c r="BU39" i="39"/>
  <c r="CC28" i="39"/>
  <c r="Q28" i="39"/>
  <c r="X61" i="39"/>
  <c r="AF50" i="39"/>
  <c r="AN39" i="39"/>
  <c r="AV28" i="39"/>
  <c r="BC61" i="39"/>
  <c r="BK50" i="39"/>
  <c r="BS39" i="39"/>
  <c r="CA28" i="39"/>
  <c r="O28" i="39"/>
  <c r="V61" i="39"/>
  <c r="AD50" i="39"/>
  <c r="AL39" i="39"/>
  <c r="AT28" i="39"/>
  <c r="BA61" i="39"/>
  <c r="BI50" i="39"/>
  <c r="BQ39" i="39"/>
  <c r="BY28" i="39"/>
  <c r="M28" i="39"/>
  <c r="T61" i="39"/>
  <c r="AB50" i="39"/>
  <c r="AJ39" i="39"/>
  <c r="AR28" i="39"/>
  <c r="AY61" i="39"/>
  <c r="BG50" i="39"/>
  <c r="BO39" i="39"/>
  <c r="BW28" i="39"/>
  <c r="K28" i="39"/>
  <c r="R61" i="39"/>
  <c r="Z50" i="39"/>
  <c r="AH39" i="39"/>
  <c r="AP28" i="39"/>
  <c r="AW61" i="39"/>
  <c r="BE50" i="39"/>
  <c r="BM39" i="39"/>
  <c r="BU28" i="39"/>
  <c r="CB61" i="39"/>
  <c r="P61" i="39"/>
  <c r="X50" i="39"/>
  <c r="AF39" i="39"/>
  <c r="AN28" i="39"/>
  <c r="AU61" i="39"/>
  <c r="BC50" i="39"/>
  <c r="BK39" i="39"/>
  <c r="BS28" i="39"/>
  <c r="BZ61" i="39"/>
  <c r="N61" i="39"/>
  <c r="V50" i="39"/>
  <c r="AD39" i="39"/>
  <c r="AL28" i="39"/>
  <c r="AS61" i="39"/>
  <c r="BA50" i="39"/>
  <c r="BI39" i="39"/>
  <c r="BQ28" i="39"/>
  <c r="BX61" i="39"/>
  <c r="L61" i="39"/>
  <c r="T50" i="39"/>
  <c r="AB39" i="39"/>
  <c r="AJ28" i="39"/>
  <c r="AQ61" i="39"/>
  <c r="AY50" i="39"/>
  <c r="BG39" i="39"/>
  <c r="BO28" i="39"/>
  <c r="BV61" i="39"/>
  <c r="J61" i="39"/>
  <c r="R50" i="39"/>
  <c r="Z39" i="39"/>
  <c r="AH28" i="39"/>
  <c r="AO61" i="39"/>
  <c r="AW50" i="39"/>
  <c r="BE39" i="39"/>
  <c r="BM28" i="39"/>
  <c r="BT61" i="39"/>
  <c r="CB50" i="39"/>
  <c r="P50" i="39"/>
  <c r="X39" i="39"/>
  <c r="AF28" i="39"/>
  <c r="AM61" i="39"/>
  <c r="AU50" i="39"/>
  <c r="BC39" i="39"/>
  <c r="BK28" i="39"/>
  <c r="BR61" i="39"/>
  <c r="BZ50" i="39"/>
  <c r="N50" i="39"/>
  <c r="V39" i="39"/>
  <c r="AD28" i="39"/>
  <c r="AK61" i="39"/>
  <c r="AS50" i="39"/>
  <c r="BA39" i="39"/>
  <c r="BI28" i="39"/>
  <c r="BP61" i="39"/>
  <c r="BX50" i="39"/>
  <c r="L50" i="39"/>
  <c r="T39" i="39"/>
  <c r="AB28" i="39"/>
  <c r="AI61" i="39"/>
  <c r="AQ50" i="39"/>
  <c r="AY39" i="39"/>
  <c r="BG28" i="39"/>
  <c r="BN61" i="39"/>
  <c r="BV50" i="39"/>
  <c r="J50" i="39"/>
  <c r="R39" i="39"/>
  <c r="Z28" i="39"/>
  <c r="AG61" i="39"/>
  <c r="AO50" i="39"/>
  <c r="AW39" i="39"/>
  <c r="BE28" i="39"/>
  <c r="BL61" i="39"/>
  <c r="BT50" i="39"/>
  <c r="CB39" i="39"/>
  <c r="P39" i="39"/>
  <c r="X28" i="39"/>
  <c r="AE61" i="39"/>
  <c r="AM50" i="39"/>
  <c r="AU39" i="39"/>
  <c r="BC28" i="39"/>
  <c r="BJ61" i="39"/>
  <c r="BR50" i="39"/>
  <c r="BZ39" i="39"/>
  <c r="N39" i="39"/>
  <c r="V28" i="39"/>
  <c r="AC61" i="39"/>
  <c r="AK50" i="39"/>
  <c r="AS39" i="39"/>
  <c r="BA28" i="39"/>
  <c r="BH61" i="39"/>
  <c r="BP50" i="39"/>
  <c r="BX39" i="39"/>
  <c r="L39" i="39"/>
  <c r="T28" i="39"/>
  <c r="AA61" i="39"/>
  <c r="AI50" i="39"/>
  <c r="AQ39" i="39"/>
  <c r="AY28" i="39"/>
  <c r="BF61" i="39"/>
  <c r="BN50" i="39"/>
  <c r="BV39" i="39"/>
  <c r="J39" i="39"/>
  <c r="R28" i="39"/>
  <c r="Y61" i="39"/>
  <c r="AG50" i="39"/>
  <c r="AO39" i="39"/>
  <c r="AW28" i="39"/>
  <c r="BD61" i="39"/>
  <c r="BL50" i="39"/>
  <c r="BT39" i="39"/>
  <c r="CB28" i="39"/>
  <c r="P28" i="39"/>
  <c r="W61" i="39"/>
  <c r="AE50" i="39"/>
  <c r="AM39" i="39"/>
  <c r="AU28" i="39"/>
  <c r="BB61" i="39"/>
  <c r="BJ50" i="39"/>
  <c r="BR39" i="39"/>
  <c r="BZ28" i="39"/>
  <c r="N28" i="39"/>
  <c r="U61" i="39"/>
  <c r="AC50" i="39"/>
  <c r="AK39" i="39"/>
  <c r="AS28" i="39"/>
  <c r="AZ61" i="39"/>
  <c r="BH50" i="39"/>
  <c r="BP39" i="39"/>
  <c r="BX28" i="39"/>
  <c r="L28" i="39"/>
  <c r="S61" i="39"/>
  <c r="AA50" i="39"/>
  <c r="AI39" i="39"/>
  <c r="AQ28" i="39"/>
  <c r="AX61" i="39"/>
  <c r="BF50" i="39"/>
  <c r="BN39" i="39"/>
  <c r="BV28" i="39"/>
  <c r="J28" i="39"/>
  <c r="G230" i="23"/>
  <c r="G126" i="23"/>
  <c r="G22" i="23"/>
  <c r="J4" i="31"/>
  <c r="J9" i="31" s="1"/>
  <c r="K6" i="31"/>
  <c r="K7" i="31" s="1"/>
  <c r="K6" i="30"/>
  <c r="K7" i="30" s="1"/>
  <c r="K4" i="30" s="1"/>
  <c r="K9" i="30" s="1"/>
  <c r="J11" i="30"/>
  <c r="J10" i="30"/>
  <c r="BH17" i="39" l="1"/>
  <c r="BM208" i="25" s="1"/>
  <c r="BM209" i="25" s="1"/>
  <c r="H270" i="25" s="1"/>
  <c r="AG17" i="39"/>
  <c r="AL208" i="25" s="1"/>
  <c r="AL209" i="25" s="1"/>
  <c r="H243" i="25" s="1"/>
  <c r="AK17" i="39"/>
  <c r="AP226" i="23" s="1"/>
  <c r="BJ17" i="39"/>
  <c r="BO208" i="25" s="1"/>
  <c r="BO209" i="25" s="1"/>
  <c r="BO47" i="30" s="1"/>
  <c r="BO53" i="31" s="1"/>
  <c r="BL17" i="39"/>
  <c r="BQ208" i="25" s="1"/>
  <c r="BQ209" i="25" s="1"/>
  <c r="BQ47" i="30" s="1"/>
  <c r="BQ53" i="31" s="1"/>
  <c r="AE17" i="39"/>
  <c r="AJ226" i="23" s="1"/>
  <c r="BR17" i="39"/>
  <c r="BW208" i="25" s="1"/>
  <c r="BW209" i="25" s="1"/>
  <c r="BT17" i="39"/>
  <c r="BY226" i="23" s="1"/>
  <c r="AM17" i="39"/>
  <c r="AR226" i="23" s="1"/>
  <c r="AO17" i="39"/>
  <c r="AT208" i="25" s="1"/>
  <c r="AT209" i="25" s="1"/>
  <c r="AT47" i="30" s="1"/>
  <c r="AT53" i="31" s="1"/>
  <c r="AC17" i="39"/>
  <c r="AH208" i="25" s="1"/>
  <c r="AH209" i="25" s="1"/>
  <c r="H239" i="25" s="1"/>
  <c r="BP17" i="39"/>
  <c r="BU208" i="25" s="1"/>
  <c r="BU209" i="25" s="1"/>
  <c r="BU47" i="30" s="1"/>
  <c r="BU53" i="31" s="1"/>
  <c r="AU17" i="39"/>
  <c r="AZ208" i="25" s="1"/>
  <c r="AZ209" i="25" s="1"/>
  <c r="AZ47" i="30" s="1"/>
  <c r="AZ53" i="31" s="1"/>
  <c r="X17" i="39"/>
  <c r="AC208" i="25" s="1"/>
  <c r="AC209" i="25" s="1"/>
  <c r="AC47" i="30" s="1"/>
  <c r="AC53" i="31" s="1"/>
  <c r="BK17" i="39"/>
  <c r="BP226" i="23" s="1"/>
  <c r="AN17" i="39"/>
  <c r="AS208" i="25" s="1"/>
  <c r="AS209" i="25" s="1"/>
  <c r="CA17" i="39"/>
  <c r="CF226" i="23" s="1"/>
  <c r="BF17" i="39"/>
  <c r="BK226" i="23" s="1"/>
  <c r="AI17" i="39"/>
  <c r="AN226" i="23" s="1"/>
  <c r="AA17" i="39"/>
  <c r="AF226" i="23" s="1"/>
  <c r="BN17" i="39"/>
  <c r="BS208" i="25" s="1"/>
  <c r="BS209" i="25" s="1"/>
  <c r="BS47" i="30" s="1"/>
  <c r="BS53" i="31" s="1"/>
  <c r="AS17" i="39"/>
  <c r="V17" i="39"/>
  <c r="BI17" i="39"/>
  <c r="AL17" i="39"/>
  <c r="BY17" i="39"/>
  <c r="O17" i="39"/>
  <c r="BB17" i="39"/>
  <c r="Q17" i="39"/>
  <c r="BD17" i="39"/>
  <c r="AL226" i="23"/>
  <c r="J17" i="39"/>
  <c r="AW17" i="39"/>
  <c r="Z17" i="39"/>
  <c r="BM17" i="39"/>
  <c r="AP17" i="39"/>
  <c r="CC17" i="39"/>
  <c r="S17" i="39"/>
  <c r="BV17" i="39"/>
  <c r="L17" i="39"/>
  <c r="AY17" i="39"/>
  <c r="AB17" i="39"/>
  <c r="BO17" i="39"/>
  <c r="AR17" i="39"/>
  <c r="U17" i="39"/>
  <c r="BX17" i="39"/>
  <c r="N17" i="39"/>
  <c r="BA17" i="39"/>
  <c r="AD17" i="39"/>
  <c r="BQ17" i="39"/>
  <c r="AT17" i="39"/>
  <c r="W17" i="39"/>
  <c r="BZ17" i="39"/>
  <c r="P17" i="39"/>
  <c r="BC17" i="39"/>
  <c r="AF17" i="39"/>
  <c r="BS17" i="39"/>
  <c r="AV17" i="39"/>
  <c r="Y17" i="39"/>
  <c r="AT226" i="23"/>
  <c r="CB17" i="39"/>
  <c r="R17" i="39"/>
  <c r="BE17" i="39"/>
  <c r="AH17" i="39"/>
  <c r="BU17" i="39"/>
  <c r="K17" i="39"/>
  <c r="AX17" i="39"/>
  <c r="AF208" i="25"/>
  <c r="AF209" i="25" s="1"/>
  <c r="H237" i="25" s="1"/>
  <c r="AQ17" i="39"/>
  <c r="T17" i="39"/>
  <c r="BG17" i="39"/>
  <c r="AJ17" i="39"/>
  <c r="BW17" i="39"/>
  <c r="M17" i="39"/>
  <c r="AZ17" i="39"/>
  <c r="I137" i="23"/>
  <c r="I33" i="23"/>
  <c r="I241" i="23"/>
  <c r="J10" i="31"/>
  <c r="J11" i="31"/>
  <c r="K4" i="31"/>
  <c r="K9" i="31" s="1"/>
  <c r="L6" i="31"/>
  <c r="L7" i="31" s="1"/>
  <c r="K11" i="30"/>
  <c r="K10" i="30"/>
  <c r="L6" i="30"/>
  <c r="L7" i="30" s="1"/>
  <c r="BQ226" i="23" l="1"/>
  <c r="BM226" i="23"/>
  <c r="BO226" i="23"/>
  <c r="AP208" i="25"/>
  <c r="AP209" i="25" s="1"/>
  <c r="AP47" i="30" s="1"/>
  <c r="AP53" i="31" s="1"/>
  <c r="AJ208" i="25"/>
  <c r="AJ209" i="25" s="1"/>
  <c r="H241" i="25" s="1"/>
  <c r="BW226" i="23"/>
  <c r="BW47" i="30"/>
  <c r="BW53" i="31" s="1"/>
  <c r="H280" i="25"/>
  <c r="AR208" i="25"/>
  <c r="AR209" i="25" s="1"/>
  <c r="AR47" i="30" s="1"/>
  <c r="AR53" i="31" s="1"/>
  <c r="AH226" i="23"/>
  <c r="AN208" i="25"/>
  <c r="AN209" i="25" s="1"/>
  <c r="AN47" i="30" s="1"/>
  <c r="AN53" i="31" s="1"/>
  <c r="AC226" i="23"/>
  <c r="AZ226" i="23"/>
  <c r="BY208" i="25"/>
  <c r="BY209" i="25" s="1"/>
  <c r="BY47" i="30" s="1"/>
  <c r="BY53" i="31" s="1"/>
  <c r="BU226" i="23"/>
  <c r="BP208" i="25"/>
  <c r="BP209" i="25" s="1"/>
  <c r="BP47" i="30" s="1"/>
  <c r="BP53" i="31" s="1"/>
  <c r="H278" i="25"/>
  <c r="H234" i="25"/>
  <c r="BK208" i="25"/>
  <c r="BK209" i="25" s="1"/>
  <c r="H268" i="25" s="1"/>
  <c r="CF208" i="25"/>
  <c r="CF209" i="25" s="1"/>
  <c r="H289" i="25" s="1"/>
  <c r="H250" i="25"/>
  <c r="AS47" i="30"/>
  <c r="AS53" i="31" s="1"/>
  <c r="AS226" i="23"/>
  <c r="AH47" i="30"/>
  <c r="AH53" i="31" s="1"/>
  <c r="BS226" i="23"/>
  <c r="BM47" i="30"/>
  <c r="BM53" i="31" s="1"/>
  <c r="H251" i="25"/>
  <c r="CF47" i="30"/>
  <c r="CF53" i="31" s="1"/>
  <c r="H272" i="25"/>
  <c r="AL47" i="30"/>
  <c r="AL53" i="31" s="1"/>
  <c r="H276" i="25"/>
  <c r="H247" i="25"/>
  <c r="H257" i="25"/>
  <c r="AF47" i="30"/>
  <c r="AF53" i="31" s="1"/>
  <c r="H274" i="25"/>
  <c r="Y226" i="23"/>
  <c r="Y208" i="25"/>
  <c r="Y209" i="25" s="1"/>
  <c r="BZ226" i="23"/>
  <c r="BZ208" i="25"/>
  <c r="BZ209" i="25" s="1"/>
  <c r="BF208" i="25"/>
  <c r="BF209" i="25" s="1"/>
  <c r="BF226" i="23"/>
  <c r="AW226" i="23"/>
  <c r="AW208" i="25"/>
  <c r="AW209" i="25" s="1"/>
  <c r="O226" i="23"/>
  <c r="O208" i="25"/>
  <c r="O209" i="25" s="1"/>
  <c r="AQ226" i="23"/>
  <c r="AQ208" i="25"/>
  <c r="AQ209" i="25" s="1"/>
  <c r="AV226" i="23"/>
  <c r="AV208" i="25"/>
  <c r="AV209" i="25" s="1"/>
  <c r="AM208" i="25"/>
  <c r="AM209" i="25" s="1"/>
  <c r="AM226" i="23"/>
  <c r="AD226" i="23"/>
  <c r="AD208" i="25"/>
  <c r="AD209" i="25" s="1"/>
  <c r="S208" i="25"/>
  <c r="S209" i="25" s="1"/>
  <c r="S226" i="23"/>
  <c r="BT208" i="25"/>
  <c r="BT209" i="25" s="1"/>
  <c r="BT226" i="23"/>
  <c r="BN226" i="23"/>
  <c r="BN208" i="25"/>
  <c r="BN209" i="25" s="1"/>
  <c r="BJ208" i="25"/>
  <c r="BJ209" i="25" s="1"/>
  <c r="BJ226" i="23"/>
  <c r="BA226" i="23"/>
  <c r="BA208" i="25"/>
  <c r="BA209" i="25" s="1"/>
  <c r="CC226" i="23"/>
  <c r="CC208" i="25"/>
  <c r="CC209" i="25" s="1"/>
  <c r="AG208" i="25"/>
  <c r="AG209" i="25" s="1"/>
  <c r="AG226" i="23"/>
  <c r="X226" i="23"/>
  <c r="X208" i="25"/>
  <c r="X209" i="25" s="1"/>
  <c r="AA208" i="25"/>
  <c r="AA209" i="25" s="1"/>
  <c r="AA226" i="23"/>
  <c r="BE226" i="23"/>
  <c r="BE208" i="25"/>
  <c r="BE209" i="25" s="1"/>
  <c r="W226" i="23"/>
  <c r="W208" i="25"/>
  <c r="W209" i="25" s="1"/>
  <c r="BX208" i="25"/>
  <c r="BX209" i="25" s="1"/>
  <c r="BX226" i="23"/>
  <c r="BD226" i="23"/>
  <c r="BD208" i="25"/>
  <c r="BD209" i="25" s="1"/>
  <c r="CH226" i="23"/>
  <c r="CH208" i="25"/>
  <c r="CH209" i="25" s="1"/>
  <c r="AX226" i="23"/>
  <c r="AX208" i="25"/>
  <c r="AX209" i="25" s="1"/>
  <c r="R226" i="23"/>
  <c r="R208" i="25"/>
  <c r="R209" i="25" s="1"/>
  <c r="CG226" i="23"/>
  <c r="CG208" i="25"/>
  <c r="CG209" i="25" s="1"/>
  <c r="AK208" i="25"/>
  <c r="AK209" i="25" s="1"/>
  <c r="AK226" i="23"/>
  <c r="AB226" i="23"/>
  <c r="AB208" i="25"/>
  <c r="AB209" i="25" s="1"/>
  <c r="Q226" i="23"/>
  <c r="Q208" i="25"/>
  <c r="Q209" i="25" s="1"/>
  <c r="AU208" i="25"/>
  <c r="AU209" i="25" s="1"/>
  <c r="AU226" i="23"/>
  <c r="CB226" i="23"/>
  <c r="CB208" i="25"/>
  <c r="CB209" i="25" s="1"/>
  <c r="BH226" i="23"/>
  <c r="BH208" i="25"/>
  <c r="BH209" i="25" s="1"/>
  <c r="AY208" i="25"/>
  <c r="AY209" i="25" s="1"/>
  <c r="AY226" i="23"/>
  <c r="CA208" i="25"/>
  <c r="CA209" i="25" s="1"/>
  <c r="CA226" i="23"/>
  <c r="BR226" i="23"/>
  <c r="BR208" i="25"/>
  <c r="BR209" i="25" s="1"/>
  <c r="BI226" i="23"/>
  <c r="BI208" i="25"/>
  <c r="BI209" i="25" s="1"/>
  <c r="BG226" i="23"/>
  <c r="BG208" i="25"/>
  <c r="BG209" i="25" s="1"/>
  <c r="AO226" i="23"/>
  <c r="AO208" i="25"/>
  <c r="AO209" i="25" s="1"/>
  <c r="BC226" i="23"/>
  <c r="BC208" i="25"/>
  <c r="BC209" i="25" s="1"/>
  <c r="U226" i="23"/>
  <c r="U208" i="25"/>
  <c r="U209" i="25" s="1"/>
  <c r="BV226" i="23"/>
  <c r="BV208" i="25"/>
  <c r="BV209" i="25" s="1"/>
  <c r="AE208" i="25"/>
  <c r="AE209" i="25" s="1"/>
  <c r="AE226" i="23"/>
  <c r="V226" i="23"/>
  <c r="V208" i="25"/>
  <c r="V209" i="25" s="1"/>
  <c r="T208" i="25"/>
  <c r="T209" i="25" s="1"/>
  <c r="T226" i="23"/>
  <c r="BL226" i="23"/>
  <c r="BL208" i="25"/>
  <c r="BL209" i="25" s="1"/>
  <c r="P226" i="23"/>
  <c r="P208" i="25"/>
  <c r="P209" i="25" s="1"/>
  <c r="CE208" i="25"/>
  <c r="CE209" i="25" s="1"/>
  <c r="CE226" i="23"/>
  <c r="AI226" i="23"/>
  <c r="AI208" i="25"/>
  <c r="AI209" i="25" s="1"/>
  <c r="Z208" i="25"/>
  <c r="Z209" i="25" s="1"/>
  <c r="Z226" i="23"/>
  <c r="BB226" i="23"/>
  <c r="BB208" i="25"/>
  <c r="BB209" i="25" s="1"/>
  <c r="CD226" i="23"/>
  <c r="CD208" i="25"/>
  <c r="CD209" i="25" s="1"/>
  <c r="L4" i="31"/>
  <c r="L9" i="31" s="1"/>
  <c r="M6" i="31"/>
  <c r="M7" i="31" s="1"/>
  <c r="K10" i="31"/>
  <c r="K11" i="31"/>
  <c r="L4" i="30"/>
  <c r="L9" i="30" s="1"/>
  <c r="M6" i="30"/>
  <c r="M7" i="30" s="1"/>
  <c r="AJ47" i="30" l="1"/>
  <c r="AJ53" i="31" s="1"/>
  <c r="H282" i="25"/>
  <c r="H245" i="25"/>
  <c r="H249" i="25"/>
  <c r="H273" i="25"/>
  <c r="BK47" i="30"/>
  <c r="BK53" i="31" s="1"/>
  <c r="W47" i="30"/>
  <c r="W53" i="31" s="1"/>
  <c r="H228" i="25"/>
  <c r="H271" i="25"/>
  <c r="BN47" i="30"/>
  <c r="BN53" i="31" s="1"/>
  <c r="H254" i="25"/>
  <c r="AW47" i="30"/>
  <c r="AW53" i="31" s="1"/>
  <c r="T47" i="30"/>
  <c r="T53" i="31" s="1"/>
  <c r="H225" i="25"/>
  <c r="AG47" i="30"/>
  <c r="AG53" i="31" s="1"/>
  <c r="H238" i="25"/>
  <c r="H244" i="25"/>
  <c r="AM47" i="30"/>
  <c r="AM53" i="31" s="1"/>
  <c r="BI47" i="30"/>
  <c r="BI53" i="31" s="1"/>
  <c r="H266" i="25"/>
  <c r="CB47" i="30"/>
  <c r="CB53" i="31" s="1"/>
  <c r="H285" i="25"/>
  <c r="H291" i="25"/>
  <c r="CH47" i="30"/>
  <c r="CH53" i="31" s="1"/>
  <c r="H262" i="25"/>
  <c r="BE47" i="30"/>
  <c r="BE53" i="31" s="1"/>
  <c r="CC47" i="30"/>
  <c r="CC53" i="31" s="1"/>
  <c r="H286" i="25"/>
  <c r="AV47" i="30"/>
  <c r="AV53" i="31" s="1"/>
  <c r="H253" i="25"/>
  <c r="AI47" i="30"/>
  <c r="AI53" i="31" s="1"/>
  <c r="H240" i="25"/>
  <c r="H288" i="25"/>
  <c r="CE47" i="30"/>
  <c r="CE53" i="31" s="1"/>
  <c r="H277" i="25"/>
  <c r="BT47" i="30"/>
  <c r="BT53" i="31" s="1"/>
  <c r="BF47" i="30"/>
  <c r="BF53" i="31" s="1"/>
  <c r="H263" i="25"/>
  <c r="AX47" i="30"/>
  <c r="AX53" i="31" s="1"/>
  <c r="H255" i="25"/>
  <c r="CD47" i="30"/>
  <c r="CD53" i="31" s="1"/>
  <c r="H287" i="25"/>
  <c r="AK47" i="30"/>
  <c r="AK53" i="31" s="1"/>
  <c r="H242" i="25"/>
  <c r="H246" i="25"/>
  <c r="AO47" i="30"/>
  <c r="AO53" i="31" s="1"/>
  <c r="CG47" i="30"/>
  <c r="CG53" i="31" s="1"/>
  <c r="H290" i="25"/>
  <c r="H261" i="25"/>
  <c r="BD47" i="30"/>
  <c r="BD53" i="31" s="1"/>
  <c r="H258" i="25"/>
  <c r="BA47" i="30"/>
  <c r="BA53" i="31" s="1"/>
  <c r="AQ47" i="30"/>
  <c r="AQ53" i="31" s="1"/>
  <c r="H248" i="25"/>
  <c r="BZ47" i="30"/>
  <c r="BZ53" i="31" s="1"/>
  <c r="H283" i="25"/>
  <c r="AB47" i="30"/>
  <c r="AB53" i="31" s="1"/>
  <c r="H233" i="25"/>
  <c r="H275" i="25"/>
  <c r="BR47" i="30"/>
  <c r="BR53" i="31" s="1"/>
  <c r="BB47" i="30"/>
  <c r="BB53" i="31" s="1"/>
  <c r="H259" i="25"/>
  <c r="H284" i="25"/>
  <c r="CA47" i="30"/>
  <c r="CA53" i="31" s="1"/>
  <c r="H224" i="25"/>
  <c r="S47" i="30"/>
  <c r="S53" i="31" s="1"/>
  <c r="H265" i="25"/>
  <c r="BH47" i="30"/>
  <c r="BH53" i="31" s="1"/>
  <c r="BC47" i="30"/>
  <c r="BC53" i="31" s="1"/>
  <c r="H260" i="25"/>
  <c r="AA47" i="30"/>
  <c r="AA53" i="31" s="1"/>
  <c r="H232" i="25"/>
  <c r="H269" i="25"/>
  <c r="BL47" i="30"/>
  <c r="BL53" i="31" s="1"/>
  <c r="BV47" i="30"/>
  <c r="BV53" i="31" s="1"/>
  <c r="H279" i="25"/>
  <c r="BG47" i="30"/>
  <c r="BG53" i="31" s="1"/>
  <c r="H264" i="25"/>
  <c r="H222" i="25"/>
  <c r="Q47" i="30"/>
  <c r="Q53" i="31" s="1"/>
  <c r="R47" i="30"/>
  <c r="R53" i="31" s="1"/>
  <c r="H223" i="25"/>
  <c r="X47" i="30"/>
  <c r="X53" i="31" s="1"/>
  <c r="H229" i="25"/>
  <c r="H235" i="25"/>
  <c r="AD47" i="30"/>
  <c r="AD53" i="31" s="1"/>
  <c r="H220" i="25"/>
  <c r="O47" i="30"/>
  <c r="O53" i="31" s="1"/>
  <c r="H230" i="25"/>
  <c r="Y47" i="30"/>
  <c r="Y53" i="31" s="1"/>
  <c r="H226" i="25"/>
  <c r="U47" i="30"/>
  <c r="U53" i="31" s="1"/>
  <c r="V47" i="30"/>
  <c r="V53" i="31" s="1"/>
  <c r="H227" i="25"/>
  <c r="P47" i="30"/>
  <c r="P53" i="31" s="1"/>
  <c r="H221" i="25"/>
  <c r="AE47" i="30"/>
  <c r="AE53" i="31" s="1"/>
  <c r="H236" i="25"/>
  <c r="AU47" i="30"/>
  <c r="AU53" i="31" s="1"/>
  <c r="H252" i="25"/>
  <c r="Z47" i="30"/>
  <c r="Z53" i="31" s="1"/>
  <c r="H231" i="25"/>
  <c r="H256" i="25"/>
  <c r="AY47" i="30"/>
  <c r="AY53" i="31" s="1"/>
  <c r="H281" i="25"/>
  <c r="BX47" i="30"/>
  <c r="BX53" i="31" s="1"/>
  <c r="BJ47" i="30"/>
  <c r="BJ53" i="31" s="1"/>
  <c r="H267" i="25"/>
  <c r="N6" i="31"/>
  <c r="N7" i="31" s="1"/>
  <c r="M4" i="31"/>
  <c r="M9" i="31" s="1"/>
  <c r="L10" i="31"/>
  <c r="L11" i="31"/>
  <c r="N6" i="30"/>
  <c r="N7" i="30" s="1"/>
  <c r="M4" i="30"/>
  <c r="M9" i="30" s="1"/>
  <c r="L10" i="30"/>
  <c r="L11" i="30"/>
  <c r="M10" i="31" l="1"/>
  <c r="M11" i="31"/>
  <c r="O6" i="31"/>
  <c r="O7" i="31" s="1"/>
  <c r="N4" i="31"/>
  <c r="N9" i="31" s="1"/>
  <c r="M10" i="30"/>
  <c r="M11" i="30"/>
  <c r="N4" i="30"/>
  <c r="N9" i="30" s="1"/>
  <c r="O6" i="30"/>
  <c r="O7" i="30" s="1"/>
  <c r="N10" i="31" l="1"/>
  <c r="N11" i="31"/>
  <c r="P6" i="31"/>
  <c r="P7" i="31" s="1"/>
  <c r="O4" i="31"/>
  <c r="O9" i="31" s="1"/>
  <c r="O4" i="30"/>
  <c r="O9" i="30" s="1"/>
  <c r="P6" i="30"/>
  <c r="P7" i="30" s="1"/>
  <c r="N10" i="30"/>
  <c r="N11" i="30"/>
  <c r="O11" i="31" l="1"/>
  <c r="O10" i="31"/>
  <c r="Q6" i="31"/>
  <c r="Q7" i="31" s="1"/>
  <c r="P4" i="31"/>
  <c r="P9" i="31" s="1"/>
  <c r="P4" i="30"/>
  <c r="P9" i="30" s="1"/>
  <c r="Q6" i="30"/>
  <c r="Q7" i="30" s="1"/>
  <c r="O10" i="30"/>
  <c r="O11" i="30"/>
  <c r="P11" i="31" l="1"/>
  <c r="P10" i="31"/>
  <c r="Q4" i="31"/>
  <c r="Q9" i="31" s="1"/>
  <c r="R6" i="31"/>
  <c r="R7" i="31" s="1"/>
  <c r="R6" i="30"/>
  <c r="R7" i="30" s="1"/>
  <c r="Q4" i="30"/>
  <c r="Q9" i="30" s="1"/>
  <c r="P10" i="30"/>
  <c r="P11" i="30"/>
  <c r="R4" i="31" l="1"/>
  <c r="R9" i="31" s="1"/>
  <c r="S6" i="31"/>
  <c r="S7" i="31" s="1"/>
  <c r="Q11" i="31"/>
  <c r="Q10" i="31"/>
  <c r="Q11" i="30"/>
  <c r="Q10" i="30"/>
  <c r="R4" i="30"/>
  <c r="R9" i="30" s="1"/>
  <c r="S6" i="30"/>
  <c r="S7" i="30" s="1"/>
  <c r="S4" i="31" l="1"/>
  <c r="S9" i="31" s="1"/>
  <c r="T6" i="31"/>
  <c r="T7" i="31" s="1"/>
  <c r="R10" i="31"/>
  <c r="R11" i="31"/>
  <c r="S4" i="30"/>
  <c r="S9" i="30" s="1"/>
  <c r="T6" i="30"/>
  <c r="T7" i="30" s="1"/>
  <c r="R11" i="30"/>
  <c r="R10" i="30"/>
  <c r="T4" i="31" l="1"/>
  <c r="T9" i="31" s="1"/>
  <c r="U6" i="31"/>
  <c r="U7" i="31" s="1"/>
  <c r="S10" i="31"/>
  <c r="S11" i="31"/>
  <c r="T4" i="30"/>
  <c r="T9" i="30" s="1"/>
  <c r="U6" i="30"/>
  <c r="U7" i="30" s="1"/>
  <c r="S11" i="30"/>
  <c r="S10" i="30"/>
  <c r="V6" i="31" l="1"/>
  <c r="V7" i="31" s="1"/>
  <c r="U4" i="31"/>
  <c r="U9" i="31" s="1"/>
  <c r="T10" i="31"/>
  <c r="T11" i="31"/>
  <c r="U4" i="30"/>
  <c r="U9" i="30" s="1"/>
  <c r="V6" i="30"/>
  <c r="V7" i="30" s="1"/>
  <c r="T10" i="30"/>
  <c r="T11" i="30"/>
  <c r="U10" i="31" l="1"/>
  <c r="U11" i="31"/>
  <c r="W6" i="31"/>
  <c r="W7" i="31" s="1"/>
  <c r="V4" i="31"/>
  <c r="V9" i="31" s="1"/>
  <c r="U10" i="30"/>
  <c r="U11" i="30"/>
  <c r="V4" i="30"/>
  <c r="V9" i="30" s="1"/>
  <c r="W6" i="30"/>
  <c r="W7" i="30" s="1"/>
  <c r="V10" i="31" l="1"/>
  <c r="V11" i="31"/>
  <c r="X6" i="31"/>
  <c r="X7" i="31" s="1"/>
  <c r="W4" i="31"/>
  <c r="W9" i="31" s="1"/>
  <c r="W4" i="30"/>
  <c r="W9" i="30" s="1"/>
  <c r="X6" i="30"/>
  <c r="X7" i="30" s="1"/>
  <c r="V10" i="30"/>
  <c r="V11" i="30"/>
  <c r="W11" i="31" l="1"/>
  <c r="W10" i="31"/>
  <c r="Y6" i="31"/>
  <c r="Y7" i="31" s="1"/>
  <c r="X4" i="31"/>
  <c r="X9" i="31" s="1"/>
  <c r="X4" i="30"/>
  <c r="X9" i="30" s="1"/>
  <c r="Y6" i="30"/>
  <c r="Y7" i="30" s="1"/>
  <c r="W10" i="30"/>
  <c r="W11" i="30"/>
  <c r="X11" i="31" l="1"/>
  <c r="X10" i="31"/>
  <c r="Y4" i="31"/>
  <c r="Y9" i="31" s="1"/>
  <c r="Z6" i="31"/>
  <c r="Z7" i="31" s="1"/>
  <c r="Y4" i="30"/>
  <c r="Y9" i="30" s="1"/>
  <c r="Z6" i="30"/>
  <c r="Z7" i="30" s="1"/>
  <c r="X10" i="30"/>
  <c r="X11" i="30"/>
  <c r="Z4" i="31" l="1"/>
  <c r="Z9" i="31" s="1"/>
  <c r="AA6" i="31"/>
  <c r="AA7" i="31" s="1"/>
  <c r="Y11" i="31"/>
  <c r="Y10" i="31"/>
  <c r="Y11" i="30"/>
  <c r="Y10" i="30"/>
  <c r="Z4" i="30"/>
  <c r="Z9" i="30" s="1"/>
  <c r="AA6" i="30"/>
  <c r="AA7" i="30" s="1"/>
  <c r="AA4" i="31" l="1"/>
  <c r="AA9" i="31" s="1"/>
  <c r="AB6" i="31"/>
  <c r="AB7" i="31" s="1"/>
  <c r="Z10" i="31"/>
  <c r="Z11" i="31"/>
  <c r="AA4" i="30"/>
  <c r="AA9" i="30" s="1"/>
  <c r="AB6" i="30"/>
  <c r="AB7" i="30" s="1"/>
  <c r="Z11" i="30"/>
  <c r="Z10" i="30"/>
  <c r="AB4" i="31" l="1"/>
  <c r="AB9" i="31" s="1"/>
  <c r="AC6" i="31"/>
  <c r="AC7" i="31" s="1"/>
  <c r="AA10" i="31"/>
  <c r="AA11" i="31"/>
  <c r="AB4" i="30"/>
  <c r="AB9" i="30" s="1"/>
  <c r="AC6" i="30"/>
  <c r="AC7" i="30" s="1"/>
  <c r="AA11" i="30"/>
  <c r="AA10" i="30"/>
  <c r="AD6" i="31" l="1"/>
  <c r="AD7" i="31" s="1"/>
  <c r="AC4" i="31"/>
  <c r="AC9" i="31" s="1"/>
  <c r="AB10" i="31"/>
  <c r="AB11" i="31"/>
  <c r="AB10" i="30"/>
  <c r="AB11" i="30"/>
  <c r="AC4" i="30"/>
  <c r="AC9" i="30" s="1"/>
  <c r="AD6" i="30"/>
  <c r="AD7" i="30" s="1"/>
  <c r="AC10" i="31" l="1"/>
  <c r="AC11" i="31"/>
  <c r="AE6" i="31"/>
  <c r="AE7" i="31" s="1"/>
  <c r="AD4" i="31"/>
  <c r="AD9" i="31" s="1"/>
  <c r="AD4" i="30"/>
  <c r="AD9" i="30" s="1"/>
  <c r="AE6" i="30"/>
  <c r="AE7" i="30" s="1"/>
  <c r="AC10" i="30"/>
  <c r="AC11" i="30"/>
  <c r="AD10" i="31" l="1"/>
  <c r="AD11" i="31"/>
  <c r="AF6" i="31"/>
  <c r="AF7" i="31" s="1"/>
  <c r="AE4" i="31"/>
  <c r="AE9" i="31" s="1"/>
  <c r="AE4" i="30"/>
  <c r="AE9" i="30" s="1"/>
  <c r="AF6" i="30"/>
  <c r="AF7" i="30" s="1"/>
  <c r="AD10" i="30"/>
  <c r="AD11" i="30"/>
  <c r="AE11" i="31" l="1"/>
  <c r="AE10" i="31"/>
  <c r="AG6" i="31"/>
  <c r="AG7" i="31" s="1"/>
  <c r="AF4" i="31"/>
  <c r="AF9" i="31" s="1"/>
  <c r="AE10" i="30"/>
  <c r="AE11" i="30"/>
  <c r="AF4" i="30"/>
  <c r="AF9" i="30" s="1"/>
  <c r="AG6" i="30"/>
  <c r="AG7" i="30" s="1"/>
  <c r="AF11" i="31" l="1"/>
  <c r="AF10" i="31"/>
  <c r="AG4" i="31"/>
  <c r="AG9" i="31" s="1"/>
  <c r="AH6" i="31"/>
  <c r="AH7" i="31" s="1"/>
  <c r="AH6" i="30"/>
  <c r="AH7" i="30" s="1"/>
  <c r="AG4" i="30"/>
  <c r="AG9" i="30" s="1"/>
  <c r="AF10" i="30"/>
  <c r="AF11" i="30"/>
  <c r="AH4" i="31" l="1"/>
  <c r="AH9" i="31" s="1"/>
  <c r="AI6" i="31"/>
  <c r="AI7" i="31" s="1"/>
  <c r="AG11" i="31"/>
  <c r="AG10" i="31"/>
  <c r="AG11" i="30"/>
  <c r="AG10" i="30"/>
  <c r="AH4" i="30"/>
  <c r="AH9" i="30" s="1"/>
  <c r="AI6" i="30"/>
  <c r="AI7" i="30" s="1"/>
  <c r="AI4" i="31" l="1"/>
  <c r="AI9" i="31" s="1"/>
  <c r="AJ6" i="31"/>
  <c r="AJ7" i="31" s="1"/>
  <c r="AH10" i="31"/>
  <c r="AH11" i="31"/>
  <c r="AI4" i="30"/>
  <c r="AI9" i="30" s="1"/>
  <c r="AJ6" i="30"/>
  <c r="AJ7" i="30" s="1"/>
  <c r="AH11" i="30"/>
  <c r="AH10" i="30"/>
  <c r="AJ4" i="31" l="1"/>
  <c r="AJ9" i="31" s="1"/>
  <c r="AK6" i="31"/>
  <c r="AK7" i="31" s="1"/>
  <c r="AI10" i="31"/>
  <c r="AI11" i="31"/>
  <c r="AI11" i="30"/>
  <c r="AI10" i="30"/>
  <c r="AJ4" i="30"/>
  <c r="AJ9" i="30" s="1"/>
  <c r="AK6" i="30"/>
  <c r="AK7" i="30" s="1"/>
  <c r="AL6" i="31" l="1"/>
  <c r="AL7" i="31" s="1"/>
  <c r="AK4" i="31"/>
  <c r="AK9" i="31" s="1"/>
  <c r="AJ10" i="31"/>
  <c r="AJ11" i="31"/>
  <c r="AL6" i="30"/>
  <c r="AL7" i="30" s="1"/>
  <c r="AK4" i="30"/>
  <c r="AK9" i="30" s="1"/>
  <c r="AJ10" i="30"/>
  <c r="AJ11" i="30"/>
  <c r="AK10" i="31" l="1"/>
  <c r="AK11" i="31"/>
  <c r="AM6" i="31"/>
  <c r="AM7" i="31" s="1"/>
  <c r="AL4" i="31"/>
  <c r="AL9" i="31" s="1"/>
  <c r="AL4" i="30"/>
  <c r="AL9" i="30" s="1"/>
  <c r="AM6" i="30"/>
  <c r="AM7" i="30" s="1"/>
  <c r="AK10" i="30"/>
  <c r="AK11" i="30"/>
  <c r="AN6" i="31" l="1"/>
  <c r="AN7" i="31" s="1"/>
  <c r="AM4" i="31"/>
  <c r="AM9" i="31" s="1"/>
  <c r="AL10" i="31"/>
  <c r="AL11" i="31"/>
  <c r="AM4" i="30"/>
  <c r="AM9" i="30" s="1"/>
  <c r="AN6" i="30"/>
  <c r="AN7" i="30" s="1"/>
  <c r="AL10" i="30"/>
  <c r="AL11" i="30"/>
  <c r="AM11" i="31" l="1"/>
  <c r="AM10" i="31"/>
  <c r="AO6" i="31"/>
  <c r="AO7" i="31" s="1"/>
  <c r="AN4" i="31"/>
  <c r="AN9" i="31" s="1"/>
  <c r="AM10" i="30"/>
  <c r="AM11" i="30"/>
  <c r="AN4" i="30"/>
  <c r="AN9" i="30" s="1"/>
  <c r="AO6" i="30"/>
  <c r="AO7" i="30" s="1"/>
  <c r="AO4" i="31" l="1"/>
  <c r="AO9" i="31" s="1"/>
  <c r="AP6" i="31"/>
  <c r="AP7" i="31" s="1"/>
  <c r="AN11" i="31"/>
  <c r="AN10" i="31"/>
  <c r="AP6" i="30"/>
  <c r="AP7" i="30" s="1"/>
  <c r="AO4" i="30"/>
  <c r="AO9" i="30" s="1"/>
  <c r="AN10" i="30"/>
  <c r="AN11" i="30"/>
  <c r="AO11" i="31" l="1"/>
  <c r="AO10" i="31"/>
  <c r="AP4" i="31"/>
  <c r="AP9" i="31" s="1"/>
  <c r="AP79" i="31" s="1"/>
  <c r="AQ6" i="31"/>
  <c r="AQ7" i="31" s="1"/>
  <c r="AP4" i="30"/>
  <c r="AP9" i="30" s="1"/>
  <c r="AQ6" i="30"/>
  <c r="AQ7" i="30" s="1"/>
  <c r="AO11" i="30"/>
  <c r="AO10" i="30"/>
  <c r="AQ4" i="31" l="1"/>
  <c r="AQ9" i="31" s="1"/>
  <c r="AQ79" i="31" s="1"/>
  <c r="AR6" i="31"/>
  <c r="AR7" i="31" s="1"/>
  <c r="AP10" i="31"/>
  <c r="AP11" i="31"/>
  <c r="AQ4" i="30"/>
  <c r="AQ9" i="30" s="1"/>
  <c r="AR6" i="30"/>
  <c r="AR7" i="30" s="1"/>
  <c r="AP11" i="30"/>
  <c r="AP10" i="30"/>
  <c r="AQ10" i="31" l="1"/>
  <c r="AQ11" i="31"/>
  <c r="AR4" i="31"/>
  <c r="AR9" i="31" s="1"/>
  <c r="AR79" i="31" s="1"/>
  <c r="AS6" i="31"/>
  <c r="AS7" i="31" s="1"/>
  <c r="AQ11" i="30"/>
  <c r="AQ10" i="30"/>
  <c r="AR4" i="30"/>
  <c r="AR9" i="30" s="1"/>
  <c r="AS6" i="30"/>
  <c r="AS7" i="30" s="1"/>
  <c r="AT6" i="31" l="1"/>
  <c r="AT7" i="31" s="1"/>
  <c r="AS4" i="31"/>
  <c r="AS9" i="31" s="1"/>
  <c r="AS79" i="31" s="1"/>
  <c r="AR10" i="31"/>
  <c r="AR11" i="31"/>
  <c r="AS4" i="30"/>
  <c r="AS9" i="30" s="1"/>
  <c r="AT6" i="30"/>
  <c r="AT7" i="30" s="1"/>
  <c r="AR10" i="30"/>
  <c r="AR11" i="30"/>
  <c r="AU6" i="31" l="1"/>
  <c r="AU7" i="31" s="1"/>
  <c r="AT4" i="31"/>
  <c r="AT9" i="31" s="1"/>
  <c r="AT79" i="31" s="1"/>
  <c r="AS10" i="31"/>
  <c r="AS11" i="31"/>
  <c r="AT4" i="30"/>
  <c r="AT9" i="30" s="1"/>
  <c r="AU6" i="30"/>
  <c r="AU7" i="30" s="1"/>
  <c r="AS10" i="30"/>
  <c r="AS11" i="30"/>
  <c r="AT10" i="31" l="1"/>
  <c r="AT11" i="31"/>
  <c r="AV6" i="31"/>
  <c r="AV7" i="31" s="1"/>
  <c r="AU4" i="31"/>
  <c r="AU9" i="31" s="1"/>
  <c r="AU79" i="31" s="1"/>
  <c r="AU4" i="30"/>
  <c r="AU9" i="30" s="1"/>
  <c r="AV6" i="30"/>
  <c r="AV7" i="30" s="1"/>
  <c r="AT10" i="30"/>
  <c r="AT11" i="30"/>
  <c r="AU11" i="31" l="1"/>
  <c r="AU10" i="31"/>
  <c r="AW6" i="31"/>
  <c r="AW7" i="31" s="1"/>
  <c r="AV4" i="31"/>
  <c r="AV9" i="31" s="1"/>
  <c r="AV79" i="31" s="1"/>
  <c r="AV4" i="30"/>
  <c r="AV9" i="30" s="1"/>
  <c r="AW6" i="30"/>
  <c r="AW7" i="30" s="1"/>
  <c r="AU10" i="30"/>
  <c r="AU11" i="30"/>
  <c r="AV11" i="31" l="1"/>
  <c r="AV10" i="31"/>
  <c r="AW4" i="31"/>
  <c r="AW9" i="31" s="1"/>
  <c r="AW79" i="31" s="1"/>
  <c r="AX6" i="31"/>
  <c r="AX7" i="31" s="1"/>
  <c r="AV10" i="30"/>
  <c r="AV11" i="30"/>
  <c r="AW4" i="30"/>
  <c r="AW9" i="30" s="1"/>
  <c r="AX6" i="30"/>
  <c r="AX7" i="30" s="1"/>
  <c r="AX4" i="31" l="1"/>
  <c r="AX9" i="31" s="1"/>
  <c r="AX79" i="31" s="1"/>
  <c r="AY6" i="31"/>
  <c r="AY7" i="31" s="1"/>
  <c r="AW11" i="31"/>
  <c r="AW10" i="31"/>
  <c r="AW11" i="30"/>
  <c r="AW10" i="30"/>
  <c r="AX4" i="30"/>
  <c r="AX9" i="30" s="1"/>
  <c r="AY6" i="30"/>
  <c r="AY7" i="30" s="1"/>
  <c r="AY4" i="31" l="1"/>
  <c r="AY9" i="31" s="1"/>
  <c r="AY79" i="31" s="1"/>
  <c r="AZ6" i="31"/>
  <c r="AZ7" i="31" s="1"/>
  <c r="AX10" i="31"/>
  <c r="AX11" i="31"/>
  <c r="AY4" i="30"/>
  <c r="AY9" i="30" s="1"/>
  <c r="AZ6" i="30"/>
  <c r="AZ7" i="30" s="1"/>
  <c r="AX11" i="30"/>
  <c r="AX10" i="30"/>
  <c r="AZ4" i="31" l="1"/>
  <c r="AZ9" i="31" s="1"/>
  <c r="AZ79" i="31" s="1"/>
  <c r="BA6" i="31"/>
  <c r="BA7" i="31" s="1"/>
  <c r="AY10" i="31"/>
  <c r="AY11" i="31"/>
  <c r="AZ4" i="30"/>
  <c r="AZ9" i="30" s="1"/>
  <c r="BA6" i="30"/>
  <c r="BA7" i="30" s="1"/>
  <c r="AY11" i="30"/>
  <c r="AY10" i="30"/>
  <c r="BB6" i="31" l="1"/>
  <c r="BB7" i="31" s="1"/>
  <c r="BA4" i="31"/>
  <c r="BA9" i="31" s="1"/>
  <c r="BA79" i="31" s="1"/>
  <c r="AZ10" i="31"/>
  <c r="AZ11" i="31"/>
  <c r="BA4" i="30"/>
  <c r="BA9" i="30" s="1"/>
  <c r="BB6" i="30"/>
  <c r="BB7" i="30" s="1"/>
  <c r="AZ10" i="30"/>
  <c r="AZ11" i="30"/>
  <c r="BA10" i="31" l="1"/>
  <c r="BA11" i="31"/>
  <c r="BC6" i="31"/>
  <c r="BC7" i="31" s="1"/>
  <c r="BB4" i="31"/>
  <c r="BB9" i="31" s="1"/>
  <c r="BB79" i="31" s="1"/>
  <c r="BB4" i="30"/>
  <c r="BB9" i="30" s="1"/>
  <c r="BC6" i="30"/>
  <c r="BC7" i="30" s="1"/>
  <c r="BA10" i="30"/>
  <c r="BA11" i="30"/>
  <c r="BB10" i="31" l="1"/>
  <c r="BB11" i="31"/>
  <c r="BD6" i="31"/>
  <c r="BD7" i="31" s="1"/>
  <c r="BC4" i="31"/>
  <c r="BC9" i="31" s="1"/>
  <c r="BC79" i="31" s="1"/>
  <c r="BC4" i="30"/>
  <c r="BC9" i="30" s="1"/>
  <c r="BD6" i="30"/>
  <c r="BD7" i="30" s="1"/>
  <c r="BB10" i="30"/>
  <c r="BB11" i="30"/>
  <c r="BC11" i="31" l="1"/>
  <c r="BC10" i="31"/>
  <c r="BE6" i="31"/>
  <c r="BE7" i="31" s="1"/>
  <c r="BD4" i="31"/>
  <c r="BD9" i="31" s="1"/>
  <c r="BD79" i="31" s="1"/>
  <c r="BD4" i="30"/>
  <c r="BD9" i="30" s="1"/>
  <c r="BE6" i="30"/>
  <c r="BE7" i="30" s="1"/>
  <c r="BC10" i="30"/>
  <c r="BC11" i="30"/>
  <c r="BD11" i="31" l="1"/>
  <c r="BD10" i="31"/>
  <c r="BE4" i="31"/>
  <c r="BE9" i="31" s="1"/>
  <c r="BE79" i="31" s="1"/>
  <c r="BF6" i="31"/>
  <c r="BF7" i="31" s="1"/>
  <c r="BF6" i="30"/>
  <c r="BF7" i="30" s="1"/>
  <c r="BE4" i="30"/>
  <c r="BE9" i="30" s="1"/>
  <c r="BD10" i="30"/>
  <c r="BD11" i="30"/>
  <c r="BF4" i="31" l="1"/>
  <c r="BF9" i="31" s="1"/>
  <c r="BF79" i="31" s="1"/>
  <c r="BG6" i="31"/>
  <c r="BG7" i="31" s="1"/>
  <c r="BE11" i="31"/>
  <c r="BE10" i="31"/>
  <c r="BE11" i="30"/>
  <c r="BE10" i="30"/>
  <c r="BF4" i="30"/>
  <c r="BF9" i="30" s="1"/>
  <c r="BG6" i="30"/>
  <c r="BG7" i="30" s="1"/>
  <c r="BG4" i="31" l="1"/>
  <c r="BG9" i="31" s="1"/>
  <c r="BG79" i="31" s="1"/>
  <c r="BH6" i="31"/>
  <c r="BH7" i="31" s="1"/>
  <c r="BF10" i="31"/>
  <c r="BF11" i="31"/>
  <c r="BG4" i="30"/>
  <c r="BG9" i="30" s="1"/>
  <c r="BH6" i="30"/>
  <c r="BH7" i="30" s="1"/>
  <c r="BF11" i="30"/>
  <c r="BF10" i="30"/>
  <c r="BH4" i="31" l="1"/>
  <c r="BH9" i="31" s="1"/>
  <c r="BH79" i="31" s="1"/>
  <c r="BI6" i="31"/>
  <c r="BI7" i="31" s="1"/>
  <c r="BG10" i="31"/>
  <c r="BG11" i="31"/>
  <c r="BI6" i="30"/>
  <c r="BI7" i="30" s="1"/>
  <c r="BH4" i="30"/>
  <c r="BH9" i="30" s="1"/>
  <c r="BG11" i="30"/>
  <c r="BG10" i="30"/>
  <c r="BJ6" i="31" l="1"/>
  <c r="BJ7" i="31" s="1"/>
  <c r="BI4" i="31"/>
  <c r="BI9" i="31" s="1"/>
  <c r="BI79" i="31" s="1"/>
  <c r="BH10" i="31"/>
  <c r="BH11" i="31"/>
  <c r="BH10" i="30"/>
  <c r="BH11" i="30"/>
  <c r="BI4" i="30"/>
  <c r="BI9" i="30" s="1"/>
  <c r="BJ6" i="30"/>
  <c r="BJ7" i="30" s="1"/>
  <c r="BI10" i="31" l="1"/>
  <c r="BI11" i="31"/>
  <c r="BK6" i="31"/>
  <c r="BK7" i="31" s="1"/>
  <c r="BJ4" i="31"/>
  <c r="BJ9" i="31" s="1"/>
  <c r="BJ79" i="31" s="1"/>
  <c r="BI10" i="30"/>
  <c r="BI11" i="30"/>
  <c r="BJ4" i="30"/>
  <c r="BJ9" i="30" s="1"/>
  <c r="BK6" i="30"/>
  <c r="BK7" i="30" s="1"/>
  <c r="BJ10" i="31" l="1"/>
  <c r="BJ11" i="31"/>
  <c r="BL6" i="31"/>
  <c r="BL7" i="31" s="1"/>
  <c r="BK4" i="31"/>
  <c r="BK9" i="31" s="1"/>
  <c r="BK79" i="31" s="1"/>
  <c r="BK4" i="30"/>
  <c r="BK9" i="30" s="1"/>
  <c r="BL6" i="30"/>
  <c r="BL7" i="30" s="1"/>
  <c r="BJ10" i="30"/>
  <c r="BJ11" i="30"/>
  <c r="BK11" i="31" l="1"/>
  <c r="BK10" i="31"/>
  <c r="BM6" i="31"/>
  <c r="BM7" i="31" s="1"/>
  <c r="BL4" i="31"/>
  <c r="BL9" i="31" s="1"/>
  <c r="BL79" i="31" s="1"/>
  <c r="BL4" i="30"/>
  <c r="BL9" i="30" s="1"/>
  <c r="BM6" i="30"/>
  <c r="BM7" i="30" s="1"/>
  <c r="BK10" i="30"/>
  <c r="BK11" i="30"/>
  <c r="G229" i="23"/>
  <c r="G125" i="23"/>
  <c r="G21" i="23"/>
  <c r="F243" i="23"/>
  <c r="I243" i="23" s="1"/>
  <c r="F244" i="23"/>
  <c r="I244" i="23" s="1"/>
  <c r="F245" i="23"/>
  <c r="I245" i="23" s="1"/>
  <c r="F246" i="23"/>
  <c r="I246" i="23" s="1"/>
  <c r="F247" i="23"/>
  <c r="I247" i="23" s="1"/>
  <c r="F248" i="23"/>
  <c r="I248" i="23" s="1"/>
  <c r="F249" i="23"/>
  <c r="I249" i="23" s="1"/>
  <c r="F250" i="23"/>
  <c r="I250" i="23" s="1"/>
  <c r="F251" i="23"/>
  <c r="I251" i="23" s="1"/>
  <c r="F252" i="23"/>
  <c r="I252" i="23" s="1"/>
  <c r="F253" i="23"/>
  <c r="I253" i="23" s="1"/>
  <c r="F254" i="23"/>
  <c r="I254" i="23" s="1"/>
  <c r="F255" i="23"/>
  <c r="I255" i="23" s="1"/>
  <c r="F256" i="23"/>
  <c r="I256" i="23" s="1"/>
  <c r="F257" i="23"/>
  <c r="I257" i="23" s="1"/>
  <c r="F258" i="23"/>
  <c r="I258" i="23" s="1"/>
  <c r="F259" i="23"/>
  <c r="I259" i="23" s="1"/>
  <c r="F260" i="23"/>
  <c r="I260" i="23" s="1"/>
  <c r="F261" i="23"/>
  <c r="I261" i="23" s="1"/>
  <c r="F262" i="23"/>
  <c r="I262" i="23" s="1"/>
  <c r="F263" i="23"/>
  <c r="I263" i="23" s="1"/>
  <c r="F264" i="23"/>
  <c r="I264" i="23" s="1"/>
  <c r="F265" i="23"/>
  <c r="I265" i="23" s="1"/>
  <c r="F266" i="23"/>
  <c r="I266" i="23" s="1"/>
  <c r="F267" i="23"/>
  <c r="I267" i="23" s="1"/>
  <c r="F268" i="23"/>
  <c r="I268" i="23" s="1"/>
  <c r="F269" i="23"/>
  <c r="I269" i="23" s="1"/>
  <c r="F270" i="23"/>
  <c r="I270" i="23" s="1"/>
  <c r="F271" i="23"/>
  <c r="I271" i="23" s="1"/>
  <c r="F272" i="23"/>
  <c r="I272" i="23" s="1"/>
  <c r="F273" i="23"/>
  <c r="I273" i="23" s="1"/>
  <c r="F274" i="23"/>
  <c r="I274" i="23" s="1"/>
  <c r="F275" i="23"/>
  <c r="I275" i="23" s="1"/>
  <c r="F276" i="23"/>
  <c r="I276" i="23" s="1"/>
  <c r="F277" i="23"/>
  <c r="I277" i="23" s="1"/>
  <c r="F278" i="23"/>
  <c r="I278" i="23" s="1"/>
  <c r="F279" i="23"/>
  <c r="I279" i="23" s="1"/>
  <c r="F280" i="23"/>
  <c r="I280" i="23" s="1"/>
  <c r="F281" i="23"/>
  <c r="I281" i="23" s="1"/>
  <c r="F282" i="23"/>
  <c r="I282" i="23" s="1"/>
  <c r="F283" i="23"/>
  <c r="I283" i="23" s="1"/>
  <c r="F284" i="23"/>
  <c r="I284" i="23" s="1"/>
  <c r="F285" i="23"/>
  <c r="I285" i="23" s="1"/>
  <c r="F286" i="23"/>
  <c r="I286" i="23" s="1"/>
  <c r="F287" i="23"/>
  <c r="I287" i="23" s="1"/>
  <c r="F288" i="23"/>
  <c r="I288" i="23" s="1"/>
  <c r="F289" i="23"/>
  <c r="I289" i="23" s="1"/>
  <c r="F290" i="23"/>
  <c r="I290" i="23" s="1"/>
  <c r="F291" i="23"/>
  <c r="I291" i="23" s="1"/>
  <c r="F292" i="23"/>
  <c r="I292" i="23" s="1"/>
  <c r="F293" i="23"/>
  <c r="I293" i="23" s="1"/>
  <c r="F294" i="23"/>
  <c r="I294" i="23" s="1"/>
  <c r="F295" i="23"/>
  <c r="I295" i="23" s="1"/>
  <c r="F296" i="23"/>
  <c r="I296" i="23" s="1"/>
  <c r="F297" i="23"/>
  <c r="I297" i="23" s="1"/>
  <c r="F298" i="23"/>
  <c r="I298" i="23" s="1"/>
  <c r="F299" i="23"/>
  <c r="I299" i="23" s="1"/>
  <c r="F300" i="23"/>
  <c r="I300" i="23" s="1"/>
  <c r="F301" i="23"/>
  <c r="I301" i="23" s="1"/>
  <c r="F302" i="23"/>
  <c r="I302" i="23" s="1"/>
  <c r="F303" i="23"/>
  <c r="I303" i="23" s="1"/>
  <c r="F304" i="23"/>
  <c r="I304" i="23" s="1"/>
  <c r="F305" i="23"/>
  <c r="I305" i="23" s="1"/>
  <c r="F306" i="23"/>
  <c r="I306" i="23" s="1"/>
  <c r="F307" i="23"/>
  <c r="I307" i="23" s="1"/>
  <c r="F308" i="23"/>
  <c r="I308" i="23" s="1"/>
  <c r="F309" i="23"/>
  <c r="I309" i="23" s="1"/>
  <c r="F310" i="23"/>
  <c r="I310" i="23" s="1"/>
  <c r="F311" i="23"/>
  <c r="I311" i="23" s="1"/>
  <c r="F312" i="23"/>
  <c r="I312" i="23" s="1"/>
  <c r="F313" i="23"/>
  <c r="I313" i="23" s="1"/>
  <c r="F314" i="23"/>
  <c r="I314" i="23" s="1"/>
  <c r="F315" i="23"/>
  <c r="I315" i="23" s="1"/>
  <c r="F316" i="23"/>
  <c r="I316" i="23" s="1"/>
  <c r="F317" i="23"/>
  <c r="I317" i="23" s="1"/>
  <c r="F318" i="23"/>
  <c r="I318" i="23" s="1"/>
  <c r="F319" i="23"/>
  <c r="I319" i="23" s="1"/>
  <c r="F139" i="23"/>
  <c r="I139" i="23" s="1"/>
  <c r="F140" i="23"/>
  <c r="I140" i="23" s="1"/>
  <c r="F141" i="23"/>
  <c r="I141" i="23" s="1"/>
  <c r="F142" i="23"/>
  <c r="I142" i="23" s="1"/>
  <c r="F143" i="23"/>
  <c r="I143" i="23" s="1"/>
  <c r="F144" i="23"/>
  <c r="I144" i="23" s="1"/>
  <c r="F145" i="23"/>
  <c r="I145" i="23" s="1"/>
  <c r="F146" i="23"/>
  <c r="I146" i="23" s="1"/>
  <c r="F147" i="23"/>
  <c r="I147" i="23" s="1"/>
  <c r="F148" i="23"/>
  <c r="I148" i="23" s="1"/>
  <c r="F149" i="23"/>
  <c r="I149" i="23" s="1"/>
  <c r="F150" i="23"/>
  <c r="I150" i="23" s="1"/>
  <c r="F151" i="23"/>
  <c r="I151" i="23" s="1"/>
  <c r="F152" i="23"/>
  <c r="I152" i="23" s="1"/>
  <c r="F153" i="23"/>
  <c r="I153" i="23" s="1"/>
  <c r="F154" i="23"/>
  <c r="I154" i="23" s="1"/>
  <c r="F155" i="23"/>
  <c r="I155" i="23" s="1"/>
  <c r="F156" i="23"/>
  <c r="I156" i="23" s="1"/>
  <c r="F157" i="23"/>
  <c r="I157" i="23" s="1"/>
  <c r="F158" i="23"/>
  <c r="I158" i="23" s="1"/>
  <c r="F159" i="23"/>
  <c r="I159" i="23" s="1"/>
  <c r="F160" i="23"/>
  <c r="I160" i="23" s="1"/>
  <c r="F161" i="23"/>
  <c r="I161" i="23" s="1"/>
  <c r="F162" i="23"/>
  <c r="I162" i="23" s="1"/>
  <c r="F163" i="23"/>
  <c r="I163" i="23" s="1"/>
  <c r="F164" i="23"/>
  <c r="I164" i="23" s="1"/>
  <c r="F165" i="23"/>
  <c r="I165" i="23" s="1"/>
  <c r="F166" i="23"/>
  <c r="I166" i="23" s="1"/>
  <c r="F167" i="23"/>
  <c r="I167" i="23" s="1"/>
  <c r="F168" i="23"/>
  <c r="I168" i="23" s="1"/>
  <c r="F169" i="23"/>
  <c r="I169" i="23" s="1"/>
  <c r="F170" i="23"/>
  <c r="I170" i="23" s="1"/>
  <c r="F171" i="23"/>
  <c r="I171" i="23" s="1"/>
  <c r="F172" i="23"/>
  <c r="I172" i="23" s="1"/>
  <c r="F173" i="23"/>
  <c r="I173" i="23" s="1"/>
  <c r="F174" i="23"/>
  <c r="I174" i="23" s="1"/>
  <c r="F175" i="23"/>
  <c r="I175" i="23" s="1"/>
  <c r="F176" i="23"/>
  <c r="I176" i="23" s="1"/>
  <c r="F177" i="23"/>
  <c r="I177" i="23" s="1"/>
  <c r="F178" i="23"/>
  <c r="I178" i="23" s="1"/>
  <c r="F179" i="23"/>
  <c r="I179" i="23" s="1"/>
  <c r="F180" i="23"/>
  <c r="I180" i="23" s="1"/>
  <c r="F181" i="23"/>
  <c r="I181" i="23" s="1"/>
  <c r="F182" i="23"/>
  <c r="I182" i="23" s="1"/>
  <c r="F183" i="23"/>
  <c r="I183" i="23" s="1"/>
  <c r="F184" i="23"/>
  <c r="I184" i="23" s="1"/>
  <c r="F185" i="23"/>
  <c r="I185" i="23" s="1"/>
  <c r="F186" i="23"/>
  <c r="I186" i="23" s="1"/>
  <c r="F187" i="23"/>
  <c r="I187" i="23" s="1"/>
  <c r="F188" i="23"/>
  <c r="I188" i="23" s="1"/>
  <c r="F189" i="23"/>
  <c r="I189" i="23" s="1"/>
  <c r="F190" i="23"/>
  <c r="I190" i="23" s="1"/>
  <c r="F191" i="23"/>
  <c r="I191" i="23" s="1"/>
  <c r="F192" i="23"/>
  <c r="I192" i="23" s="1"/>
  <c r="F193" i="23"/>
  <c r="I193" i="23" s="1"/>
  <c r="F194" i="23"/>
  <c r="I194" i="23" s="1"/>
  <c r="F195" i="23"/>
  <c r="I195" i="23" s="1"/>
  <c r="F196" i="23"/>
  <c r="I196" i="23" s="1"/>
  <c r="F197" i="23"/>
  <c r="I197" i="23" s="1"/>
  <c r="F198" i="23"/>
  <c r="I198" i="23" s="1"/>
  <c r="F199" i="23"/>
  <c r="I199" i="23" s="1"/>
  <c r="F200" i="23"/>
  <c r="I200" i="23" s="1"/>
  <c r="F201" i="23"/>
  <c r="I201" i="23" s="1"/>
  <c r="F202" i="23"/>
  <c r="I202" i="23" s="1"/>
  <c r="F203" i="23"/>
  <c r="I203" i="23" s="1"/>
  <c r="F204" i="23"/>
  <c r="I204" i="23" s="1"/>
  <c r="F205" i="23"/>
  <c r="I205" i="23" s="1"/>
  <c r="F206" i="23"/>
  <c r="I206" i="23" s="1"/>
  <c r="F207" i="23"/>
  <c r="I207" i="23" s="1"/>
  <c r="F208" i="23"/>
  <c r="I208" i="23" s="1"/>
  <c r="F209" i="23"/>
  <c r="I209" i="23" s="1"/>
  <c r="F210" i="23"/>
  <c r="I210" i="23" s="1"/>
  <c r="F211" i="23"/>
  <c r="I211" i="23" s="1"/>
  <c r="F212" i="23"/>
  <c r="I212" i="23" s="1"/>
  <c r="F213" i="23"/>
  <c r="I213" i="23" s="1"/>
  <c r="F214" i="23"/>
  <c r="I214" i="23" s="1"/>
  <c r="F215" i="23"/>
  <c r="I215" i="23" s="1"/>
  <c r="B205" i="25"/>
  <c r="B223" i="23"/>
  <c r="B110" i="25"/>
  <c r="B119" i="23"/>
  <c r="B15" i="25"/>
  <c r="B15" i="23"/>
  <c r="BL11" i="31" l="1"/>
  <c r="BL10" i="31"/>
  <c r="BM4" i="31"/>
  <c r="BM9" i="31" s="1"/>
  <c r="BM79" i="31" s="1"/>
  <c r="BN6" i="31"/>
  <c r="BN7" i="31" s="1"/>
  <c r="BM4" i="30"/>
  <c r="BM9" i="30" s="1"/>
  <c r="BN6" i="30"/>
  <c r="BN7" i="30" s="1"/>
  <c r="BL10" i="30"/>
  <c r="BL11" i="30"/>
  <c r="BN4" i="31" l="1"/>
  <c r="BN9" i="31" s="1"/>
  <c r="BN79" i="31" s="1"/>
  <c r="BO6" i="31"/>
  <c r="BO7" i="31" s="1"/>
  <c r="BM11" i="31"/>
  <c r="BM10" i="31"/>
  <c r="BN4" i="30"/>
  <c r="BN9" i="30" s="1"/>
  <c r="BO6" i="30"/>
  <c r="BO7" i="30" s="1"/>
  <c r="BM11" i="30"/>
  <c r="BM10" i="30"/>
  <c r="BO4" i="31" l="1"/>
  <c r="BO9" i="31" s="1"/>
  <c r="BO79" i="31" s="1"/>
  <c r="BP6" i="31"/>
  <c r="BP7" i="31" s="1"/>
  <c r="BN10" i="31"/>
  <c r="BN11" i="31"/>
  <c r="BO4" i="30"/>
  <c r="BO9" i="30" s="1"/>
  <c r="BP6" i="30"/>
  <c r="BP7" i="30" s="1"/>
  <c r="BN11" i="30"/>
  <c r="BN10" i="30"/>
  <c r="BP4" i="31" l="1"/>
  <c r="BP9" i="31" s="1"/>
  <c r="BP79" i="31" s="1"/>
  <c r="BQ6" i="31"/>
  <c r="BQ7" i="31" s="1"/>
  <c r="BO10" i="31"/>
  <c r="BO11" i="31"/>
  <c r="BQ6" i="30"/>
  <c r="BQ7" i="30" s="1"/>
  <c r="BP4" i="30"/>
  <c r="BP9" i="30" s="1"/>
  <c r="BO11" i="30"/>
  <c r="BO10" i="30"/>
  <c r="BR6" i="31" l="1"/>
  <c r="BR7" i="31" s="1"/>
  <c r="BQ4" i="31"/>
  <c r="BQ9" i="31" s="1"/>
  <c r="BQ79" i="31" s="1"/>
  <c r="BP10" i="31"/>
  <c r="BP11" i="31"/>
  <c r="BP10" i="30"/>
  <c r="BP11" i="30"/>
  <c r="BQ4" i="30"/>
  <c r="BQ9" i="30" s="1"/>
  <c r="BR6" i="30"/>
  <c r="BR7" i="30" s="1"/>
  <c r="BQ10" i="31" l="1"/>
  <c r="BQ11" i="31"/>
  <c r="BS6" i="31"/>
  <c r="BS7" i="31" s="1"/>
  <c r="BR4" i="31"/>
  <c r="BR9" i="31" s="1"/>
  <c r="BR79" i="31" s="1"/>
  <c r="BQ10" i="30"/>
  <c r="BQ11" i="30"/>
  <c r="BR4" i="30"/>
  <c r="BR9" i="30" s="1"/>
  <c r="BS6" i="30"/>
  <c r="BS7" i="30" s="1"/>
  <c r="BT6" i="31" l="1"/>
  <c r="BT7" i="31" s="1"/>
  <c r="BS4" i="31"/>
  <c r="BS9" i="31" s="1"/>
  <c r="BS79" i="31" s="1"/>
  <c r="BR10" i="31"/>
  <c r="BR11" i="31"/>
  <c r="BS4" i="30"/>
  <c r="BS9" i="30" s="1"/>
  <c r="BT6" i="30"/>
  <c r="BT7" i="30" s="1"/>
  <c r="BR10" i="30"/>
  <c r="BR11" i="30"/>
  <c r="BS11" i="31" l="1"/>
  <c r="BS10" i="31"/>
  <c r="BU6" i="31"/>
  <c r="BU7" i="31" s="1"/>
  <c r="BT4" i="31"/>
  <c r="BT9" i="31" s="1"/>
  <c r="BT79" i="31" s="1"/>
  <c r="BT4" i="30"/>
  <c r="BT9" i="30" s="1"/>
  <c r="BU6" i="30"/>
  <c r="BU7" i="30" s="1"/>
  <c r="BS10" i="30"/>
  <c r="BS11" i="30"/>
  <c r="BU4" i="31" l="1"/>
  <c r="BU9" i="31" s="1"/>
  <c r="BU79" i="31" s="1"/>
  <c r="BV6" i="31"/>
  <c r="BV7" i="31" s="1"/>
  <c r="BT11" i="31"/>
  <c r="BT10" i="31"/>
  <c r="BU4" i="30"/>
  <c r="BU9" i="30" s="1"/>
  <c r="BV6" i="30"/>
  <c r="BV7" i="30" s="1"/>
  <c r="BT10" i="30"/>
  <c r="BT11" i="30"/>
  <c r="BV4" i="31" l="1"/>
  <c r="BV9" i="31" s="1"/>
  <c r="BV79" i="31" s="1"/>
  <c r="BW6" i="31"/>
  <c r="BW7" i="31" s="1"/>
  <c r="BU11" i="31"/>
  <c r="BU10" i="31"/>
  <c r="BV4" i="30"/>
  <c r="BV9" i="30" s="1"/>
  <c r="BW6" i="30"/>
  <c r="BW7" i="30" s="1"/>
  <c r="BU11" i="30"/>
  <c r="BU10" i="30"/>
  <c r="BW4" i="31" l="1"/>
  <c r="BW9" i="31" s="1"/>
  <c r="BW79" i="31" s="1"/>
  <c r="BX6" i="31"/>
  <c r="BX7" i="31" s="1"/>
  <c r="BV10" i="31"/>
  <c r="BV11" i="31"/>
  <c r="BW4" i="30"/>
  <c r="BW9" i="30" s="1"/>
  <c r="BX6" i="30"/>
  <c r="BX7" i="30" s="1"/>
  <c r="BV11" i="30"/>
  <c r="BV10" i="30"/>
  <c r="BX4" i="31" l="1"/>
  <c r="BX9" i="31" s="1"/>
  <c r="BX79" i="31" s="1"/>
  <c r="BY6" i="31"/>
  <c r="BY7" i="31" s="1"/>
  <c r="BW10" i="31"/>
  <c r="BW11" i="31"/>
  <c r="BY6" i="30"/>
  <c r="BY7" i="30" s="1"/>
  <c r="BX4" i="30"/>
  <c r="BX9" i="30" s="1"/>
  <c r="BW11" i="30"/>
  <c r="BW10" i="30"/>
  <c r="BZ6" i="31" l="1"/>
  <c r="BZ7" i="31" s="1"/>
  <c r="BY4" i="31"/>
  <c r="BY9" i="31" s="1"/>
  <c r="BY79" i="31" s="1"/>
  <c r="BX10" i="31"/>
  <c r="BX11" i="31"/>
  <c r="BX10" i="30"/>
  <c r="BX11" i="30"/>
  <c r="BZ6" i="30"/>
  <c r="BZ7" i="30" s="1"/>
  <c r="BY4" i="30"/>
  <c r="BY9" i="30" s="1"/>
  <c r="BY10" i="31" l="1"/>
  <c r="BY11" i="31"/>
  <c r="CA6" i="31"/>
  <c r="CA7" i="31" s="1"/>
  <c r="BZ4" i="31"/>
  <c r="BZ9" i="31" s="1"/>
  <c r="BZ79" i="31" s="1"/>
  <c r="BY10" i="30"/>
  <c r="BY11" i="30"/>
  <c r="BZ4" i="30"/>
  <c r="BZ9" i="30" s="1"/>
  <c r="CA6" i="30"/>
  <c r="CA7" i="30" s="1"/>
  <c r="CB6" i="31" l="1"/>
  <c r="CB7" i="31" s="1"/>
  <c r="CA4" i="31"/>
  <c r="CA9" i="31" s="1"/>
  <c r="CA79" i="31" s="1"/>
  <c r="BZ10" i="31"/>
  <c r="BZ11" i="31"/>
  <c r="CA4" i="30"/>
  <c r="CA9" i="30" s="1"/>
  <c r="CB6" i="30"/>
  <c r="CB7" i="30" s="1"/>
  <c r="BZ10" i="30"/>
  <c r="BZ11" i="30"/>
  <c r="CA11" i="31" l="1"/>
  <c r="CA10" i="31"/>
  <c r="CC6" i="31"/>
  <c r="CC7" i="31" s="1"/>
  <c r="CB4" i="31"/>
  <c r="CB9" i="31" s="1"/>
  <c r="CB79" i="31" s="1"/>
  <c r="CB4" i="30"/>
  <c r="CB9" i="30" s="1"/>
  <c r="CC6" i="30"/>
  <c r="CC7" i="30" s="1"/>
  <c r="CA10" i="30"/>
  <c r="CA11" i="30"/>
  <c r="CB11" i="31" l="1"/>
  <c r="CB10" i="31"/>
  <c r="CC4" i="31"/>
  <c r="CC9" i="31" s="1"/>
  <c r="CC79" i="31" s="1"/>
  <c r="CD6" i="31"/>
  <c r="CD7" i="31" s="1"/>
  <c r="CC4" i="30"/>
  <c r="CC9" i="30" s="1"/>
  <c r="CD6" i="30"/>
  <c r="CD7" i="30" s="1"/>
  <c r="CB10" i="30"/>
  <c r="CB11" i="30"/>
  <c r="CC11" i="31" l="1"/>
  <c r="CC10" i="31"/>
  <c r="CD4" i="31"/>
  <c r="CD9" i="31" s="1"/>
  <c r="CD79" i="31" s="1"/>
  <c r="CE6" i="31"/>
  <c r="CE7" i="31" s="1"/>
  <c r="CD4" i="30"/>
  <c r="CD9" i="30" s="1"/>
  <c r="CE6" i="30"/>
  <c r="CE7" i="30" s="1"/>
  <c r="CC11" i="30"/>
  <c r="CC10" i="30"/>
  <c r="CE4" i="31" l="1"/>
  <c r="CE9" i="31" s="1"/>
  <c r="CE79" i="31" s="1"/>
  <c r="CF6" i="31"/>
  <c r="CF7" i="31" s="1"/>
  <c r="CD10" i="31"/>
  <c r="CD11" i="31"/>
  <c r="CE4" i="30"/>
  <c r="CE9" i="30" s="1"/>
  <c r="CF6" i="30"/>
  <c r="CF7" i="30" s="1"/>
  <c r="CD11" i="30"/>
  <c r="CD10" i="30"/>
  <c r="CF4" i="31" l="1"/>
  <c r="CF9" i="31" s="1"/>
  <c r="CF79" i="31" s="1"/>
  <c r="CG6" i="31"/>
  <c r="CG7" i="31" s="1"/>
  <c r="CE10" i="31"/>
  <c r="CE11" i="31"/>
  <c r="CE11" i="30"/>
  <c r="CE10" i="30"/>
  <c r="CG6" i="30"/>
  <c r="CG7" i="30" s="1"/>
  <c r="CF4" i="30"/>
  <c r="CF9" i="30" s="1"/>
  <c r="CH6" i="31" l="1"/>
  <c r="CH7" i="31" s="1"/>
  <c r="CH4" i="31" s="1"/>
  <c r="CH9" i="31" s="1"/>
  <c r="CH79" i="31" s="1"/>
  <c r="CG4" i="31"/>
  <c r="CG9" i="31" s="1"/>
  <c r="CG79" i="31" s="1"/>
  <c r="CF10" i="31"/>
  <c r="CF11" i="31"/>
  <c r="CF10" i="30"/>
  <c r="CF11" i="30"/>
  <c r="CH6" i="30"/>
  <c r="CH7" i="30" s="1"/>
  <c r="CH4" i="30" s="1"/>
  <c r="CH9" i="30" s="1"/>
  <c r="CG4" i="30"/>
  <c r="CG9" i="30" s="1"/>
  <c r="CG10" i="31" l="1"/>
  <c r="CG11" i="31"/>
  <c r="CH10" i="31"/>
  <c r="CH11" i="31"/>
  <c r="CG10" i="30"/>
  <c r="CG11" i="30"/>
  <c r="CH10" i="30"/>
  <c r="CH11" i="30"/>
  <c r="F17" i="20" l="1"/>
  <c r="F18" i="20"/>
  <c r="F19" i="20"/>
  <c r="F21" i="20"/>
  <c r="F22" i="20"/>
  <c r="F23" i="20"/>
  <c r="J8" i="22" l="1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J6" i="22"/>
  <c r="J7" i="22" s="1"/>
  <c r="J4" i="22" s="1"/>
  <c r="J9" i="22" s="1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J6" i="25"/>
  <c r="J7" i="25" s="1"/>
  <c r="K6" i="25" s="1"/>
  <c r="K7" i="25" s="1"/>
  <c r="L6" i="25" s="1"/>
  <c r="L7" i="25" s="1"/>
  <c r="L4" i="25" s="1"/>
  <c r="L9" i="25" s="1"/>
  <c r="F35" i="23"/>
  <c r="I35" i="23" s="1"/>
  <c r="F36" i="23"/>
  <c r="I36" i="23" s="1"/>
  <c r="F37" i="23"/>
  <c r="I37" i="23" s="1"/>
  <c r="F38" i="23"/>
  <c r="I38" i="23" s="1"/>
  <c r="F39" i="23"/>
  <c r="I39" i="23" s="1"/>
  <c r="F40" i="23"/>
  <c r="I40" i="23" s="1"/>
  <c r="F41" i="23"/>
  <c r="I41" i="23" s="1"/>
  <c r="F42" i="23"/>
  <c r="I42" i="23" s="1"/>
  <c r="F43" i="23"/>
  <c r="I43" i="23" s="1"/>
  <c r="F44" i="23"/>
  <c r="I44" i="23" s="1"/>
  <c r="F45" i="23"/>
  <c r="I45" i="23" s="1"/>
  <c r="F46" i="23"/>
  <c r="I46" i="23" s="1"/>
  <c r="F47" i="23"/>
  <c r="I47" i="23" s="1"/>
  <c r="F48" i="23"/>
  <c r="I48" i="23" s="1"/>
  <c r="F49" i="23"/>
  <c r="I49" i="23" s="1"/>
  <c r="F50" i="23"/>
  <c r="I50" i="23" s="1"/>
  <c r="F51" i="23"/>
  <c r="I51" i="23" s="1"/>
  <c r="F52" i="23"/>
  <c r="I52" i="23" s="1"/>
  <c r="F53" i="23"/>
  <c r="I53" i="23" s="1"/>
  <c r="F54" i="23"/>
  <c r="I54" i="23" s="1"/>
  <c r="F55" i="23"/>
  <c r="I55" i="23" s="1"/>
  <c r="F56" i="23"/>
  <c r="I56" i="23" s="1"/>
  <c r="F57" i="23"/>
  <c r="I57" i="23" s="1"/>
  <c r="F58" i="23"/>
  <c r="I58" i="23" s="1"/>
  <c r="F59" i="23"/>
  <c r="I59" i="23" s="1"/>
  <c r="F60" i="23"/>
  <c r="I60" i="23" s="1"/>
  <c r="F61" i="23"/>
  <c r="I61" i="23" s="1"/>
  <c r="F62" i="23"/>
  <c r="I62" i="23" s="1"/>
  <c r="F63" i="23"/>
  <c r="I63" i="23" s="1"/>
  <c r="F64" i="23"/>
  <c r="I64" i="23" s="1"/>
  <c r="F65" i="23"/>
  <c r="I65" i="23" s="1"/>
  <c r="F66" i="23"/>
  <c r="I66" i="23" s="1"/>
  <c r="F67" i="23"/>
  <c r="I67" i="23" s="1"/>
  <c r="F68" i="23"/>
  <c r="I68" i="23" s="1"/>
  <c r="F69" i="23"/>
  <c r="I69" i="23" s="1"/>
  <c r="F70" i="23"/>
  <c r="I70" i="23" s="1"/>
  <c r="F71" i="23"/>
  <c r="I71" i="23" s="1"/>
  <c r="F72" i="23"/>
  <c r="I72" i="23" s="1"/>
  <c r="F73" i="23"/>
  <c r="I73" i="23" s="1"/>
  <c r="F74" i="23"/>
  <c r="I74" i="23" s="1"/>
  <c r="F75" i="23"/>
  <c r="I75" i="23" s="1"/>
  <c r="F76" i="23"/>
  <c r="I76" i="23" s="1"/>
  <c r="F77" i="23"/>
  <c r="I77" i="23" s="1"/>
  <c r="F78" i="23"/>
  <c r="I78" i="23" s="1"/>
  <c r="F79" i="23"/>
  <c r="I79" i="23" s="1"/>
  <c r="F80" i="23"/>
  <c r="I80" i="23" s="1"/>
  <c r="F81" i="23"/>
  <c r="I81" i="23" s="1"/>
  <c r="F82" i="23"/>
  <c r="I82" i="23" s="1"/>
  <c r="F83" i="23"/>
  <c r="I83" i="23" s="1"/>
  <c r="F84" i="23"/>
  <c r="I84" i="23" s="1"/>
  <c r="F85" i="23"/>
  <c r="I85" i="23" s="1"/>
  <c r="F86" i="23"/>
  <c r="I86" i="23" s="1"/>
  <c r="F87" i="23"/>
  <c r="I87" i="23" s="1"/>
  <c r="F88" i="23"/>
  <c r="I88" i="23" s="1"/>
  <c r="F89" i="23"/>
  <c r="I89" i="23" s="1"/>
  <c r="F90" i="23"/>
  <c r="I90" i="23" s="1"/>
  <c r="F91" i="23"/>
  <c r="I91" i="23" s="1"/>
  <c r="F92" i="23"/>
  <c r="I92" i="23" s="1"/>
  <c r="F93" i="23"/>
  <c r="I93" i="23" s="1"/>
  <c r="F94" i="23"/>
  <c r="I94" i="23" s="1"/>
  <c r="F95" i="23"/>
  <c r="I95" i="23" s="1"/>
  <c r="F96" i="23"/>
  <c r="I96" i="23" s="1"/>
  <c r="F97" i="23"/>
  <c r="I97" i="23" s="1"/>
  <c r="F98" i="23"/>
  <c r="I98" i="23" s="1"/>
  <c r="F99" i="23"/>
  <c r="I99" i="23" s="1"/>
  <c r="F100" i="23"/>
  <c r="I100" i="23" s="1"/>
  <c r="F101" i="23"/>
  <c r="I101" i="23" s="1"/>
  <c r="F102" i="23"/>
  <c r="I102" i="23" s="1"/>
  <c r="F103" i="23"/>
  <c r="I103" i="23" s="1"/>
  <c r="F104" i="23"/>
  <c r="I104" i="23" s="1"/>
  <c r="F105" i="23"/>
  <c r="I105" i="23" s="1"/>
  <c r="F106" i="23"/>
  <c r="I106" i="23" s="1"/>
  <c r="F107" i="23"/>
  <c r="I107" i="23" s="1"/>
  <c r="F108" i="23"/>
  <c r="I108" i="23" s="1"/>
  <c r="F109" i="23"/>
  <c r="I109" i="23" s="1"/>
  <c r="F110" i="23"/>
  <c r="I110" i="23" s="1"/>
  <c r="F111" i="23"/>
  <c r="I111" i="23" s="1"/>
  <c r="J6" i="23" l="1"/>
  <c r="J7" i="23" s="1"/>
  <c r="J4" i="23" s="1"/>
  <c r="J9" i="23" s="1"/>
  <c r="J11" i="23" s="1"/>
  <c r="K6" i="22"/>
  <c r="K7" i="22" s="1"/>
  <c r="L6" i="22" s="1"/>
  <c r="L7" i="22" s="1"/>
  <c r="L11" i="25"/>
  <c r="L10" i="25"/>
  <c r="K4" i="25"/>
  <c r="K9" i="25" s="1"/>
  <c r="J4" i="25"/>
  <c r="J9" i="25" s="1"/>
  <c r="M6" i="25"/>
  <c r="M7" i="25" s="1"/>
  <c r="M4" i="25" s="1"/>
  <c r="M9" i="25" s="1"/>
  <c r="J10" i="23" l="1"/>
  <c r="J243" i="23"/>
  <c r="J258" i="23"/>
  <c r="J259" i="23"/>
  <c r="J274" i="23"/>
  <c r="J275" i="23"/>
  <c r="J244" i="23"/>
  <c r="J257" i="23"/>
  <c r="J260" i="23"/>
  <c r="J273" i="23"/>
  <c r="J276" i="23"/>
  <c r="J247" i="23"/>
  <c r="J254" i="23"/>
  <c r="J263" i="23"/>
  <c r="J270" i="23"/>
  <c r="J279" i="23"/>
  <c r="J245" i="23"/>
  <c r="J256" i="23"/>
  <c r="J261" i="23"/>
  <c r="J272" i="23"/>
  <c r="J277" i="23"/>
  <c r="J250" i="23"/>
  <c r="J251" i="23"/>
  <c r="J266" i="23"/>
  <c r="J267" i="23"/>
  <c r="J249" i="23"/>
  <c r="J252" i="23"/>
  <c r="J265" i="23"/>
  <c r="J268" i="23"/>
  <c r="J246" i="23"/>
  <c r="J255" i="23"/>
  <c r="J262" i="23"/>
  <c r="J271" i="23"/>
  <c r="J278" i="23"/>
  <c r="J248" i="23"/>
  <c r="J253" i="23"/>
  <c r="J264" i="23"/>
  <c r="J269" i="23"/>
  <c r="J280" i="23"/>
  <c r="J285" i="23"/>
  <c r="J290" i="23"/>
  <c r="J291" i="23"/>
  <c r="J289" i="23"/>
  <c r="J292" i="23"/>
  <c r="J286" i="23"/>
  <c r="J288" i="23"/>
  <c r="J293" i="23"/>
  <c r="J282" i="23"/>
  <c r="J283" i="23"/>
  <c r="J281" i="23"/>
  <c r="J284" i="23"/>
  <c r="J287" i="23"/>
  <c r="J294" i="23"/>
  <c r="J303" i="23"/>
  <c r="J296" i="23"/>
  <c r="J301" i="23"/>
  <c r="J306" i="23"/>
  <c r="J305" i="23"/>
  <c r="J295" i="23"/>
  <c r="J302" i="23"/>
  <c r="J304" i="23"/>
  <c r="J298" i="23"/>
  <c r="J299" i="23"/>
  <c r="J297" i="23"/>
  <c r="J300" i="23"/>
  <c r="J307" i="23"/>
  <c r="J308" i="23"/>
  <c r="J311" i="23"/>
  <c r="J309" i="23"/>
  <c r="J314" i="23"/>
  <c r="J315" i="23"/>
  <c r="J313" i="23"/>
  <c r="J310" i="23"/>
  <c r="J312" i="23"/>
  <c r="J316" i="23"/>
  <c r="J143" i="23"/>
  <c r="J150" i="23"/>
  <c r="J159" i="23"/>
  <c r="J319" i="23"/>
  <c r="J141" i="23"/>
  <c r="J152" i="23"/>
  <c r="J157" i="23"/>
  <c r="J317" i="23"/>
  <c r="J146" i="23"/>
  <c r="J147" i="23"/>
  <c r="J162" i="23"/>
  <c r="J163" i="23"/>
  <c r="J145" i="23"/>
  <c r="J148" i="23"/>
  <c r="J161" i="23"/>
  <c r="J164" i="23"/>
  <c r="J142" i="23"/>
  <c r="J151" i="23"/>
  <c r="J158" i="23"/>
  <c r="J318" i="23"/>
  <c r="J144" i="23"/>
  <c r="J149" i="23"/>
  <c r="J160" i="23"/>
  <c r="J139" i="23"/>
  <c r="J154" i="23"/>
  <c r="J155" i="23"/>
  <c r="J140" i="23"/>
  <c r="J153" i="23"/>
  <c r="J156" i="23"/>
  <c r="J177" i="23"/>
  <c r="J180" i="23"/>
  <c r="J167" i="23"/>
  <c r="J174" i="23"/>
  <c r="J183" i="23"/>
  <c r="J165" i="23"/>
  <c r="J176" i="23"/>
  <c r="J181" i="23"/>
  <c r="J170" i="23"/>
  <c r="J171" i="23"/>
  <c r="J169" i="23"/>
  <c r="J172" i="23"/>
  <c r="J166" i="23"/>
  <c r="J175" i="23"/>
  <c r="J182" i="23"/>
  <c r="J168" i="23"/>
  <c r="J173" i="23"/>
  <c r="J178" i="23"/>
  <c r="J179" i="23"/>
  <c r="J190" i="23"/>
  <c r="J192" i="23"/>
  <c r="J186" i="23"/>
  <c r="J187" i="23"/>
  <c r="J185" i="23"/>
  <c r="J188" i="23"/>
  <c r="J191" i="23"/>
  <c r="J184" i="23"/>
  <c r="J189" i="23"/>
  <c r="J194" i="23"/>
  <c r="J195" i="23"/>
  <c r="J193" i="23"/>
  <c r="J200" i="23"/>
  <c r="J205" i="23"/>
  <c r="J199" i="23"/>
  <c r="J206" i="23"/>
  <c r="J197" i="23"/>
  <c r="J208" i="23"/>
  <c r="J196" i="23"/>
  <c r="J202" i="23"/>
  <c r="J203" i="23"/>
  <c r="J201" i="23"/>
  <c r="J204" i="23"/>
  <c r="J198" i="23"/>
  <c r="J210" i="23"/>
  <c r="J211" i="23"/>
  <c r="J36" i="23"/>
  <c r="J49" i="23"/>
  <c r="J52" i="23"/>
  <c r="J65" i="23"/>
  <c r="J68" i="23"/>
  <c r="J209" i="23"/>
  <c r="J212" i="23"/>
  <c r="J39" i="23"/>
  <c r="J46" i="23"/>
  <c r="J55" i="23"/>
  <c r="J62" i="23"/>
  <c r="J71" i="23"/>
  <c r="J215" i="23"/>
  <c r="J37" i="23"/>
  <c r="J48" i="23"/>
  <c r="J53" i="23"/>
  <c r="J64" i="23"/>
  <c r="J69" i="23"/>
  <c r="J213" i="23"/>
  <c r="J42" i="23"/>
  <c r="J43" i="23"/>
  <c r="J58" i="23"/>
  <c r="J59" i="23"/>
  <c r="J207" i="23"/>
  <c r="J41" i="23"/>
  <c r="J44" i="23"/>
  <c r="J57" i="23"/>
  <c r="J60" i="23"/>
  <c r="J38" i="23"/>
  <c r="J47" i="23"/>
  <c r="J54" i="23"/>
  <c r="J63" i="23"/>
  <c r="J70" i="23"/>
  <c r="J214" i="23"/>
  <c r="J40" i="23"/>
  <c r="J45" i="23"/>
  <c r="J56" i="23"/>
  <c r="J61" i="23"/>
  <c r="J72" i="23"/>
  <c r="J35" i="23"/>
  <c r="J50" i="23"/>
  <c r="J51" i="23"/>
  <c r="J66" i="23"/>
  <c r="J67" i="23"/>
  <c r="J82" i="23"/>
  <c r="J83" i="23"/>
  <c r="J98" i="23"/>
  <c r="J99" i="23"/>
  <c r="J81" i="23"/>
  <c r="J84" i="23"/>
  <c r="J97" i="23"/>
  <c r="J78" i="23"/>
  <c r="J87" i="23"/>
  <c r="J94" i="23"/>
  <c r="J80" i="23"/>
  <c r="J85" i="23"/>
  <c r="J96" i="23"/>
  <c r="J74" i="23"/>
  <c r="J75" i="23"/>
  <c r="J90" i="23"/>
  <c r="J91" i="23"/>
  <c r="J73" i="23"/>
  <c r="J76" i="23"/>
  <c r="J89" i="23"/>
  <c r="J92" i="23"/>
  <c r="J79" i="23"/>
  <c r="J86" i="23"/>
  <c r="J95" i="23"/>
  <c r="J77" i="23"/>
  <c r="J88" i="23"/>
  <c r="J93" i="23"/>
  <c r="J100" i="23"/>
  <c r="J103" i="23"/>
  <c r="J110" i="23"/>
  <c r="J101" i="23"/>
  <c r="J106" i="23"/>
  <c r="J107" i="23"/>
  <c r="J105" i="23"/>
  <c r="J108" i="23"/>
  <c r="J102" i="23"/>
  <c r="J111" i="23"/>
  <c r="J104" i="23"/>
  <c r="J109" i="23"/>
  <c r="K6" i="23"/>
  <c r="K7" i="23" s="1"/>
  <c r="L6" i="23" s="1"/>
  <c r="L7" i="23" s="1"/>
  <c r="L4" i="22"/>
  <c r="L9" i="22" s="1"/>
  <c r="M6" i="22"/>
  <c r="M7" i="22" s="1"/>
  <c r="M4" i="22" s="1"/>
  <c r="M9" i="22" s="1"/>
  <c r="K4" i="22"/>
  <c r="K9" i="22" s="1"/>
  <c r="N6" i="25"/>
  <c r="N7" i="25" s="1"/>
  <c r="K11" i="25"/>
  <c r="K10" i="25"/>
  <c r="J11" i="25"/>
  <c r="J10" i="25"/>
  <c r="M11" i="25"/>
  <c r="M10" i="25"/>
  <c r="K4" i="23" l="1"/>
  <c r="K9" i="23" s="1"/>
  <c r="J105" i="31"/>
  <c r="J106" i="31" s="1"/>
  <c r="K103" i="31" s="1"/>
  <c r="K90" i="31" s="1"/>
  <c r="N6" i="22"/>
  <c r="N7" i="22" s="1"/>
  <c r="O6" i="22" s="1"/>
  <c r="O7" i="22" s="1"/>
  <c r="K10" i="23"/>
  <c r="K11" i="23"/>
  <c r="M6" i="23"/>
  <c r="M7" i="23" s="1"/>
  <c r="L4" i="23"/>
  <c r="L9" i="23" s="1"/>
  <c r="N4" i="25"/>
  <c r="N9" i="25" s="1"/>
  <c r="O6" i="25"/>
  <c r="O7" i="25" s="1"/>
  <c r="L246" i="23" l="1"/>
  <c r="L255" i="23"/>
  <c r="L262" i="23"/>
  <c r="L271" i="23"/>
  <c r="L278" i="23"/>
  <c r="L248" i="23"/>
  <c r="L253" i="23"/>
  <c r="L264" i="23"/>
  <c r="L269" i="23"/>
  <c r="L258" i="23"/>
  <c r="L259" i="23"/>
  <c r="L274" i="23"/>
  <c r="L275" i="23"/>
  <c r="L257" i="23"/>
  <c r="L260" i="23"/>
  <c r="L273" i="23"/>
  <c r="L276" i="23"/>
  <c r="L247" i="23"/>
  <c r="L254" i="23"/>
  <c r="L263" i="23"/>
  <c r="L270" i="23"/>
  <c r="L279" i="23"/>
  <c r="L245" i="23"/>
  <c r="L256" i="23"/>
  <c r="L261" i="23"/>
  <c r="L272" i="23"/>
  <c r="L277" i="23"/>
  <c r="L250" i="23"/>
  <c r="L251" i="23"/>
  <c r="L266" i="23"/>
  <c r="L267" i="23"/>
  <c r="L249" i="23"/>
  <c r="L252" i="23"/>
  <c r="L265" i="23"/>
  <c r="L268" i="23"/>
  <c r="L281" i="23"/>
  <c r="L284" i="23"/>
  <c r="L287" i="23"/>
  <c r="L294" i="23"/>
  <c r="L280" i="23"/>
  <c r="L285" i="23"/>
  <c r="L290" i="23"/>
  <c r="L291" i="23"/>
  <c r="L289" i="23"/>
  <c r="L292" i="23"/>
  <c r="L286" i="23"/>
  <c r="L288" i="23"/>
  <c r="L293" i="23"/>
  <c r="L282" i="23"/>
  <c r="L283" i="23"/>
  <c r="L298" i="23"/>
  <c r="L299" i="23"/>
  <c r="L297" i="23"/>
  <c r="L300" i="23"/>
  <c r="L303" i="23"/>
  <c r="L296" i="23"/>
  <c r="L301" i="23"/>
  <c r="L306" i="23"/>
  <c r="L305" i="23"/>
  <c r="L295" i="23"/>
  <c r="L302" i="23"/>
  <c r="L304" i="23"/>
  <c r="L310" i="23"/>
  <c r="L312" i="23"/>
  <c r="L307" i="23"/>
  <c r="L308" i="23"/>
  <c r="L311" i="23"/>
  <c r="L309" i="23"/>
  <c r="L314" i="23"/>
  <c r="L315" i="23"/>
  <c r="L313" i="23"/>
  <c r="L154" i="23"/>
  <c r="L155" i="23"/>
  <c r="L153" i="23"/>
  <c r="L156" i="23"/>
  <c r="L316" i="23"/>
  <c r="L143" i="23"/>
  <c r="L150" i="23"/>
  <c r="L159" i="23"/>
  <c r="L319" i="23"/>
  <c r="L141" i="23"/>
  <c r="L152" i="23"/>
  <c r="L157" i="23"/>
  <c r="L317" i="23"/>
  <c r="L146" i="23"/>
  <c r="L147" i="23"/>
  <c r="L162" i="23"/>
  <c r="L163" i="23"/>
  <c r="L145" i="23"/>
  <c r="L148" i="23"/>
  <c r="L161" i="23"/>
  <c r="L164" i="23"/>
  <c r="L142" i="23"/>
  <c r="L151" i="23"/>
  <c r="L158" i="23"/>
  <c r="L318" i="23"/>
  <c r="L144" i="23"/>
  <c r="L149" i="23"/>
  <c r="L160" i="23"/>
  <c r="L168" i="23"/>
  <c r="L173" i="23"/>
  <c r="L178" i="23"/>
  <c r="L179" i="23"/>
  <c r="L177" i="23"/>
  <c r="L180" i="23"/>
  <c r="L167" i="23"/>
  <c r="L174" i="23"/>
  <c r="L183" i="23"/>
  <c r="L165" i="23"/>
  <c r="L176" i="23"/>
  <c r="L181" i="23"/>
  <c r="L170" i="23"/>
  <c r="L171" i="23"/>
  <c r="L169" i="23"/>
  <c r="L172" i="23"/>
  <c r="L166" i="23"/>
  <c r="L175" i="23"/>
  <c r="L182" i="23"/>
  <c r="L194" i="23"/>
  <c r="L195" i="23"/>
  <c r="L193" i="23"/>
  <c r="L196" i="23"/>
  <c r="L190" i="23"/>
  <c r="L192" i="23"/>
  <c r="L186" i="23"/>
  <c r="L187" i="23"/>
  <c r="L185" i="23"/>
  <c r="L188" i="23"/>
  <c r="L191" i="23"/>
  <c r="L184" i="23"/>
  <c r="L189" i="23"/>
  <c r="L201" i="23"/>
  <c r="L204" i="23"/>
  <c r="L198" i="23"/>
  <c r="L207" i="23"/>
  <c r="L200" i="23"/>
  <c r="L205" i="23"/>
  <c r="L199" i="23"/>
  <c r="L206" i="23"/>
  <c r="L197" i="23"/>
  <c r="L202" i="23"/>
  <c r="L203" i="23"/>
  <c r="L208" i="23"/>
  <c r="L214" i="23"/>
  <c r="L40" i="23"/>
  <c r="L45" i="23"/>
  <c r="L56" i="23"/>
  <c r="L61" i="23"/>
  <c r="L72" i="23"/>
  <c r="L50" i="23"/>
  <c r="L51" i="23"/>
  <c r="L66" i="23"/>
  <c r="L67" i="23"/>
  <c r="L210" i="23"/>
  <c r="L211" i="23"/>
  <c r="L49" i="23"/>
  <c r="L52" i="23"/>
  <c r="L65" i="23"/>
  <c r="L68" i="23"/>
  <c r="L209" i="23"/>
  <c r="L212" i="23"/>
  <c r="L39" i="23"/>
  <c r="L46" i="23"/>
  <c r="L55" i="23"/>
  <c r="L62" i="23"/>
  <c r="L71" i="23"/>
  <c r="L215" i="23"/>
  <c r="L37" i="23"/>
  <c r="L48" i="23"/>
  <c r="L53" i="23"/>
  <c r="L64" i="23"/>
  <c r="L69" i="23"/>
  <c r="L213" i="23"/>
  <c r="L42" i="23"/>
  <c r="L43" i="23"/>
  <c r="L58" i="23"/>
  <c r="L59" i="23"/>
  <c r="L41" i="23"/>
  <c r="L44" i="23"/>
  <c r="L57" i="23"/>
  <c r="L60" i="23"/>
  <c r="L38" i="23"/>
  <c r="L47" i="23"/>
  <c r="L54" i="23"/>
  <c r="L63" i="23"/>
  <c r="L70" i="23"/>
  <c r="L79" i="23"/>
  <c r="L86" i="23"/>
  <c r="L95" i="23"/>
  <c r="L77" i="23"/>
  <c r="L88" i="23"/>
  <c r="L93" i="23"/>
  <c r="L82" i="23"/>
  <c r="L83" i="23"/>
  <c r="L98" i="23"/>
  <c r="L99" i="23"/>
  <c r="L81" i="23"/>
  <c r="L84" i="23"/>
  <c r="L97" i="23"/>
  <c r="L78" i="23"/>
  <c r="L87" i="23"/>
  <c r="L94" i="23"/>
  <c r="L80" i="23"/>
  <c r="L85" i="23"/>
  <c r="L96" i="23"/>
  <c r="L74" i="23"/>
  <c r="L75" i="23"/>
  <c r="L90" i="23"/>
  <c r="L91" i="23"/>
  <c r="L73" i="23"/>
  <c r="L76" i="23"/>
  <c r="L89" i="23"/>
  <c r="L92" i="23"/>
  <c r="L104" i="23"/>
  <c r="L109" i="23"/>
  <c r="L100" i="23"/>
  <c r="L103" i="23"/>
  <c r="L110" i="23"/>
  <c r="L101" i="23"/>
  <c r="L106" i="23"/>
  <c r="L107" i="23"/>
  <c r="L105" i="23"/>
  <c r="L108" i="23"/>
  <c r="L102" i="23"/>
  <c r="L111" i="23"/>
  <c r="K248" i="23"/>
  <c r="K253" i="23"/>
  <c r="K264" i="23"/>
  <c r="K269" i="23"/>
  <c r="K258" i="23"/>
  <c r="K259" i="23"/>
  <c r="K274" i="23"/>
  <c r="K275" i="23"/>
  <c r="K244" i="23"/>
  <c r="K257" i="23"/>
  <c r="K260" i="23"/>
  <c r="K273" i="23"/>
  <c r="K276" i="23"/>
  <c r="K247" i="23"/>
  <c r="K254" i="23"/>
  <c r="K263" i="23"/>
  <c r="K270" i="23"/>
  <c r="K279" i="23"/>
  <c r="K245" i="23"/>
  <c r="K256" i="23"/>
  <c r="K261" i="23"/>
  <c r="K272" i="23"/>
  <c r="K277" i="23"/>
  <c r="K250" i="23"/>
  <c r="K251" i="23"/>
  <c r="K266" i="23"/>
  <c r="K267" i="23"/>
  <c r="K249" i="23"/>
  <c r="K252" i="23"/>
  <c r="K265" i="23"/>
  <c r="K268" i="23"/>
  <c r="K246" i="23"/>
  <c r="K255" i="23"/>
  <c r="K262" i="23"/>
  <c r="K271" i="23"/>
  <c r="K278" i="23"/>
  <c r="K287" i="23"/>
  <c r="K294" i="23"/>
  <c r="K280" i="23"/>
  <c r="K285" i="23"/>
  <c r="K290" i="23"/>
  <c r="K291" i="23"/>
  <c r="K289" i="23"/>
  <c r="K292" i="23"/>
  <c r="K286" i="23"/>
  <c r="K288" i="23"/>
  <c r="K293" i="23"/>
  <c r="K282" i="23"/>
  <c r="K283" i="23"/>
  <c r="K281" i="23"/>
  <c r="K284" i="23"/>
  <c r="K297" i="23"/>
  <c r="K300" i="23"/>
  <c r="K303" i="23"/>
  <c r="K296" i="23"/>
  <c r="K301" i="23"/>
  <c r="K306" i="23"/>
  <c r="K305" i="23"/>
  <c r="K295" i="23"/>
  <c r="K302" i="23"/>
  <c r="K304" i="23"/>
  <c r="K298" i="23"/>
  <c r="K299" i="23"/>
  <c r="K312" i="23"/>
  <c r="K307" i="23"/>
  <c r="K308" i="23"/>
  <c r="K311" i="23"/>
  <c r="K309" i="23"/>
  <c r="K314" i="23"/>
  <c r="K313" i="23"/>
  <c r="K310" i="23"/>
  <c r="K140" i="23"/>
  <c r="K153" i="23"/>
  <c r="K156" i="23"/>
  <c r="K316" i="23"/>
  <c r="K143" i="23"/>
  <c r="K150" i="23"/>
  <c r="K159" i="23"/>
  <c r="K319" i="23"/>
  <c r="K141" i="23"/>
  <c r="K152" i="23"/>
  <c r="K157" i="23"/>
  <c r="K317" i="23"/>
  <c r="K146" i="23"/>
  <c r="K147" i="23"/>
  <c r="K162" i="23"/>
  <c r="K163" i="23"/>
  <c r="K145" i="23"/>
  <c r="K148" i="23"/>
  <c r="K161" i="23"/>
  <c r="K164" i="23"/>
  <c r="K142" i="23"/>
  <c r="K151" i="23"/>
  <c r="K158" i="23"/>
  <c r="K315" i="23"/>
  <c r="K318" i="23"/>
  <c r="K144" i="23"/>
  <c r="K149" i="23"/>
  <c r="K160" i="23"/>
  <c r="K154" i="23"/>
  <c r="K155" i="23"/>
  <c r="K178" i="23"/>
  <c r="K179" i="23"/>
  <c r="K177" i="23"/>
  <c r="K180" i="23"/>
  <c r="K167" i="23"/>
  <c r="K174" i="23"/>
  <c r="K183" i="23"/>
  <c r="K165" i="23"/>
  <c r="K176" i="23"/>
  <c r="K181" i="23"/>
  <c r="K170" i="23"/>
  <c r="K171" i="23"/>
  <c r="K169" i="23"/>
  <c r="K172" i="23"/>
  <c r="K166" i="23"/>
  <c r="K175" i="23"/>
  <c r="K182" i="23"/>
  <c r="K168" i="23"/>
  <c r="K173" i="23"/>
  <c r="K193" i="23"/>
  <c r="K196" i="23"/>
  <c r="K190" i="23"/>
  <c r="K192" i="23"/>
  <c r="K186" i="23"/>
  <c r="K187" i="23"/>
  <c r="K185" i="23"/>
  <c r="K188" i="23"/>
  <c r="K191" i="23"/>
  <c r="K184" i="23"/>
  <c r="K189" i="23"/>
  <c r="K194" i="23"/>
  <c r="K195" i="23"/>
  <c r="K198" i="23"/>
  <c r="K207" i="23"/>
  <c r="K200" i="23"/>
  <c r="K205" i="23"/>
  <c r="K199" i="23"/>
  <c r="K206" i="23"/>
  <c r="K197" i="23"/>
  <c r="K202" i="23"/>
  <c r="K203" i="23"/>
  <c r="K201" i="23"/>
  <c r="K204" i="23"/>
  <c r="K50" i="23"/>
  <c r="K51" i="23"/>
  <c r="K66" i="23"/>
  <c r="K67" i="23"/>
  <c r="K210" i="23"/>
  <c r="K211" i="23"/>
  <c r="K36" i="23"/>
  <c r="K49" i="23"/>
  <c r="K52" i="23"/>
  <c r="K65" i="23"/>
  <c r="K68" i="23"/>
  <c r="K209" i="23"/>
  <c r="K212" i="23"/>
  <c r="K39" i="23"/>
  <c r="K46" i="23"/>
  <c r="K55" i="23"/>
  <c r="K62" i="23"/>
  <c r="K71" i="23"/>
  <c r="K215" i="23"/>
  <c r="K37" i="23"/>
  <c r="K48" i="23"/>
  <c r="K53" i="23"/>
  <c r="K64" i="23"/>
  <c r="K69" i="23"/>
  <c r="K213" i="23"/>
  <c r="K42" i="23"/>
  <c r="K43" i="23"/>
  <c r="K58" i="23"/>
  <c r="K59" i="23"/>
  <c r="K41" i="23"/>
  <c r="K44" i="23"/>
  <c r="K57" i="23"/>
  <c r="K60" i="23"/>
  <c r="K38" i="23"/>
  <c r="K47" i="23"/>
  <c r="K54" i="23"/>
  <c r="K63" i="23"/>
  <c r="K70" i="23"/>
  <c r="K208" i="23"/>
  <c r="K214" i="23"/>
  <c r="K40" i="23"/>
  <c r="K45" i="23"/>
  <c r="K56" i="23"/>
  <c r="K61" i="23"/>
  <c r="K72" i="23"/>
  <c r="K77" i="23"/>
  <c r="K88" i="23"/>
  <c r="K93" i="23"/>
  <c r="K82" i="23"/>
  <c r="K83" i="23"/>
  <c r="K98" i="23"/>
  <c r="K99" i="23"/>
  <c r="K81" i="23"/>
  <c r="K84" i="23"/>
  <c r="K97" i="23"/>
  <c r="K78" i="23"/>
  <c r="K87" i="23"/>
  <c r="K94" i="23"/>
  <c r="K80" i="23"/>
  <c r="K85" i="23"/>
  <c r="K96" i="23"/>
  <c r="K74" i="23"/>
  <c r="K75" i="23"/>
  <c r="K90" i="23"/>
  <c r="K91" i="23"/>
  <c r="K73" i="23"/>
  <c r="K76" i="23"/>
  <c r="K89" i="23"/>
  <c r="K92" i="23"/>
  <c r="K79" i="23"/>
  <c r="K86" i="23"/>
  <c r="K95" i="23"/>
  <c r="K100" i="23"/>
  <c r="K103" i="23"/>
  <c r="K110" i="23"/>
  <c r="K101" i="23"/>
  <c r="K106" i="23"/>
  <c r="K107" i="23"/>
  <c r="K105" i="23"/>
  <c r="K108" i="23"/>
  <c r="K102" i="23"/>
  <c r="K111" i="23"/>
  <c r="K104" i="23"/>
  <c r="K109" i="23"/>
  <c r="N4" i="22"/>
  <c r="N9" i="22" s="1"/>
  <c r="O4" i="22"/>
  <c r="O9" i="22" s="1"/>
  <c r="P6" i="22"/>
  <c r="P7" i="22" s="1"/>
  <c r="N11" i="25"/>
  <c r="N10" i="25"/>
  <c r="N6" i="23"/>
  <c r="N7" i="23" s="1"/>
  <c r="M4" i="23"/>
  <c r="M9" i="23" s="1"/>
  <c r="P6" i="25"/>
  <c r="P7" i="25" s="1"/>
  <c r="O4" i="25"/>
  <c r="O9" i="25" s="1"/>
  <c r="L10" i="23"/>
  <c r="L11" i="23"/>
  <c r="K105" i="31" l="1"/>
  <c r="K106" i="31" s="1"/>
  <c r="L103" i="31" s="1"/>
  <c r="L90" i="31" s="1"/>
  <c r="M249" i="23"/>
  <c r="M252" i="23"/>
  <c r="M265" i="23"/>
  <c r="M268" i="23"/>
  <c r="M246" i="23"/>
  <c r="M255" i="23"/>
  <c r="M262" i="23"/>
  <c r="M271" i="23"/>
  <c r="M278" i="23"/>
  <c r="M248" i="23"/>
  <c r="M253" i="23"/>
  <c r="M264" i="23"/>
  <c r="M269" i="23"/>
  <c r="M258" i="23"/>
  <c r="M259" i="23"/>
  <c r="M274" i="23"/>
  <c r="M275" i="23"/>
  <c r="M257" i="23"/>
  <c r="M260" i="23"/>
  <c r="M273" i="23"/>
  <c r="M276" i="23"/>
  <c r="M247" i="23"/>
  <c r="M254" i="23"/>
  <c r="M263" i="23"/>
  <c r="M270" i="23"/>
  <c r="M279" i="23"/>
  <c r="M256" i="23"/>
  <c r="M261" i="23"/>
  <c r="M272" i="23"/>
  <c r="M277" i="23"/>
  <c r="M250" i="23"/>
  <c r="M251" i="23"/>
  <c r="M266" i="23"/>
  <c r="M267" i="23"/>
  <c r="M282" i="23"/>
  <c r="M283" i="23"/>
  <c r="M281" i="23"/>
  <c r="M284" i="23"/>
  <c r="M287" i="23"/>
  <c r="M294" i="23"/>
  <c r="M280" i="23"/>
  <c r="M285" i="23"/>
  <c r="M290" i="23"/>
  <c r="M291" i="23"/>
  <c r="M289" i="23"/>
  <c r="M292" i="23"/>
  <c r="M286" i="23"/>
  <c r="M288" i="23"/>
  <c r="M293" i="23"/>
  <c r="M304" i="23"/>
  <c r="M298" i="23"/>
  <c r="M299" i="23"/>
  <c r="M297" i="23"/>
  <c r="M300" i="23"/>
  <c r="M303" i="23"/>
  <c r="M296" i="23"/>
  <c r="M301" i="23"/>
  <c r="M306" i="23"/>
  <c r="M305" i="23"/>
  <c r="M295" i="23"/>
  <c r="M302" i="23"/>
  <c r="M313" i="23"/>
  <c r="M310" i="23"/>
  <c r="M312" i="23"/>
  <c r="M307" i="23"/>
  <c r="M308" i="23"/>
  <c r="M311" i="23"/>
  <c r="M309" i="23"/>
  <c r="M314" i="23"/>
  <c r="M318" i="23"/>
  <c r="M144" i="23"/>
  <c r="M149" i="23"/>
  <c r="M160" i="23"/>
  <c r="M154" i="23"/>
  <c r="M155" i="23"/>
  <c r="M153" i="23"/>
  <c r="M156" i="23"/>
  <c r="M316" i="23"/>
  <c r="M143" i="23"/>
  <c r="M150" i="23"/>
  <c r="M159" i="23"/>
  <c r="M319" i="23"/>
  <c r="M152" i="23"/>
  <c r="M157" i="23"/>
  <c r="M317" i="23"/>
  <c r="M146" i="23"/>
  <c r="M147" i="23"/>
  <c r="M162" i="23"/>
  <c r="M163" i="23"/>
  <c r="M145" i="23"/>
  <c r="M148" i="23"/>
  <c r="M161" i="23"/>
  <c r="M164" i="23"/>
  <c r="M315" i="23"/>
  <c r="M142" i="23"/>
  <c r="M151" i="23"/>
  <c r="M158" i="23"/>
  <c r="M166" i="23"/>
  <c r="M175" i="23"/>
  <c r="M182" i="23"/>
  <c r="M168" i="23"/>
  <c r="M173" i="23"/>
  <c r="M178" i="23"/>
  <c r="M179" i="23"/>
  <c r="M177" i="23"/>
  <c r="M180" i="23"/>
  <c r="M167" i="23"/>
  <c r="M174" i="23"/>
  <c r="M183" i="23"/>
  <c r="M165" i="23"/>
  <c r="M176" i="23"/>
  <c r="M181" i="23"/>
  <c r="M170" i="23"/>
  <c r="M171" i="23"/>
  <c r="M169" i="23"/>
  <c r="M172" i="23"/>
  <c r="M184" i="23"/>
  <c r="M189" i="23"/>
  <c r="M194" i="23"/>
  <c r="M195" i="23"/>
  <c r="M193" i="23"/>
  <c r="M196" i="23"/>
  <c r="M190" i="23"/>
  <c r="M192" i="23"/>
  <c r="M186" i="23"/>
  <c r="M187" i="23"/>
  <c r="M185" i="23"/>
  <c r="M188" i="23"/>
  <c r="M191" i="23"/>
  <c r="M202" i="23"/>
  <c r="M203" i="23"/>
  <c r="M201" i="23"/>
  <c r="M204" i="23"/>
  <c r="M198" i="23"/>
  <c r="M207" i="23"/>
  <c r="M200" i="23"/>
  <c r="M205" i="23"/>
  <c r="M199" i="23"/>
  <c r="M206" i="23"/>
  <c r="M197" i="23"/>
  <c r="M38" i="23"/>
  <c r="M47" i="23"/>
  <c r="M54" i="23"/>
  <c r="M63" i="23"/>
  <c r="M70" i="23"/>
  <c r="M208" i="23"/>
  <c r="M214" i="23"/>
  <c r="M40" i="23"/>
  <c r="M45" i="23"/>
  <c r="M56" i="23"/>
  <c r="M61" i="23"/>
  <c r="M72" i="23"/>
  <c r="M50" i="23"/>
  <c r="M51" i="23"/>
  <c r="M66" i="23"/>
  <c r="M67" i="23"/>
  <c r="M210" i="23"/>
  <c r="M211" i="23"/>
  <c r="M49" i="23"/>
  <c r="M52" i="23"/>
  <c r="M65" i="23"/>
  <c r="M68" i="23"/>
  <c r="M209" i="23"/>
  <c r="M212" i="23"/>
  <c r="M39" i="23"/>
  <c r="M46" i="23"/>
  <c r="M55" i="23"/>
  <c r="M62" i="23"/>
  <c r="M71" i="23"/>
  <c r="M215" i="23"/>
  <c r="M48" i="23"/>
  <c r="M53" i="23"/>
  <c r="M64" i="23"/>
  <c r="M69" i="23"/>
  <c r="M213" i="23"/>
  <c r="M42" i="23"/>
  <c r="M43" i="23"/>
  <c r="M58" i="23"/>
  <c r="M59" i="23"/>
  <c r="M41" i="23"/>
  <c r="M44" i="23"/>
  <c r="M57" i="23"/>
  <c r="M60" i="23"/>
  <c r="M73" i="23"/>
  <c r="M76" i="23"/>
  <c r="M89" i="23"/>
  <c r="M92" i="23"/>
  <c r="M79" i="23"/>
  <c r="M86" i="23"/>
  <c r="M95" i="23"/>
  <c r="M77" i="23"/>
  <c r="M88" i="23"/>
  <c r="M93" i="23"/>
  <c r="M82" i="23"/>
  <c r="M83" i="23"/>
  <c r="M98" i="23"/>
  <c r="M99" i="23"/>
  <c r="M81" i="23"/>
  <c r="M84" i="23"/>
  <c r="M97" i="23"/>
  <c r="M78" i="23"/>
  <c r="M87" i="23"/>
  <c r="M94" i="23"/>
  <c r="M80" i="23"/>
  <c r="M85" i="23"/>
  <c r="M96" i="23"/>
  <c r="M74" i="23"/>
  <c r="M75" i="23"/>
  <c r="M90" i="23"/>
  <c r="M91" i="23"/>
  <c r="M102" i="23"/>
  <c r="M111" i="23"/>
  <c r="M104" i="23"/>
  <c r="M109" i="23"/>
  <c r="M100" i="23"/>
  <c r="M103" i="23"/>
  <c r="M110" i="23"/>
  <c r="M101" i="23"/>
  <c r="M106" i="23"/>
  <c r="M107" i="23"/>
  <c r="M105" i="23"/>
  <c r="M108" i="23"/>
  <c r="L105" i="31"/>
  <c r="Q6" i="25"/>
  <c r="Q7" i="25" s="1"/>
  <c r="P4" i="25"/>
  <c r="P9" i="25" s="1"/>
  <c r="O11" i="25"/>
  <c r="O10" i="25"/>
  <c r="P4" i="22"/>
  <c r="P9" i="22" s="1"/>
  <c r="Q6" i="22"/>
  <c r="Q7" i="22" s="1"/>
  <c r="M10" i="23"/>
  <c r="M11" i="23"/>
  <c r="N4" i="23"/>
  <c r="N9" i="23" s="1"/>
  <c r="O6" i="23"/>
  <c r="O7" i="23" s="1"/>
  <c r="L106" i="31" l="1"/>
  <c r="M103" i="31" s="1"/>
  <c r="M90" i="31" s="1"/>
  <c r="N250" i="23"/>
  <c r="N251" i="23"/>
  <c r="N266" i="23"/>
  <c r="N267" i="23"/>
  <c r="N249" i="23"/>
  <c r="N252" i="23"/>
  <c r="N265" i="23"/>
  <c r="N268" i="23"/>
  <c r="N255" i="23"/>
  <c r="N262" i="23"/>
  <c r="N271" i="23"/>
  <c r="N278" i="23"/>
  <c r="N248" i="23"/>
  <c r="N253" i="23"/>
  <c r="N264" i="23"/>
  <c r="N269" i="23"/>
  <c r="N258" i="23"/>
  <c r="N259" i="23"/>
  <c r="N274" i="23"/>
  <c r="N275" i="23"/>
  <c r="N257" i="23"/>
  <c r="N260" i="23"/>
  <c r="N273" i="23"/>
  <c r="N276" i="23"/>
  <c r="N247" i="23"/>
  <c r="N254" i="23"/>
  <c r="N263" i="23"/>
  <c r="N270" i="23"/>
  <c r="N279" i="23"/>
  <c r="N256" i="23"/>
  <c r="N261" i="23"/>
  <c r="N272" i="23"/>
  <c r="N277" i="23"/>
  <c r="N288" i="23"/>
  <c r="N293" i="23"/>
  <c r="N282" i="23"/>
  <c r="N283" i="23"/>
  <c r="N281" i="23"/>
  <c r="N284" i="23"/>
  <c r="N287" i="23"/>
  <c r="N294" i="23"/>
  <c r="N280" i="23"/>
  <c r="N285" i="23"/>
  <c r="N290" i="23"/>
  <c r="N291" i="23"/>
  <c r="N289" i="23"/>
  <c r="N292" i="23"/>
  <c r="N286" i="23"/>
  <c r="N295" i="23"/>
  <c r="N302" i="23"/>
  <c r="N304" i="23"/>
  <c r="N298" i="23"/>
  <c r="N299" i="23"/>
  <c r="N297" i="23"/>
  <c r="N300" i="23"/>
  <c r="N303" i="23"/>
  <c r="N296" i="23"/>
  <c r="N301" i="23"/>
  <c r="N314" i="23"/>
  <c r="N315" i="23"/>
  <c r="N313" i="23"/>
  <c r="N310" i="23"/>
  <c r="N312" i="23"/>
  <c r="N305" i="23"/>
  <c r="N307" i="23"/>
  <c r="N308" i="23"/>
  <c r="N311" i="23"/>
  <c r="N306" i="23"/>
  <c r="N309" i="23"/>
  <c r="N151" i="23"/>
  <c r="N158" i="23"/>
  <c r="N318" i="23"/>
  <c r="N144" i="23"/>
  <c r="N149" i="23"/>
  <c r="N160" i="23"/>
  <c r="N154" i="23"/>
  <c r="N155" i="23"/>
  <c r="N153" i="23"/>
  <c r="N156" i="23"/>
  <c r="N316" i="23"/>
  <c r="N143" i="23"/>
  <c r="N150" i="23"/>
  <c r="N159" i="23"/>
  <c r="N319" i="23"/>
  <c r="N152" i="23"/>
  <c r="N157" i="23"/>
  <c r="N317" i="23"/>
  <c r="N146" i="23"/>
  <c r="N147" i="23"/>
  <c r="N162" i="23"/>
  <c r="N163" i="23"/>
  <c r="N145" i="23"/>
  <c r="N148" i="23"/>
  <c r="N161" i="23"/>
  <c r="N164" i="23"/>
  <c r="N169" i="23"/>
  <c r="N172" i="23"/>
  <c r="N166" i="23"/>
  <c r="N175" i="23"/>
  <c r="N182" i="23"/>
  <c r="N168" i="23"/>
  <c r="N173" i="23"/>
  <c r="N178" i="23"/>
  <c r="N179" i="23"/>
  <c r="N177" i="23"/>
  <c r="N180" i="23"/>
  <c r="N167" i="23"/>
  <c r="N174" i="23"/>
  <c r="N183" i="23"/>
  <c r="N165" i="23"/>
  <c r="N176" i="23"/>
  <c r="N181" i="23"/>
  <c r="N170" i="23"/>
  <c r="N171" i="23"/>
  <c r="N191" i="23"/>
  <c r="N184" i="23"/>
  <c r="N189" i="23"/>
  <c r="N194" i="23"/>
  <c r="N195" i="23"/>
  <c r="N193" i="23"/>
  <c r="N196" i="23"/>
  <c r="N190" i="23"/>
  <c r="N192" i="23"/>
  <c r="N186" i="23"/>
  <c r="N187" i="23"/>
  <c r="N185" i="23"/>
  <c r="N188" i="23"/>
  <c r="N197" i="23"/>
  <c r="N208" i="23"/>
  <c r="N202" i="23"/>
  <c r="N203" i="23"/>
  <c r="N201" i="23"/>
  <c r="N204" i="23"/>
  <c r="N198" i="23"/>
  <c r="N207" i="23"/>
  <c r="N200" i="23"/>
  <c r="N205" i="23"/>
  <c r="N199" i="23"/>
  <c r="N41" i="23"/>
  <c r="N44" i="23"/>
  <c r="N57" i="23"/>
  <c r="N60" i="23"/>
  <c r="N206" i="23"/>
  <c r="N47" i="23"/>
  <c r="N54" i="23"/>
  <c r="N63" i="23"/>
  <c r="N70" i="23"/>
  <c r="N214" i="23"/>
  <c r="N40" i="23"/>
  <c r="N45" i="23"/>
  <c r="N56" i="23"/>
  <c r="N61" i="23"/>
  <c r="N72" i="23"/>
  <c r="N50" i="23"/>
  <c r="N51" i="23"/>
  <c r="N66" i="23"/>
  <c r="N67" i="23"/>
  <c r="N210" i="23"/>
  <c r="N211" i="23"/>
  <c r="N49" i="23"/>
  <c r="N52" i="23"/>
  <c r="N65" i="23"/>
  <c r="N68" i="23"/>
  <c r="N209" i="23"/>
  <c r="N212" i="23"/>
  <c r="N39" i="23"/>
  <c r="N46" i="23"/>
  <c r="N55" i="23"/>
  <c r="N62" i="23"/>
  <c r="N71" i="23"/>
  <c r="N215" i="23"/>
  <c r="N48" i="23"/>
  <c r="N53" i="23"/>
  <c r="N64" i="23"/>
  <c r="N69" i="23"/>
  <c r="N213" i="23"/>
  <c r="N42" i="23"/>
  <c r="N43" i="23"/>
  <c r="N58" i="23"/>
  <c r="N59" i="23"/>
  <c r="N74" i="23"/>
  <c r="N75" i="23"/>
  <c r="N90" i="23"/>
  <c r="N91" i="23"/>
  <c r="N73" i="23"/>
  <c r="N76" i="23"/>
  <c r="N89" i="23"/>
  <c r="N92" i="23"/>
  <c r="N79" i="23"/>
  <c r="N86" i="23"/>
  <c r="N95" i="23"/>
  <c r="N77" i="23"/>
  <c r="N88" i="23"/>
  <c r="N93" i="23"/>
  <c r="N82" i="23"/>
  <c r="N83" i="23"/>
  <c r="N98" i="23"/>
  <c r="N99" i="23"/>
  <c r="N81" i="23"/>
  <c r="N84" i="23"/>
  <c r="N97" i="23"/>
  <c r="N78" i="23"/>
  <c r="N87" i="23"/>
  <c r="N94" i="23"/>
  <c r="N80" i="23"/>
  <c r="N85" i="23"/>
  <c r="N96" i="23"/>
  <c r="N105" i="23"/>
  <c r="N108" i="23"/>
  <c r="N102" i="23"/>
  <c r="N111" i="23"/>
  <c r="N104" i="23"/>
  <c r="N109" i="23"/>
  <c r="N100" i="23"/>
  <c r="N103" i="23"/>
  <c r="N110" i="23"/>
  <c r="N101" i="23"/>
  <c r="N106" i="23"/>
  <c r="N107" i="23"/>
  <c r="M105" i="31"/>
  <c r="P11" i="25"/>
  <c r="P10" i="25"/>
  <c r="R6" i="25"/>
  <c r="R7" i="25" s="1"/>
  <c r="Q4" i="25"/>
  <c r="Q9" i="25" s="1"/>
  <c r="O4" i="23"/>
  <c r="O9" i="23" s="1"/>
  <c r="P6" i="23"/>
  <c r="P7" i="23" s="1"/>
  <c r="N11" i="23"/>
  <c r="N10" i="23"/>
  <c r="Q4" i="22"/>
  <c r="Q9" i="22" s="1"/>
  <c r="R6" i="22"/>
  <c r="R7" i="22" s="1"/>
  <c r="M106" i="31" l="1"/>
  <c r="N103" i="31" s="1"/>
  <c r="N90" i="31" s="1"/>
  <c r="O256" i="23"/>
  <c r="O261" i="23"/>
  <c r="O272" i="23"/>
  <c r="O277" i="23"/>
  <c r="O250" i="23"/>
  <c r="O251" i="23"/>
  <c r="O266" i="23"/>
  <c r="O267" i="23"/>
  <c r="O249" i="23"/>
  <c r="O252" i="23"/>
  <c r="O265" i="23"/>
  <c r="O268" i="23"/>
  <c r="O255" i="23"/>
  <c r="O262" i="23"/>
  <c r="O271" i="23"/>
  <c r="O278" i="23"/>
  <c r="O248" i="23"/>
  <c r="O253" i="23"/>
  <c r="O264" i="23"/>
  <c r="O269" i="23"/>
  <c r="O258" i="23"/>
  <c r="O259" i="23"/>
  <c r="O274" i="23"/>
  <c r="O275" i="23"/>
  <c r="O257" i="23"/>
  <c r="O260" i="23"/>
  <c r="O273" i="23"/>
  <c r="O276" i="23"/>
  <c r="O254" i="23"/>
  <c r="O263" i="23"/>
  <c r="O270" i="23"/>
  <c r="O279" i="23"/>
  <c r="O286" i="23"/>
  <c r="O288" i="23"/>
  <c r="O293" i="23"/>
  <c r="O282" i="23"/>
  <c r="O283" i="23"/>
  <c r="O281" i="23"/>
  <c r="O284" i="23"/>
  <c r="O287" i="23"/>
  <c r="O294" i="23"/>
  <c r="O280" i="23"/>
  <c r="O285" i="23"/>
  <c r="O290" i="23"/>
  <c r="O291" i="23"/>
  <c r="O289" i="23"/>
  <c r="O292" i="23"/>
  <c r="O305" i="23"/>
  <c r="O295" i="23"/>
  <c r="O302" i="23"/>
  <c r="O304" i="23"/>
  <c r="O298" i="23"/>
  <c r="O299" i="23"/>
  <c r="O297" i="23"/>
  <c r="O300" i="23"/>
  <c r="O303" i="23"/>
  <c r="O296" i="23"/>
  <c r="O301" i="23"/>
  <c r="O306" i="23"/>
  <c r="O309" i="23"/>
  <c r="O314" i="23"/>
  <c r="O315" i="23"/>
  <c r="O313" i="23"/>
  <c r="O310" i="23"/>
  <c r="O312" i="23"/>
  <c r="O307" i="23"/>
  <c r="O308" i="23"/>
  <c r="O311" i="23"/>
  <c r="O145" i="23"/>
  <c r="O148" i="23"/>
  <c r="O161" i="23"/>
  <c r="O164" i="23"/>
  <c r="O151" i="23"/>
  <c r="O158" i="23"/>
  <c r="O318" i="23"/>
  <c r="O144" i="23"/>
  <c r="O149" i="23"/>
  <c r="O160" i="23"/>
  <c r="O154" i="23"/>
  <c r="O155" i="23"/>
  <c r="O153" i="23"/>
  <c r="O156" i="23"/>
  <c r="O316" i="23"/>
  <c r="O150" i="23"/>
  <c r="O159" i="23"/>
  <c r="O319" i="23"/>
  <c r="O152" i="23"/>
  <c r="O157" i="23"/>
  <c r="O317" i="23"/>
  <c r="O146" i="23"/>
  <c r="O147" i="23"/>
  <c r="O162" i="23"/>
  <c r="O163" i="23"/>
  <c r="O170" i="23"/>
  <c r="O171" i="23"/>
  <c r="O169" i="23"/>
  <c r="O172" i="23"/>
  <c r="O166" i="23"/>
  <c r="O175" i="23"/>
  <c r="O182" i="23"/>
  <c r="O168" i="23"/>
  <c r="O173" i="23"/>
  <c r="O178" i="23"/>
  <c r="O179" i="23"/>
  <c r="O177" i="23"/>
  <c r="O180" i="23"/>
  <c r="O167" i="23"/>
  <c r="O174" i="23"/>
  <c r="O183" i="23"/>
  <c r="O165" i="23"/>
  <c r="O176" i="23"/>
  <c r="O181" i="23"/>
  <c r="O185" i="23"/>
  <c r="O188" i="23"/>
  <c r="O191" i="23"/>
  <c r="O184" i="23"/>
  <c r="O189" i="23"/>
  <c r="O194" i="23"/>
  <c r="O195" i="23"/>
  <c r="O193" i="23"/>
  <c r="O196" i="23"/>
  <c r="O190" i="23"/>
  <c r="O192" i="23"/>
  <c r="O186" i="23"/>
  <c r="O187" i="23"/>
  <c r="O199" i="23"/>
  <c r="O206" i="23"/>
  <c r="O197" i="23"/>
  <c r="O208" i="23"/>
  <c r="O202" i="23"/>
  <c r="O203" i="23"/>
  <c r="O201" i="23"/>
  <c r="O204" i="23"/>
  <c r="O198" i="23"/>
  <c r="O207" i="23"/>
  <c r="O200" i="23"/>
  <c r="O205" i="23"/>
  <c r="O213" i="23"/>
  <c r="O42" i="23"/>
  <c r="O43" i="23"/>
  <c r="O58" i="23"/>
  <c r="O59" i="23"/>
  <c r="O41" i="23"/>
  <c r="O44" i="23"/>
  <c r="O57" i="23"/>
  <c r="O60" i="23"/>
  <c r="O47" i="23"/>
  <c r="O54" i="23"/>
  <c r="O63" i="23"/>
  <c r="O70" i="23"/>
  <c r="O214" i="23"/>
  <c r="O40" i="23"/>
  <c r="O45" i="23"/>
  <c r="O56" i="23"/>
  <c r="O61" i="23"/>
  <c r="O72" i="23"/>
  <c r="O50" i="23"/>
  <c r="O51" i="23"/>
  <c r="O66" i="23"/>
  <c r="O67" i="23"/>
  <c r="O210" i="23"/>
  <c r="O211" i="23"/>
  <c r="O49" i="23"/>
  <c r="O52" i="23"/>
  <c r="O65" i="23"/>
  <c r="O68" i="23"/>
  <c r="O209" i="23"/>
  <c r="O212" i="23"/>
  <c r="O46" i="23"/>
  <c r="O55" i="23"/>
  <c r="O62" i="23"/>
  <c r="O71" i="23"/>
  <c r="O215" i="23"/>
  <c r="O48" i="23"/>
  <c r="O53" i="23"/>
  <c r="O64" i="23"/>
  <c r="O69" i="23"/>
  <c r="O80" i="23"/>
  <c r="O85" i="23"/>
  <c r="O96" i="23"/>
  <c r="O74" i="23"/>
  <c r="O75" i="23"/>
  <c r="O90" i="23"/>
  <c r="O91" i="23"/>
  <c r="O73" i="23"/>
  <c r="O76" i="23"/>
  <c r="O89" i="23"/>
  <c r="O92" i="23"/>
  <c r="O79" i="23"/>
  <c r="O86" i="23"/>
  <c r="O95" i="23"/>
  <c r="O77" i="23"/>
  <c r="O88" i="23"/>
  <c r="O93" i="23"/>
  <c r="O82" i="23"/>
  <c r="O83" i="23"/>
  <c r="O98" i="23"/>
  <c r="O99" i="23"/>
  <c r="O81" i="23"/>
  <c r="O84" i="23"/>
  <c r="O97" i="23"/>
  <c r="O78" i="23"/>
  <c r="O87" i="23"/>
  <c r="O94" i="23"/>
  <c r="O106" i="23"/>
  <c r="O107" i="23"/>
  <c r="O105" i="23"/>
  <c r="O108" i="23"/>
  <c r="O102" i="23"/>
  <c r="O111" i="23"/>
  <c r="O104" i="23"/>
  <c r="O109" i="23"/>
  <c r="O100" i="23"/>
  <c r="O103" i="23"/>
  <c r="O110" i="23"/>
  <c r="O101" i="23"/>
  <c r="N105" i="31"/>
  <c r="O121" i="23"/>
  <c r="O17" i="23"/>
  <c r="O225" i="23"/>
  <c r="O227" i="23" s="1"/>
  <c r="O53" i="30" s="1"/>
  <c r="O26" i="31" s="1"/>
  <c r="Q11" i="25"/>
  <c r="Q10" i="25"/>
  <c r="S6" i="25"/>
  <c r="S7" i="25" s="1"/>
  <c r="R4" i="25"/>
  <c r="R9" i="25" s="1"/>
  <c r="P4" i="23"/>
  <c r="P9" i="23" s="1"/>
  <c r="Q6" i="23"/>
  <c r="Q7" i="23" s="1"/>
  <c r="O10" i="23"/>
  <c r="O11" i="23"/>
  <c r="R4" i="22"/>
  <c r="R9" i="22" s="1"/>
  <c r="S6" i="22"/>
  <c r="S7" i="22" s="1"/>
  <c r="N106" i="31" l="1"/>
  <c r="O103" i="31" s="1"/>
  <c r="P254" i="23"/>
  <c r="P263" i="23"/>
  <c r="P270" i="23"/>
  <c r="P279" i="23"/>
  <c r="P256" i="23"/>
  <c r="P261" i="23"/>
  <c r="P272" i="23"/>
  <c r="P277" i="23"/>
  <c r="P250" i="23"/>
  <c r="P251" i="23"/>
  <c r="P266" i="23"/>
  <c r="P267" i="23"/>
  <c r="P249" i="23"/>
  <c r="P252" i="23"/>
  <c r="P265" i="23"/>
  <c r="P268" i="23"/>
  <c r="P255" i="23"/>
  <c r="P262" i="23"/>
  <c r="P271" i="23"/>
  <c r="P278" i="23"/>
  <c r="P253" i="23"/>
  <c r="P264" i="23"/>
  <c r="P269" i="23"/>
  <c r="P258" i="23"/>
  <c r="P259" i="23"/>
  <c r="P274" i="23"/>
  <c r="P275" i="23"/>
  <c r="P257" i="23"/>
  <c r="P260" i="23"/>
  <c r="P273" i="23"/>
  <c r="P276" i="23"/>
  <c r="P289" i="23"/>
  <c r="P292" i="23"/>
  <c r="P286" i="23"/>
  <c r="P288" i="23"/>
  <c r="P293" i="23"/>
  <c r="P282" i="23"/>
  <c r="P283" i="23"/>
  <c r="P281" i="23"/>
  <c r="P284" i="23"/>
  <c r="P287" i="23"/>
  <c r="P294" i="23"/>
  <c r="P280" i="23"/>
  <c r="P285" i="23"/>
  <c r="P290" i="23"/>
  <c r="P291" i="23"/>
  <c r="P306" i="23"/>
  <c r="P305" i="23"/>
  <c r="P295" i="23"/>
  <c r="P302" i="23"/>
  <c r="P304" i="23"/>
  <c r="P298" i="23"/>
  <c r="P299" i="23"/>
  <c r="P297" i="23"/>
  <c r="P300" i="23"/>
  <c r="P303" i="23"/>
  <c r="P296" i="23"/>
  <c r="P301" i="23"/>
  <c r="P311" i="23"/>
  <c r="P309" i="23"/>
  <c r="P314" i="23"/>
  <c r="P315" i="23"/>
  <c r="P313" i="23"/>
  <c r="P310" i="23"/>
  <c r="P312" i="23"/>
  <c r="P307" i="23"/>
  <c r="P308" i="23"/>
  <c r="P317" i="23"/>
  <c r="P146" i="23"/>
  <c r="P147" i="23"/>
  <c r="P162" i="23"/>
  <c r="P163" i="23"/>
  <c r="P145" i="23"/>
  <c r="P148" i="23"/>
  <c r="P161" i="23"/>
  <c r="P164" i="23"/>
  <c r="P151" i="23"/>
  <c r="P158" i="23"/>
  <c r="P318" i="23"/>
  <c r="P149" i="23"/>
  <c r="P160" i="23"/>
  <c r="P154" i="23"/>
  <c r="P155" i="23"/>
  <c r="P153" i="23"/>
  <c r="P156" i="23"/>
  <c r="P316" i="23"/>
  <c r="P150" i="23"/>
  <c r="P159" i="23"/>
  <c r="P319" i="23"/>
  <c r="P152" i="23"/>
  <c r="P157" i="23"/>
  <c r="P165" i="23"/>
  <c r="P176" i="23"/>
  <c r="P181" i="23"/>
  <c r="P170" i="23"/>
  <c r="P171" i="23"/>
  <c r="P169" i="23"/>
  <c r="P172" i="23"/>
  <c r="P166" i="23"/>
  <c r="P175" i="23"/>
  <c r="P182" i="23"/>
  <c r="P168" i="23"/>
  <c r="P173" i="23"/>
  <c r="P178" i="23"/>
  <c r="P179" i="23"/>
  <c r="P177" i="23"/>
  <c r="P180" i="23"/>
  <c r="P167" i="23"/>
  <c r="P174" i="23"/>
  <c r="P183" i="23"/>
  <c r="P186" i="23"/>
  <c r="P187" i="23"/>
  <c r="P185" i="23"/>
  <c r="P188" i="23"/>
  <c r="P191" i="23"/>
  <c r="P184" i="23"/>
  <c r="P189" i="23"/>
  <c r="P194" i="23"/>
  <c r="P195" i="23"/>
  <c r="P193" i="23"/>
  <c r="P196" i="23"/>
  <c r="P190" i="23"/>
  <c r="P192" i="23"/>
  <c r="P199" i="23"/>
  <c r="P206" i="23"/>
  <c r="P197" i="23"/>
  <c r="P202" i="23"/>
  <c r="P203" i="23"/>
  <c r="P201" i="23"/>
  <c r="P204" i="23"/>
  <c r="P198" i="23"/>
  <c r="P207" i="23"/>
  <c r="P200" i="23"/>
  <c r="P205" i="23"/>
  <c r="P215" i="23"/>
  <c r="P48" i="23"/>
  <c r="P53" i="23"/>
  <c r="P64" i="23"/>
  <c r="P69" i="23"/>
  <c r="P213" i="23"/>
  <c r="P42" i="23"/>
  <c r="P43" i="23"/>
  <c r="P58" i="23"/>
  <c r="P59" i="23"/>
  <c r="P208" i="23"/>
  <c r="P41" i="23"/>
  <c r="P44" i="23"/>
  <c r="P57" i="23"/>
  <c r="P60" i="23"/>
  <c r="P47" i="23"/>
  <c r="P54" i="23"/>
  <c r="P63" i="23"/>
  <c r="P70" i="23"/>
  <c r="P214" i="23"/>
  <c r="P45" i="23"/>
  <c r="P56" i="23"/>
  <c r="P61" i="23"/>
  <c r="P72" i="23"/>
  <c r="P50" i="23"/>
  <c r="P51" i="23"/>
  <c r="P66" i="23"/>
  <c r="P67" i="23"/>
  <c r="P210" i="23"/>
  <c r="P211" i="23"/>
  <c r="P49" i="23"/>
  <c r="P52" i="23"/>
  <c r="P65" i="23"/>
  <c r="P68" i="23"/>
  <c r="P209" i="23"/>
  <c r="P212" i="23"/>
  <c r="P46" i="23"/>
  <c r="P55" i="23"/>
  <c r="P62" i="23"/>
  <c r="P71" i="23"/>
  <c r="P78" i="23"/>
  <c r="P87" i="23"/>
  <c r="P94" i="23"/>
  <c r="P80" i="23"/>
  <c r="P85" i="23"/>
  <c r="P96" i="23"/>
  <c r="P74" i="23"/>
  <c r="P75" i="23"/>
  <c r="P90" i="23"/>
  <c r="P91" i="23"/>
  <c r="P73" i="23"/>
  <c r="P76" i="23"/>
  <c r="P89" i="23"/>
  <c r="P92" i="23"/>
  <c r="P79" i="23"/>
  <c r="P86" i="23"/>
  <c r="P95" i="23"/>
  <c r="P77" i="23"/>
  <c r="P88" i="23"/>
  <c r="P93" i="23"/>
  <c r="P82" i="23"/>
  <c r="P83" i="23"/>
  <c r="P98" i="23"/>
  <c r="P99" i="23"/>
  <c r="P81" i="23"/>
  <c r="P84" i="23"/>
  <c r="P97" i="23"/>
  <c r="P101" i="23"/>
  <c r="P106" i="23"/>
  <c r="P107" i="23"/>
  <c r="P105" i="23"/>
  <c r="P108" i="23"/>
  <c r="P102" i="23"/>
  <c r="P111" i="23"/>
  <c r="P104" i="23"/>
  <c r="P109" i="23"/>
  <c r="P100" i="23"/>
  <c r="P103" i="23"/>
  <c r="P110" i="23"/>
  <c r="O98" i="31"/>
  <c r="O105" i="31"/>
  <c r="O90" i="31"/>
  <c r="P121" i="23"/>
  <c r="P17" i="23"/>
  <c r="P225" i="23"/>
  <c r="P227" i="23" s="1"/>
  <c r="P53" i="30" s="1"/>
  <c r="P26" i="31" s="1"/>
  <c r="T6" i="22"/>
  <c r="T7" i="22" s="1"/>
  <c r="S4" i="22"/>
  <c r="S9" i="22" s="1"/>
  <c r="R6" i="23"/>
  <c r="R7" i="23" s="1"/>
  <c r="Q4" i="23"/>
  <c r="Q9" i="23" s="1"/>
  <c r="R11" i="25"/>
  <c r="R10" i="25"/>
  <c r="P11" i="23"/>
  <c r="P10" i="23"/>
  <c r="T6" i="25"/>
  <c r="T7" i="25" s="1"/>
  <c r="S4" i="25"/>
  <c r="S9" i="25" s="1"/>
  <c r="Q257" i="23" l="1"/>
  <c r="Q260" i="23"/>
  <c r="Q273" i="23"/>
  <c r="Q276" i="23"/>
  <c r="Q254" i="23"/>
  <c r="Q263" i="23"/>
  <c r="Q270" i="23"/>
  <c r="Q279" i="23"/>
  <c r="Q256" i="23"/>
  <c r="Q261" i="23"/>
  <c r="Q272" i="23"/>
  <c r="Q277" i="23"/>
  <c r="Q250" i="23"/>
  <c r="Q251" i="23"/>
  <c r="Q266" i="23"/>
  <c r="Q267" i="23"/>
  <c r="Q252" i="23"/>
  <c r="Q265" i="23"/>
  <c r="Q268" i="23"/>
  <c r="Q255" i="23"/>
  <c r="Q262" i="23"/>
  <c r="Q271" i="23"/>
  <c r="Q278" i="23"/>
  <c r="Q253" i="23"/>
  <c r="Q264" i="23"/>
  <c r="Q269" i="23"/>
  <c r="Q258" i="23"/>
  <c r="Q259" i="23"/>
  <c r="Q274" i="23"/>
  <c r="Q275" i="23"/>
  <c r="Q290" i="23"/>
  <c r="Q291" i="23"/>
  <c r="Q289" i="23"/>
  <c r="Q292" i="23"/>
  <c r="Q286" i="23"/>
  <c r="Q288" i="23"/>
  <c r="Q293" i="23"/>
  <c r="Q282" i="23"/>
  <c r="Q283" i="23"/>
  <c r="Q281" i="23"/>
  <c r="Q284" i="23"/>
  <c r="Q287" i="23"/>
  <c r="Q294" i="23"/>
  <c r="Q280" i="23"/>
  <c r="Q285" i="23"/>
  <c r="Q296" i="23"/>
  <c r="Q301" i="23"/>
  <c r="Q306" i="23"/>
  <c r="Q305" i="23"/>
  <c r="Q295" i="23"/>
  <c r="Q302" i="23"/>
  <c r="Q304" i="23"/>
  <c r="Q298" i="23"/>
  <c r="Q299" i="23"/>
  <c r="Q297" i="23"/>
  <c r="Q300" i="23"/>
  <c r="Q303" i="23"/>
  <c r="Q308" i="23"/>
  <c r="Q311" i="23"/>
  <c r="Q309" i="23"/>
  <c r="Q314" i="23"/>
  <c r="Q315" i="23"/>
  <c r="Q313" i="23"/>
  <c r="Q310" i="23"/>
  <c r="Q312" i="23"/>
  <c r="Q307" i="23"/>
  <c r="Q319" i="23"/>
  <c r="Q152" i="23"/>
  <c r="Q157" i="23"/>
  <c r="Q317" i="23"/>
  <c r="Q146" i="23"/>
  <c r="Q147" i="23"/>
  <c r="Q162" i="23"/>
  <c r="Q163" i="23"/>
  <c r="Q148" i="23"/>
  <c r="Q161" i="23"/>
  <c r="Q164" i="23"/>
  <c r="Q151" i="23"/>
  <c r="Q158" i="23"/>
  <c r="Q318" i="23"/>
  <c r="Q149" i="23"/>
  <c r="Q160" i="23"/>
  <c r="Q154" i="23"/>
  <c r="Q155" i="23"/>
  <c r="Q153" i="23"/>
  <c r="Q156" i="23"/>
  <c r="Q316" i="23"/>
  <c r="Q150" i="23"/>
  <c r="Q159" i="23"/>
  <c r="Q167" i="23"/>
  <c r="Q174" i="23"/>
  <c r="Q183" i="23"/>
  <c r="Q165" i="23"/>
  <c r="Q176" i="23"/>
  <c r="Q181" i="23"/>
  <c r="Q170" i="23"/>
  <c r="Q171" i="23"/>
  <c r="Q169" i="23"/>
  <c r="Q172" i="23"/>
  <c r="Q166" i="23"/>
  <c r="Q175" i="23"/>
  <c r="Q182" i="23"/>
  <c r="Q168" i="23"/>
  <c r="Q173" i="23"/>
  <c r="Q178" i="23"/>
  <c r="Q179" i="23"/>
  <c r="Q177" i="23"/>
  <c r="Q180" i="23"/>
  <c r="Q192" i="23"/>
  <c r="Q186" i="23"/>
  <c r="Q187" i="23"/>
  <c r="Q185" i="23"/>
  <c r="Q188" i="23"/>
  <c r="Q191" i="23"/>
  <c r="Q184" i="23"/>
  <c r="Q189" i="23"/>
  <c r="Q194" i="23"/>
  <c r="Q195" i="23"/>
  <c r="Q193" i="23"/>
  <c r="Q196" i="23"/>
  <c r="Q190" i="23"/>
  <c r="Q199" i="23"/>
  <c r="Q206" i="23"/>
  <c r="Q197" i="23"/>
  <c r="Q202" i="23"/>
  <c r="Q203" i="23"/>
  <c r="Q201" i="23"/>
  <c r="Q204" i="23"/>
  <c r="Q198" i="23"/>
  <c r="Q200" i="23"/>
  <c r="Q205" i="23"/>
  <c r="Q209" i="23"/>
  <c r="Q212" i="23"/>
  <c r="Q46" i="23"/>
  <c r="Q55" i="23"/>
  <c r="Q62" i="23"/>
  <c r="Q71" i="23"/>
  <c r="Q215" i="23"/>
  <c r="Q48" i="23"/>
  <c r="Q53" i="23"/>
  <c r="Q64" i="23"/>
  <c r="Q69" i="23"/>
  <c r="Q213" i="23"/>
  <c r="Q42" i="23"/>
  <c r="Q43" i="23"/>
  <c r="Q58" i="23"/>
  <c r="Q59" i="23"/>
  <c r="Q208" i="23"/>
  <c r="Q44" i="23"/>
  <c r="Q57" i="23"/>
  <c r="Q60" i="23"/>
  <c r="Q47" i="23"/>
  <c r="Q54" i="23"/>
  <c r="Q63" i="23"/>
  <c r="Q70" i="23"/>
  <c r="Q207" i="23"/>
  <c r="Q214" i="23"/>
  <c r="Q45" i="23"/>
  <c r="Q56" i="23"/>
  <c r="Q61" i="23"/>
  <c r="Q72" i="23"/>
  <c r="Q50" i="23"/>
  <c r="Q51" i="23"/>
  <c r="Q66" i="23"/>
  <c r="Q67" i="23"/>
  <c r="Q210" i="23"/>
  <c r="Q211" i="23"/>
  <c r="Q49" i="23"/>
  <c r="Q52" i="23"/>
  <c r="Q65" i="23"/>
  <c r="Q68" i="23"/>
  <c r="Q81" i="23"/>
  <c r="Q84" i="23"/>
  <c r="Q97" i="23"/>
  <c r="Q78" i="23"/>
  <c r="Q87" i="23"/>
  <c r="Q94" i="23"/>
  <c r="Q80" i="23"/>
  <c r="Q85" i="23"/>
  <c r="Q96" i="23"/>
  <c r="Q74" i="23"/>
  <c r="Q75" i="23"/>
  <c r="Q90" i="23"/>
  <c r="Q91" i="23"/>
  <c r="Q73" i="23"/>
  <c r="Q76" i="23"/>
  <c r="Q89" i="23"/>
  <c r="Q92" i="23"/>
  <c r="Q79" i="23"/>
  <c r="Q86" i="23"/>
  <c r="Q95" i="23"/>
  <c r="Q77" i="23"/>
  <c r="Q88" i="23"/>
  <c r="Q93" i="23"/>
  <c r="Q82" i="23"/>
  <c r="Q83" i="23"/>
  <c r="Q98" i="23"/>
  <c r="Q99" i="23"/>
  <c r="Q103" i="23"/>
  <c r="Q110" i="23"/>
  <c r="Q101" i="23"/>
  <c r="Q106" i="23"/>
  <c r="Q107" i="23"/>
  <c r="Q105" i="23"/>
  <c r="Q108" i="23"/>
  <c r="Q102" i="23"/>
  <c r="Q111" i="23"/>
  <c r="Q104" i="23"/>
  <c r="Q109" i="23"/>
  <c r="Q100" i="23"/>
  <c r="P98" i="31"/>
  <c r="Q121" i="23"/>
  <c r="Q17" i="23"/>
  <c r="Q225" i="23"/>
  <c r="Q227" i="23" s="1"/>
  <c r="Q53" i="30" s="1"/>
  <c r="Q26" i="31" s="1"/>
  <c r="S10" i="25"/>
  <c r="S11" i="25"/>
  <c r="T4" i="25"/>
  <c r="T9" i="25" s="1"/>
  <c r="U6" i="25"/>
  <c r="U7" i="25" s="1"/>
  <c r="Q11" i="23"/>
  <c r="Q10" i="23"/>
  <c r="R4" i="23"/>
  <c r="R9" i="23" s="1"/>
  <c r="S6" i="23"/>
  <c r="S7" i="23" s="1"/>
  <c r="T4" i="22"/>
  <c r="T9" i="22" s="1"/>
  <c r="U6" i="22"/>
  <c r="U7" i="22" s="1"/>
  <c r="R258" i="23" l="1"/>
  <c r="R259" i="23"/>
  <c r="R274" i="23"/>
  <c r="R275" i="23"/>
  <c r="R257" i="23"/>
  <c r="R260" i="23"/>
  <c r="R273" i="23"/>
  <c r="R276" i="23"/>
  <c r="R254" i="23"/>
  <c r="R263" i="23"/>
  <c r="R270" i="23"/>
  <c r="R279" i="23"/>
  <c r="R256" i="23"/>
  <c r="R261" i="23"/>
  <c r="R272" i="23"/>
  <c r="R277" i="23"/>
  <c r="R251" i="23"/>
  <c r="R266" i="23"/>
  <c r="R267" i="23"/>
  <c r="R252" i="23"/>
  <c r="R265" i="23"/>
  <c r="R268" i="23"/>
  <c r="R255" i="23"/>
  <c r="R262" i="23"/>
  <c r="R271" i="23"/>
  <c r="R278" i="23"/>
  <c r="R253" i="23"/>
  <c r="R264" i="23"/>
  <c r="R269" i="23"/>
  <c r="R280" i="23"/>
  <c r="R285" i="23"/>
  <c r="R290" i="23"/>
  <c r="R291" i="23"/>
  <c r="R289" i="23"/>
  <c r="R292" i="23"/>
  <c r="R286" i="23"/>
  <c r="R288" i="23"/>
  <c r="R293" i="23"/>
  <c r="R282" i="23"/>
  <c r="R283" i="23"/>
  <c r="R281" i="23"/>
  <c r="R284" i="23"/>
  <c r="R287" i="23"/>
  <c r="R294" i="23"/>
  <c r="R303" i="23"/>
  <c r="R296" i="23"/>
  <c r="R301" i="23"/>
  <c r="R306" i="23"/>
  <c r="R305" i="23"/>
  <c r="R295" i="23"/>
  <c r="R302" i="23"/>
  <c r="R304" i="23"/>
  <c r="R298" i="23"/>
  <c r="R299" i="23"/>
  <c r="R297" i="23"/>
  <c r="R300" i="23"/>
  <c r="R307" i="23"/>
  <c r="R308" i="23"/>
  <c r="R311" i="23"/>
  <c r="R309" i="23"/>
  <c r="R314" i="23"/>
  <c r="R315" i="23"/>
  <c r="R313" i="23"/>
  <c r="R310" i="23"/>
  <c r="R312" i="23"/>
  <c r="R316" i="23"/>
  <c r="R150" i="23"/>
  <c r="R159" i="23"/>
  <c r="R319" i="23"/>
  <c r="R152" i="23"/>
  <c r="R157" i="23"/>
  <c r="R317" i="23"/>
  <c r="R147" i="23"/>
  <c r="R162" i="23"/>
  <c r="R163" i="23"/>
  <c r="R148" i="23"/>
  <c r="R161" i="23"/>
  <c r="R164" i="23"/>
  <c r="R151" i="23"/>
  <c r="R158" i="23"/>
  <c r="R318" i="23"/>
  <c r="R149" i="23"/>
  <c r="R160" i="23"/>
  <c r="R154" i="23"/>
  <c r="R155" i="23"/>
  <c r="R153" i="23"/>
  <c r="R156" i="23"/>
  <c r="R177" i="23"/>
  <c r="R180" i="23"/>
  <c r="R167" i="23"/>
  <c r="R174" i="23"/>
  <c r="R183" i="23"/>
  <c r="R165" i="23"/>
  <c r="R176" i="23"/>
  <c r="R181" i="23"/>
  <c r="R170" i="23"/>
  <c r="R171" i="23"/>
  <c r="R169" i="23"/>
  <c r="R172" i="23"/>
  <c r="R166" i="23"/>
  <c r="R175" i="23"/>
  <c r="R182" i="23"/>
  <c r="R168" i="23"/>
  <c r="R173" i="23"/>
  <c r="R178" i="23"/>
  <c r="R179" i="23"/>
  <c r="R190" i="23"/>
  <c r="R192" i="23"/>
  <c r="R186" i="23"/>
  <c r="R187" i="23"/>
  <c r="R185" i="23"/>
  <c r="R188" i="23"/>
  <c r="R191" i="23"/>
  <c r="R184" i="23"/>
  <c r="R189" i="23"/>
  <c r="R194" i="23"/>
  <c r="R195" i="23"/>
  <c r="R193" i="23"/>
  <c r="R200" i="23"/>
  <c r="R205" i="23"/>
  <c r="R199" i="23"/>
  <c r="R206" i="23"/>
  <c r="R197" i="23"/>
  <c r="R208" i="23"/>
  <c r="R202" i="23"/>
  <c r="R203" i="23"/>
  <c r="R196" i="23"/>
  <c r="R201" i="23"/>
  <c r="R204" i="23"/>
  <c r="R198" i="23"/>
  <c r="R210" i="23"/>
  <c r="R211" i="23"/>
  <c r="R49" i="23"/>
  <c r="R52" i="23"/>
  <c r="R65" i="23"/>
  <c r="R68" i="23"/>
  <c r="R209" i="23"/>
  <c r="R212" i="23"/>
  <c r="R46" i="23"/>
  <c r="R55" i="23"/>
  <c r="R62" i="23"/>
  <c r="R71" i="23"/>
  <c r="R215" i="23"/>
  <c r="R48" i="23"/>
  <c r="R53" i="23"/>
  <c r="R64" i="23"/>
  <c r="R69" i="23"/>
  <c r="R213" i="23"/>
  <c r="R43" i="23"/>
  <c r="R58" i="23"/>
  <c r="R59" i="23"/>
  <c r="R44" i="23"/>
  <c r="R57" i="23"/>
  <c r="R60" i="23"/>
  <c r="R47" i="23"/>
  <c r="R54" i="23"/>
  <c r="R63" i="23"/>
  <c r="R70" i="23"/>
  <c r="R207" i="23"/>
  <c r="R214" i="23"/>
  <c r="R45" i="23"/>
  <c r="R56" i="23"/>
  <c r="R61" i="23"/>
  <c r="R72" i="23"/>
  <c r="R50" i="23"/>
  <c r="R51" i="23"/>
  <c r="R66" i="23"/>
  <c r="R67" i="23"/>
  <c r="R82" i="23"/>
  <c r="R83" i="23"/>
  <c r="R98" i="23"/>
  <c r="R99" i="23"/>
  <c r="R81" i="23"/>
  <c r="R84" i="23"/>
  <c r="R97" i="23"/>
  <c r="R78" i="23"/>
  <c r="R87" i="23"/>
  <c r="R94" i="23"/>
  <c r="R80" i="23"/>
  <c r="R85" i="23"/>
  <c r="R96" i="23"/>
  <c r="R74" i="23"/>
  <c r="R75" i="23"/>
  <c r="R90" i="23"/>
  <c r="R91" i="23"/>
  <c r="R73" i="23"/>
  <c r="R76" i="23"/>
  <c r="R89" i="23"/>
  <c r="R92" i="23"/>
  <c r="R79" i="23"/>
  <c r="R86" i="23"/>
  <c r="R95" i="23"/>
  <c r="R77" i="23"/>
  <c r="R88" i="23"/>
  <c r="R93" i="23"/>
  <c r="R100" i="23"/>
  <c r="R103" i="23"/>
  <c r="R110" i="23"/>
  <c r="R101" i="23"/>
  <c r="R106" i="23"/>
  <c r="R107" i="23"/>
  <c r="R105" i="23"/>
  <c r="R108" i="23"/>
  <c r="R102" i="23"/>
  <c r="R111" i="23"/>
  <c r="R104" i="23"/>
  <c r="R109" i="23"/>
  <c r="Q98" i="31"/>
  <c r="R121" i="23"/>
  <c r="R17" i="23"/>
  <c r="R225" i="23"/>
  <c r="R227" i="23" s="1"/>
  <c r="R53" i="30" s="1"/>
  <c r="R26" i="31" s="1"/>
  <c r="U4" i="25"/>
  <c r="U9" i="25" s="1"/>
  <c r="V6" i="25"/>
  <c r="V7" i="25" s="1"/>
  <c r="T11" i="25"/>
  <c r="T10" i="25"/>
  <c r="T6" i="23"/>
  <c r="T7" i="23" s="1"/>
  <c r="S4" i="23"/>
  <c r="S9" i="23" s="1"/>
  <c r="R11" i="23"/>
  <c r="R10" i="23"/>
  <c r="V6" i="22"/>
  <c r="V7" i="22" s="1"/>
  <c r="U4" i="22"/>
  <c r="U9" i="22" s="1"/>
  <c r="S253" i="23" l="1"/>
  <c r="S264" i="23"/>
  <c r="S269" i="23"/>
  <c r="S258" i="23"/>
  <c r="S259" i="23"/>
  <c r="S274" i="23"/>
  <c r="S275" i="23"/>
  <c r="S257" i="23"/>
  <c r="S260" i="23"/>
  <c r="S273" i="23"/>
  <c r="S276" i="23"/>
  <c r="S254" i="23"/>
  <c r="S263" i="23"/>
  <c r="S270" i="23"/>
  <c r="S279" i="23"/>
  <c r="S256" i="23"/>
  <c r="S261" i="23"/>
  <c r="S272" i="23"/>
  <c r="S277" i="23"/>
  <c r="S266" i="23"/>
  <c r="S267" i="23"/>
  <c r="S252" i="23"/>
  <c r="S265" i="23"/>
  <c r="S268" i="23"/>
  <c r="S255" i="23"/>
  <c r="S262" i="23"/>
  <c r="S271" i="23"/>
  <c r="S278" i="23"/>
  <c r="S287" i="23"/>
  <c r="S294" i="23"/>
  <c r="S280" i="23"/>
  <c r="S285" i="23"/>
  <c r="S290" i="23"/>
  <c r="S291" i="23"/>
  <c r="S289" i="23"/>
  <c r="S292" i="23"/>
  <c r="S286" i="23"/>
  <c r="S288" i="23"/>
  <c r="S293" i="23"/>
  <c r="S282" i="23"/>
  <c r="S283" i="23"/>
  <c r="S281" i="23"/>
  <c r="S284" i="23"/>
  <c r="S297" i="23"/>
  <c r="S300" i="23"/>
  <c r="S303" i="23"/>
  <c r="S296" i="23"/>
  <c r="S301" i="23"/>
  <c r="S306" i="23"/>
  <c r="S305" i="23"/>
  <c r="S295" i="23"/>
  <c r="S302" i="23"/>
  <c r="S304" i="23"/>
  <c r="S298" i="23"/>
  <c r="S299" i="23"/>
  <c r="S312" i="23"/>
  <c r="S307" i="23"/>
  <c r="S308" i="23"/>
  <c r="S311" i="23"/>
  <c r="S309" i="23"/>
  <c r="S314" i="23"/>
  <c r="S313" i="23"/>
  <c r="S310" i="23"/>
  <c r="S315" i="23"/>
  <c r="S153" i="23"/>
  <c r="S156" i="23"/>
  <c r="S316" i="23"/>
  <c r="S150" i="23"/>
  <c r="S159" i="23"/>
  <c r="S319" i="23"/>
  <c r="S152" i="23"/>
  <c r="S157" i="23"/>
  <c r="S317" i="23"/>
  <c r="S162" i="23"/>
  <c r="S163" i="23"/>
  <c r="S148" i="23"/>
  <c r="S161" i="23"/>
  <c r="S164" i="23"/>
  <c r="S151" i="23"/>
  <c r="S158" i="23"/>
  <c r="S318" i="23"/>
  <c r="S149" i="23"/>
  <c r="S160" i="23"/>
  <c r="S154" i="23"/>
  <c r="S155" i="23"/>
  <c r="S178" i="23"/>
  <c r="S179" i="23"/>
  <c r="S177" i="23"/>
  <c r="S180" i="23"/>
  <c r="S167" i="23"/>
  <c r="S174" i="23"/>
  <c r="S183" i="23"/>
  <c r="S165" i="23"/>
  <c r="S176" i="23"/>
  <c r="S181" i="23"/>
  <c r="S170" i="23"/>
  <c r="S171" i="23"/>
  <c r="S169" i="23"/>
  <c r="S172" i="23"/>
  <c r="S166" i="23"/>
  <c r="S175" i="23"/>
  <c r="S182" i="23"/>
  <c r="S168" i="23"/>
  <c r="S173" i="23"/>
  <c r="S193" i="23"/>
  <c r="S196" i="23"/>
  <c r="S190" i="23"/>
  <c r="S192" i="23"/>
  <c r="S186" i="23"/>
  <c r="S187" i="23"/>
  <c r="S185" i="23"/>
  <c r="S188" i="23"/>
  <c r="S191" i="23"/>
  <c r="S184" i="23"/>
  <c r="S189" i="23"/>
  <c r="S194" i="23"/>
  <c r="S195" i="23"/>
  <c r="S198" i="23"/>
  <c r="S207" i="23"/>
  <c r="S200" i="23"/>
  <c r="S205" i="23"/>
  <c r="S199" i="23"/>
  <c r="S206" i="23"/>
  <c r="S197" i="23"/>
  <c r="S202" i="23"/>
  <c r="S203" i="23"/>
  <c r="S201" i="23"/>
  <c r="S204" i="23"/>
  <c r="S50" i="23"/>
  <c r="S51" i="23"/>
  <c r="S66" i="23"/>
  <c r="S67" i="23"/>
  <c r="S210" i="23"/>
  <c r="S211" i="23"/>
  <c r="S49" i="23"/>
  <c r="S52" i="23"/>
  <c r="S65" i="23"/>
  <c r="S68" i="23"/>
  <c r="S209" i="23"/>
  <c r="S212" i="23"/>
  <c r="S46" i="23"/>
  <c r="S55" i="23"/>
  <c r="S62" i="23"/>
  <c r="S71" i="23"/>
  <c r="S215" i="23"/>
  <c r="S48" i="23"/>
  <c r="S53" i="23"/>
  <c r="S64" i="23"/>
  <c r="S69" i="23"/>
  <c r="S208" i="23"/>
  <c r="S213" i="23"/>
  <c r="S58" i="23"/>
  <c r="S59" i="23"/>
  <c r="S44" i="23"/>
  <c r="S57" i="23"/>
  <c r="S60" i="23"/>
  <c r="S47" i="23"/>
  <c r="S54" i="23"/>
  <c r="S63" i="23"/>
  <c r="S70" i="23"/>
  <c r="S214" i="23"/>
  <c r="S45" i="23"/>
  <c r="S56" i="23"/>
  <c r="S61" i="23"/>
  <c r="S72" i="23"/>
  <c r="S77" i="23"/>
  <c r="S88" i="23"/>
  <c r="S93" i="23"/>
  <c r="S82" i="23"/>
  <c r="S83" i="23"/>
  <c r="S98" i="23"/>
  <c r="S99" i="23"/>
  <c r="S81" i="23"/>
  <c r="S84" i="23"/>
  <c r="S97" i="23"/>
  <c r="S78" i="23"/>
  <c r="S87" i="23"/>
  <c r="S94" i="23"/>
  <c r="S80" i="23"/>
  <c r="S85" i="23"/>
  <c r="S96" i="23"/>
  <c r="S74" i="23"/>
  <c r="S75" i="23"/>
  <c r="S90" i="23"/>
  <c r="S91" i="23"/>
  <c r="S73" i="23"/>
  <c r="S76" i="23"/>
  <c r="S89" i="23"/>
  <c r="S92" i="23"/>
  <c r="S79" i="23"/>
  <c r="S86" i="23"/>
  <c r="S95" i="23"/>
  <c r="S100" i="23"/>
  <c r="S103" i="23"/>
  <c r="S110" i="23"/>
  <c r="S101" i="23"/>
  <c r="S106" i="23"/>
  <c r="S107" i="23"/>
  <c r="S105" i="23"/>
  <c r="S108" i="23"/>
  <c r="S102" i="23"/>
  <c r="S111" i="23"/>
  <c r="S104" i="23"/>
  <c r="S109" i="23"/>
  <c r="R98" i="31"/>
  <c r="S17" i="23"/>
  <c r="S121" i="23"/>
  <c r="S225" i="23"/>
  <c r="S227" i="23" s="1"/>
  <c r="S53" i="30" s="1"/>
  <c r="S26" i="31" s="1"/>
  <c r="W6" i="22"/>
  <c r="W7" i="22" s="1"/>
  <c r="V4" i="22"/>
  <c r="V9" i="22" s="1"/>
  <c r="S10" i="23"/>
  <c r="S11" i="23"/>
  <c r="V4" i="25"/>
  <c r="V9" i="25" s="1"/>
  <c r="W6" i="25"/>
  <c r="W7" i="25" s="1"/>
  <c r="U6" i="23"/>
  <c r="U7" i="23" s="1"/>
  <c r="T4" i="23"/>
  <c r="T9" i="23" s="1"/>
  <c r="U11" i="25"/>
  <c r="U10" i="25"/>
  <c r="T255" i="23" l="1"/>
  <c r="T262" i="23"/>
  <c r="T271" i="23"/>
  <c r="T278" i="23"/>
  <c r="T253" i="23"/>
  <c r="T264" i="23"/>
  <c r="T269" i="23"/>
  <c r="T258" i="23"/>
  <c r="T259" i="23"/>
  <c r="T274" i="23"/>
  <c r="T275" i="23"/>
  <c r="T257" i="23"/>
  <c r="T260" i="23"/>
  <c r="T273" i="23"/>
  <c r="T276" i="23"/>
  <c r="T254" i="23"/>
  <c r="T263" i="23"/>
  <c r="T270" i="23"/>
  <c r="T256" i="23"/>
  <c r="T261" i="23"/>
  <c r="T272" i="23"/>
  <c r="T277" i="23"/>
  <c r="T266" i="23"/>
  <c r="T267" i="23"/>
  <c r="T265" i="23"/>
  <c r="T268" i="23"/>
  <c r="T279" i="23"/>
  <c r="T281" i="23"/>
  <c r="T284" i="23"/>
  <c r="T287" i="23"/>
  <c r="T294" i="23"/>
  <c r="T280" i="23"/>
  <c r="T285" i="23"/>
  <c r="T290" i="23"/>
  <c r="T291" i="23"/>
  <c r="T289" i="23"/>
  <c r="T292" i="23"/>
  <c r="T286" i="23"/>
  <c r="T288" i="23"/>
  <c r="T293" i="23"/>
  <c r="T282" i="23"/>
  <c r="T283" i="23"/>
  <c r="T298" i="23"/>
  <c r="T299" i="23"/>
  <c r="T297" i="23"/>
  <c r="T300" i="23"/>
  <c r="T303" i="23"/>
  <c r="T296" i="23"/>
  <c r="T301" i="23"/>
  <c r="T305" i="23"/>
  <c r="T295" i="23"/>
  <c r="T302" i="23"/>
  <c r="T304" i="23"/>
  <c r="T310" i="23"/>
  <c r="T306" i="23"/>
  <c r="T312" i="23"/>
  <c r="T307" i="23"/>
  <c r="T308" i="23"/>
  <c r="T311" i="23"/>
  <c r="T309" i="23"/>
  <c r="T314" i="23"/>
  <c r="T313" i="23"/>
  <c r="T154" i="23"/>
  <c r="T155" i="23"/>
  <c r="T315" i="23"/>
  <c r="T153" i="23"/>
  <c r="T156" i="23"/>
  <c r="T316" i="23"/>
  <c r="T150" i="23"/>
  <c r="T159" i="23"/>
  <c r="T319" i="23"/>
  <c r="T152" i="23"/>
  <c r="T157" i="23"/>
  <c r="T317" i="23"/>
  <c r="T162" i="23"/>
  <c r="T163" i="23"/>
  <c r="T161" i="23"/>
  <c r="T164" i="23"/>
  <c r="T151" i="23"/>
  <c r="T158" i="23"/>
  <c r="T318" i="23"/>
  <c r="T149" i="23"/>
  <c r="T160" i="23"/>
  <c r="T168" i="23"/>
  <c r="T173" i="23"/>
  <c r="T178" i="23"/>
  <c r="T179" i="23"/>
  <c r="T177" i="23"/>
  <c r="T180" i="23"/>
  <c r="T167" i="23"/>
  <c r="T174" i="23"/>
  <c r="T183" i="23"/>
  <c r="T165" i="23"/>
  <c r="T176" i="23"/>
  <c r="T181" i="23"/>
  <c r="T170" i="23"/>
  <c r="T171" i="23"/>
  <c r="T169" i="23"/>
  <c r="T172" i="23"/>
  <c r="T166" i="23"/>
  <c r="T175" i="23"/>
  <c r="T182" i="23"/>
  <c r="T194" i="23"/>
  <c r="T195" i="23"/>
  <c r="T193" i="23"/>
  <c r="T196" i="23"/>
  <c r="T190" i="23"/>
  <c r="T192" i="23"/>
  <c r="T186" i="23"/>
  <c r="T187" i="23"/>
  <c r="T185" i="23"/>
  <c r="T188" i="23"/>
  <c r="T191" i="23"/>
  <c r="T184" i="23"/>
  <c r="T189" i="23"/>
  <c r="T201" i="23"/>
  <c r="T204" i="23"/>
  <c r="T198" i="23"/>
  <c r="T207" i="23"/>
  <c r="T200" i="23"/>
  <c r="T205" i="23"/>
  <c r="T199" i="23"/>
  <c r="T206" i="23"/>
  <c r="T197" i="23"/>
  <c r="T202" i="23"/>
  <c r="T203" i="23"/>
  <c r="T214" i="23"/>
  <c r="T45" i="23"/>
  <c r="T56" i="23"/>
  <c r="T61" i="23"/>
  <c r="T72" i="23"/>
  <c r="T50" i="23"/>
  <c r="T51" i="23"/>
  <c r="T66" i="23"/>
  <c r="T67" i="23"/>
  <c r="T210" i="23"/>
  <c r="T211" i="23"/>
  <c r="T49" i="23"/>
  <c r="T52" i="23"/>
  <c r="T65" i="23"/>
  <c r="T68" i="23"/>
  <c r="T209" i="23"/>
  <c r="T212" i="23"/>
  <c r="T46" i="23"/>
  <c r="T55" i="23"/>
  <c r="T62" i="23"/>
  <c r="T71" i="23"/>
  <c r="T215" i="23"/>
  <c r="T48" i="23"/>
  <c r="T53" i="23"/>
  <c r="T64" i="23"/>
  <c r="T69" i="23"/>
  <c r="T208" i="23"/>
  <c r="T213" i="23"/>
  <c r="T58" i="23"/>
  <c r="T59" i="23"/>
  <c r="T57" i="23"/>
  <c r="T60" i="23"/>
  <c r="T47" i="23"/>
  <c r="T54" i="23"/>
  <c r="T63" i="23"/>
  <c r="T70" i="23"/>
  <c r="T79" i="23"/>
  <c r="T86" i="23"/>
  <c r="T95" i="23"/>
  <c r="T77" i="23"/>
  <c r="T88" i="23"/>
  <c r="T93" i="23"/>
  <c r="T82" i="23"/>
  <c r="T83" i="23"/>
  <c r="T98" i="23"/>
  <c r="T99" i="23"/>
  <c r="T81" i="23"/>
  <c r="T84" i="23"/>
  <c r="T97" i="23"/>
  <c r="T78" i="23"/>
  <c r="T87" i="23"/>
  <c r="T94" i="23"/>
  <c r="T80" i="23"/>
  <c r="T85" i="23"/>
  <c r="T96" i="23"/>
  <c r="T74" i="23"/>
  <c r="T75" i="23"/>
  <c r="T90" i="23"/>
  <c r="T91" i="23"/>
  <c r="T73" i="23"/>
  <c r="T76" i="23"/>
  <c r="T89" i="23"/>
  <c r="T92" i="23"/>
  <c r="T104" i="23"/>
  <c r="T109" i="23"/>
  <c r="T100" i="23"/>
  <c r="T103" i="23"/>
  <c r="T110" i="23"/>
  <c r="T101" i="23"/>
  <c r="T106" i="23"/>
  <c r="T107" i="23"/>
  <c r="T105" i="23"/>
  <c r="T108" i="23"/>
  <c r="T102" i="23"/>
  <c r="T111" i="23"/>
  <c r="S98" i="31"/>
  <c r="T17" i="23"/>
  <c r="T121" i="23"/>
  <c r="T225" i="23"/>
  <c r="T227" i="23" s="1"/>
  <c r="T53" i="30" s="1"/>
  <c r="T26" i="31" s="1"/>
  <c r="X6" i="25"/>
  <c r="X7" i="25" s="1"/>
  <c r="W4" i="25"/>
  <c r="W9" i="25" s="1"/>
  <c r="T11" i="23"/>
  <c r="T10" i="23"/>
  <c r="V11" i="25"/>
  <c r="V10" i="25"/>
  <c r="V6" i="23"/>
  <c r="V7" i="23" s="1"/>
  <c r="U4" i="23"/>
  <c r="U9" i="23" s="1"/>
  <c r="W4" i="22"/>
  <c r="W9" i="22" s="1"/>
  <c r="X6" i="22"/>
  <c r="X7" i="22" s="1"/>
  <c r="U265" i="23" l="1"/>
  <c r="U268" i="23"/>
  <c r="U255" i="23"/>
  <c r="U262" i="23"/>
  <c r="U271" i="23"/>
  <c r="U278" i="23"/>
  <c r="U264" i="23"/>
  <c r="U269" i="23"/>
  <c r="U258" i="23"/>
  <c r="U259" i="23"/>
  <c r="U274" i="23"/>
  <c r="U275" i="23"/>
  <c r="U257" i="23"/>
  <c r="U260" i="23"/>
  <c r="U273" i="23"/>
  <c r="U276" i="23"/>
  <c r="U254" i="23"/>
  <c r="U263" i="23"/>
  <c r="U270" i="23"/>
  <c r="U279" i="23"/>
  <c r="U256" i="23"/>
  <c r="U261" i="23"/>
  <c r="U272" i="23"/>
  <c r="U277" i="23"/>
  <c r="U266" i="23"/>
  <c r="U267" i="23"/>
  <c r="U282" i="23"/>
  <c r="U283" i="23"/>
  <c r="U281" i="23"/>
  <c r="U284" i="23"/>
  <c r="U287" i="23"/>
  <c r="U294" i="23"/>
  <c r="U280" i="23"/>
  <c r="U285" i="23"/>
  <c r="U290" i="23"/>
  <c r="U291" i="23"/>
  <c r="U289" i="23"/>
  <c r="U292" i="23"/>
  <c r="U286" i="23"/>
  <c r="U288" i="23"/>
  <c r="U293" i="23"/>
  <c r="U304" i="23"/>
  <c r="U298" i="23"/>
  <c r="U299" i="23"/>
  <c r="U297" i="23"/>
  <c r="U300" i="23"/>
  <c r="U303" i="23"/>
  <c r="U296" i="23"/>
  <c r="U301" i="23"/>
  <c r="U306" i="23"/>
  <c r="U305" i="23"/>
  <c r="U295" i="23"/>
  <c r="U302" i="23"/>
  <c r="U313" i="23"/>
  <c r="U310" i="23"/>
  <c r="U312" i="23"/>
  <c r="U307" i="23"/>
  <c r="U308" i="23"/>
  <c r="U311" i="23"/>
  <c r="U309" i="23"/>
  <c r="U314" i="23"/>
  <c r="U318" i="23"/>
  <c r="U160" i="23"/>
  <c r="U154" i="23"/>
  <c r="U155" i="23"/>
  <c r="U315" i="23"/>
  <c r="U153" i="23"/>
  <c r="U156" i="23"/>
  <c r="U316" i="23"/>
  <c r="U150" i="23"/>
  <c r="U159" i="23"/>
  <c r="U319" i="23"/>
  <c r="U152" i="23"/>
  <c r="U157" i="23"/>
  <c r="U317" i="23"/>
  <c r="U162" i="23"/>
  <c r="U163" i="23"/>
  <c r="U161" i="23"/>
  <c r="U164" i="23"/>
  <c r="U151" i="23"/>
  <c r="U158" i="23"/>
  <c r="U166" i="23"/>
  <c r="U175" i="23"/>
  <c r="U182" i="23"/>
  <c r="U168" i="23"/>
  <c r="U173" i="23"/>
  <c r="U178" i="23"/>
  <c r="U179" i="23"/>
  <c r="U177" i="23"/>
  <c r="U180" i="23"/>
  <c r="U167" i="23"/>
  <c r="U174" i="23"/>
  <c r="U183" i="23"/>
  <c r="U165" i="23"/>
  <c r="U176" i="23"/>
  <c r="U181" i="23"/>
  <c r="U170" i="23"/>
  <c r="U171" i="23"/>
  <c r="U169" i="23"/>
  <c r="U172" i="23"/>
  <c r="U184" i="23"/>
  <c r="U189" i="23"/>
  <c r="U194" i="23"/>
  <c r="U195" i="23"/>
  <c r="U193" i="23"/>
  <c r="U196" i="23"/>
  <c r="U190" i="23"/>
  <c r="U192" i="23"/>
  <c r="U186" i="23"/>
  <c r="U187" i="23"/>
  <c r="U185" i="23"/>
  <c r="U188" i="23"/>
  <c r="U191" i="23"/>
  <c r="U202" i="23"/>
  <c r="U203" i="23"/>
  <c r="U201" i="23"/>
  <c r="U204" i="23"/>
  <c r="U198" i="23"/>
  <c r="U207" i="23"/>
  <c r="U200" i="23"/>
  <c r="U205" i="23"/>
  <c r="U199" i="23"/>
  <c r="U206" i="23"/>
  <c r="U197" i="23"/>
  <c r="U47" i="23"/>
  <c r="U54" i="23"/>
  <c r="U63" i="23"/>
  <c r="U70" i="23"/>
  <c r="U214" i="23"/>
  <c r="U56" i="23"/>
  <c r="U61" i="23"/>
  <c r="U72" i="23"/>
  <c r="U50" i="23"/>
  <c r="U51" i="23"/>
  <c r="U66" i="23"/>
  <c r="U67" i="23"/>
  <c r="U210" i="23"/>
  <c r="U211" i="23"/>
  <c r="U49" i="23"/>
  <c r="U52" i="23"/>
  <c r="U65" i="23"/>
  <c r="U68" i="23"/>
  <c r="U209" i="23"/>
  <c r="U212" i="23"/>
  <c r="U46" i="23"/>
  <c r="U55" i="23"/>
  <c r="U62" i="23"/>
  <c r="U71" i="23"/>
  <c r="U215" i="23"/>
  <c r="U48" i="23"/>
  <c r="U53" i="23"/>
  <c r="U64" i="23"/>
  <c r="U69" i="23"/>
  <c r="U208" i="23"/>
  <c r="U213" i="23"/>
  <c r="U58" i="23"/>
  <c r="U59" i="23"/>
  <c r="U57" i="23"/>
  <c r="U60" i="23"/>
  <c r="U73" i="23"/>
  <c r="U76" i="23"/>
  <c r="U89" i="23"/>
  <c r="U92" i="23"/>
  <c r="U79" i="23"/>
  <c r="U86" i="23"/>
  <c r="U95" i="23"/>
  <c r="U77" i="23"/>
  <c r="U88" i="23"/>
  <c r="U93" i="23"/>
  <c r="U82" i="23"/>
  <c r="U83" i="23"/>
  <c r="U98" i="23"/>
  <c r="U99" i="23"/>
  <c r="U81" i="23"/>
  <c r="U84" i="23"/>
  <c r="U97" i="23"/>
  <c r="U78" i="23"/>
  <c r="U87" i="23"/>
  <c r="U94" i="23"/>
  <c r="U80" i="23"/>
  <c r="U85" i="23"/>
  <c r="U96" i="23"/>
  <c r="U74" i="23"/>
  <c r="U75" i="23"/>
  <c r="U90" i="23"/>
  <c r="U91" i="23"/>
  <c r="U102" i="23"/>
  <c r="U111" i="23"/>
  <c r="U104" i="23"/>
  <c r="U109" i="23"/>
  <c r="U100" i="23"/>
  <c r="U103" i="23"/>
  <c r="U110" i="23"/>
  <c r="U101" i="23"/>
  <c r="U106" i="23"/>
  <c r="U107" i="23"/>
  <c r="U105" i="23"/>
  <c r="U108" i="23"/>
  <c r="T98" i="31"/>
  <c r="U121" i="23"/>
  <c r="U17" i="23"/>
  <c r="U225" i="23"/>
  <c r="U227" i="23" s="1"/>
  <c r="U53" i="30" s="1"/>
  <c r="U26" i="31" s="1"/>
  <c r="W11" i="25"/>
  <c r="W10" i="25"/>
  <c r="U11" i="23"/>
  <c r="U10" i="23"/>
  <c r="Y6" i="25"/>
  <c r="Y7" i="25" s="1"/>
  <c r="X4" i="25"/>
  <c r="X9" i="25" s="1"/>
  <c r="V4" i="23"/>
  <c r="V9" i="23" s="1"/>
  <c r="W6" i="23"/>
  <c r="W7" i="23" s="1"/>
  <c r="X4" i="22"/>
  <c r="X9" i="22" s="1"/>
  <c r="Y6" i="22"/>
  <c r="Y7" i="22" s="1"/>
  <c r="V266" i="23" l="1"/>
  <c r="V267" i="23"/>
  <c r="V265" i="23"/>
  <c r="V268" i="23"/>
  <c r="V255" i="23"/>
  <c r="V262" i="23"/>
  <c r="V271" i="23"/>
  <c r="V278" i="23"/>
  <c r="V264" i="23"/>
  <c r="V269" i="23"/>
  <c r="V258" i="23"/>
  <c r="V259" i="23"/>
  <c r="V274" i="23"/>
  <c r="V275" i="23"/>
  <c r="V257" i="23"/>
  <c r="V260" i="23"/>
  <c r="V273" i="23"/>
  <c r="V276" i="23"/>
  <c r="V263" i="23"/>
  <c r="V270" i="23"/>
  <c r="V279" i="23"/>
  <c r="V256" i="23"/>
  <c r="V261" i="23"/>
  <c r="V272" i="23"/>
  <c r="V277" i="23"/>
  <c r="V288" i="23"/>
  <c r="V293" i="23"/>
  <c r="V282" i="23"/>
  <c r="V283" i="23"/>
  <c r="V281" i="23"/>
  <c r="V284" i="23"/>
  <c r="V287" i="23"/>
  <c r="V294" i="23"/>
  <c r="V280" i="23"/>
  <c r="V285" i="23"/>
  <c r="V290" i="23"/>
  <c r="V291" i="23"/>
  <c r="V289" i="23"/>
  <c r="V292" i="23"/>
  <c r="V286" i="23"/>
  <c r="V295" i="23"/>
  <c r="V302" i="23"/>
  <c r="V304" i="23"/>
  <c r="V298" i="23"/>
  <c r="V299" i="23"/>
  <c r="V297" i="23"/>
  <c r="V300" i="23"/>
  <c r="V303" i="23"/>
  <c r="V296" i="23"/>
  <c r="V301" i="23"/>
  <c r="V314" i="23"/>
  <c r="V315" i="23"/>
  <c r="V313" i="23"/>
  <c r="V306" i="23"/>
  <c r="V310" i="23"/>
  <c r="V312" i="23"/>
  <c r="V307" i="23"/>
  <c r="V305" i="23"/>
  <c r="V308" i="23"/>
  <c r="V311" i="23"/>
  <c r="V309" i="23"/>
  <c r="V151" i="23"/>
  <c r="V158" i="23"/>
  <c r="V318" i="23"/>
  <c r="V160" i="23"/>
  <c r="V154" i="23"/>
  <c r="V155" i="23"/>
  <c r="V153" i="23"/>
  <c r="V156" i="23"/>
  <c r="V316" i="23"/>
  <c r="V159" i="23"/>
  <c r="V319" i="23"/>
  <c r="V152" i="23"/>
  <c r="V157" i="23"/>
  <c r="V317" i="23"/>
  <c r="V162" i="23"/>
  <c r="V163" i="23"/>
  <c r="V161" i="23"/>
  <c r="V164" i="23"/>
  <c r="V169" i="23"/>
  <c r="V172" i="23"/>
  <c r="V166" i="23"/>
  <c r="V175" i="23"/>
  <c r="V182" i="23"/>
  <c r="V168" i="23"/>
  <c r="V173" i="23"/>
  <c r="V178" i="23"/>
  <c r="V179" i="23"/>
  <c r="V177" i="23"/>
  <c r="V180" i="23"/>
  <c r="V167" i="23"/>
  <c r="V174" i="23"/>
  <c r="V183" i="23"/>
  <c r="V165" i="23"/>
  <c r="V176" i="23"/>
  <c r="V181" i="23"/>
  <c r="V170" i="23"/>
  <c r="V171" i="23"/>
  <c r="V191" i="23"/>
  <c r="V184" i="23"/>
  <c r="V189" i="23"/>
  <c r="V194" i="23"/>
  <c r="V195" i="23"/>
  <c r="V193" i="23"/>
  <c r="V196" i="23"/>
  <c r="V190" i="23"/>
  <c r="V192" i="23"/>
  <c r="V186" i="23"/>
  <c r="V187" i="23"/>
  <c r="V185" i="23"/>
  <c r="V188" i="23"/>
  <c r="V197" i="23"/>
  <c r="V202" i="23"/>
  <c r="V203" i="23"/>
  <c r="V201" i="23"/>
  <c r="V204" i="23"/>
  <c r="V198" i="23"/>
  <c r="V207" i="23"/>
  <c r="V200" i="23"/>
  <c r="V205" i="23"/>
  <c r="V199" i="23"/>
  <c r="V57" i="23"/>
  <c r="V60" i="23"/>
  <c r="V47" i="23"/>
  <c r="V54" i="23"/>
  <c r="V63" i="23"/>
  <c r="V70" i="23"/>
  <c r="V206" i="23"/>
  <c r="V214" i="23"/>
  <c r="V56" i="23"/>
  <c r="V61" i="23"/>
  <c r="V72" i="23"/>
  <c r="V50" i="23"/>
  <c r="V51" i="23"/>
  <c r="V66" i="23"/>
  <c r="V67" i="23"/>
  <c r="V210" i="23"/>
  <c r="V211" i="23"/>
  <c r="V49" i="23"/>
  <c r="V52" i="23"/>
  <c r="V65" i="23"/>
  <c r="V68" i="23"/>
  <c r="V209" i="23"/>
  <c r="V212" i="23"/>
  <c r="V55" i="23"/>
  <c r="V62" i="23"/>
  <c r="V71" i="23"/>
  <c r="V215" i="23"/>
  <c r="V48" i="23"/>
  <c r="V53" i="23"/>
  <c r="V64" i="23"/>
  <c r="V69" i="23"/>
  <c r="V208" i="23"/>
  <c r="V213" i="23"/>
  <c r="V58" i="23"/>
  <c r="V59" i="23"/>
  <c r="V74" i="23"/>
  <c r="V75" i="23"/>
  <c r="V90" i="23"/>
  <c r="V91" i="23"/>
  <c r="V73" i="23"/>
  <c r="V76" i="23"/>
  <c r="V89" i="23"/>
  <c r="V92" i="23"/>
  <c r="V79" i="23"/>
  <c r="V86" i="23"/>
  <c r="V95" i="23"/>
  <c r="V77" i="23"/>
  <c r="V88" i="23"/>
  <c r="V93" i="23"/>
  <c r="V82" i="23"/>
  <c r="V83" i="23"/>
  <c r="V98" i="23"/>
  <c r="V99" i="23"/>
  <c r="V81" i="23"/>
  <c r="V84" i="23"/>
  <c r="V97" i="23"/>
  <c r="V78" i="23"/>
  <c r="V87" i="23"/>
  <c r="V94" i="23"/>
  <c r="V80" i="23"/>
  <c r="V85" i="23"/>
  <c r="V96" i="23"/>
  <c r="V105" i="23"/>
  <c r="V108" i="23"/>
  <c r="V102" i="23"/>
  <c r="V111" i="23"/>
  <c r="V104" i="23"/>
  <c r="V109" i="23"/>
  <c r="V100" i="23"/>
  <c r="V103" i="23"/>
  <c r="V110" i="23"/>
  <c r="V101" i="23"/>
  <c r="V106" i="23"/>
  <c r="V107" i="23"/>
  <c r="U98" i="31"/>
  <c r="V121" i="23"/>
  <c r="V17" i="23"/>
  <c r="V225" i="23"/>
  <c r="V227" i="23" s="1"/>
  <c r="V53" i="30" s="1"/>
  <c r="V26" i="31" s="1"/>
  <c r="W4" i="23"/>
  <c r="W9" i="23" s="1"/>
  <c r="X6" i="23"/>
  <c r="X7" i="23" s="1"/>
  <c r="Z6" i="22"/>
  <c r="Z7" i="22" s="1"/>
  <c r="Y4" i="22"/>
  <c r="Y9" i="22" s="1"/>
  <c r="V11" i="23"/>
  <c r="V10" i="23"/>
  <c r="X11" i="25"/>
  <c r="X10" i="25"/>
  <c r="Z6" i="25"/>
  <c r="Z7" i="25" s="1"/>
  <c r="Y4" i="25"/>
  <c r="Y9" i="25" s="1"/>
  <c r="W256" i="23" l="1"/>
  <c r="W261" i="23"/>
  <c r="W272" i="23"/>
  <c r="W277" i="23"/>
  <c r="W266" i="23"/>
  <c r="W267" i="23"/>
  <c r="W265" i="23"/>
  <c r="W268" i="23"/>
  <c r="W262" i="23"/>
  <c r="W271" i="23"/>
  <c r="W278" i="23"/>
  <c r="W264" i="23"/>
  <c r="W269" i="23"/>
  <c r="W258" i="23"/>
  <c r="W259" i="23"/>
  <c r="W274" i="23"/>
  <c r="W275" i="23"/>
  <c r="W257" i="23"/>
  <c r="W260" i="23"/>
  <c r="W273" i="23"/>
  <c r="W276" i="23"/>
  <c r="W263" i="23"/>
  <c r="W270" i="23"/>
  <c r="W279" i="23"/>
  <c r="W286" i="23"/>
  <c r="W288" i="23"/>
  <c r="W293" i="23"/>
  <c r="W282" i="23"/>
  <c r="W283" i="23"/>
  <c r="W281" i="23"/>
  <c r="W284" i="23"/>
  <c r="W287" i="23"/>
  <c r="W294" i="23"/>
  <c r="W280" i="23"/>
  <c r="W285" i="23"/>
  <c r="W290" i="23"/>
  <c r="W291" i="23"/>
  <c r="W289" i="23"/>
  <c r="W292" i="23"/>
  <c r="W305" i="23"/>
  <c r="W295" i="23"/>
  <c r="W302" i="23"/>
  <c r="W304" i="23"/>
  <c r="W298" i="23"/>
  <c r="W299" i="23"/>
  <c r="W297" i="23"/>
  <c r="W300" i="23"/>
  <c r="W303" i="23"/>
  <c r="W296" i="23"/>
  <c r="W301" i="23"/>
  <c r="W309" i="23"/>
  <c r="W314" i="23"/>
  <c r="W315" i="23"/>
  <c r="W313" i="23"/>
  <c r="W306" i="23"/>
  <c r="W310" i="23"/>
  <c r="W312" i="23"/>
  <c r="W307" i="23"/>
  <c r="W308" i="23"/>
  <c r="W311" i="23"/>
  <c r="W161" i="23"/>
  <c r="W164" i="23"/>
  <c r="W158" i="23"/>
  <c r="W318" i="23"/>
  <c r="W160" i="23"/>
  <c r="W154" i="23"/>
  <c r="W155" i="23"/>
  <c r="W153" i="23"/>
  <c r="W156" i="23"/>
  <c r="W316" i="23"/>
  <c r="W159" i="23"/>
  <c r="W319" i="23"/>
  <c r="W152" i="23"/>
  <c r="W157" i="23"/>
  <c r="W317" i="23"/>
  <c r="W162" i="23"/>
  <c r="W163" i="23"/>
  <c r="W170" i="23"/>
  <c r="W171" i="23"/>
  <c r="W169" i="23"/>
  <c r="W172" i="23"/>
  <c r="W166" i="23"/>
  <c r="W175" i="23"/>
  <c r="W182" i="23"/>
  <c r="W168" i="23"/>
  <c r="W173" i="23"/>
  <c r="W178" i="23"/>
  <c r="W179" i="23"/>
  <c r="W177" i="23"/>
  <c r="W180" i="23"/>
  <c r="W167" i="23"/>
  <c r="W174" i="23"/>
  <c r="W183" i="23"/>
  <c r="W165" i="23"/>
  <c r="W176" i="23"/>
  <c r="W181" i="23"/>
  <c r="W185" i="23"/>
  <c r="W188" i="23"/>
  <c r="W191" i="23"/>
  <c r="W184" i="23"/>
  <c r="W189" i="23"/>
  <c r="W194" i="23"/>
  <c r="W195" i="23"/>
  <c r="W193" i="23"/>
  <c r="W196" i="23"/>
  <c r="W190" i="23"/>
  <c r="W192" i="23"/>
  <c r="W186" i="23"/>
  <c r="W187" i="23"/>
  <c r="W199" i="23"/>
  <c r="W206" i="23"/>
  <c r="W197" i="23"/>
  <c r="W202" i="23"/>
  <c r="W203" i="23"/>
  <c r="W201" i="23"/>
  <c r="W204" i="23"/>
  <c r="W198" i="23"/>
  <c r="W207" i="23"/>
  <c r="W200" i="23"/>
  <c r="W205" i="23"/>
  <c r="W208" i="23"/>
  <c r="W213" i="23"/>
  <c r="W58" i="23"/>
  <c r="W59" i="23"/>
  <c r="W57" i="23"/>
  <c r="W60" i="23"/>
  <c r="W54" i="23"/>
  <c r="W63" i="23"/>
  <c r="W70" i="23"/>
  <c r="W214" i="23"/>
  <c r="W56" i="23"/>
  <c r="W61" i="23"/>
  <c r="W72" i="23"/>
  <c r="W50" i="23"/>
  <c r="W51" i="23"/>
  <c r="W66" i="23"/>
  <c r="W67" i="23"/>
  <c r="W210" i="23"/>
  <c r="W211" i="23"/>
  <c r="W49" i="23"/>
  <c r="W52" i="23"/>
  <c r="W65" i="23"/>
  <c r="W68" i="23"/>
  <c r="W209" i="23"/>
  <c r="W212" i="23"/>
  <c r="W55" i="23"/>
  <c r="W62" i="23"/>
  <c r="W71" i="23"/>
  <c r="W215" i="23"/>
  <c r="W48" i="23"/>
  <c r="W53" i="23"/>
  <c r="W64" i="23"/>
  <c r="W69" i="23"/>
  <c r="W80" i="23"/>
  <c r="W85" i="23"/>
  <c r="W96" i="23"/>
  <c r="W74" i="23"/>
  <c r="W75" i="23"/>
  <c r="W90" i="23"/>
  <c r="W91" i="23"/>
  <c r="W73" i="23"/>
  <c r="W76" i="23"/>
  <c r="W89" i="23"/>
  <c r="W92" i="23"/>
  <c r="W79" i="23"/>
  <c r="W86" i="23"/>
  <c r="W95" i="23"/>
  <c r="W77" i="23"/>
  <c r="W88" i="23"/>
  <c r="W93" i="23"/>
  <c r="W82" i="23"/>
  <c r="W83" i="23"/>
  <c r="W98" i="23"/>
  <c r="W99" i="23"/>
  <c r="W81" i="23"/>
  <c r="W84" i="23"/>
  <c r="W97" i="23"/>
  <c r="W78" i="23"/>
  <c r="W87" i="23"/>
  <c r="W94" i="23"/>
  <c r="W106" i="23"/>
  <c r="W107" i="23"/>
  <c r="W105" i="23"/>
  <c r="W108" i="23"/>
  <c r="W102" i="23"/>
  <c r="W111" i="23"/>
  <c r="W104" i="23"/>
  <c r="W109" i="23"/>
  <c r="W100" i="23"/>
  <c r="W103" i="23"/>
  <c r="W110" i="23"/>
  <c r="W101" i="23"/>
  <c r="V98" i="31"/>
  <c r="W121" i="23"/>
  <c r="W17" i="23"/>
  <c r="W225" i="23"/>
  <c r="W227" i="23" s="1"/>
  <c r="W53" i="30" s="1"/>
  <c r="W26" i="31" s="1"/>
  <c r="X4" i="23"/>
  <c r="X9" i="23" s="1"/>
  <c r="Y6" i="23"/>
  <c r="Y7" i="23" s="1"/>
  <c r="W11" i="23"/>
  <c r="W10" i="23"/>
  <c r="AA6" i="25"/>
  <c r="AA7" i="25" s="1"/>
  <c r="Z4" i="25"/>
  <c r="Z9" i="25" s="1"/>
  <c r="Z4" i="22"/>
  <c r="Z9" i="22" s="1"/>
  <c r="AA6" i="22"/>
  <c r="AA7" i="22" s="1"/>
  <c r="Y11" i="25"/>
  <c r="Y10" i="25"/>
  <c r="X263" i="23" l="1"/>
  <c r="X270" i="23"/>
  <c r="X261" i="23"/>
  <c r="X272" i="23"/>
  <c r="X277" i="23"/>
  <c r="X266" i="23"/>
  <c r="X267" i="23"/>
  <c r="X265" i="23"/>
  <c r="X268" i="23"/>
  <c r="X262" i="23"/>
  <c r="X271" i="23"/>
  <c r="X278" i="23"/>
  <c r="X264" i="23"/>
  <c r="X269" i="23"/>
  <c r="X258" i="23"/>
  <c r="X259" i="23"/>
  <c r="X274" i="23"/>
  <c r="X275" i="23"/>
  <c r="X257" i="23"/>
  <c r="X260" i="23"/>
  <c r="X273" i="23"/>
  <c r="X276" i="23"/>
  <c r="X289" i="23"/>
  <c r="X292" i="23"/>
  <c r="X279" i="23"/>
  <c r="X286" i="23"/>
  <c r="X288" i="23"/>
  <c r="X293" i="23"/>
  <c r="X282" i="23"/>
  <c r="X283" i="23"/>
  <c r="X281" i="23"/>
  <c r="X284" i="23"/>
  <c r="X287" i="23"/>
  <c r="X294" i="23"/>
  <c r="X280" i="23"/>
  <c r="X285" i="23"/>
  <c r="X290" i="23"/>
  <c r="X291" i="23"/>
  <c r="X306" i="23"/>
  <c r="X305" i="23"/>
  <c r="X295" i="23"/>
  <c r="X302" i="23"/>
  <c r="X304" i="23"/>
  <c r="X298" i="23"/>
  <c r="X299" i="23"/>
  <c r="X297" i="23"/>
  <c r="X300" i="23"/>
  <c r="X303" i="23"/>
  <c r="X296" i="23"/>
  <c r="X301" i="23"/>
  <c r="X311" i="23"/>
  <c r="X309" i="23"/>
  <c r="X314" i="23"/>
  <c r="X315" i="23"/>
  <c r="X313" i="23"/>
  <c r="X310" i="23"/>
  <c r="X312" i="23"/>
  <c r="X307" i="23"/>
  <c r="X308" i="23"/>
  <c r="X317" i="23"/>
  <c r="X162" i="23"/>
  <c r="X163" i="23"/>
  <c r="X161" i="23"/>
  <c r="X164" i="23"/>
  <c r="X158" i="23"/>
  <c r="X318" i="23"/>
  <c r="X160" i="23"/>
  <c r="X154" i="23"/>
  <c r="X155" i="23"/>
  <c r="X153" i="23"/>
  <c r="X156" i="23"/>
  <c r="X316" i="23"/>
  <c r="X159" i="23"/>
  <c r="X319" i="23"/>
  <c r="X157" i="23"/>
  <c r="X165" i="23"/>
  <c r="X176" i="23"/>
  <c r="X181" i="23"/>
  <c r="X170" i="23"/>
  <c r="X171" i="23"/>
  <c r="X169" i="23"/>
  <c r="X172" i="23"/>
  <c r="X166" i="23"/>
  <c r="X175" i="23"/>
  <c r="X182" i="23"/>
  <c r="X168" i="23"/>
  <c r="X173" i="23"/>
  <c r="X178" i="23"/>
  <c r="X179" i="23"/>
  <c r="X177" i="23"/>
  <c r="X180" i="23"/>
  <c r="X167" i="23"/>
  <c r="X174" i="23"/>
  <c r="X183" i="23"/>
  <c r="X186" i="23"/>
  <c r="X187" i="23"/>
  <c r="X185" i="23"/>
  <c r="X188" i="23"/>
  <c r="X191" i="23"/>
  <c r="X184" i="23"/>
  <c r="X189" i="23"/>
  <c r="X194" i="23"/>
  <c r="X195" i="23"/>
  <c r="X193" i="23"/>
  <c r="X196" i="23"/>
  <c r="X190" i="23"/>
  <c r="X192" i="23"/>
  <c r="X199" i="23"/>
  <c r="X206" i="23"/>
  <c r="X197" i="23"/>
  <c r="X202" i="23"/>
  <c r="X203" i="23"/>
  <c r="X201" i="23"/>
  <c r="X204" i="23"/>
  <c r="X198" i="23"/>
  <c r="X207" i="23"/>
  <c r="X200" i="23"/>
  <c r="X205" i="23"/>
  <c r="X215" i="23"/>
  <c r="X53" i="23"/>
  <c r="X64" i="23"/>
  <c r="X69" i="23"/>
  <c r="X208" i="23"/>
  <c r="X213" i="23"/>
  <c r="X58" i="23"/>
  <c r="X59" i="23"/>
  <c r="X57" i="23"/>
  <c r="X60" i="23"/>
  <c r="X54" i="23"/>
  <c r="X63" i="23"/>
  <c r="X70" i="23"/>
  <c r="X214" i="23"/>
  <c r="X56" i="23"/>
  <c r="X61" i="23"/>
  <c r="X72" i="23"/>
  <c r="X50" i="23"/>
  <c r="X51" i="23"/>
  <c r="X66" i="23"/>
  <c r="X67" i="23"/>
  <c r="X210" i="23"/>
  <c r="X211" i="23"/>
  <c r="X49" i="23"/>
  <c r="X52" i="23"/>
  <c r="X65" i="23"/>
  <c r="X68" i="23"/>
  <c r="X209" i="23"/>
  <c r="X212" i="23"/>
  <c r="X55" i="23"/>
  <c r="X62" i="23"/>
  <c r="X71" i="23"/>
  <c r="X78" i="23"/>
  <c r="X87" i="23"/>
  <c r="X94" i="23"/>
  <c r="X80" i="23"/>
  <c r="X85" i="23"/>
  <c r="X96" i="23"/>
  <c r="X74" i="23"/>
  <c r="X75" i="23"/>
  <c r="X90" i="23"/>
  <c r="X91" i="23"/>
  <c r="X73" i="23"/>
  <c r="X76" i="23"/>
  <c r="X89" i="23"/>
  <c r="X92" i="23"/>
  <c r="X79" i="23"/>
  <c r="X86" i="23"/>
  <c r="X95" i="23"/>
  <c r="X77" i="23"/>
  <c r="X88" i="23"/>
  <c r="X93" i="23"/>
  <c r="X82" i="23"/>
  <c r="X83" i="23"/>
  <c r="X98" i="23"/>
  <c r="X99" i="23"/>
  <c r="X81" i="23"/>
  <c r="X84" i="23"/>
  <c r="X97" i="23"/>
  <c r="X101" i="23"/>
  <c r="X106" i="23"/>
  <c r="X107" i="23"/>
  <c r="X105" i="23"/>
  <c r="X108" i="23"/>
  <c r="X102" i="23"/>
  <c r="X111" i="23"/>
  <c r="X104" i="23"/>
  <c r="X109" i="23"/>
  <c r="X100" i="23"/>
  <c r="X103" i="23"/>
  <c r="X110" i="23"/>
  <c r="W98" i="31"/>
  <c r="X121" i="23"/>
  <c r="X17" i="23"/>
  <c r="X225" i="23"/>
  <c r="X227" i="23" s="1"/>
  <c r="X53" i="30" s="1"/>
  <c r="X26" i="31" s="1"/>
  <c r="AB6" i="22"/>
  <c r="AB7" i="22" s="1"/>
  <c r="AA4" i="22"/>
  <c r="AA9" i="22" s="1"/>
  <c r="AB6" i="25"/>
  <c r="AB7" i="25" s="1"/>
  <c r="AA4" i="25"/>
  <c r="AA9" i="25" s="1"/>
  <c r="Z6" i="23"/>
  <c r="Z7" i="23" s="1"/>
  <c r="Y4" i="23"/>
  <c r="Y9" i="23" s="1"/>
  <c r="X11" i="23"/>
  <c r="X10" i="23"/>
  <c r="Z11" i="25"/>
  <c r="Z10" i="25"/>
  <c r="Y260" i="23" l="1"/>
  <c r="Y273" i="23"/>
  <c r="Y276" i="23"/>
  <c r="Y263" i="23"/>
  <c r="Y270" i="23"/>
  <c r="Y261" i="23"/>
  <c r="Y272" i="23"/>
  <c r="Y277" i="23"/>
  <c r="Y266" i="23"/>
  <c r="Y267" i="23"/>
  <c r="Y265" i="23"/>
  <c r="Y268" i="23"/>
  <c r="Y262" i="23"/>
  <c r="Y271" i="23"/>
  <c r="Y278" i="23"/>
  <c r="Y264" i="23"/>
  <c r="Y269" i="23"/>
  <c r="Y258" i="23"/>
  <c r="Y259" i="23"/>
  <c r="Y274" i="23"/>
  <c r="Y275" i="23"/>
  <c r="Y290" i="23"/>
  <c r="Y291" i="23"/>
  <c r="Y289" i="23"/>
  <c r="Y292" i="23"/>
  <c r="Y279" i="23"/>
  <c r="Y286" i="23"/>
  <c r="Y288" i="23"/>
  <c r="Y293" i="23"/>
  <c r="Y282" i="23"/>
  <c r="Y283" i="23"/>
  <c r="Y281" i="23"/>
  <c r="Y284" i="23"/>
  <c r="Y287" i="23"/>
  <c r="Y294" i="23"/>
  <c r="Y280" i="23"/>
  <c r="Y285" i="23"/>
  <c r="Y296" i="23"/>
  <c r="Y301" i="23"/>
  <c r="Y306" i="23"/>
  <c r="Y305" i="23"/>
  <c r="Y295" i="23"/>
  <c r="Y302" i="23"/>
  <c r="Y304" i="23"/>
  <c r="Y298" i="23"/>
  <c r="Y299" i="23"/>
  <c r="Y297" i="23"/>
  <c r="Y300" i="23"/>
  <c r="Y303" i="23"/>
  <c r="Y308" i="23"/>
  <c r="Y311" i="23"/>
  <c r="Y309" i="23"/>
  <c r="Y314" i="23"/>
  <c r="Y315" i="23"/>
  <c r="Y313" i="23"/>
  <c r="Y310" i="23"/>
  <c r="Y312" i="23"/>
  <c r="Y307" i="23"/>
  <c r="Y319" i="23"/>
  <c r="Y157" i="23"/>
  <c r="Y317" i="23"/>
  <c r="Y162" i="23"/>
  <c r="Y163" i="23"/>
  <c r="Y161" i="23"/>
  <c r="Y164" i="23"/>
  <c r="Y158" i="23"/>
  <c r="Y318" i="23"/>
  <c r="Y160" i="23"/>
  <c r="Y154" i="23"/>
  <c r="Y155" i="23"/>
  <c r="Y156" i="23"/>
  <c r="Y316" i="23"/>
  <c r="Y159" i="23"/>
  <c r="Y167" i="23"/>
  <c r="Y174" i="23"/>
  <c r="Y183" i="23"/>
  <c r="Y165" i="23"/>
  <c r="Y176" i="23"/>
  <c r="Y181" i="23"/>
  <c r="Y170" i="23"/>
  <c r="Y171" i="23"/>
  <c r="Y169" i="23"/>
  <c r="Y172" i="23"/>
  <c r="Y166" i="23"/>
  <c r="Y175" i="23"/>
  <c r="Y182" i="23"/>
  <c r="Y168" i="23"/>
  <c r="Y173" i="23"/>
  <c r="Y178" i="23"/>
  <c r="Y179" i="23"/>
  <c r="Y177" i="23"/>
  <c r="Y180" i="23"/>
  <c r="Y192" i="23"/>
  <c r="Y186" i="23"/>
  <c r="Y187" i="23"/>
  <c r="Y185" i="23"/>
  <c r="Y188" i="23"/>
  <c r="Y191" i="23"/>
  <c r="Y184" i="23"/>
  <c r="Y189" i="23"/>
  <c r="Y194" i="23"/>
  <c r="Y195" i="23"/>
  <c r="Y193" i="23"/>
  <c r="Y196" i="23"/>
  <c r="Y190" i="23"/>
  <c r="Y199" i="23"/>
  <c r="Y206" i="23"/>
  <c r="Y197" i="23"/>
  <c r="Y202" i="23"/>
  <c r="Y203" i="23"/>
  <c r="Y201" i="23"/>
  <c r="Y204" i="23"/>
  <c r="Y198" i="23"/>
  <c r="Y200" i="23"/>
  <c r="Y205" i="23"/>
  <c r="Y209" i="23"/>
  <c r="Y212" i="23"/>
  <c r="Y55" i="23"/>
  <c r="Y62" i="23"/>
  <c r="Y71" i="23"/>
  <c r="Y215" i="23"/>
  <c r="Y53" i="23"/>
  <c r="Y64" i="23"/>
  <c r="Y69" i="23"/>
  <c r="Y208" i="23"/>
  <c r="Y213" i="23"/>
  <c r="Y58" i="23"/>
  <c r="Y59" i="23"/>
  <c r="Y57" i="23"/>
  <c r="Y60" i="23"/>
  <c r="Y54" i="23"/>
  <c r="Y63" i="23"/>
  <c r="Y70" i="23"/>
  <c r="Y214" i="23"/>
  <c r="Y56" i="23"/>
  <c r="Y61" i="23"/>
  <c r="Y72" i="23"/>
  <c r="Y50" i="23"/>
  <c r="Y51" i="23"/>
  <c r="Y66" i="23"/>
  <c r="Y67" i="23"/>
  <c r="Y207" i="23"/>
  <c r="Y210" i="23"/>
  <c r="Y211" i="23"/>
  <c r="Y52" i="23"/>
  <c r="Y65" i="23"/>
  <c r="Y68" i="23"/>
  <c r="Y81" i="23"/>
  <c r="Y84" i="23"/>
  <c r="Y97" i="23"/>
  <c r="Y78" i="23"/>
  <c r="Y87" i="23"/>
  <c r="Y94" i="23"/>
  <c r="Y80" i="23"/>
  <c r="Y85" i="23"/>
  <c r="Y96" i="23"/>
  <c r="Y74" i="23"/>
  <c r="Y75" i="23"/>
  <c r="Y90" i="23"/>
  <c r="Y91" i="23"/>
  <c r="Y73" i="23"/>
  <c r="Y76" i="23"/>
  <c r="Y89" i="23"/>
  <c r="Y92" i="23"/>
  <c r="Y79" i="23"/>
  <c r="Y86" i="23"/>
  <c r="Y95" i="23"/>
  <c r="Y77" i="23"/>
  <c r="Y88" i="23"/>
  <c r="Y93" i="23"/>
  <c r="Y82" i="23"/>
  <c r="Y83" i="23"/>
  <c r="Y98" i="23"/>
  <c r="Y99" i="23"/>
  <c r="Y103" i="23"/>
  <c r="Y110" i="23"/>
  <c r="Y101" i="23"/>
  <c r="Y106" i="23"/>
  <c r="Y107" i="23"/>
  <c r="Y105" i="23"/>
  <c r="Y108" i="23"/>
  <c r="Y102" i="23"/>
  <c r="Y111" i="23"/>
  <c r="Y104" i="23"/>
  <c r="Y109" i="23"/>
  <c r="Y100" i="23"/>
  <c r="X98" i="31"/>
  <c r="Y121" i="23"/>
  <c r="Y17" i="23"/>
  <c r="Y225" i="23"/>
  <c r="Y227" i="23" s="1"/>
  <c r="Y53" i="30" s="1"/>
  <c r="Y26" i="31" s="1"/>
  <c r="Y11" i="23"/>
  <c r="Y10" i="23"/>
  <c r="AB4" i="25"/>
  <c r="AB9" i="25" s="1"/>
  <c r="AC6" i="25"/>
  <c r="AC7" i="25" s="1"/>
  <c r="AB4" i="22"/>
  <c r="AB9" i="22" s="1"/>
  <c r="AC6" i="22"/>
  <c r="AC7" i="22" s="1"/>
  <c r="Z4" i="23"/>
  <c r="Z9" i="23" s="1"/>
  <c r="AA6" i="23"/>
  <c r="AA7" i="23" s="1"/>
  <c r="AA10" i="25"/>
  <c r="AA11" i="25"/>
  <c r="Z259" i="23" l="1"/>
  <c r="Z274" i="23"/>
  <c r="Z275" i="23"/>
  <c r="Z260" i="23"/>
  <c r="Z273" i="23"/>
  <c r="Z276" i="23"/>
  <c r="Z263" i="23"/>
  <c r="Z270" i="23"/>
  <c r="Z261" i="23"/>
  <c r="Z272" i="23"/>
  <c r="Z277" i="23"/>
  <c r="Z266" i="23"/>
  <c r="Z267" i="23"/>
  <c r="Z265" i="23"/>
  <c r="Z268" i="23"/>
  <c r="Z262" i="23"/>
  <c r="Z271" i="23"/>
  <c r="Z278" i="23"/>
  <c r="Z264" i="23"/>
  <c r="Z269" i="23"/>
  <c r="Z280" i="23"/>
  <c r="Z285" i="23"/>
  <c r="Z290" i="23"/>
  <c r="Z291" i="23"/>
  <c r="Z289" i="23"/>
  <c r="Z292" i="23"/>
  <c r="Z279" i="23"/>
  <c r="Z286" i="23"/>
  <c r="Z288" i="23"/>
  <c r="Z293" i="23"/>
  <c r="Z282" i="23"/>
  <c r="Z283" i="23"/>
  <c r="Z281" i="23"/>
  <c r="Z284" i="23"/>
  <c r="Z287" i="23"/>
  <c r="Z294" i="23"/>
  <c r="Z303" i="23"/>
  <c r="Z296" i="23"/>
  <c r="Z301" i="23"/>
  <c r="Z306" i="23"/>
  <c r="Z305" i="23"/>
  <c r="Z295" i="23"/>
  <c r="Z302" i="23"/>
  <c r="Z304" i="23"/>
  <c r="Z298" i="23"/>
  <c r="Z299" i="23"/>
  <c r="Z297" i="23"/>
  <c r="Z300" i="23"/>
  <c r="Z307" i="23"/>
  <c r="Z308" i="23"/>
  <c r="Z311" i="23"/>
  <c r="Z309" i="23"/>
  <c r="Z314" i="23"/>
  <c r="Z315" i="23"/>
  <c r="Z313" i="23"/>
  <c r="Z310" i="23"/>
  <c r="Z312" i="23"/>
  <c r="Z316" i="23"/>
  <c r="Z159" i="23"/>
  <c r="Z319" i="23"/>
  <c r="Z157" i="23"/>
  <c r="Z317" i="23"/>
  <c r="Z162" i="23"/>
  <c r="Z163" i="23"/>
  <c r="Z161" i="23"/>
  <c r="Z158" i="23"/>
  <c r="Z318" i="23"/>
  <c r="Z160" i="23"/>
  <c r="Z155" i="23"/>
  <c r="Z156" i="23"/>
  <c r="Z164" i="23"/>
  <c r="Z177" i="23"/>
  <c r="Z180" i="23"/>
  <c r="Z167" i="23"/>
  <c r="Z174" i="23"/>
  <c r="Z183" i="23"/>
  <c r="Z165" i="23"/>
  <c r="Z176" i="23"/>
  <c r="Z181" i="23"/>
  <c r="Z170" i="23"/>
  <c r="Z171" i="23"/>
  <c r="Z169" i="23"/>
  <c r="Z172" i="23"/>
  <c r="Z166" i="23"/>
  <c r="Z175" i="23"/>
  <c r="Z182" i="23"/>
  <c r="Z168" i="23"/>
  <c r="Z173" i="23"/>
  <c r="Z178" i="23"/>
  <c r="Z179" i="23"/>
  <c r="Z190" i="23"/>
  <c r="Z192" i="23"/>
  <c r="Z186" i="23"/>
  <c r="Z187" i="23"/>
  <c r="Z185" i="23"/>
  <c r="Z188" i="23"/>
  <c r="Z191" i="23"/>
  <c r="Z184" i="23"/>
  <c r="Z189" i="23"/>
  <c r="Z194" i="23"/>
  <c r="Z195" i="23"/>
  <c r="Z193" i="23"/>
  <c r="Z200" i="23"/>
  <c r="Z205" i="23"/>
  <c r="Z199" i="23"/>
  <c r="Z206" i="23"/>
  <c r="Z197" i="23"/>
  <c r="Z202" i="23"/>
  <c r="Z203" i="23"/>
  <c r="Z201" i="23"/>
  <c r="Z204" i="23"/>
  <c r="Z196" i="23"/>
  <c r="Z198" i="23"/>
  <c r="Z207" i="23"/>
  <c r="Z210" i="23"/>
  <c r="Z211" i="23"/>
  <c r="Z52" i="23"/>
  <c r="Z65" i="23"/>
  <c r="Z68" i="23"/>
  <c r="Z209" i="23"/>
  <c r="Z212" i="23"/>
  <c r="Z55" i="23"/>
  <c r="Z62" i="23"/>
  <c r="Z71" i="23"/>
  <c r="Z215" i="23"/>
  <c r="Z53" i="23"/>
  <c r="Z64" i="23"/>
  <c r="Z69" i="23"/>
  <c r="Z208" i="23"/>
  <c r="Z213" i="23"/>
  <c r="Z58" i="23"/>
  <c r="Z59" i="23"/>
  <c r="Z57" i="23"/>
  <c r="Z60" i="23"/>
  <c r="Z54" i="23"/>
  <c r="Z63" i="23"/>
  <c r="Z70" i="23"/>
  <c r="Z214" i="23"/>
  <c r="Z56" i="23"/>
  <c r="Z61" i="23"/>
  <c r="Z72" i="23"/>
  <c r="Z51" i="23"/>
  <c r="Z66" i="23"/>
  <c r="Z67" i="23"/>
  <c r="Z82" i="23"/>
  <c r="Z83" i="23"/>
  <c r="Z98" i="23"/>
  <c r="Z99" i="23"/>
  <c r="Z81" i="23"/>
  <c r="Z84" i="23"/>
  <c r="Z97" i="23"/>
  <c r="Z78" i="23"/>
  <c r="Z87" i="23"/>
  <c r="Z94" i="23"/>
  <c r="Z80" i="23"/>
  <c r="Z85" i="23"/>
  <c r="Z96" i="23"/>
  <c r="Z74" i="23"/>
  <c r="Z75" i="23"/>
  <c r="Z90" i="23"/>
  <c r="Z91" i="23"/>
  <c r="Z73" i="23"/>
  <c r="Z76" i="23"/>
  <c r="Z89" i="23"/>
  <c r="Z92" i="23"/>
  <c r="Z79" i="23"/>
  <c r="Z86" i="23"/>
  <c r="Z95" i="23"/>
  <c r="Z77" i="23"/>
  <c r="Z88" i="23"/>
  <c r="Z93" i="23"/>
  <c r="Z100" i="23"/>
  <c r="Z103" i="23"/>
  <c r="Z110" i="23"/>
  <c r="Z101" i="23"/>
  <c r="Z106" i="23"/>
  <c r="Z107" i="23"/>
  <c r="Z105" i="23"/>
  <c r="Z108" i="23"/>
  <c r="Z102" i="23"/>
  <c r="Z111" i="23"/>
  <c r="Z104" i="23"/>
  <c r="Z109" i="23"/>
  <c r="Y98" i="31"/>
  <c r="Z121" i="23"/>
  <c r="Z17" i="23"/>
  <c r="Z225" i="23"/>
  <c r="Z227" i="23" s="1"/>
  <c r="Z53" i="30" s="1"/>
  <c r="Z26" i="31" s="1"/>
  <c r="AB10" i="25"/>
  <c r="AB11" i="25"/>
  <c r="AC4" i="25"/>
  <c r="AC9" i="25" s="1"/>
  <c r="AD6" i="25"/>
  <c r="AD7" i="25" s="1"/>
  <c r="AB6" i="23"/>
  <c r="AB7" i="23" s="1"/>
  <c r="AA4" i="23"/>
  <c r="AA9" i="23" s="1"/>
  <c r="Z11" i="23"/>
  <c r="Z10" i="23"/>
  <c r="AD6" i="22"/>
  <c r="AD7" i="22" s="1"/>
  <c r="AC4" i="22"/>
  <c r="AC9" i="22" s="1"/>
  <c r="AA264" i="23" l="1"/>
  <c r="AA269" i="23"/>
  <c r="AA274" i="23"/>
  <c r="AA275" i="23"/>
  <c r="AA260" i="23"/>
  <c r="AA273" i="23"/>
  <c r="AA276" i="23"/>
  <c r="AA263" i="23"/>
  <c r="AA270" i="23"/>
  <c r="AA261" i="23"/>
  <c r="AA272" i="23"/>
  <c r="AA277" i="23"/>
  <c r="AA266" i="23"/>
  <c r="AA267" i="23"/>
  <c r="AA265" i="23"/>
  <c r="AA268" i="23"/>
  <c r="AA262" i="23"/>
  <c r="AA271" i="23"/>
  <c r="AA278" i="23"/>
  <c r="AA287" i="23"/>
  <c r="AA294" i="23"/>
  <c r="AA280" i="23"/>
  <c r="AA285" i="23"/>
  <c r="AA290" i="23"/>
  <c r="AA291" i="23"/>
  <c r="AA289" i="23"/>
  <c r="AA292" i="23"/>
  <c r="AA279" i="23"/>
  <c r="AA286" i="23"/>
  <c r="AA288" i="23"/>
  <c r="AA293" i="23"/>
  <c r="AA282" i="23"/>
  <c r="AA283" i="23"/>
  <c r="AA281" i="23"/>
  <c r="AA284" i="23"/>
  <c r="AA297" i="23"/>
  <c r="AA300" i="23"/>
  <c r="AA303" i="23"/>
  <c r="AA296" i="23"/>
  <c r="AA301" i="23"/>
  <c r="AA306" i="23"/>
  <c r="AA305" i="23"/>
  <c r="AA295" i="23"/>
  <c r="AA302" i="23"/>
  <c r="AA304" i="23"/>
  <c r="AA298" i="23"/>
  <c r="AA299" i="23"/>
  <c r="AA312" i="23"/>
  <c r="AA307" i="23"/>
  <c r="AA308" i="23"/>
  <c r="AA311" i="23"/>
  <c r="AA309" i="23"/>
  <c r="AA314" i="23"/>
  <c r="AA313" i="23"/>
  <c r="AA310" i="23"/>
  <c r="AA156" i="23"/>
  <c r="AA316" i="23"/>
  <c r="AA159" i="23"/>
  <c r="AA319" i="23"/>
  <c r="AA157" i="23"/>
  <c r="AA315" i="23"/>
  <c r="AA317" i="23"/>
  <c r="AA162" i="23"/>
  <c r="AA163" i="23"/>
  <c r="AA161" i="23"/>
  <c r="AA158" i="23"/>
  <c r="AA318" i="23"/>
  <c r="AA160" i="23"/>
  <c r="AA178" i="23"/>
  <c r="AA179" i="23"/>
  <c r="AA164" i="23"/>
  <c r="AA177" i="23"/>
  <c r="AA180" i="23"/>
  <c r="AA167" i="23"/>
  <c r="AA174" i="23"/>
  <c r="AA183" i="23"/>
  <c r="AA165" i="23"/>
  <c r="AA176" i="23"/>
  <c r="AA181" i="23"/>
  <c r="AA170" i="23"/>
  <c r="AA171" i="23"/>
  <c r="AA169" i="23"/>
  <c r="AA172" i="23"/>
  <c r="AA166" i="23"/>
  <c r="AA175" i="23"/>
  <c r="AA182" i="23"/>
  <c r="AA168" i="23"/>
  <c r="AA173" i="23"/>
  <c r="AA193" i="23"/>
  <c r="AA196" i="23"/>
  <c r="AA190" i="23"/>
  <c r="AA192" i="23"/>
  <c r="AA186" i="23"/>
  <c r="AA187" i="23"/>
  <c r="AA185" i="23"/>
  <c r="AA188" i="23"/>
  <c r="AA191" i="23"/>
  <c r="AA184" i="23"/>
  <c r="AA189" i="23"/>
  <c r="AA194" i="23"/>
  <c r="AA195" i="23"/>
  <c r="AA198" i="23"/>
  <c r="AA207" i="23"/>
  <c r="AA200" i="23"/>
  <c r="AA205" i="23"/>
  <c r="AA199" i="23"/>
  <c r="AA206" i="23"/>
  <c r="AA197" i="23"/>
  <c r="AA202" i="23"/>
  <c r="AA203" i="23"/>
  <c r="AA201" i="23"/>
  <c r="AA204" i="23"/>
  <c r="AA66" i="23"/>
  <c r="AA67" i="23"/>
  <c r="AA210" i="23"/>
  <c r="AA211" i="23"/>
  <c r="AA52" i="23"/>
  <c r="AA65" i="23"/>
  <c r="AA68" i="23"/>
  <c r="AA209" i="23"/>
  <c r="AA212" i="23"/>
  <c r="AA55" i="23"/>
  <c r="AA62" i="23"/>
  <c r="AA71" i="23"/>
  <c r="AA215" i="23"/>
  <c r="AA53" i="23"/>
  <c r="AA64" i="23"/>
  <c r="AA69" i="23"/>
  <c r="AA208" i="23"/>
  <c r="AA213" i="23"/>
  <c r="AA58" i="23"/>
  <c r="AA59" i="23"/>
  <c r="AA57" i="23"/>
  <c r="AA60" i="23"/>
  <c r="AA54" i="23"/>
  <c r="AA63" i="23"/>
  <c r="AA70" i="23"/>
  <c r="AA214" i="23"/>
  <c r="AA56" i="23"/>
  <c r="AA61" i="23"/>
  <c r="AA72" i="23"/>
  <c r="AA77" i="23"/>
  <c r="AA88" i="23"/>
  <c r="AA93" i="23"/>
  <c r="AA82" i="23"/>
  <c r="AA83" i="23"/>
  <c r="AA98" i="23"/>
  <c r="AA81" i="23"/>
  <c r="AA84" i="23"/>
  <c r="AA97" i="23"/>
  <c r="AA78" i="23"/>
  <c r="AA87" i="23"/>
  <c r="AA94" i="23"/>
  <c r="AA80" i="23"/>
  <c r="AA85" i="23"/>
  <c r="AA96" i="23"/>
  <c r="AA74" i="23"/>
  <c r="AA75" i="23"/>
  <c r="AA90" i="23"/>
  <c r="AA91" i="23"/>
  <c r="AA73" i="23"/>
  <c r="AA76" i="23"/>
  <c r="AA89" i="23"/>
  <c r="AA92" i="23"/>
  <c r="AA79" i="23"/>
  <c r="AA86" i="23"/>
  <c r="AA95" i="23"/>
  <c r="AA99" i="23"/>
  <c r="AA100" i="23"/>
  <c r="AA103" i="23"/>
  <c r="AA110" i="23"/>
  <c r="AA101" i="23"/>
  <c r="AA106" i="23"/>
  <c r="AA107" i="23"/>
  <c r="AA105" i="23"/>
  <c r="AA108" i="23"/>
  <c r="AA102" i="23"/>
  <c r="AA111" i="23"/>
  <c r="AA104" i="23"/>
  <c r="AA109" i="23"/>
  <c r="Z98" i="31"/>
  <c r="AA17" i="23"/>
  <c r="AA121" i="23"/>
  <c r="AA225" i="23"/>
  <c r="AA227" i="23" s="1"/>
  <c r="AA53" i="30" s="1"/>
  <c r="AA26" i="31" s="1"/>
  <c r="AA10" i="23"/>
  <c r="AA11" i="23"/>
  <c r="AC6" i="23"/>
  <c r="AC7" i="23" s="1"/>
  <c r="AB4" i="23"/>
  <c r="AB9" i="23" s="1"/>
  <c r="AE6" i="22"/>
  <c r="AE7" i="22" s="1"/>
  <c r="AD4" i="22"/>
  <c r="AD9" i="22" s="1"/>
  <c r="AD4" i="25"/>
  <c r="AD9" i="25" s="1"/>
  <c r="AE6" i="25"/>
  <c r="AE7" i="25" s="1"/>
  <c r="AC11" i="25"/>
  <c r="AC10" i="25"/>
  <c r="AB262" i="23" l="1"/>
  <c r="AB271" i="23"/>
  <c r="AB278" i="23"/>
  <c r="AB264" i="23"/>
  <c r="AB269" i="23"/>
  <c r="AB274" i="23"/>
  <c r="AB275" i="23"/>
  <c r="AB273" i="23"/>
  <c r="AB276" i="23"/>
  <c r="AB263" i="23"/>
  <c r="AB270" i="23"/>
  <c r="AB261" i="23"/>
  <c r="AB272" i="23"/>
  <c r="AB277" i="23"/>
  <c r="AB266" i="23"/>
  <c r="AB267" i="23"/>
  <c r="AB265" i="23"/>
  <c r="AB268" i="23"/>
  <c r="AB281" i="23"/>
  <c r="AB284" i="23"/>
  <c r="AB287" i="23"/>
  <c r="AB294" i="23"/>
  <c r="AB280" i="23"/>
  <c r="AB285" i="23"/>
  <c r="AB290" i="23"/>
  <c r="AB291" i="23"/>
  <c r="AB289" i="23"/>
  <c r="AB292" i="23"/>
  <c r="AB279" i="23"/>
  <c r="AB286" i="23"/>
  <c r="AB288" i="23"/>
  <c r="AB293" i="23"/>
  <c r="AB282" i="23"/>
  <c r="AB283" i="23"/>
  <c r="AB298" i="23"/>
  <c r="AB299" i="23"/>
  <c r="AB297" i="23"/>
  <c r="AB300" i="23"/>
  <c r="AB303" i="23"/>
  <c r="AB296" i="23"/>
  <c r="AB301" i="23"/>
  <c r="AB305" i="23"/>
  <c r="AB295" i="23"/>
  <c r="AB302" i="23"/>
  <c r="AB304" i="23"/>
  <c r="AB310" i="23"/>
  <c r="AB312" i="23"/>
  <c r="AB307" i="23"/>
  <c r="AB308" i="23"/>
  <c r="AB306" i="23"/>
  <c r="AB311" i="23"/>
  <c r="AB309" i="23"/>
  <c r="AB314" i="23"/>
  <c r="AB313" i="23"/>
  <c r="AB316" i="23"/>
  <c r="AB159" i="23"/>
  <c r="AB319" i="23"/>
  <c r="AB157" i="23"/>
  <c r="AB315" i="23"/>
  <c r="AB317" i="23"/>
  <c r="AB162" i="23"/>
  <c r="AB163" i="23"/>
  <c r="AB161" i="23"/>
  <c r="AB158" i="23"/>
  <c r="AB318" i="23"/>
  <c r="AB160" i="23"/>
  <c r="AB168" i="23"/>
  <c r="AB173" i="23"/>
  <c r="AB178" i="23"/>
  <c r="AB179" i="23"/>
  <c r="AB164" i="23"/>
  <c r="AB177" i="23"/>
  <c r="AB180" i="23"/>
  <c r="AB167" i="23"/>
  <c r="AB174" i="23"/>
  <c r="AB183" i="23"/>
  <c r="AB165" i="23"/>
  <c r="AB176" i="23"/>
  <c r="AB181" i="23"/>
  <c r="AB170" i="23"/>
  <c r="AB171" i="23"/>
  <c r="AB169" i="23"/>
  <c r="AB172" i="23"/>
  <c r="AB166" i="23"/>
  <c r="AB175" i="23"/>
  <c r="AB182" i="23"/>
  <c r="AB194" i="23"/>
  <c r="AB195" i="23"/>
  <c r="AB193" i="23"/>
  <c r="AB196" i="23"/>
  <c r="AB190" i="23"/>
  <c r="AB192" i="23"/>
  <c r="AB186" i="23"/>
  <c r="AB187" i="23"/>
  <c r="AB185" i="23"/>
  <c r="AB188" i="23"/>
  <c r="AB191" i="23"/>
  <c r="AB184" i="23"/>
  <c r="AB189" i="23"/>
  <c r="AB201" i="23"/>
  <c r="AB204" i="23"/>
  <c r="AB198" i="23"/>
  <c r="AB207" i="23"/>
  <c r="AB200" i="23"/>
  <c r="AB205" i="23"/>
  <c r="AB199" i="23"/>
  <c r="AB206" i="23"/>
  <c r="AB197" i="23"/>
  <c r="AB202" i="23"/>
  <c r="AB203" i="23"/>
  <c r="AB214" i="23"/>
  <c r="AB56" i="23"/>
  <c r="AB61" i="23"/>
  <c r="AB72" i="23"/>
  <c r="AB66" i="23"/>
  <c r="AB67" i="23"/>
  <c r="AB210" i="23"/>
  <c r="AB211" i="23"/>
  <c r="AB65" i="23"/>
  <c r="AB68" i="23"/>
  <c r="AB209" i="23"/>
  <c r="AB212" i="23"/>
  <c r="AB55" i="23"/>
  <c r="AB62" i="23"/>
  <c r="AB71" i="23"/>
  <c r="AB215" i="23"/>
  <c r="AB53" i="23"/>
  <c r="AB64" i="23"/>
  <c r="AB69" i="23"/>
  <c r="AB208" i="23"/>
  <c r="AB213" i="23"/>
  <c r="AB58" i="23"/>
  <c r="AB59" i="23"/>
  <c r="AB57" i="23"/>
  <c r="AB60" i="23"/>
  <c r="AB54" i="23"/>
  <c r="AB63" i="23"/>
  <c r="AB70" i="23"/>
  <c r="AB79" i="23"/>
  <c r="AB86" i="23"/>
  <c r="AB95" i="23"/>
  <c r="AB77" i="23"/>
  <c r="AB88" i="23"/>
  <c r="AB93" i="23"/>
  <c r="AB82" i="23"/>
  <c r="AB83" i="23"/>
  <c r="AB98" i="23"/>
  <c r="AB81" i="23"/>
  <c r="AB84" i="23"/>
  <c r="AB97" i="23"/>
  <c r="AB78" i="23"/>
  <c r="AB87" i="23"/>
  <c r="AB94" i="23"/>
  <c r="AB80" i="23"/>
  <c r="AB85" i="23"/>
  <c r="AB96" i="23"/>
  <c r="AB74" i="23"/>
  <c r="AB75" i="23"/>
  <c r="AB90" i="23"/>
  <c r="AB91" i="23"/>
  <c r="AB73" i="23"/>
  <c r="AB76" i="23"/>
  <c r="AB89" i="23"/>
  <c r="AB92" i="23"/>
  <c r="AB104" i="23"/>
  <c r="AB109" i="23"/>
  <c r="AB99" i="23"/>
  <c r="AB100" i="23"/>
  <c r="AB103" i="23"/>
  <c r="AB110" i="23"/>
  <c r="AB101" i="23"/>
  <c r="AB106" i="23"/>
  <c r="AB107" i="23"/>
  <c r="AB105" i="23"/>
  <c r="AB108" i="23"/>
  <c r="AB102" i="23"/>
  <c r="AB111" i="23"/>
  <c r="AA98" i="31"/>
  <c r="AB17" i="23"/>
  <c r="AB121" i="23"/>
  <c r="AB225" i="23"/>
  <c r="AB227" i="23" s="1"/>
  <c r="AB53" i="30" s="1"/>
  <c r="AB26" i="31" s="1"/>
  <c r="AB11" i="23"/>
  <c r="AB10" i="23"/>
  <c r="AF6" i="25"/>
  <c r="AF7" i="25" s="1"/>
  <c r="AE4" i="25"/>
  <c r="AE9" i="25" s="1"/>
  <c r="AD6" i="23"/>
  <c r="AD7" i="23" s="1"/>
  <c r="AC4" i="23"/>
  <c r="AC9" i="23" s="1"/>
  <c r="AD11" i="25"/>
  <c r="AD10" i="25"/>
  <c r="AE4" i="22"/>
  <c r="AE9" i="22" s="1"/>
  <c r="AF6" i="22"/>
  <c r="AF7" i="22" s="1"/>
  <c r="AC265" i="23" l="1"/>
  <c r="AC268" i="23"/>
  <c r="AC262" i="23"/>
  <c r="AC271" i="23"/>
  <c r="AC278" i="23"/>
  <c r="AC264" i="23"/>
  <c r="AC269" i="23"/>
  <c r="AC274" i="23"/>
  <c r="AC275" i="23"/>
  <c r="AC273" i="23"/>
  <c r="AC276" i="23"/>
  <c r="AC263" i="23"/>
  <c r="AC270" i="23"/>
  <c r="AC272" i="23"/>
  <c r="AC277" i="23"/>
  <c r="AC266" i="23"/>
  <c r="AC267" i="23"/>
  <c r="AC282" i="23"/>
  <c r="AC283" i="23"/>
  <c r="AC281" i="23"/>
  <c r="AC284" i="23"/>
  <c r="AC287" i="23"/>
  <c r="AC294" i="23"/>
  <c r="AC280" i="23"/>
  <c r="AC285" i="23"/>
  <c r="AC290" i="23"/>
  <c r="AC291" i="23"/>
  <c r="AC289" i="23"/>
  <c r="AC292" i="23"/>
  <c r="AC279" i="23"/>
  <c r="AC286" i="23"/>
  <c r="AC288" i="23"/>
  <c r="AC293" i="23"/>
  <c r="AC304" i="23"/>
  <c r="AC298" i="23"/>
  <c r="AC299" i="23"/>
  <c r="AC297" i="23"/>
  <c r="AC300" i="23"/>
  <c r="AC303" i="23"/>
  <c r="AC296" i="23"/>
  <c r="AC301" i="23"/>
  <c r="AC306" i="23"/>
  <c r="AC305" i="23"/>
  <c r="AC295" i="23"/>
  <c r="AC302" i="23"/>
  <c r="AC313" i="23"/>
  <c r="AC310" i="23"/>
  <c r="AC312" i="23"/>
  <c r="AC307" i="23"/>
  <c r="AC308" i="23"/>
  <c r="AC311" i="23"/>
  <c r="AC309" i="23"/>
  <c r="AC314" i="23"/>
  <c r="AC318" i="23"/>
  <c r="AC160" i="23"/>
  <c r="AC316" i="23"/>
  <c r="AC159" i="23"/>
  <c r="AC319" i="23"/>
  <c r="AC315" i="23"/>
  <c r="AC317" i="23"/>
  <c r="AC162" i="23"/>
  <c r="AC163" i="23"/>
  <c r="AC161" i="23"/>
  <c r="AC158" i="23"/>
  <c r="AC166" i="23"/>
  <c r="AC175" i="23"/>
  <c r="AC182" i="23"/>
  <c r="AC168" i="23"/>
  <c r="AC173" i="23"/>
  <c r="AC178" i="23"/>
  <c r="AC179" i="23"/>
  <c r="AC164" i="23"/>
  <c r="AC177" i="23"/>
  <c r="AC180" i="23"/>
  <c r="AC167" i="23"/>
  <c r="AC174" i="23"/>
  <c r="AC183" i="23"/>
  <c r="AC165" i="23"/>
  <c r="AC176" i="23"/>
  <c r="AC181" i="23"/>
  <c r="AC170" i="23"/>
  <c r="AC171" i="23"/>
  <c r="AC169" i="23"/>
  <c r="AC172" i="23"/>
  <c r="AC184" i="23"/>
  <c r="AC189" i="23"/>
  <c r="AC194" i="23"/>
  <c r="AC195" i="23"/>
  <c r="AC193" i="23"/>
  <c r="AC196" i="23"/>
  <c r="AC190" i="23"/>
  <c r="AC192" i="23"/>
  <c r="AC186" i="23"/>
  <c r="AC187" i="23"/>
  <c r="AC185" i="23"/>
  <c r="AC188" i="23"/>
  <c r="AC191" i="23"/>
  <c r="AC202" i="23"/>
  <c r="AC203" i="23"/>
  <c r="AC201" i="23"/>
  <c r="AC204" i="23"/>
  <c r="AC198" i="23"/>
  <c r="AC207" i="23"/>
  <c r="AC200" i="23"/>
  <c r="AC205" i="23"/>
  <c r="AC199" i="23"/>
  <c r="AC206" i="23"/>
  <c r="AC197" i="23"/>
  <c r="AC54" i="23"/>
  <c r="AC63" i="23"/>
  <c r="AC70" i="23"/>
  <c r="AC214" i="23"/>
  <c r="AC56" i="23"/>
  <c r="AC61" i="23"/>
  <c r="AC72" i="23"/>
  <c r="AC66" i="23"/>
  <c r="AC67" i="23"/>
  <c r="AC210" i="23"/>
  <c r="AC211" i="23"/>
  <c r="AC65" i="23"/>
  <c r="AC68" i="23"/>
  <c r="AC209" i="23"/>
  <c r="AC212" i="23"/>
  <c r="AC55" i="23"/>
  <c r="AC62" i="23"/>
  <c r="AC71" i="23"/>
  <c r="AC215" i="23"/>
  <c r="AC64" i="23"/>
  <c r="AC69" i="23"/>
  <c r="AC208" i="23"/>
  <c r="AC213" i="23"/>
  <c r="AC58" i="23"/>
  <c r="AC59" i="23"/>
  <c r="AC57" i="23"/>
  <c r="AC60" i="23"/>
  <c r="AC73" i="23"/>
  <c r="AC76" i="23"/>
  <c r="AC89" i="23"/>
  <c r="AC92" i="23"/>
  <c r="AC79" i="23"/>
  <c r="AC86" i="23"/>
  <c r="AC95" i="23"/>
  <c r="AC77" i="23"/>
  <c r="AC88" i="23"/>
  <c r="AC93" i="23"/>
  <c r="AC82" i="23"/>
  <c r="AC83" i="23"/>
  <c r="AC98" i="23"/>
  <c r="AC81" i="23"/>
  <c r="AC84" i="23"/>
  <c r="AC97" i="23"/>
  <c r="AC78" i="23"/>
  <c r="AC87" i="23"/>
  <c r="AC94" i="23"/>
  <c r="AC80" i="23"/>
  <c r="AC85" i="23"/>
  <c r="AC96" i="23"/>
  <c r="AC74" i="23"/>
  <c r="AC75" i="23"/>
  <c r="AC90" i="23"/>
  <c r="AC91" i="23"/>
  <c r="AC102" i="23"/>
  <c r="AC111" i="23"/>
  <c r="AC104" i="23"/>
  <c r="AC109" i="23"/>
  <c r="AC99" i="23"/>
  <c r="AC100" i="23"/>
  <c r="AC103" i="23"/>
  <c r="AC110" i="23"/>
  <c r="AC101" i="23"/>
  <c r="AC106" i="23"/>
  <c r="AC107" i="23"/>
  <c r="AC105" i="23"/>
  <c r="AC108" i="23"/>
  <c r="AB98" i="31"/>
  <c r="AC121" i="23"/>
  <c r="AC17" i="23"/>
  <c r="AC225" i="23"/>
  <c r="AC227" i="23" s="1"/>
  <c r="AC53" i="30" s="1"/>
  <c r="AC26" i="31" s="1"/>
  <c r="AD4" i="23"/>
  <c r="AD9" i="23" s="1"/>
  <c r="AE6" i="23"/>
  <c r="AE7" i="23" s="1"/>
  <c r="AF4" i="22"/>
  <c r="AF9" i="22" s="1"/>
  <c r="AG6" i="22"/>
  <c r="AG7" i="22" s="1"/>
  <c r="AE11" i="25"/>
  <c r="AE10" i="25"/>
  <c r="AF4" i="25"/>
  <c r="AF9" i="25" s="1"/>
  <c r="AG6" i="25"/>
  <c r="AG7" i="25" s="1"/>
  <c r="AC11" i="23"/>
  <c r="AC10" i="23"/>
  <c r="AD266" i="23" l="1"/>
  <c r="AD267" i="23"/>
  <c r="AD265" i="23"/>
  <c r="AD268" i="23"/>
  <c r="AD271" i="23"/>
  <c r="AD278" i="23"/>
  <c r="AD264" i="23"/>
  <c r="AD269" i="23"/>
  <c r="AD274" i="23"/>
  <c r="AD275" i="23"/>
  <c r="AD273" i="23"/>
  <c r="AD276" i="23"/>
  <c r="AD263" i="23"/>
  <c r="AD270" i="23"/>
  <c r="AD272" i="23"/>
  <c r="AD277" i="23"/>
  <c r="AD288" i="23"/>
  <c r="AD293" i="23"/>
  <c r="AD282" i="23"/>
  <c r="AD283" i="23"/>
  <c r="AD281" i="23"/>
  <c r="AD284" i="23"/>
  <c r="AD287" i="23"/>
  <c r="AD294" i="23"/>
  <c r="AD280" i="23"/>
  <c r="AD285" i="23"/>
  <c r="AD290" i="23"/>
  <c r="AD291" i="23"/>
  <c r="AD289" i="23"/>
  <c r="AD292" i="23"/>
  <c r="AD279" i="23"/>
  <c r="AD286" i="23"/>
  <c r="AD295" i="23"/>
  <c r="AD302" i="23"/>
  <c r="AD304" i="23"/>
  <c r="AD298" i="23"/>
  <c r="AD299" i="23"/>
  <c r="AD297" i="23"/>
  <c r="AD300" i="23"/>
  <c r="AD303" i="23"/>
  <c r="AD296" i="23"/>
  <c r="AD301" i="23"/>
  <c r="AD314" i="23"/>
  <c r="AD315" i="23"/>
  <c r="AD313" i="23"/>
  <c r="AD310" i="23"/>
  <c r="AD312" i="23"/>
  <c r="AD307" i="23"/>
  <c r="AD306" i="23"/>
  <c r="AD308" i="23"/>
  <c r="AD305" i="23"/>
  <c r="AD311" i="23"/>
  <c r="AD309" i="23"/>
  <c r="AD318" i="23"/>
  <c r="AD160" i="23"/>
  <c r="AD316" i="23"/>
  <c r="AD159" i="23"/>
  <c r="AD319" i="23"/>
  <c r="AD317" i="23"/>
  <c r="AD162" i="23"/>
  <c r="AD163" i="23"/>
  <c r="AD161" i="23"/>
  <c r="AD169" i="23"/>
  <c r="AD172" i="23"/>
  <c r="AD166" i="23"/>
  <c r="AD175" i="23"/>
  <c r="AD182" i="23"/>
  <c r="AD168" i="23"/>
  <c r="AD173" i="23"/>
  <c r="AD178" i="23"/>
  <c r="AD179" i="23"/>
  <c r="AD164" i="23"/>
  <c r="AD177" i="23"/>
  <c r="AD180" i="23"/>
  <c r="AD167" i="23"/>
  <c r="AD174" i="23"/>
  <c r="AD183" i="23"/>
  <c r="AD165" i="23"/>
  <c r="AD176" i="23"/>
  <c r="AD181" i="23"/>
  <c r="AD170" i="23"/>
  <c r="AD171" i="23"/>
  <c r="AD191" i="23"/>
  <c r="AD184" i="23"/>
  <c r="AD189" i="23"/>
  <c r="AD194" i="23"/>
  <c r="AD195" i="23"/>
  <c r="AD193" i="23"/>
  <c r="AD196" i="23"/>
  <c r="AD190" i="23"/>
  <c r="AD192" i="23"/>
  <c r="AD186" i="23"/>
  <c r="AD187" i="23"/>
  <c r="AD185" i="23"/>
  <c r="AD188" i="23"/>
  <c r="AD197" i="23"/>
  <c r="AD202" i="23"/>
  <c r="AD203" i="23"/>
  <c r="AD201" i="23"/>
  <c r="AD204" i="23"/>
  <c r="AD198" i="23"/>
  <c r="AD207" i="23"/>
  <c r="AD200" i="23"/>
  <c r="AD205" i="23"/>
  <c r="AD199" i="23"/>
  <c r="AD57" i="23"/>
  <c r="AD60" i="23"/>
  <c r="AD63" i="23"/>
  <c r="AD70" i="23"/>
  <c r="AD214" i="23"/>
  <c r="AD56" i="23"/>
  <c r="AD61" i="23"/>
  <c r="AD72" i="23"/>
  <c r="AD206" i="23"/>
  <c r="AD66" i="23"/>
  <c r="AD67" i="23"/>
  <c r="AD210" i="23"/>
  <c r="AD211" i="23"/>
  <c r="AD65" i="23"/>
  <c r="AD68" i="23"/>
  <c r="AD209" i="23"/>
  <c r="AD212" i="23"/>
  <c r="AD55" i="23"/>
  <c r="AD62" i="23"/>
  <c r="AD71" i="23"/>
  <c r="AD215" i="23"/>
  <c r="AD64" i="23"/>
  <c r="AD69" i="23"/>
  <c r="AD208" i="23"/>
  <c r="AD213" i="23"/>
  <c r="AD58" i="23"/>
  <c r="AD59" i="23"/>
  <c r="AD74" i="23"/>
  <c r="AD75" i="23"/>
  <c r="AD90" i="23"/>
  <c r="AD91" i="23"/>
  <c r="AD73" i="23"/>
  <c r="AD76" i="23"/>
  <c r="AD89" i="23"/>
  <c r="AD92" i="23"/>
  <c r="AD79" i="23"/>
  <c r="AD86" i="23"/>
  <c r="AD95" i="23"/>
  <c r="AD77" i="23"/>
  <c r="AD88" i="23"/>
  <c r="AD93" i="23"/>
  <c r="AD82" i="23"/>
  <c r="AD83" i="23"/>
  <c r="AD98" i="23"/>
  <c r="AD81" i="23"/>
  <c r="AD84" i="23"/>
  <c r="AD97" i="23"/>
  <c r="AD78" i="23"/>
  <c r="AD87" i="23"/>
  <c r="AD94" i="23"/>
  <c r="AD80" i="23"/>
  <c r="AD85" i="23"/>
  <c r="AD96" i="23"/>
  <c r="AD105" i="23"/>
  <c r="AD108" i="23"/>
  <c r="AD102" i="23"/>
  <c r="AD111" i="23"/>
  <c r="AD104" i="23"/>
  <c r="AD109" i="23"/>
  <c r="AD99" i="23"/>
  <c r="AD100" i="23"/>
  <c r="AD103" i="23"/>
  <c r="AD110" i="23"/>
  <c r="AD101" i="23"/>
  <c r="AD106" i="23"/>
  <c r="AD107" i="23"/>
  <c r="AC98" i="31"/>
  <c r="AD121" i="23"/>
  <c r="AD17" i="23"/>
  <c r="AD225" i="23"/>
  <c r="AD227" i="23" s="1"/>
  <c r="AD53" i="30" s="1"/>
  <c r="AD26" i="31" s="1"/>
  <c r="AH6" i="25"/>
  <c r="AH7" i="25" s="1"/>
  <c r="AG4" i="25"/>
  <c r="AG9" i="25" s="1"/>
  <c r="AF11" i="25"/>
  <c r="AF10" i="25"/>
  <c r="AH6" i="22"/>
  <c r="AH7" i="22" s="1"/>
  <c r="AG4" i="22"/>
  <c r="AG9" i="22" s="1"/>
  <c r="AE4" i="23"/>
  <c r="AE9" i="23" s="1"/>
  <c r="AF6" i="23"/>
  <c r="AF7" i="23" s="1"/>
  <c r="AD11" i="23"/>
  <c r="AD10" i="23"/>
  <c r="AE272" i="23" l="1"/>
  <c r="AE277" i="23"/>
  <c r="AE266" i="23"/>
  <c r="AE267" i="23"/>
  <c r="AE265" i="23"/>
  <c r="AE268" i="23"/>
  <c r="AE271" i="23"/>
  <c r="AE278" i="23"/>
  <c r="AE264" i="23"/>
  <c r="AE269" i="23"/>
  <c r="AE274" i="23"/>
  <c r="AE275" i="23"/>
  <c r="AE273" i="23"/>
  <c r="AE276" i="23"/>
  <c r="AE270" i="23"/>
  <c r="AE279" i="23"/>
  <c r="AE286" i="23"/>
  <c r="AE288" i="23"/>
  <c r="AE293" i="23"/>
  <c r="AE282" i="23"/>
  <c r="AE283" i="23"/>
  <c r="AE281" i="23"/>
  <c r="AE284" i="23"/>
  <c r="AE287" i="23"/>
  <c r="AE294" i="23"/>
  <c r="AE280" i="23"/>
  <c r="AE285" i="23"/>
  <c r="AE290" i="23"/>
  <c r="AE291" i="23"/>
  <c r="AE289" i="23"/>
  <c r="AE292" i="23"/>
  <c r="AE305" i="23"/>
  <c r="AE295" i="23"/>
  <c r="AE302" i="23"/>
  <c r="AE304" i="23"/>
  <c r="AE298" i="23"/>
  <c r="AE299" i="23"/>
  <c r="AE297" i="23"/>
  <c r="AE300" i="23"/>
  <c r="AE303" i="23"/>
  <c r="AE296" i="23"/>
  <c r="AE301" i="23"/>
  <c r="AE309" i="23"/>
  <c r="AE314" i="23"/>
  <c r="AE315" i="23"/>
  <c r="AE313" i="23"/>
  <c r="AE310" i="23"/>
  <c r="AE312" i="23"/>
  <c r="AE307" i="23"/>
  <c r="AE306" i="23"/>
  <c r="AE308" i="23"/>
  <c r="AE311" i="23"/>
  <c r="AE161" i="23"/>
  <c r="AE318" i="23"/>
  <c r="AE160" i="23"/>
  <c r="AE316" i="23"/>
  <c r="AE319" i="23"/>
  <c r="AE317" i="23"/>
  <c r="AE162" i="23"/>
  <c r="AE163" i="23"/>
  <c r="AE170" i="23"/>
  <c r="AE171" i="23"/>
  <c r="AE169" i="23"/>
  <c r="AE172" i="23"/>
  <c r="AE166" i="23"/>
  <c r="AE175" i="23"/>
  <c r="AE182" i="23"/>
  <c r="AE168" i="23"/>
  <c r="AE173" i="23"/>
  <c r="AE178" i="23"/>
  <c r="AE179" i="23"/>
  <c r="AE164" i="23"/>
  <c r="AE177" i="23"/>
  <c r="AE180" i="23"/>
  <c r="AE167" i="23"/>
  <c r="AE174" i="23"/>
  <c r="AE183" i="23"/>
  <c r="AE165" i="23"/>
  <c r="AE176" i="23"/>
  <c r="AE181" i="23"/>
  <c r="AE185" i="23"/>
  <c r="AE188" i="23"/>
  <c r="AE191" i="23"/>
  <c r="AE184" i="23"/>
  <c r="AE189" i="23"/>
  <c r="AE194" i="23"/>
  <c r="AE195" i="23"/>
  <c r="AE193" i="23"/>
  <c r="AE196" i="23"/>
  <c r="AE190" i="23"/>
  <c r="AE192" i="23"/>
  <c r="AE186" i="23"/>
  <c r="AE187" i="23"/>
  <c r="AE199" i="23"/>
  <c r="AE206" i="23"/>
  <c r="AE197" i="23"/>
  <c r="AE202" i="23"/>
  <c r="AE203" i="23"/>
  <c r="AE201" i="23"/>
  <c r="AE204" i="23"/>
  <c r="AE198" i="23"/>
  <c r="AE207" i="23"/>
  <c r="AE200" i="23"/>
  <c r="AE205" i="23"/>
  <c r="AE208" i="23"/>
  <c r="AE213" i="23"/>
  <c r="AE58" i="23"/>
  <c r="AE59" i="23"/>
  <c r="AE57" i="23"/>
  <c r="AE60" i="23"/>
  <c r="AE63" i="23"/>
  <c r="AE70" i="23"/>
  <c r="AE214" i="23"/>
  <c r="AE56" i="23"/>
  <c r="AE61" i="23"/>
  <c r="AE72" i="23"/>
  <c r="AE66" i="23"/>
  <c r="AE67" i="23"/>
  <c r="AE210" i="23"/>
  <c r="AE211" i="23"/>
  <c r="AE65" i="23"/>
  <c r="AE68" i="23"/>
  <c r="AE209" i="23"/>
  <c r="AE212" i="23"/>
  <c r="AE62" i="23"/>
  <c r="AE71" i="23"/>
  <c r="AE215" i="23"/>
  <c r="AE64" i="23"/>
  <c r="AE69" i="23"/>
  <c r="AE80" i="23"/>
  <c r="AE85" i="23"/>
  <c r="AE96" i="23"/>
  <c r="AE74" i="23"/>
  <c r="AE75" i="23"/>
  <c r="AE90" i="23"/>
  <c r="AE91" i="23"/>
  <c r="AE73" i="23"/>
  <c r="AE76" i="23"/>
  <c r="AE89" i="23"/>
  <c r="AE92" i="23"/>
  <c r="AE79" i="23"/>
  <c r="AE86" i="23"/>
  <c r="AE95" i="23"/>
  <c r="AE77" i="23"/>
  <c r="AE88" i="23"/>
  <c r="AE93" i="23"/>
  <c r="AE82" i="23"/>
  <c r="AE83" i="23"/>
  <c r="AE98" i="23"/>
  <c r="AE81" i="23"/>
  <c r="AE84" i="23"/>
  <c r="AE97" i="23"/>
  <c r="AE78" i="23"/>
  <c r="AE87" i="23"/>
  <c r="AE94" i="23"/>
  <c r="AE106" i="23"/>
  <c r="AE107" i="23"/>
  <c r="AE105" i="23"/>
  <c r="AE108" i="23"/>
  <c r="AE102" i="23"/>
  <c r="AE111" i="23"/>
  <c r="AE104" i="23"/>
  <c r="AE109" i="23"/>
  <c r="AE99" i="23"/>
  <c r="AE100" i="23"/>
  <c r="AE103" i="23"/>
  <c r="AE110" i="23"/>
  <c r="AE101" i="23"/>
  <c r="AD98" i="31"/>
  <c r="AE121" i="23"/>
  <c r="AE17" i="23"/>
  <c r="AE225" i="23"/>
  <c r="AE227" i="23" s="1"/>
  <c r="AE53" i="30" s="1"/>
  <c r="AE26" i="31" s="1"/>
  <c r="AE11" i="23"/>
  <c r="AE10" i="23"/>
  <c r="AH4" i="22"/>
  <c r="AH9" i="22" s="1"/>
  <c r="AI6" i="22"/>
  <c r="AI7" i="22" s="1"/>
  <c r="AG11" i="25"/>
  <c r="AG10" i="25"/>
  <c r="AF4" i="23"/>
  <c r="AF9" i="23" s="1"/>
  <c r="AG6" i="23"/>
  <c r="AG7" i="23" s="1"/>
  <c r="AI6" i="25"/>
  <c r="AI7" i="25" s="1"/>
  <c r="AH4" i="25"/>
  <c r="AH9" i="25" s="1"/>
  <c r="AF270" i="23" l="1"/>
  <c r="AF272" i="23"/>
  <c r="AF277" i="23"/>
  <c r="AF266" i="23"/>
  <c r="AF267" i="23"/>
  <c r="AF265" i="23"/>
  <c r="AF268" i="23"/>
  <c r="AF271" i="23"/>
  <c r="AF278" i="23"/>
  <c r="AF269" i="23"/>
  <c r="AF274" i="23"/>
  <c r="AF275" i="23"/>
  <c r="AF273" i="23"/>
  <c r="AF276" i="23"/>
  <c r="AF289" i="23"/>
  <c r="AF292" i="23"/>
  <c r="AF279" i="23"/>
  <c r="AF286" i="23"/>
  <c r="AF288" i="23"/>
  <c r="AF293" i="23"/>
  <c r="AF282" i="23"/>
  <c r="AF283" i="23"/>
  <c r="AF281" i="23"/>
  <c r="AF284" i="23"/>
  <c r="AF287" i="23"/>
  <c r="AF294" i="23"/>
  <c r="AF280" i="23"/>
  <c r="AF285" i="23"/>
  <c r="AF290" i="23"/>
  <c r="AF291" i="23"/>
  <c r="AF305" i="23"/>
  <c r="AF295" i="23"/>
  <c r="AF302" i="23"/>
  <c r="AF304" i="23"/>
  <c r="AF298" i="23"/>
  <c r="AF299" i="23"/>
  <c r="AF297" i="23"/>
  <c r="AF300" i="23"/>
  <c r="AF303" i="23"/>
  <c r="AF296" i="23"/>
  <c r="AF301" i="23"/>
  <c r="AF311" i="23"/>
  <c r="AF309" i="23"/>
  <c r="AF314" i="23"/>
  <c r="AF315" i="23"/>
  <c r="AF313" i="23"/>
  <c r="AF310" i="23"/>
  <c r="AF312" i="23"/>
  <c r="AF307" i="23"/>
  <c r="AF306" i="23"/>
  <c r="AF308" i="23"/>
  <c r="AF317" i="23"/>
  <c r="AF162" i="23"/>
  <c r="AF163" i="23"/>
  <c r="AF161" i="23"/>
  <c r="AF318" i="23"/>
  <c r="AF316" i="23"/>
  <c r="AF319" i="23"/>
  <c r="AF165" i="23"/>
  <c r="AF176" i="23"/>
  <c r="AF181" i="23"/>
  <c r="AF170" i="23"/>
  <c r="AF171" i="23"/>
  <c r="AF169" i="23"/>
  <c r="AF172" i="23"/>
  <c r="AF166" i="23"/>
  <c r="AF175" i="23"/>
  <c r="AF182" i="23"/>
  <c r="AF168" i="23"/>
  <c r="AF173" i="23"/>
  <c r="AF178" i="23"/>
  <c r="AF179" i="23"/>
  <c r="AF164" i="23"/>
  <c r="AF177" i="23"/>
  <c r="AF180" i="23"/>
  <c r="AF167" i="23"/>
  <c r="AF174" i="23"/>
  <c r="AF183" i="23"/>
  <c r="AF186" i="23"/>
  <c r="AF187" i="23"/>
  <c r="AF185" i="23"/>
  <c r="AF188" i="23"/>
  <c r="AF191" i="23"/>
  <c r="AF184" i="23"/>
  <c r="AF189" i="23"/>
  <c r="AF194" i="23"/>
  <c r="AF195" i="23"/>
  <c r="AF193" i="23"/>
  <c r="AF196" i="23"/>
  <c r="AF190" i="23"/>
  <c r="AF192" i="23"/>
  <c r="AF199" i="23"/>
  <c r="AF206" i="23"/>
  <c r="AF197" i="23"/>
  <c r="AF202" i="23"/>
  <c r="AF203" i="23"/>
  <c r="AF201" i="23"/>
  <c r="AF204" i="23"/>
  <c r="AF198" i="23"/>
  <c r="AF207" i="23"/>
  <c r="AF200" i="23"/>
  <c r="AF205" i="23"/>
  <c r="AF215" i="23"/>
  <c r="AF64" i="23"/>
  <c r="AF69" i="23"/>
  <c r="AF208" i="23"/>
  <c r="AF213" i="23"/>
  <c r="AF58" i="23"/>
  <c r="AF59" i="23"/>
  <c r="AF57" i="23"/>
  <c r="AF60" i="23"/>
  <c r="AF63" i="23"/>
  <c r="AF70" i="23"/>
  <c r="AF214" i="23"/>
  <c r="AF61" i="23"/>
  <c r="AF72" i="23"/>
  <c r="AF66" i="23"/>
  <c r="AF67" i="23"/>
  <c r="AF210" i="23"/>
  <c r="AF211" i="23"/>
  <c r="AF65" i="23"/>
  <c r="AF68" i="23"/>
  <c r="AF209" i="23"/>
  <c r="AF212" i="23"/>
  <c r="AF62" i="23"/>
  <c r="AF71" i="23"/>
  <c r="AF78" i="23"/>
  <c r="AF87" i="23"/>
  <c r="AF94" i="23"/>
  <c r="AF80" i="23"/>
  <c r="AF85" i="23"/>
  <c r="AF96" i="23"/>
  <c r="AF74" i="23"/>
  <c r="AF75" i="23"/>
  <c r="AF90" i="23"/>
  <c r="AF91" i="23"/>
  <c r="AF73" i="23"/>
  <c r="AF76" i="23"/>
  <c r="AF89" i="23"/>
  <c r="AF92" i="23"/>
  <c r="AF79" i="23"/>
  <c r="AF86" i="23"/>
  <c r="AF95" i="23"/>
  <c r="AF77" i="23"/>
  <c r="AF88" i="23"/>
  <c r="AF93" i="23"/>
  <c r="AF82" i="23"/>
  <c r="AF83" i="23"/>
  <c r="AF98" i="23"/>
  <c r="AF81" i="23"/>
  <c r="AF84" i="23"/>
  <c r="AF97" i="23"/>
  <c r="AF101" i="23"/>
  <c r="AF106" i="23"/>
  <c r="AF107" i="23"/>
  <c r="AF105" i="23"/>
  <c r="AF108" i="23"/>
  <c r="AF102" i="23"/>
  <c r="AF111" i="23"/>
  <c r="AF104" i="23"/>
  <c r="AF109" i="23"/>
  <c r="AF99" i="23"/>
  <c r="AF100" i="23"/>
  <c r="AF103" i="23"/>
  <c r="AF110" i="23"/>
  <c r="AE98" i="31"/>
  <c r="AF121" i="23"/>
  <c r="AF17" i="23"/>
  <c r="AF225" i="23"/>
  <c r="AF227" i="23" s="1"/>
  <c r="AF53" i="30" s="1"/>
  <c r="AF26" i="31" s="1"/>
  <c r="AJ6" i="22"/>
  <c r="AJ7" i="22" s="1"/>
  <c r="AI4" i="22"/>
  <c r="AI9" i="22" s="1"/>
  <c r="AH11" i="25"/>
  <c r="AH10" i="25"/>
  <c r="AH6" i="23"/>
  <c r="AH7" i="23" s="1"/>
  <c r="AG4" i="23"/>
  <c r="AG9" i="23" s="1"/>
  <c r="AF11" i="23"/>
  <c r="AF10" i="23"/>
  <c r="AJ6" i="25"/>
  <c r="AJ7" i="25" s="1"/>
  <c r="AI4" i="25"/>
  <c r="AI9" i="25" s="1"/>
  <c r="AG273" i="23" l="1"/>
  <c r="AG276" i="23"/>
  <c r="AG270" i="23"/>
  <c r="AG272" i="23"/>
  <c r="AG277" i="23"/>
  <c r="AG266" i="23"/>
  <c r="AG267" i="23"/>
  <c r="AG268" i="23"/>
  <c r="AG271" i="23"/>
  <c r="AG278" i="23"/>
  <c r="AG269" i="23"/>
  <c r="AG274" i="23"/>
  <c r="AG275" i="23"/>
  <c r="AG290" i="23"/>
  <c r="AG291" i="23"/>
  <c r="AG289" i="23"/>
  <c r="AG292" i="23"/>
  <c r="AG279" i="23"/>
  <c r="AG286" i="23"/>
  <c r="AG288" i="23"/>
  <c r="AG293" i="23"/>
  <c r="AG282" i="23"/>
  <c r="AG283" i="23"/>
  <c r="AG281" i="23"/>
  <c r="AG284" i="23"/>
  <c r="AG287" i="23"/>
  <c r="AG294" i="23"/>
  <c r="AG280" i="23"/>
  <c r="AG285" i="23"/>
  <c r="AG296" i="23"/>
  <c r="AG301" i="23"/>
  <c r="AG306" i="23"/>
  <c r="AG305" i="23"/>
  <c r="AG295" i="23"/>
  <c r="AG302" i="23"/>
  <c r="AG304" i="23"/>
  <c r="AG298" i="23"/>
  <c r="AG299" i="23"/>
  <c r="AG297" i="23"/>
  <c r="AG300" i="23"/>
  <c r="AG303" i="23"/>
  <c r="AG308" i="23"/>
  <c r="AG311" i="23"/>
  <c r="AG309" i="23"/>
  <c r="AG314" i="23"/>
  <c r="AG315" i="23"/>
  <c r="AG313" i="23"/>
  <c r="AG310" i="23"/>
  <c r="AG312" i="23"/>
  <c r="AG307" i="23"/>
  <c r="AG319" i="23"/>
  <c r="AG317" i="23"/>
  <c r="AG162" i="23"/>
  <c r="AG163" i="23"/>
  <c r="AG318" i="23"/>
  <c r="AG316" i="23"/>
  <c r="AG167" i="23"/>
  <c r="AG174" i="23"/>
  <c r="AG183" i="23"/>
  <c r="AG165" i="23"/>
  <c r="AG176" i="23"/>
  <c r="AG181" i="23"/>
  <c r="AG170" i="23"/>
  <c r="AG171" i="23"/>
  <c r="AG169" i="23"/>
  <c r="AG172" i="23"/>
  <c r="AG166" i="23"/>
  <c r="AG175" i="23"/>
  <c r="AG182" i="23"/>
  <c r="AG168" i="23"/>
  <c r="AG173" i="23"/>
  <c r="AG178" i="23"/>
  <c r="AG179" i="23"/>
  <c r="AG164" i="23"/>
  <c r="AG177" i="23"/>
  <c r="AG180" i="23"/>
  <c r="AG192" i="23"/>
  <c r="AG186" i="23"/>
  <c r="AG187" i="23"/>
  <c r="AG185" i="23"/>
  <c r="AG188" i="23"/>
  <c r="AG191" i="23"/>
  <c r="AG184" i="23"/>
  <c r="AG189" i="23"/>
  <c r="AG194" i="23"/>
  <c r="AG195" i="23"/>
  <c r="AG193" i="23"/>
  <c r="AG196" i="23"/>
  <c r="AG190" i="23"/>
  <c r="AG199" i="23"/>
  <c r="AG206" i="23"/>
  <c r="AG197" i="23"/>
  <c r="AG202" i="23"/>
  <c r="AG203" i="23"/>
  <c r="AG201" i="23"/>
  <c r="AG204" i="23"/>
  <c r="AG198" i="23"/>
  <c r="AG200" i="23"/>
  <c r="AG205" i="23"/>
  <c r="AG209" i="23"/>
  <c r="AG212" i="23"/>
  <c r="AG62" i="23"/>
  <c r="AG71" i="23"/>
  <c r="AG207" i="23"/>
  <c r="AG215" i="23"/>
  <c r="AG64" i="23"/>
  <c r="AG69" i="23"/>
  <c r="AG208" i="23"/>
  <c r="AG213" i="23"/>
  <c r="AG58" i="23"/>
  <c r="AG59" i="23"/>
  <c r="AG60" i="23"/>
  <c r="AG63" i="23"/>
  <c r="AG70" i="23"/>
  <c r="AG214" i="23"/>
  <c r="AG61" i="23"/>
  <c r="AG72" i="23"/>
  <c r="AG66" i="23"/>
  <c r="AG67" i="23"/>
  <c r="AG210" i="23"/>
  <c r="AG211" i="23"/>
  <c r="AG65" i="23"/>
  <c r="AG68" i="23"/>
  <c r="AG81" i="23"/>
  <c r="AG84" i="23"/>
  <c r="AG97" i="23"/>
  <c r="AG78" i="23"/>
  <c r="AG87" i="23"/>
  <c r="AG94" i="23"/>
  <c r="AG80" i="23"/>
  <c r="AG85" i="23"/>
  <c r="AG96" i="23"/>
  <c r="AG74" i="23"/>
  <c r="AG75" i="23"/>
  <c r="AG90" i="23"/>
  <c r="AG91" i="23"/>
  <c r="AG73" i="23"/>
  <c r="AG76" i="23"/>
  <c r="AG89" i="23"/>
  <c r="AG92" i="23"/>
  <c r="AG79" i="23"/>
  <c r="AG86" i="23"/>
  <c r="AG95" i="23"/>
  <c r="AG77" i="23"/>
  <c r="AG88" i="23"/>
  <c r="AG93" i="23"/>
  <c r="AG82" i="23"/>
  <c r="AG83" i="23"/>
  <c r="AG98" i="23"/>
  <c r="AG103" i="23"/>
  <c r="AG110" i="23"/>
  <c r="AG101" i="23"/>
  <c r="AG106" i="23"/>
  <c r="AG107" i="23"/>
  <c r="AG105" i="23"/>
  <c r="AG108" i="23"/>
  <c r="AG102" i="23"/>
  <c r="AG111" i="23"/>
  <c r="AG104" i="23"/>
  <c r="AG109" i="23"/>
  <c r="AG99" i="23"/>
  <c r="AG100" i="23"/>
  <c r="AF98" i="31"/>
  <c r="AG121" i="23"/>
  <c r="AG17" i="23"/>
  <c r="AG225" i="23"/>
  <c r="AG227" i="23" s="1"/>
  <c r="AG53" i="30" s="1"/>
  <c r="AG26" i="31" s="1"/>
  <c r="AJ4" i="22"/>
  <c r="AJ9" i="22" s="1"/>
  <c r="AK6" i="22"/>
  <c r="AK7" i="22" s="1"/>
  <c r="AJ4" i="25"/>
  <c r="AJ9" i="25" s="1"/>
  <c r="AK6" i="25"/>
  <c r="AK7" i="25" s="1"/>
  <c r="AH4" i="23"/>
  <c r="AH9" i="23" s="1"/>
  <c r="AI6" i="23"/>
  <c r="AI7" i="23" s="1"/>
  <c r="AI10" i="25"/>
  <c r="AI11" i="25"/>
  <c r="AG10" i="23"/>
  <c r="AG11" i="23"/>
  <c r="AH274" i="23" l="1"/>
  <c r="AH275" i="23"/>
  <c r="AH273" i="23"/>
  <c r="AH276" i="23"/>
  <c r="AH270" i="23"/>
  <c r="AH272" i="23"/>
  <c r="AH277" i="23"/>
  <c r="AH267" i="23"/>
  <c r="AH268" i="23"/>
  <c r="AH271" i="23"/>
  <c r="AH278" i="23"/>
  <c r="AH269" i="23"/>
  <c r="AH280" i="23"/>
  <c r="AH285" i="23"/>
  <c r="AH290" i="23"/>
  <c r="AH291" i="23"/>
  <c r="AH289" i="23"/>
  <c r="AH292" i="23"/>
  <c r="AH279" i="23"/>
  <c r="AH286" i="23"/>
  <c r="AH288" i="23"/>
  <c r="AH293" i="23"/>
  <c r="AH282" i="23"/>
  <c r="AH283" i="23"/>
  <c r="AH281" i="23"/>
  <c r="AH284" i="23"/>
  <c r="AH287" i="23"/>
  <c r="AH294" i="23"/>
  <c r="AH303" i="23"/>
  <c r="AH296" i="23"/>
  <c r="AH301" i="23"/>
  <c r="AH305" i="23"/>
  <c r="AH295" i="23"/>
  <c r="AH302" i="23"/>
  <c r="AH304" i="23"/>
  <c r="AH298" i="23"/>
  <c r="AH299" i="23"/>
  <c r="AH297" i="23"/>
  <c r="AH300" i="23"/>
  <c r="AH306" i="23"/>
  <c r="AH307" i="23"/>
  <c r="AH308" i="23"/>
  <c r="AH311" i="23"/>
  <c r="AH309" i="23"/>
  <c r="AH314" i="23"/>
  <c r="AH315" i="23"/>
  <c r="AH313" i="23"/>
  <c r="AH310" i="23"/>
  <c r="AH312" i="23"/>
  <c r="AH316" i="23"/>
  <c r="AH319" i="23"/>
  <c r="AH317" i="23"/>
  <c r="AH163" i="23"/>
  <c r="AH318" i="23"/>
  <c r="AH164" i="23"/>
  <c r="AH177" i="23"/>
  <c r="AH180" i="23"/>
  <c r="AH167" i="23"/>
  <c r="AH174" i="23"/>
  <c r="AH183" i="23"/>
  <c r="AH165" i="23"/>
  <c r="AH176" i="23"/>
  <c r="AH181" i="23"/>
  <c r="AH170" i="23"/>
  <c r="AH171" i="23"/>
  <c r="AH169" i="23"/>
  <c r="AH172" i="23"/>
  <c r="AH166" i="23"/>
  <c r="AH175" i="23"/>
  <c r="AH182" i="23"/>
  <c r="AH168" i="23"/>
  <c r="AH173" i="23"/>
  <c r="AH178" i="23"/>
  <c r="AH179" i="23"/>
  <c r="AH190" i="23"/>
  <c r="AH192" i="23"/>
  <c r="AH186" i="23"/>
  <c r="AH187" i="23"/>
  <c r="AH185" i="23"/>
  <c r="AH188" i="23"/>
  <c r="AH191" i="23"/>
  <c r="AH184" i="23"/>
  <c r="AH189" i="23"/>
  <c r="AH194" i="23"/>
  <c r="AH195" i="23"/>
  <c r="AH193" i="23"/>
  <c r="AH196" i="23"/>
  <c r="AH200" i="23"/>
  <c r="AH205" i="23"/>
  <c r="AH199" i="23"/>
  <c r="AH206" i="23"/>
  <c r="AH197" i="23"/>
  <c r="AH202" i="23"/>
  <c r="AH203" i="23"/>
  <c r="AH201" i="23"/>
  <c r="AH204" i="23"/>
  <c r="AH198" i="23"/>
  <c r="AH210" i="23"/>
  <c r="AH211" i="23"/>
  <c r="AH65" i="23"/>
  <c r="AH68" i="23"/>
  <c r="AH209" i="23"/>
  <c r="AH212" i="23"/>
  <c r="AH62" i="23"/>
  <c r="AH71" i="23"/>
  <c r="AH207" i="23"/>
  <c r="AH215" i="23"/>
  <c r="AH64" i="23"/>
  <c r="AH69" i="23"/>
  <c r="AH208" i="23"/>
  <c r="AH213" i="23"/>
  <c r="AH59" i="23"/>
  <c r="AH60" i="23"/>
  <c r="AH63" i="23"/>
  <c r="AH70" i="23"/>
  <c r="AH214" i="23"/>
  <c r="AH61" i="23"/>
  <c r="AH72" i="23"/>
  <c r="AH66" i="23"/>
  <c r="AH67" i="23"/>
  <c r="AH82" i="23"/>
  <c r="AH83" i="23"/>
  <c r="AH98" i="23"/>
  <c r="AH81" i="23"/>
  <c r="AH84" i="23"/>
  <c r="AH97" i="23"/>
  <c r="AH78" i="23"/>
  <c r="AH87" i="23"/>
  <c r="AH94" i="23"/>
  <c r="AH80" i="23"/>
  <c r="AH85" i="23"/>
  <c r="AH96" i="23"/>
  <c r="AH74" i="23"/>
  <c r="AH75" i="23"/>
  <c r="AH90" i="23"/>
  <c r="AH91" i="23"/>
  <c r="AH73" i="23"/>
  <c r="AH76" i="23"/>
  <c r="AH89" i="23"/>
  <c r="AH92" i="23"/>
  <c r="AH79" i="23"/>
  <c r="AH86" i="23"/>
  <c r="AH95" i="23"/>
  <c r="AH77" i="23"/>
  <c r="AH88" i="23"/>
  <c r="AH93" i="23"/>
  <c r="AH100" i="23"/>
  <c r="AH103" i="23"/>
  <c r="AH110" i="23"/>
  <c r="AH101" i="23"/>
  <c r="AH106" i="23"/>
  <c r="AH107" i="23"/>
  <c r="AH105" i="23"/>
  <c r="AH108" i="23"/>
  <c r="AH102" i="23"/>
  <c r="AH111" i="23"/>
  <c r="AH104" i="23"/>
  <c r="AH109" i="23"/>
  <c r="AH99" i="23"/>
  <c r="AG98" i="31"/>
  <c r="AH121" i="23"/>
  <c r="AH17" i="23"/>
  <c r="AH225" i="23"/>
  <c r="AH227" i="23" s="1"/>
  <c r="AH53" i="30" s="1"/>
  <c r="AH26" i="31" s="1"/>
  <c r="AJ10" i="25"/>
  <c r="AJ11" i="25"/>
  <c r="AJ6" i="23"/>
  <c r="AJ7" i="23" s="1"/>
  <c r="AI4" i="23"/>
  <c r="AI9" i="23" s="1"/>
  <c r="AH11" i="23"/>
  <c r="AH10" i="23"/>
  <c r="AL6" i="22"/>
  <c r="AL7" i="22" s="1"/>
  <c r="AK4" i="22"/>
  <c r="AK9" i="22" s="1"/>
  <c r="AK4" i="25"/>
  <c r="AK9" i="25" s="1"/>
  <c r="AL6" i="25"/>
  <c r="AL7" i="25" s="1"/>
  <c r="AI269" i="23" l="1"/>
  <c r="AI274" i="23"/>
  <c r="AI275" i="23"/>
  <c r="AI273" i="23"/>
  <c r="AI276" i="23"/>
  <c r="AI270" i="23"/>
  <c r="AI272" i="23"/>
  <c r="AI277" i="23"/>
  <c r="AI268" i="23"/>
  <c r="AI271" i="23"/>
  <c r="AI278" i="23"/>
  <c r="AI287" i="23"/>
  <c r="AI294" i="23"/>
  <c r="AI280" i="23"/>
  <c r="AI285" i="23"/>
  <c r="AI290" i="23"/>
  <c r="AI291" i="23"/>
  <c r="AI289" i="23"/>
  <c r="AI292" i="23"/>
  <c r="AI279" i="23"/>
  <c r="AI286" i="23"/>
  <c r="AI288" i="23"/>
  <c r="AI293" i="23"/>
  <c r="AI282" i="23"/>
  <c r="AI283" i="23"/>
  <c r="AI281" i="23"/>
  <c r="AI284" i="23"/>
  <c r="AI297" i="23"/>
  <c r="AI300" i="23"/>
  <c r="AI303" i="23"/>
  <c r="AI296" i="23"/>
  <c r="AI301" i="23"/>
  <c r="AI305" i="23"/>
  <c r="AI295" i="23"/>
  <c r="AI302" i="23"/>
  <c r="AI304" i="23"/>
  <c r="AI298" i="23"/>
  <c r="AI299" i="23"/>
  <c r="AI312" i="23"/>
  <c r="AI306" i="23"/>
  <c r="AI307" i="23"/>
  <c r="AI308" i="23"/>
  <c r="AI311" i="23"/>
  <c r="AI309" i="23"/>
  <c r="AI314" i="23"/>
  <c r="AI313" i="23"/>
  <c r="AI310" i="23"/>
  <c r="AI316" i="23"/>
  <c r="AI319" i="23"/>
  <c r="AI317" i="23"/>
  <c r="AI315" i="23"/>
  <c r="AI318" i="23"/>
  <c r="AI178" i="23"/>
  <c r="AI179" i="23"/>
  <c r="AI164" i="23"/>
  <c r="AI177" i="23"/>
  <c r="AI180" i="23"/>
  <c r="AI167" i="23"/>
  <c r="AI174" i="23"/>
  <c r="AI183" i="23"/>
  <c r="AI165" i="23"/>
  <c r="AI176" i="23"/>
  <c r="AI181" i="23"/>
  <c r="AI170" i="23"/>
  <c r="AI171" i="23"/>
  <c r="AI169" i="23"/>
  <c r="AI172" i="23"/>
  <c r="AI166" i="23"/>
  <c r="AI175" i="23"/>
  <c r="AI182" i="23"/>
  <c r="AI168" i="23"/>
  <c r="AI173" i="23"/>
  <c r="AI193" i="23"/>
  <c r="AI196" i="23"/>
  <c r="AI190" i="23"/>
  <c r="AI192" i="23"/>
  <c r="AI186" i="23"/>
  <c r="AI187" i="23"/>
  <c r="AI185" i="23"/>
  <c r="AI188" i="23"/>
  <c r="AI191" i="23"/>
  <c r="AI184" i="23"/>
  <c r="AI189" i="23"/>
  <c r="AI194" i="23"/>
  <c r="AI198" i="23"/>
  <c r="AI207" i="23"/>
  <c r="AI195" i="23"/>
  <c r="AI200" i="23"/>
  <c r="AI205" i="23"/>
  <c r="AI199" i="23"/>
  <c r="AI206" i="23"/>
  <c r="AI197" i="23"/>
  <c r="AI202" i="23"/>
  <c r="AI203" i="23"/>
  <c r="AI201" i="23"/>
  <c r="AI204" i="23"/>
  <c r="AI66" i="23"/>
  <c r="AI67" i="23"/>
  <c r="AI210" i="23"/>
  <c r="AI211" i="23"/>
  <c r="AI65" i="23"/>
  <c r="AI68" i="23"/>
  <c r="AI209" i="23"/>
  <c r="AI212" i="23"/>
  <c r="AI62" i="23"/>
  <c r="AI71" i="23"/>
  <c r="AI215" i="23"/>
  <c r="AI64" i="23"/>
  <c r="AI69" i="23"/>
  <c r="AI208" i="23"/>
  <c r="AI213" i="23"/>
  <c r="AI60" i="23"/>
  <c r="AI63" i="23"/>
  <c r="AI70" i="23"/>
  <c r="AI214" i="23"/>
  <c r="AI61" i="23"/>
  <c r="AI72" i="23"/>
  <c r="AI77" i="23"/>
  <c r="AI88" i="23"/>
  <c r="AI93" i="23"/>
  <c r="AI82" i="23"/>
  <c r="AI83" i="23"/>
  <c r="AI98" i="23"/>
  <c r="AI81" i="23"/>
  <c r="AI84" i="23"/>
  <c r="AI97" i="23"/>
  <c r="AI78" i="23"/>
  <c r="AI87" i="23"/>
  <c r="AI94" i="23"/>
  <c r="AI80" i="23"/>
  <c r="AI85" i="23"/>
  <c r="AI96" i="23"/>
  <c r="AI74" i="23"/>
  <c r="AI75" i="23"/>
  <c r="AI90" i="23"/>
  <c r="AI91" i="23"/>
  <c r="AI73" i="23"/>
  <c r="AI76" i="23"/>
  <c r="AI89" i="23"/>
  <c r="AI92" i="23"/>
  <c r="AI79" i="23"/>
  <c r="AI86" i="23"/>
  <c r="AI95" i="23"/>
  <c r="AI99" i="23"/>
  <c r="AI100" i="23"/>
  <c r="AI103" i="23"/>
  <c r="AI110" i="23"/>
  <c r="AI101" i="23"/>
  <c r="AI106" i="23"/>
  <c r="AI107" i="23"/>
  <c r="AI105" i="23"/>
  <c r="AI108" i="23"/>
  <c r="AI102" i="23"/>
  <c r="AI111" i="23"/>
  <c r="AI104" i="23"/>
  <c r="AI109" i="23"/>
  <c r="AH98" i="31"/>
  <c r="AI17" i="23"/>
  <c r="AI121" i="23"/>
  <c r="AI225" i="23"/>
  <c r="AI227" i="23" s="1"/>
  <c r="AI53" i="30" s="1"/>
  <c r="AI26" i="31" s="1"/>
  <c r="AM6" i="22"/>
  <c r="AM7" i="22" s="1"/>
  <c r="AL4" i="22"/>
  <c r="AL9" i="22" s="1"/>
  <c r="AL4" i="25"/>
  <c r="AL9" i="25" s="1"/>
  <c r="AM6" i="25"/>
  <c r="AM7" i="25" s="1"/>
  <c r="AK10" i="25"/>
  <c r="AK11" i="25"/>
  <c r="AI10" i="23"/>
  <c r="AI11" i="23"/>
  <c r="AK6" i="23"/>
  <c r="AK7" i="23" s="1"/>
  <c r="AJ4" i="23"/>
  <c r="AJ9" i="23" s="1"/>
  <c r="AJ271" i="23" l="1"/>
  <c r="AJ278" i="23"/>
  <c r="AJ269" i="23"/>
  <c r="AJ274" i="23"/>
  <c r="AJ275" i="23"/>
  <c r="AJ273" i="23"/>
  <c r="AJ276" i="23"/>
  <c r="AJ270" i="23"/>
  <c r="AJ272" i="23"/>
  <c r="AJ277" i="23"/>
  <c r="AJ281" i="23"/>
  <c r="AJ284" i="23"/>
  <c r="AJ287" i="23"/>
  <c r="AJ294" i="23"/>
  <c r="AJ280" i="23"/>
  <c r="AJ285" i="23"/>
  <c r="AJ290" i="23"/>
  <c r="AJ291" i="23"/>
  <c r="AJ289" i="23"/>
  <c r="AJ292" i="23"/>
  <c r="AJ279" i="23"/>
  <c r="AJ286" i="23"/>
  <c r="AJ288" i="23"/>
  <c r="AJ293" i="23"/>
  <c r="AJ282" i="23"/>
  <c r="AJ283" i="23"/>
  <c r="AJ298" i="23"/>
  <c r="AJ299" i="23"/>
  <c r="AJ297" i="23"/>
  <c r="AJ300" i="23"/>
  <c r="AJ303" i="23"/>
  <c r="AJ296" i="23"/>
  <c r="AJ301" i="23"/>
  <c r="AJ305" i="23"/>
  <c r="AJ295" i="23"/>
  <c r="AJ302" i="23"/>
  <c r="AJ304" i="23"/>
  <c r="AJ310" i="23"/>
  <c r="AJ312" i="23"/>
  <c r="AJ306" i="23"/>
  <c r="AJ307" i="23"/>
  <c r="AJ308" i="23"/>
  <c r="AJ311" i="23"/>
  <c r="AJ309" i="23"/>
  <c r="AJ314" i="23"/>
  <c r="AJ313" i="23"/>
  <c r="AJ316" i="23"/>
  <c r="AJ319" i="23"/>
  <c r="AJ317" i="23"/>
  <c r="AJ315" i="23"/>
  <c r="AJ318" i="23"/>
  <c r="AJ168" i="23"/>
  <c r="AJ173" i="23"/>
  <c r="AJ178" i="23"/>
  <c r="AJ179" i="23"/>
  <c r="AJ177" i="23"/>
  <c r="AJ180" i="23"/>
  <c r="AJ167" i="23"/>
  <c r="AJ174" i="23"/>
  <c r="AJ183" i="23"/>
  <c r="AJ165" i="23"/>
  <c r="AJ176" i="23"/>
  <c r="AJ181" i="23"/>
  <c r="AJ170" i="23"/>
  <c r="AJ171" i="23"/>
  <c r="AJ169" i="23"/>
  <c r="AJ172" i="23"/>
  <c r="AJ166" i="23"/>
  <c r="AJ175" i="23"/>
  <c r="AJ182" i="23"/>
  <c r="AJ194" i="23"/>
  <c r="AJ195" i="23"/>
  <c r="AJ193" i="23"/>
  <c r="AJ196" i="23"/>
  <c r="AJ190" i="23"/>
  <c r="AJ192" i="23"/>
  <c r="AJ186" i="23"/>
  <c r="AJ187" i="23"/>
  <c r="AJ185" i="23"/>
  <c r="AJ188" i="23"/>
  <c r="AJ191" i="23"/>
  <c r="AJ184" i="23"/>
  <c r="AJ189" i="23"/>
  <c r="AJ201" i="23"/>
  <c r="AJ204" i="23"/>
  <c r="AJ198" i="23"/>
  <c r="AJ207" i="23"/>
  <c r="AJ200" i="23"/>
  <c r="AJ205" i="23"/>
  <c r="AJ199" i="23"/>
  <c r="AJ206" i="23"/>
  <c r="AJ197" i="23"/>
  <c r="AJ202" i="23"/>
  <c r="AJ203" i="23"/>
  <c r="AJ214" i="23"/>
  <c r="AJ61" i="23"/>
  <c r="AJ72" i="23"/>
  <c r="AJ66" i="23"/>
  <c r="AJ67" i="23"/>
  <c r="AJ210" i="23"/>
  <c r="AJ211" i="23"/>
  <c r="AJ65" i="23"/>
  <c r="AJ68" i="23"/>
  <c r="AJ209" i="23"/>
  <c r="AJ212" i="23"/>
  <c r="AJ62" i="23"/>
  <c r="AJ71" i="23"/>
  <c r="AJ215" i="23"/>
  <c r="AJ64" i="23"/>
  <c r="AJ69" i="23"/>
  <c r="AJ208" i="23"/>
  <c r="AJ213" i="23"/>
  <c r="AJ63" i="23"/>
  <c r="AJ70" i="23"/>
  <c r="AJ79" i="23"/>
  <c r="AJ86" i="23"/>
  <c r="AJ95" i="23"/>
  <c r="AJ77" i="23"/>
  <c r="AJ88" i="23"/>
  <c r="AJ93" i="23"/>
  <c r="AJ82" i="23"/>
  <c r="AJ83" i="23"/>
  <c r="AJ98" i="23"/>
  <c r="AJ81" i="23"/>
  <c r="AJ84" i="23"/>
  <c r="AJ97" i="23"/>
  <c r="AJ78" i="23"/>
  <c r="AJ87" i="23"/>
  <c r="AJ94" i="23"/>
  <c r="AJ80" i="23"/>
  <c r="AJ85" i="23"/>
  <c r="AJ96" i="23"/>
  <c r="AJ74" i="23"/>
  <c r="AJ75" i="23"/>
  <c r="AJ90" i="23"/>
  <c r="AJ91" i="23"/>
  <c r="AJ73" i="23"/>
  <c r="AJ76" i="23"/>
  <c r="AJ89" i="23"/>
  <c r="AJ92" i="23"/>
  <c r="AJ104" i="23"/>
  <c r="AJ109" i="23"/>
  <c r="AJ99" i="23"/>
  <c r="AJ100" i="23"/>
  <c r="AJ103" i="23"/>
  <c r="AJ110" i="23"/>
  <c r="AJ101" i="23"/>
  <c r="AJ106" i="23"/>
  <c r="AJ107" i="23"/>
  <c r="AJ105" i="23"/>
  <c r="AJ108" i="23"/>
  <c r="AJ102" i="23"/>
  <c r="AJ111" i="23"/>
  <c r="AI98" i="31"/>
  <c r="AJ17" i="23"/>
  <c r="AJ121" i="23"/>
  <c r="AJ225" i="23"/>
  <c r="AJ227" i="23" s="1"/>
  <c r="AJ53" i="30" s="1"/>
  <c r="AJ26" i="31" s="1"/>
  <c r="AL11" i="25"/>
  <c r="AL10" i="25"/>
  <c r="AM4" i="22"/>
  <c r="AM9" i="22" s="1"/>
  <c r="AN6" i="22"/>
  <c r="AN7" i="22" s="1"/>
  <c r="AJ11" i="23"/>
  <c r="AJ10" i="23"/>
  <c r="AL6" i="23"/>
  <c r="AL7" i="23" s="1"/>
  <c r="AK4" i="23"/>
  <c r="AK9" i="23" s="1"/>
  <c r="AN6" i="25"/>
  <c r="AN7" i="25" s="1"/>
  <c r="AM4" i="25"/>
  <c r="AM9" i="25" s="1"/>
  <c r="AK271" i="23" l="1"/>
  <c r="AK278" i="23"/>
  <c r="AK274" i="23"/>
  <c r="AK275" i="23"/>
  <c r="AK273" i="23"/>
  <c r="AK276" i="23"/>
  <c r="AK270" i="23"/>
  <c r="AK272" i="23"/>
  <c r="AK277" i="23"/>
  <c r="AK282" i="23"/>
  <c r="AK283" i="23"/>
  <c r="AK281" i="23"/>
  <c r="AK284" i="23"/>
  <c r="AK287" i="23"/>
  <c r="AK294" i="23"/>
  <c r="AK280" i="23"/>
  <c r="AK285" i="23"/>
  <c r="AK290" i="23"/>
  <c r="AK291" i="23"/>
  <c r="AK289" i="23"/>
  <c r="AK292" i="23"/>
  <c r="AK279" i="23"/>
  <c r="AK286" i="23"/>
  <c r="AK288" i="23"/>
  <c r="AK293" i="23"/>
  <c r="AK304" i="23"/>
  <c r="AK298" i="23"/>
  <c r="AK299" i="23"/>
  <c r="AK297" i="23"/>
  <c r="AK300" i="23"/>
  <c r="AK303" i="23"/>
  <c r="AK296" i="23"/>
  <c r="AK301" i="23"/>
  <c r="AK305" i="23"/>
  <c r="AK295" i="23"/>
  <c r="AK302" i="23"/>
  <c r="AK313" i="23"/>
  <c r="AK310" i="23"/>
  <c r="AK312" i="23"/>
  <c r="AK306" i="23"/>
  <c r="AK307" i="23"/>
  <c r="AK308" i="23"/>
  <c r="AK311" i="23"/>
  <c r="AK309" i="23"/>
  <c r="AK314" i="23"/>
  <c r="AK315" i="23"/>
  <c r="AK318" i="23"/>
  <c r="AK316" i="23"/>
  <c r="AK319" i="23"/>
  <c r="AK317" i="23"/>
  <c r="AK166" i="23"/>
  <c r="AK175" i="23"/>
  <c r="AK182" i="23"/>
  <c r="AK168" i="23"/>
  <c r="AK173" i="23"/>
  <c r="AK178" i="23"/>
  <c r="AK179" i="23"/>
  <c r="AK177" i="23"/>
  <c r="AK180" i="23"/>
  <c r="AK167" i="23"/>
  <c r="AK174" i="23"/>
  <c r="AK183" i="23"/>
  <c r="AK176" i="23"/>
  <c r="AK181" i="23"/>
  <c r="AK170" i="23"/>
  <c r="AK171" i="23"/>
  <c r="AK169" i="23"/>
  <c r="AK172" i="23"/>
  <c r="AK184" i="23"/>
  <c r="AK189" i="23"/>
  <c r="AK194" i="23"/>
  <c r="AK195" i="23"/>
  <c r="AK193" i="23"/>
  <c r="AK196" i="23"/>
  <c r="AK190" i="23"/>
  <c r="AK192" i="23"/>
  <c r="AK186" i="23"/>
  <c r="AK187" i="23"/>
  <c r="AK185" i="23"/>
  <c r="AK188" i="23"/>
  <c r="AK191" i="23"/>
  <c r="AK202" i="23"/>
  <c r="AK203" i="23"/>
  <c r="AK201" i="23"/>
  <c r="AK204" i="23"/>
  <c r="AK198" i="23"/>
  <c r="AK207" i="23"/>
  <c r="AK200" i="23"/>
  <c r="AK205" i="23"/>
  <c r="AK199" i="23"/>
  <c r="AK206" i="23"/>
  <c r="AK197" i="23"/>
  <c r="AK63" i="23"/>
  <c r="AK70" i="23"/>
  <c r="AK214" i="23"/>
  <c r="AK72" i="23"/>
  <c r="AK66" i="23"/>
  <c r="AK67" i="23"/>
  <c r="AK210" i="23"/>
  <c r="AK211" i="23"/>
  <c r="AK65" i="23"/>
  <c r="AK68" i="23"/>
  <c r="AK209" i="23"/>
  <c r="AK212" i="23"/>
  <c r="AK62" i="23"/>
  <c r="AK71" i="23"/>
  <c r="AK215" i="23"/>
  <c r="AK64" i="23"/>
  <c r="AK69" i="23"/>
  <c r="AK208" i="23"/>
  <c r="AK213" i="23"/>
  <c r="AK73" i="23"/>
  <c r="AK76" i="23"/>
  <c r="AK89" i="23"/>
  <c r="AK92" i="23"/>
  <c r="AK79" i="23"/>
  <c r="AK86" i="23"/>
  <c r="AK95" i="23"/>
  <c r="AK77" i="23"/>
  <c r="AK88" i="23"/>
  <c r="AK93" i="23"/>
  <c r="AK82" i="23"/>
  <c r="AK83" i="23"/>
  <c r="AK98" i="23"/>
  <c r="AK81" i="23"/>
  <c r="AK84" i="23"/>
  <c r="AK97" i="23"/>
  <c r="AK78" i="23"/>
  <c r="AK87" i="23"/>
  <c r="AK94" i="23"/>
  <c r="AK80" i="23"/>
  <c r="AK85" i="23"/>
  <c r="AK96" i="23"/>
  <c r="AK74" i="23"/>
  <c r="AK75" i="23"/>
  <c r="AK90" i="23"/>
  <c r="AK91" i="23"/>
  <c r="AK102" i="23"/>
  <c r="AK111" i="23"/>
  <c r="AK104" i="23"/>
  <c r="AK109" i="23"/>
  <c r="AK99" i="23"/>
  <c r="AK100" i="23"/>
  <c r="AK103" i="23"/>
  <c r="AK110" i="23"/>
  <c r="AK101" i="23"/>
  <c r="AK106" i="23"/>
  <c r="AK107" i="23"/>
  <c r="AK105" i="23"/>
  <c r="AK108" i="23"/>
  <c r="AJ98" i="31"/>
  <c r="AK121" i="23"/>
  <c r="AK17" i="23"/>
  <c r="AK225" i="23"/>
  <c r="AK227" i="23" s="1"/>
  <c r="AK53" i="30" s="1"/>
  <c r="AK26" i="31" s="1"/>
  <c r="AL4" i="23"/>
  <c r="AL9" i="23" s="1"/>
  <c r="AM6" i="23"/>
  <c r="AM7" i="23" s="1"/>
  <c r="AM11" i="25"/>
  <c r="AM10" i="25"/>
  <c r="AO6" i="25"/>
  <c r="AO7" i="25" s="1"/>
  <c r="AN4" i="25"/>
  <c r="AN9" i="25" s="1"/>
  <c r="AK11" i="23"/>
  <c r="AK10" i="23"/>
  <c r="AN4" i="22"/>
  <c r="AN9" i="22" s="1"/>
  <c r="AO6" i="22"/>
  <c r="AO7" i="22" s="1"/>
  <c r="AL271" i="23" l="1"/>
  <c r="AL278" i="23"/>
  <c r="AL274" i="23"/>
  <c r="AL275" i="23"/>
  <c r="AL273" i="23"/>
  <c r="AL276" i="23"/>
  <c r="AL272" i="23"/>
  <c r="AL277" i="23"/>
  <c r="AL288" i="23"/>
  <c r="AL293" i="23"/>
  <c r="AL282" i="23"/>
  <c r="AL283" i="23"/>
  <c r="AL281" i="23"/>
  <c r="AL284" i="23"/>
  <c r="AL287" i="23"/>
  <c r="AL294" i="23"/>
  <c r="AL280" i="23"/>
  <c r="AL285" i="23"/>
  <c r="AL290" i="23"/>
  <c r="AL291" i="23"/>
  <c r="AL289" i="23"/>
  <c r="AL292" i="23"/>
  <c r="AL279" i="23"/>
  <c r="AL286" i="23"/>
  <c r="AL295" i="23"/>
  <c r="AL302" i="23"/>
  <c r="AL304" i="23"/>
  <c r="AL298" i="23"/>
  <c r="AL299" i="23"/>
  <c r="AL297" i="23"/>
  <c r="AL300" i="23"/>
  <c r="AL303" i="23"/>
  <c r="AL296" i="23"/>
  <c r="AL301" i="23"/>
  <c r="AL314" i="23"/>
  <c r="AL315" i="23"/>
  <c r="AL313" i="23"/>
  <c r="AL310" i="23"/>
  <c r="AL312" i="23"/>
  <c r="AL306" i="23"/>
  <c r="AL307" i="23"/>
  <c r="AL308" i="23"/>
  <c r="AL311" i="23"/>
  <c r="AL305" i="23"/>
  <c r="AL309" i="23"/>
  <c r="AL318" i="23"/>
  <c r="AL316" i="23"/>
  <c r="AL319" i="23"/>
  <c r="AL317" i="23"/>
  <c r="AL169" i="23"/>
  <c r="AL172" i="23"/>
  <c r="AL175" i="23"/>
  <c r="AL182" i="23"/>
  <c r="AL168" i="23"/>
  <c r="AL173" i="23"/>
  <c r="AL178" i="23"/>
  <c r="AL179" i="23"/>
  <c r="AL177" i="23"/>
  <c r="AL180" i="23"/>
  <c r="AL167" i="23"/>
  <c r="AL174" i="23"/>
  <c r="AL183" i="23"/>
  <c r="AL176" i="23"/>
  <c r="AL181" i="23"/>
  <c r="AL170" i="23"/>
  <c r="AL171" i="23"/>
  <c r="AL191" i="23"/>
  <c r="AL184" i="23"/>
  <c r="AL189" i="23"/>
  <c r="AL194" i="23"/>
  <c r="AL195" i="23"/>
  <c r="AL193" i="23"/>
  <c r="AL196" i="23"/>
  <c r="AL190" i="23"/>
  <c r="AL192" i="23"/>
  <c r="AL186" i="23"/>
  <c r="AL187" i="23"/>
  <c r="AL185" i="23"/>
  <c r="AL188" i="23"/>
  <c r="AL197" i="23"/>
  <c r="AL202" i="23"/>
  <c r="AL203" i="23"/>
  <c r="AL201" i="23"/>
  <c r="AL204" i="23"/>
  <c r="AL198" i="23"/>
  <c r="AL207" i="23"/>
  <c r="AL200" i="23"/>
  <c r="AL205" i="23"/>
  <c r="AL199" i="23"/>
  <c r="AL63" i="23"/>
  <c r="AL70" i="23"/>
  <c r="AL214" i="23"/>
  <c r="AL72" i="23"/>
  <c r="AL66" i="23"/>
  <c r="AL67" i="23"/>
  <c r="AL206" i="23"/>
  <c r="AL210" i="23"/>
  <c r="AL211" i="23"/>
  <c r="AL65" i="23"/>
  <c r="AL68" i="23"/>
  <c r="AL209" i="23"/>
  <c r="AL212" i="23"/>
  <c r="AL71" i="23"/>
  <c r="AL215" i="23"/>
  <c r="AL64" i="23"/>
  <c r="AL69" i="23"/>
  <c r="AL208" i="23"/>
  <c r="AL213" i="23"/>
  <c r="AL74" i="23"/>
  <c r="AL75" i="23"/>
  <c r="AL90" i="23"/>
  <c r="AL91" i="23"/>
  <c r="AL73" i="23"/>
  <c r="AL76" i="23"/>
  <c r="AL89" i="23"/>
  <c r="AL92" i="23"/>
  <c r="AL79" i="23"/>
  <c r="AL86" i="23"/>
  <c r="AL95" i="23"/>
  <c r="AL77" i="23"/>
  <c r="AL88" i="23"/>
  <c r="AL93" i="23"/>
  <c r="AL82" i="23"/>
  <c r="AL83" i="23"/>
  <c r="AL98" i="23"/>
  <c r="AL81" i="23"/>
  <c r="AL84" i="23"/>
  <c r="AL97" i="23"/>
  <c r="AL78" i="23"/>
  <c r="AL87" i="23"/>
  <c r="AL94" i="23"/>
  <c r="AL80" i="23"/>
  <c r="AL85" i="23"/>
  <c r="AL96" i="23"/>
  <c r="AL105" i="23"/>
  <c r="AL108" i="23"/>
  <c r="AL102" i="23"/>
  <c r="AL111" i="23"/>
  <c r="AL104" i="23"/>
  <c r="AL109" i="23"/>
  <c r="AL99" i="23"/>
  <c r="AL100" i="23"/>
  <c r="AL103" i="23"/>
  <c r="AL110" i="23"/>
  <c r="AL101" i="23"/>
  <c r="AL106" i="23"/>
  <c r="AL107" i="23"/>
  <c r="AK98" i="31"/>
  <c r="AL121" i="23"/>
  <c r="AL17" i="23"/>
  <c r="AL225" i="23"/>
  <c r="AL227" i="23" s="1"/>
  <c r="AL53" i="30" s="1"/>
  <c r="AL26" i="31" s="1"/>
  <c r="AN11" i="25"/>
  <c r="AN10" i="25"/>
  <c r="AP6" i="22"/>
  <c r="AP7" i="22" s="1"/>
  <c r="AO4" i="22"/>
  <c r="AO9" i="22" s="1"/>
  <c r="AP6" i="25"/>
  <c r="AP7" i="25" s="1"/>
  <c r="AO4" i="25"/>
  <c r="AO9" i="25" s="1"/>
  <c r="AM4" i="23"/>
  <c r="AM9" i="23" s="1"/>
  <c r="AN6" i="23"/>
  <c r="AN7" i="23" s="1"/>
  <c r="AL11" i="23"/>
  <c r="AL10" i="23"/>
  <c r="AM272" i="23" l="1"/>
  <c r="AM277" i="23"/>
  <c r="AM278" i="23"/>
  <c r="AM274" i="23"/>
  <c r="AM275" i="23"/>
  <c r="AM273" i="23"/>
  <c r="AM276" i="23"/>
  <c r="AM279" i="23"/>
  <c r="AM286" i="23"/>
  <c r="AM288" i="23"/>
  <c r="AM293" i="23"/>
  <c r="AM282" i="23"/>
  <c r="AM283" i="23"/>
  <c r="AM281" i="23"/>
  <c r="AM284" i="23"/>
  <c r="AM287" i="23"/>
  <c r="AM294" i="23"/>
  <c r="AM280" i="23"/>
  <c r="AM285" i="23"/>
  <c r="AM290" i="23"/>
  <c r="AM291" i="23"/>
  <c r="AM289" i="23"/>
  <c r="AM292" i="23"/>
  <c r="AM305" i="23"/>
  <c r="AM295" i="23"/>
  <c r="AM302" i="23"/>
  <c r="AM304" i="23"/>
  <c r="AM298" i="23"/>
  <c r="AM299" i="23"/>
  <c r="AM297" i="23"/>
  <c r="AM300" i="23"/>
  <c r="AM303" i="23"/>
  <c r="AM296" i="23"/>
  <c r="AM301" i="23"/>
  <c r="AM309" i="23"/>
  <c r="AM314" i="23"/>
  <c r="AM315" i="23"/>
  <c r="AM313" i="23"/>
  <c r="AM310" i="23"/>
  <c r="AM312" i="23"/>
  <c r="AM306" i="23"/>
  <c r="AM307" i="23"/>
  <c r="AM308" i="23"/>
  <c r="AM311" i="23"/>
  <c r="AM318" i="23"/>
  <c r="AM316" i="23"/>
  <c r="AM319" i="23"/>
  <c r="AM317" i="23"/>
  <c r="AM170" i="23"/>
  <c r="AM171" i="23"/>
  <c r="AM169" i="23"/>
  <c r="AM172" i="23"/>
  <c r="AM175" i="23"/>
  <c r="AM182" i="23"/>
  <c r="AM168" i="23"/>
  <c r="AM173" i="23"/>
  <c r="AM178" i="23"/>
  <c r="AM179" i="23"/>
  <c r="AM177" i="23"/>
  <c r="AM180" i="23"/>
  <c r="AM174" i="23"/>
  <c r="AM183" i="23"/>
  <c r="AM176" i="23"/>
  <c r="AM181" i="23"/>
  <c r="AM185" i="23"/>
  <c r="AM188" i="23"/>
  <c r="AM191" i="23"/>
  <c r="AM184" i="23"/>
  <c r="AM189" i="23"/>
  <c r="AM194" i="23"/>
  <c r="AM195" i="23"/>
  <c r="AM193" i="23"/>
  <c r="AM196" i="23"/>
  <c r="AM190" i="23"/>
  <c r="AM192" i="23"/>
  <c r="AM186" i="23"/>
  <c r="AM187" i="23"/>
  <c r="AM199" i="23"/>
  <c r="AM206" i="23"/>
  <c r="AM197" i="23"/>
  <c r="AM202" i="23"/>
  <c r="AM203" i="23"/>
  <c r="AM201" i="23"/>
  <c r="AM204" i="23"/>
  <c r="AM198" i="23"/>
  <c r="AM207" i="23"/>
  <c r="AM200" i="23"/>
  <c r="AM205" i="23"/>
  <c r="AM208" i="23"/>
  <c r="AM213" i="23"/>
  <c r="AM70" i="23"/>
  <c r="AM214" i="23"/>
  <c r="AM72" i="23"/>
  <c r="AM66" i="23"/>
  <c r="AM67" i="23"/>
  <c r="AM210" i="23"/>
  <c r="AM211" i="23"/>
  <c r="AM65" i="23"/>
  <c r="AM68" i="23"/>
  <c r="AM209" i="23"/>
  <c r="AM212" i="23"/>
  <c r="AM71" i="23"/>
  <c r="AM215" i="23"/>
  <c r="AM64" i="23"/>
  <c r="AM69" i="23"/>
  <c r="AM80" i="23"/>
  <c r="AM85" i="23"/>
  <c r="AM96" i="23"/>
  <c r="AM74" i="23"/>
  <c r="AM75" i="23"/>
  <c r="AM90" i="23"/>
  <c r="AM91" i="23"/>
  <c r="AM73" i="23"/>
  <c r="AM76" i="23"/>
  <c r="AM89" i="23"/>
  <c r="AM92" i="23"/>
  <c r="AM79" i="23"/>
  <c r="AM86" i="23"/>
  <c r="AM95" i="23"/>
  <c r="AM77" i="23"/>
  <c r="AM88" i="23"/>
  <c r="AM93" i="23"/>
  <c r="AM82" i="23"/>
  <c r="AM83" i="23"/>
  <c r="AM98" i="23"/>
  <c r="AM81" i="23"/>
  <c r="AM84" i="23"/>
  <c r="AM97" i="23"/>
  <c r="AM78" i="23"/>
  <c r="AM87" i="23"/>
  <c r="AM94" i="23"/>
  <c r="AM106" i="23"/>
  <c r="AM107" i="23"/>
  <c r="AM105" i="23"/>
  <c r="AM108" i="23"/>
  <c r="AM102" i="23"/>
  <c r="AM111" i="23"/>
  <c r="AM104" i="23"/>
  <c r="AM109" i="23"/>
  <c r="AM99" i="23"/>
  <c r="AM100" i="23"/>
  <c r="AM103" i="23"/>
  <c r="AM110" i="23"/>
  <c r="AM101" i="23"/>
  <c r="AL98" i="31"/>
  <c r="AM121" i="23"/>
  <c r="AM17" i="23"/>
  <c r="AM225" i="23"/>
  <c r="AM227" i="23" s="1"/>
  <c r="AM53" i="30" s="1"/>
  <c r="AM26" i="31" s="1"/>
  <c r="AN4" i="23"/>
  <c r="AN9" i="23" s="1"/>
  <c r="AO6" i="23"/>
  <c r="AO7" i="23" s="1"/>
  <c r="AM11" i="23"/>
  <c r="AM10" i="23"/>
  <c r="AO11" i="25"/>
  <c r="AO10" i="25"/>
  <c r="AP4" i="22"/>
  <c r="AP9" i="22" s="1"/>
  <c r="AQ6" i="22"/>
  <c r="AQ7" i="22" s="1"/>
  <c r="AQ6" i="25"/>
  <c r="AQ7" i="25" s="1"/>
  <c r="AP4" i="25"/>
  <c r="AP9" i="25" s="1"/>
  <c r="AN277" i="23" l="1"/>
  <c r="AN278" i="23"/>
  <c r="AN274" i="23"/>
  <c r="AN275" i="23"/>
  <c r="AN273" i="23"/>
  <c r="AN276" i="23"/>
  <c r="AN289" i="23"/>
  <c r="AN292" i="23"/>
  <c r="AN279" i="23"/>
  <c r="AN286" i="23"/>
  <c r="AN288" i="23"/>
  <c r="AN293" i="23"/>
  <c r="AN282" i="23"/>
  <c r="AN283" i="23"/>
  <c r="AN281" i="23"/>
  <c r="AN284" i="23"/>
  <c r="AN287" i="23"/>
  <c r="AN294" i="23"/>
  <c r="AN280" i="23"/>
  <c r="AN285" i="23"/>
  <c r="AN290" i="23"/>
  <c r="AN291" i="23"/>
  <c r="AN305" i="23"/>
  <c r="AN295" i="23"/>
  <c r="AN302" i="23"/>
  <c r="AN304" i="23"/>
  <c r="AN298" i="23"/>
  <c r="AN299" i="23"/>
  <c r="AN297" i="23"/>
  <c r="AN300" i="23"/>
  <c r="AN303" i="23"/>
  <c r="AN296" i="23"/>
  <c r="AN301" i="23"/>
  <c r="AN311" i="23"/>
  <c r="AN309" i="23"/>
  <c r="AN314" i="23"/>
  <c r="AN315" i="23"/>
  <c r="AN313" i="23"/>
  <c r="AN310" i="23"/>
  <c r="AN312" i="23"/>
  <c r="AN306" i="23"/>
  <c r="AN307" i="23"/>
  <c r="AN308" i="23"/>
  <c r="AN317" i="23"/>
  <c r="AN318" i="23"/>
  <c r="AN316" i="23"/>
  <c r="AN319" i="23"/>
  <c r="AN176" i="23"/>
  <c r="AN181" i="23"/>
  <c r="AN170" i="23"/>
  <c r="AN171" i="23"/>
  <c r="AN169" i="23"/>
  <c r="AN172" i="23"/>
  <c r="AN175" i="23"/>
  <c r="AN182" i="23"/>
  <c r="AN173" i="23"/>
  <c r="AN178" i="23"/>
  <c r="AN179" i="23"/>
  <c r="AN177" i="23"/>
  <c r="AN180" i="23"/>
  <c r="AN174" i="23"/>
  <c r="AN183" i="23"/>
  <c r="AN186" i="23"/>
  <c r="AN187" i="23"/>
  <c r="AN185" i="23"/>
  <c r="AN188" i="23"/>
  <c r="AN191" i="23"/>
  <c r="AN184" i="23"/>
  <c r="AN189" i="23"/>
  <c r="AN194" i="23"/>
  <c r="AN195" i="23"/>
  <c r="AN193" i="23"/>
  <c r="AN196" i="23"/>
  <c r="AN190" i="23"/>
  <c r="AN192" i="23"/>
  <c r="AN199" i="23"/>
  <c r="AN206" i="23"/>
  <c r="AN197" i="23"/>
  <c r="AN202" i="23"/>
  <c r="AN203" i="23"/>
  <c r="AN201" i="23"/>
  <c r="AN204" i="23"/>
  <c r="AN198" i="23"/>
  <c r="AN200" i="23"/>
  <c r="AN205" i="23"/>
  <c r="AN215" i="23"/>
  <c r="AN69" i="23"/>
  <c r="AN208" i="23"/>
  <c r="AN213" i="23"/>
  <c r="AN207" i="23"/>
  <c r="AN70" i="23"/>
  <c r="AN214" i="23"/>
  <c r="AN72" i="23"/>
  <c r="AN66" i="23"/>
  <c r="AN67" i="23"/>
  <c r="AN210" i="23"/>
  <c r="AN211" i="23"/>
  <c r="AN65" i="23"/>
  <c r="AN68" i="23"/>
  <c r="AN209" i="23"/>
  <c r="AN212" i="23"/>
  <c r="AN71" i="23"/>
  <c r="AN78" i="23"/>
  <c r="AN87" i="23"/>
  <c r="AN94" i="23"/>
  <c r="AN80" i="23"/>
  <c r="AN85" i="23"/>
  <c r="AN96" i="23"/>
  <c r="AN74" i="23"/>
  <c r="AN75" i="23"/>
  <c r="AN90" i="23"/>
  <c r="AN91" i="23"/>
  <c r="AN73" i="23"/>
  <c r="AN76" i="23"/>
  <c r="AN89" i="23"/>
  <c r="AN92" i="23"/>
  <c r="AN79" i="23"/>
  <c r="AN86" i="23"/>
  <c r="AN95" i="23"/>
  <c r="AN77" i="23"/>
  <c r="AN88" i="23"/>
  <c r="AN93" i="23"/>
  <c r="AN82" i="23"/>
  <c r="AN83" i="23"/>
  <c r="AN98" i="23"/>
  <c r="AN81" i="23"/>
  <c r="AN84" i="23"/>
  <c r="AN97" i="23"/>
  <c r="AN101" i="23"/>
  <c r="AN106" i="23"/>
  <c r="AN107" i="23"/>
  <c r="AN105" i="23"/>
  <c r="AN108" i="23"/>
  <c r="AN102" i="23"/>
  <c r="AN111" i="23"/>
  <c r="AN104" i="23"/>
  <c r="AN109" i="23"/>
  <c r="AN99" i="23"/>
  <c r="AN100" i="23"/>
  <c r="AN103" i="23"/>
  <c r="AN110" i="23"/>
  <c r="AM98" i="31"/>
  <c r="AN121" i="23"/>
  <c r="AN17" i="23"/>
  <c r="AN225" i="23"/>
  <c r="AN227" i="23" s="1"/>
  <c r="AN53" i="30" s="1"/>
  <c r="AN26" i="31" s="1"/>
  <c r="AR6" i="25"/>
  <c r="AR7" i="25" s="1"/>
  <c r="AQ4" i="25"/>
  <c r="AQ9" i="25" s="1"/>
  <c r="AR6" i="22"/>
  <c r="AR7" i="22" s="1"/>
  <c r="AQ4" i="22"/>
  <c r="AQ9" i="22" s="1"/>
  <c r="AP6" i="23"/>
  <c r="AP7" i="23" s="1"/>
  <c r="AO4" i="23"/>
  <c r="AO9" i="23" s="1"/>
  <c r="AP11" i="25"/>
  <c r="AP10" i="25"/>
  <c r="AN11" i="23"/>
  <c r="AN10" i="23"/>
  <c r="AO276" i="23" l="1"/>
  <c r="AO277" i="23"/>
  <c r="AO278" i="23"/>
  <c r="AO274" i="23"/>
  <c r="AO275" i="23"/>
  <c r="AO290" i="23"/>
  <c r="AO291" i="23"/>
  <c r="AO289" i="23"/>
  <c r="AO292" i="23"/>
  <c r="AO279" i="23"/>
  <c r="AO286" i="23"/>
  <c r="AO288" i="23"/>
  <c r="AO293" i="23"/>
  <c r="AO282" i="23"/>
  <c r="AO283" i="23"/>
  <c r="AO281" i="23"/>
  <c r="AO284" i="23"/>
  <c r="AO287" i="23"/>
  <c r="AO294" i="23"/>
  <c r="AO280" i="23"/>
  <c r="AO285" i="23"/>
  <c r="AO296" i="23"/>
  <c r="AO301" i="23"/>
  <c r="AO305" i="23"/>
  <c r="AO295" i="23"/>
  <c r="AO302" i="23"/>
  <c r="AO304" i="23"/>
  <c r="AO298" i="23"/>
  <c r="AO299" i="23"/>
  <c r="AO297" i="23"/>
  <c r="AO300" i="23"/>
  <c r="AO303" i="23"/>
  <c r="AO308" i="23"/>
  <c r="AO311" i="23"/>
  <c r="AO309" i="23"/>
  <c r="AO314" i="23"/>
  <c r="AO313" i="23"/>
  <c r="AO310" i="23"/>
  <c r="AO312" i="23"/>
  <c r="AO306" i="23"/>
  <c r="AO307" i="23"/>
  <c r="AO319" i="23"/>
  <c r="AO315" i="23"/>
  <c r="AO317" i="23"/>
  <c r="AO318" i="23"/>
  <c r="AO316" i="23"/>
  <c r="AO174" i="23"/>
  <c r="AO183" i="23"/>
  <c r="AO176" i="23"/>
  <c r="AO181" i="23"/>
  <c r="AO170" i="23"/>
  <c r="AO171" i="23"/>
  <c r="AO172" i="23"/>
  <c r="AO175" i="23"/>
  <c r="AO182" i="23"/>
  <c r="AO173" i="23"/>
  <c r="AO178" i="23"/>
  <c r="AO179" i="23"/>
  <c r="AO177" i="23"/>
  <c r="AO180" i="23"/>
  <c r="AO192" i="23"/>
  <c r="AO186" i="23"/>
  <c r="AO187" i="23"/>
  <c r="AO185" i="23"/>
  <c r="AO188" i="23"/>
  <c r="AO191" i="23"/>
  <c r="AO184" i="23"/>
  <c r="AO189" i="23"/>
  <c r="AO194" i="23"/>
  <c r="AO195" i="23"/>
  <c r="AO193" i="23"/>
  <c r="AO196" i="23"/>
  <c r="AO190" i="23"/>
  <c r="AO199" i="23"/>
  <c r="AO206" i="23"/>
  <c r="AO197" i="23"/>
  <c r="AO202" i="23"/>
  <c r="AO203" i="23"/>
  <c r="AO201" i="23"/>
  <c r="AO204" i="23"/>
  <c r="AO198" i="23"/>
  <c r="AO200" i="23"/>
  <c r="AO205" i="23"/>
  <c r="AO209" i="23"/>
  <c r="AO212" i="23"/>
  <c r="AO71" i="23"/>
  <c r="AO215" i="23"/>
  <c r="AO69" i="23"/>
  <c r="AO208" i="23"/>
  <c r="AO213" i="23"/>
  <c r="AO207" i="23"/>
  <c r="AO70" i="23"/>
  <c r="AO214" i="23"/>
  <c r="AO72" i="23"/>
  <c r="AO66" i="23"/>
  <c r="AO67" i="23"/>
  <c r="AO210" i="23"/>
  <c r="AO211" i="23"/>
  <c r="AO68" i="23"/>
  <c r="AO81" i="23"/>
  <c r="AO84" i="23"/>
  <c r="AO97" i="23"/>
  <c r="AO78" i="23"/>
  <c r="AO87" i="23"/>
  <c r="AO94" i="23"/>
  <c r="AO80" i="23"/>
  <c r="AO85" i="23"/>
  <c r="AO96" i="23"/>
  <c r="AO74" i="23"/>
  <c r="AO75" i="23"/>
  <c r="AO90" i="23"/>
  <c r="AO91" i="23"/>
  <c r="AO73" i="23"/>
  <c r="AO76" i="23"/>
  <c r="AO89" i="23"/>
  <c r="AO92" i="23"/>
  <c r="AO79" i="23"/>
  <c r="AO86" i="23"/>
  <c r="AO95" i="23"/>
  <c r="AO77" i="23"/>
  <c r="AO88" i="23"/>
  <c r="AO93" i="23"/>
  <c r="AO82" i="23"/>
  <c r="AO83" i="23"/>
  <c r="AO98" i="23"/>
  <c r="AO103" i="23"/>
  <c r="AO110" i="23"/>
  <c r="AO101" i="23"/>
  <c r="AO106" i="23"/>
  <c r="AO107" i="23"/>
  <c r="AO105" i="23"/>
  <c r="AO108" i="23"/>
  <c r="AO102" i="23"/>
  <c r="AO111" i="23"/>
  <c r="AO104" i="23"/>
  <c r="AO109" i="23"/>
  <c r="AO99" i="23"/>
  <c r="AO100" i="23"/>
  <c r="AN98" i="31"/>
  <c r="AO121" i="23"/>
  <c r="AO17" i="23"/>
  <c r="AO225" i="23"/>
  <c r="AO227" i="23" s="1"/>
  <c r="AO53" i="30" s="1"/>
  <c r="AO26" i="31" s="1"/>
  <c r="AO11" i="23"/>
  <c r="AO10" i="23"/>
  <c r="AP4" i="23"/>
  <c r="AP9" i="23" s="1"/>
  <c r="AQ6" i="23"/>
  <c r="AQ7" i="23" s="1"/>
  <c r="AQ10" i="25"/>
  <c r="AQ11" i="25"/>
  <c r="AR4" i="22"/>
  <c r="AR9" i="22" s="1"/>
  <c r="AS6" i="22"/>
  <c r="AS7" i="22" s="1"/>
  <c r="AR4" i="25"/>
  <c r="AR9" i="25" s="1"/>
  <c r="AS6" i="25"/>
  <c r="AS7" i="25" s="1"/>
  <c r="AP275" i="23" l="1"/>
  <c r="AP276" i="23"/>
  <c r="AP277" i="23"/>
  <c r="AP278" i="23"/>
  <c r="AP280" i="23"/>
  <c r="AP285" i="23"/>
  <c r="AP290" i="23"/>
  <c r="AP291" i="23"/>
  <c r="AP289" i="23"/>
  <c r="AP292" i="23"/>
  <c r="AP279" i="23"/>
  <c r="AP286" i="23"/>
  <c r="AP288" i="23"/>
  <c r="AP293" i="23"/>
  <c r="AP282" i="23"/>
  <c r="AP283" i="23"/>
  <c r="AP281" i="23"/>
  <c r="AP284" i="23"/>
  <c r="AP287" i="23"/>
  <c r="AP294" i="23"/>
  <c r="AP303" i="23"/>
  <c r="AP296" i="23"/>
  <c r="AP301" i="23"/>
  <c r="AP305" i="23"/>
  <c r="AP295" i="23"/>
  <c r="AP302" i="23"/>
  <c r="AP304" i="23"/>
  <c r="AP298" i="23"/>
  <c r="AP299" i="23"/>
  <c r="AP297" i="23"/>
  <c r="AP300" i="23"/>
  <c r="AP306" i="23"/>
  <c r="AP307" i="23"/>
  <c r="AP308" i="23"/>
  <c r="AP311" i="23"/>
  <c r="AP309" i="23"/>
  <c r="AP314" i="23"/>
  <c r="AP315" i="23"/>
  <c r="AP313" i="23"/>
  <c r="AP310" i="23"/>
  <c r="AP312" i="23"/>
  <c r="AP316" i="23"/>
  <c r="AP319" i="23"/>
  <c r="AP317" i="23"/>
  <c r="AP318" i="23"/>
  <c r="AP177" i="23"/>
  <c r="AP180" i="23"/>
  <c r="AP174" i="23"/>
  <c r="AP176" i="23"/>
  <c r="AP181" i="23"/>
  <c r="AP171" i="23"/>
  <c r="AP172" i="23"/>
  <c r="AP175" i="23"/>
  <c r="AP182" i="23"/>
  <c r="AP173" i="23"/>
  <c r="AP178" i="23"/>
  <c r="AP179" i="23"/>
  <c r="AP183" i="23"/>
  <c r="AP190" i="23"/>
  <c r="AP192" i="23"/>
  <c r="AP186" i="23"/>
  <c r="AP187" i="23"/>
  <c r="AP185" i="23"/>
  <c r="AP188" i="23"/>
  <c r="AP191" i="23"/>
  <c r="AP184" i="23"/>
  <c r="AP189" i="23"/>
  <c r="AP194" i="23"/>
  <c r="AP195" i="23"/>
  <c r="AP193" i="23"/>
  <c r="AP200" i="23"/>
  <c r="AP205" i="23"/>
  <c r="AP196" i="23"/>
  <c r="AP199" i="23"/>
  <c r="AP206" i="23"/>
  <c r="AP197" i="23"/>
  <c r="AP202" i="23"/>
  <c r="AP203" i="23"/>
  <c r="AP201" i="23"/>
  <c r="AP204" i="23"/>
  <c r="AP198" i="23"/>
  <c r="AP210" i="23"/>
  <c r="AP211" i="23"/>
  <c r="AP68" i="23"/>
  <c r="AP209" i="23"/>
  <c r="AP212" i="23"/>
  <c r="AP71" i="23"/>
  <c r="AP215" i="23"/>
  <c r="AP69" i="23"/>
  <c r="AP208" i="23"/>
  <c r="AP213" i="23"/>
  <c r="AP207" i="23"/>
  <c r="AP70" i="23"/>
  <c r="AP214" i="23"/>
  <c r="AP72" i="23"/>
  <c r="AP67" i="23"/>
  <c r="AP82" i="23"/>
  <c r="AP83" i="23"/>
  <c r="AP98" i="23"/>
  <c r="AP81" i="23"/>
  <c r="AP84" i="23"/>
  <c r="AP97" i="23"/>
  <c r="AP78" i="23"/>
  <c r="AP87" i="23"/>
  <c r="AP94" i="23"/>
  <c r="AP80" i="23"/>
  <c r="AP85" i="23"/>
  <c r="AP96" i="23"/>
  <c r="AP74" i="23"/>
  <c r="AP75" i="23"/>
  <c r="AP90" i="23"/>
  <c r="AP91" i="23"/>
  <c r="AP73" i="23"/>
  <c r="AP76" i="23"/>
  <c r="AP89" i="23"/>
  <c r="AP92" i="23"/>
  <c r="AP79" i="23"/>
  <c r="AP86" i="23"/>
  <c r="AP95" i="23"/>
  <c r="AP77" i="23"/>
  <c r="AP88" i="23"/>
  <c r="AP93" i="23"/>
  <c r="AP100" i="23"/>
  <c r="AP103" i="23"/>
  <c r="AP110" i="23"/>
  <c r="AP101" i="23"/>
  <c r="AP106" i="23"/>
  <c r="AP107" i="23"/>
  <c r="AP105" i="23"/>
  <c r="AP108" i="23"/>
  <c r="AP102" i="23"/>
  <c r="AP111" i="23"/>
  <c r="AP104" i="23"/>
  <c r="AP109" i="23"/>
  <c r="AP99" i="23"/>
  <c r="AO98" i="31"/>
  <c r="AP121" i="23"/>
  <c r="AP17" i="23"/>
  <c r="AP225" i="23"/>
  <c r="AP227" i="23" s="1"/>
  <c r="AP53" i="30" s="1"/>
  <c r="AP26" i="31" s="1"/>
  <c r="AT6" i="22"/>
  <c r="AT7" i="22" s="1"/>
  <c r="AS4" i="22"/>
  <c r="AS9" i="22" s="1"/>
  <c r="AR6" i="23"/>
  <c r="AR7" i="23" s="1"/>
  <c r="AQ4" i="23"/>
  <c r="AQ9" i="23" s="1"/>
  <c r="AP11" i="23"/>
  <c r="AP10" i="23"/>
  <c r="AS4" i="25"/>
  <c r="AS9" i="25" s="1"/>
  <c r="AT6" i="25"/>
  <c r="AT7" i="25" s="1"/>
  <c r="AR10" i="25"/>
  <c r="AR11" i="25"/>
  <c r="AQ276" i="23" l="1"/>
  <c r="AQ277" i="23"/>
  <c r="AQ278" i="23"/>
  <c r="AQ287" i="23"/>
  <c r="AQ280" i="23"/>
  <c r="AQ285" i="23"/>
  <c r="AQ290" i="23"/>
  <c r="AQ291" i="23"/>
  <c r="AQ289" i="23"/>
  <c r="AQ292" i="23"/>
  <c r="AQ279" i="23"/>
  <c r="AQ286" i="23"/>
  <c r="AQ288" i="23"/>
  <c r="AQ293" i="23"/>
  <c r="AQ282" i="23"/>
  <c r="AQ283" i="23"/>
  <c r="AQ281" i="23"/>
  <c r="AQ284" i="23"/>
  <c r="AQ297" i="23"/>
  <c r="AQ300" i="23"/>
  <c r="AQ294" i="23"/>
  <c r="AQ303" i="23"/>
  <c r="AQ296" i="23"/>
  <c r="AQ301" i="23"/>
  <c r="AQ305" i="23"/>
  <c r="AQ295" i="23"/>
  <c r="AQ302" i="23"/>
  <c r="AQ304" i="23"/>
  <c r="AQ298" i="23"/>
  <c r="AQ299" i="23"/>
  <c r="AQ312" i="23"/>
  <c r="AQ306" i="23"/>
  <c r="AQ307" i="23"/>
  <c r="AQ308" i="23"/>
  <c r="AQ311" i="23"/>
  <c r="AQ309" i="23"/>
  <c r="AQ314" i="23"/>
  <c r="AQ313" i="23"/>
  <c r="AQ310" i="23"/>
  <c r="AQ316" i="23"/>
  <c r="AQ315" i="23"/>
  <c r="AQ319" i="23"/>
  <c r="AQ317" i="23"/>
  <c r="AQ318" i="23"/>
  <c r="AQ178" i="23"/>
  <c r="AQ179" i="23"/>
  <c r="AQ177" i="23"/>
  <c r="AQ180" i="23"/>
  <c r="AQ174" i="23"/>
  <c r="AQ176" i="23"/>
  <c r="AQ181" i="23"/>
  <c r="AQ172" i="23"/>
  <c r="AQ175" i="23"/>
  <c r="AQ182" i="23"/>
  <c r="AQ173" i="23"/>
  <c r="AQ193" i="23"/>
  <c r="AQ196" i="23"/>
  <c r="AQ183" i="23"/>
  <c r="AQ190" i="23"/>
  <c r="AQ192" i="23"/>
  <c r="AQ186" i="23"/>
  <c r="AQ187" i="23"/>
  <c r="AQ185" i="23"/>
  <c r="AQ188" i="23"/>
  <c r="AQ191" i="23"/>
  <c r="AQ184" i="23"/>
  <c r="AQ189" i="23"/>
  <c r="AQ194" i="23"/>
  <c r="AQ198" i="23"/>
  <c r="AQ207" i="23"/>
  <c r="AQ200" i="23"/>
  <c r="AQ205" i="23"/>
  <c r="AQ195" i="23"/>
  <c r="AQ199" i="23"/>
  <c r="AQ206" i="23"/>
  <c r="AQ197" i="23"/>
  <c r="AQ202" i="23"/>
  <c r="AQ203" i="23"/>
  <c r="AQ201" i="23"/>
  <c r="AQ204" i="23"/>
  <c r="AQ210" i="23"/>
  <c r="AQ211" i="23"/>
  <c r="AQ68" i="23"/>
  <c r="AQ209" i="23"/>
  <c r="AQ212" i="23"/>
  <c r="AQ71" i="23"/>
  <c r="AQ215" i="23"/>
  <c r="AQ69" i="23"/>
  <c r="AQ208" i="23"/>
  <c r="AQ213" i="23"/>
  <c r="AQ70" i="23"/>
  <c r="AQ214" i="23"/>
  <c r="AQ72" i="23"/>
  <c r="AQ77" i="23"/>
  <c r="AQ88" i="23"/>
  <c r="AQ93" i="23"/>
  <c r="AQ82" i="23"/>
  <c r="AQ83" i="23"/>
  <c r="AQ98" i="23"/>
  <c r="AQ81" i="23"/>
  <c r="AQ84" i="23"/>
  <c r="AQ97" i="23"/>
  <c r="AQ78" i="23"/>
  <c r="AQ87" i="23"/>
  <c r="AQ94" i="23"/>
  <c r="AQ80" i="23"/>
  <c r="AQ85" i="23"/>
  <c r="AQ96" i="23"/>
  <c r="AQ74" i="23"/>
  <c r="AQ75" i="23"/>
  <c r="AQ90" i="23"/>
  <c r="AQ91" i="23"/>
  <c r="AQ73" i="23"/>
  <c r="AQ76" i="23"/>
  <c r="AQ89" i="23"/>
  <c r="AQ92" i="23"/>
  <c r="AQ79" i="23"/>
  <c r="AQ86" i="23"/>
  <c r="AQ95" i="23"/>
  <c r="AQ99" i="23"/>
  <c r="AQ100" i="23"/>
  <c r="AQ103" i="23"/>
  <c r="AQ110" i="23"/>
  <c r="AQ101" i="23"/>
  <c r="AQ106" i="23"/>
  <c r="AQ107" i="23"/>
  <c r="AQ105" i="23"/>
  <c r="AQ108" i="23"/>
  <c r="AQ102" i="23"/>
  <c r="AQ111" i="23"/>
  <c r="AQ104" i="23"/>
  <c r="AQ109" i="23"/>
  <c r="AP98" i="31"/>
  <c r="AQ17" i="23"/>
  <c r="AQ121" i="23"/>
  <c r="AQ225" i="23"/>
  <c r="AQ227" i="23" s="1"/>
  <c r="AQ53" i="30" s="1"/>
  <c r="AQ26" i="31" s="1"/>
  <c r="AQ10" i="23"/>
  <c r="AQ11" i="23"/>
  <c r="AS6" i="23"/>
  <c r="AS7" i="23" s="1"/>
  <c r="AR4" i="23"/>
  <c r="AR9" i="23" s="1"/>
  <c r="AT4" i="25"/>
  <c r="AT9" i="25" s="1"/>
  <c r="AU6" i="25"/>
  <c r="AU7" i="25" s="1"/>
  <c r="AU6" i="22"/>
  <c r="AU7" i="22" s="1"/>
  <c r="AT4" i="22"/>
  <c r="AT9" i="22" s="1"/>
  <c r="AS10" i="25"/>
  <c r="AS11" i="25"/>
  <c r="AR278" i="23" l="1"/>
  <c r="AR277" i="23"/>
  <c r="AR281" i="23"/>
  <c r="AR284" i="23"/>
  <c r="AR287" i="23"/>
  <c r="AR280" i="23"/>
  <c r="AR285" i="23"/>
  <c r="AR290" i="23"/>
  <c r="AR291" i="23"/>
  <c r="AR289" i="23"/>
  <c r="AR292" i="23"/>
  <c r="AR279" i="23"/>
  <c r="AR286" i="23"/>
  <c r="AR288" i="23"/>
  <c r="AR293" i="23"/>
  <c r="AR282" i="23"/>
  <c r="AR283" i="23"/>
  <c r="AR298" i="23"/>
  <c r="AR299" i="23"/>
  <c r="AR297" i="23"/>
  <c r="AR300" i="23"/>
  <c r="AR294" i="23"/>
  <c r="AR303" i="23"/>
  <c r="AR296" i="23"/>
  <c r="AR301" i="23"/>
  <c r="AR305" i="23"/>
  <c r="AR295" i="23"/>
  <c r="AR302" i="23"/>
  <c r="AR304" i="23"/>
  <c r="AR310" i="23"/>
  <c r="AR312" i="23"/>
  <c r="AR306" i="23"/>
  <c r="AR307" i="23"/>
  <c r="AR308" i="23"/>
  <c r="AR311" i="23"/>
  <c r="AR309" i="23"/>
  <c r="AR314" i="23"/>
  <c r="AR313" i="23"/>
  <c r="AR316" i="23"/>
  <c r="AR315" i="23"/>
  <c r="AR319" i="23"/>
  <c r="AR317" i="23"/>
  <c r="AR318" i="23"/>
  <c r="AR173" i="23"/>
  <c r="AR178" i="23"/>
  <c r="AR179" i="23"/>
  <c r="AR177" i="23"/>
  <c r="AR180" i="23"/>
  <c r="AR174" i="23"/>
  <c r="AR176" i="23"/>
  <c r="AR181" i="23"/>
  <c r="AR175" i="23"/>
  <c r="AR182" i="23"/>
  <c r="AR194" i="23"/>
  <c r="AR195" i="23"/>
  <c r="AR193" i="23"/>
  <c r="AR196" i="23"/>
  <c r="AR183" i="23"/>
  <c r="AR190" i="23"/>
  <c r="AR192" i="23"/>
  <c r="AR186" i="23"/>
  <c r="AR187" i="23"/>
  <c r="AR185" i="23"/>
  <c r="AR188" i="23"/>
  <c r="AR191" i="23"/>
  <c r="AR184" i="23"/>
  <c r="AR189" i="23"/>
  <c r="AR201" i="23"/>
  <c r="AR204" i="23"/>
  <c r="AR198" i="23"/>
  <c r="AR207" i="23"/>
  <c r="AR200" i="23"/>
  <c r="AR205" i="23"/>
  <c r="AR199" i="23"/>
  <c r="AR206" i="23"/>
  <c r="AR197" i="23"/>
  <c r="AR202" i="23"/>
  <c r="AR203" i="23"/>
  <c r="AR214" i="23"/>
  <c r="AR210" i="23"/>
  <c r="AR211" i="23"/>
  <c r="AR209" i="23"/>
  <c r="AR212" i="23"/>
  <c r="AR71" i="23"/>
  <c r="AR215" i="23"/>
  <c r="AR69" i="23"/>
  <c r="AR208" i="23"/>
  <c r="AR213" i="23"/>
  <c r="AR70" i="23"/>
  <c r="AR79" i="23"/>
  <c r="AR86" i="23"/>
  <c r="AR95" i="23"/>
  <c r="AR72" i="23"/>
  <c r="AR77" i="23"/>
  <c r="AR88" i="23"/>
  <c r="AR93" i="23"/>
  <c r="AR82" i="23"/>
  <c r="AR83" i="23"/>
  <c r="AR98" i="23"/>
  <c r="AR81" i="23"/>
  <c r="AR84" i="23"/>
  <c r="AR97" i="23"/>
  <c r="AR78" i="23"/>
  <c r="AR87" i="23"/>
  <c r="AR94" i="23"/>
  <c r="AR80" i="23"/>
  <c r="AR85" i="23"/>
  <c r="AR96" i="23"/>
  <c r="AR74" i="23"/>
  <c r="AR75" i="23"/>
  <c r="AR90" i="23"/>
  <c r="AR91" i="23"/>
  <c r="AR73" i="23"/>
  <c r="AR76" i="23"/>
  <c r="AR89" i="23"/>
  <c r="AR92" i="23"/>
  <c r="AR104" i="23"/>
  <c r="AR109" i="23"/>
  <c r="AR99" i="23"/>
  <c r="AR100" i="23"/>
  <c r="AR103" i="23"/>
  <c r="AR110" i="23"/>
  <c r="AR101" i="23"/>
  <c r="AR106" i="23"/>
  <c r="AR107" i="23"/>
  <c r="AR105" i="23"/>
  <c r="AR108" i="23"/>
  <c r="AR102" i="23"/>
  <c r="AR111" i="23"/>
  <c r="AQ98" i="31"/>
  <c r="AR17" i="23"/>
  <c r="AR121" i="23"/>
  <c r="AR225" i="23"/>
  <c r="AR227" i="23" s="1"/>
  <c r="AR53" i="30" s="1"/>
  <c r="AR26" i="31" s="1"/>
  <c r="AT6" i="23"/>
  <c r="AT7" i="23" s="1"/>
  <c r="AS4" i="23"/>
  <c r="AS9" i="23" s="1"/>
  <c r="AV6" i="25"/>
  <c r="AV7" i="25" s="1"/>
  <c r="AU4" i="25"/>
  <c r="AU9" i="25" s="1"/>
  <c r="AT11" i="25"/>
  <c r="AT10" i="25"/>
  <c r="AU4" i="22"/>
  <c r="AU9" i="22" s="1"/>
  <c r="AV6" i="22"/>
  <c r="AV7" i="22" s="1"/>
  <c r="AR10" i="23"/>
  <c r="AR11" i="23"/>
  <c r="AS278" i="23" l="1"/>
  <c r="AS282" i="23"/>
  <c r="AS283" i="23"/>
  <c r="AS281" i="23"/>
  <c r="AS284" i="23"/>
  <c r="AS287" i="23"/>
  <c r="AS280" i="23"/>
  <c r="AS285" i="23"/>
  <c r="AS290" i="23"/>
  <c r="AS291" i="23"/>
  <c r="AS289" i="23"/>
  <c r="AS292" i="23"/>
  <c r="AS279" i="23"/>
  <c r="AS286" i="23"/>
  <c r="AS288" i="23"/>
  <c r="AS293" i="23"/>
  <c r="AS304" i="23"/>
  <c r="AS298" i="23"/>
  <c r="AS299" i="23"/>
  <c r="AS297" i="23"/>
  <c r="AS300" i="23"/>
  <c r="AS294" i="23"/>
  <c r="AS303" i="23"/>
  <c r="AS296" i="23"/>
  <c r="AS301" i="23"/>
  <c r="AS305" i="23"/>
  <c r="AS295" i="23"/>
  <c r="AS302" i="23"/>
  <c r="AS313" i="23"/>
  <c r="AS310" i="23"/>
  <c r="AS312" i="23"/>
  <c r="AS306" i="23"/>
  <c r="AS307" i="23"/>
  <c r="AS308" i="23"/>
  <c r="AS311" i="23"/>
  <c r="AS309" i="23"/>
  <c r="AS318" i="23"/>
  <c r="AS314" i="23"/>
  <c r="AS316" i="23"/>
  <c r="AS315" i="23"/>
  <c r="AS319" i="23"/>
  <c r="AS317" i="23"/>
  <c r="AS175" i="23"/>
  <c r="AS182" i="23"/>
  <c r="AS178" i="23"/>
  <c r="AS179" i="23"/>
  <c r="AS177" i="23"/>
  <c r="AS180" i="23"/>
  <c r="AS174" i="23"/>
  <c r="AS176" i="23"/>
  <c r="AS181" i="23"/>
  <c r="AS184" i="23"/>
  <c r="AS189" i="23"/>
  <c r="AS194" i="23"/>
  <c r="AS195" i="23"/>
  <c r="AS193" i="23"/>
  <c r="AS196" i="23"/>
  <c r="AS183" i="23"/>
  <c r="AS190" i="23"/>
  <c r="AS192" i="23"/>
  <c r="AS186" i="23"/>
  <c r="AS187" i="23"/>
  <c r="AS185" i="23"/>
  <c r="AS188" i="23"/>
  <c r="AS191" i="23"/>
  <c r="AS202" i="23"/>
  <c r="AS203" i="23"/>
  <c r="AS201" i="23"/>
  <c r="AS204" i="23"/>
  <c r="AS198" i="23"/>
  <c r="AS207" i="23"/>
  <c r="AS200" i="23"/>
  <c r="AS205" i="23"/>
  <c r="AS199" i="23"/>
  <c r="AS206" i="23"/>
  <c r="AS197" i="23"/>
  <c r="AS70" i="23"/>
  <c r="AS214" i="23"/>
  <c r="AS210" i="23"/>
  <c r="AS211" i="23"/>
  <c r="AS209" i="23"/>
  <c r="AS212" i="23"/>
  <c r="AS71" i="23"/>
  <c r="AS215" i="23"/>
  <c r="AS208" i="23"/>
  <c r="AS213" i="23"/>
  <c r="AS73" i="23"/>
  <c r="AS76" i="23"/>
  <c r="AS89" i="23"/>
  <c r="AS92" i="23"/>
  <c r="AS79" i="23"/>
  <c r="AS86" i="23"/>
  <c r="AS95" i="23"/>
  <c r="AS72" i="23"/>
  <c r="AS77" i="23"/>
  <c r="AS88" i="23"/>
  <c r="AS93" i="23"/>
  <c r="AS82" i="23"/>
  <c r="AS83" i="23"/>
  <c r="AS98" i="23"/>
  <c r="AS81" i="23"/>
  <c r="AS84" i="23"/>
  <c r="AS97" i="23"/>
  <c r="AS78" i="23"/>
  <c r="AS87" i="23"/>
  <c r="AS94" i="23"/>
  <c r="AS80" i="23"/>
  <c r="AS85" i="23"/>
  <c r="AS96" i="23"/>
  <c r="AS74" i="23"/>
  <c r="AS75" i="23"/>
  <c r="AS90" i="23"/>
  <c r="AS91" i="23"/>
  <c r="AS102" i="23"/>
  <c r="AS111" i="23"/>
  <c r="AS104" i="23"/>
  <c r="AS109" i="23"/>
  <c r="AS99" i="23"/>
  <c r="AS100" i="23"/>
  <c r="AS103" i="23"/>
  <c r="AS110" i="23"/>
  <c r="AS101" i="23"/>
  <c r="AS106" i="23"/>
  <c r="AS107" i="23"/>
  <c r="AS105" i="23"/>
  <c r="AS108" i="23"/>
  <c r="AR98" i="31"/>
  <c r="AS121" i="23"/>
  <c r="AS17" i="23"/>
  <c r="AS225" i="23"/>
  <c r="AS227" i="23" s="1"/>
  <c r="AS53" i="30" s="1"/>
  <c r="AS26" i="31" s="1"/>
  <c r="AS10" i="23"/>
  <c r="AS11" i="23"/>
  <c r="AV4" i="22"/>
  <c r="AV9" i="22" s="1"/>
  <c r="AW6" i="22"/>
  <c r="AW7" i="22" s="1"/>
  <c r="AT4" i="23"/>
  <c r="AT9" i="23" s="1"/>
  <c r="AU6" i="23"/>
  <c r="AU7" i="23" s="1"/>
  <c r="AU10" i="25"/>
  <c r="AU11" i="25"/>
  <c r="AW6" i="25"/>
  <c r="AW7" i="25" s="1"/>
  <c r="AV4" i="25"/>
  <c r="AV9" i="25" s="1"/>
  <c r="AT288" i="23" l="1"/>
  <c r="AT293" i="23"/>
  <c r="AT282" i="23"/>
  <c r="AT283" i="23"/>
  <c r="AT281" i="23"/>
  <c r="AT284" i="23"/>
  <c r="AT287" i="23"/>
  <c r="AT280" i="23"/>
  <c r="AT285" i="23"/>
  <c r="AT290" i="23"/>
  <c r="AT291" i="23"/>
  <c r="AT289" i="23"/>
  <c r="AT292" i="23"/>
  <c r="AT279" i="23"/>
  <c r="AT286" i="23"/>
  <c r="AT295" i="23"/>
  <c r="AT302" i="23"/>
  <c r="AT304" i="23"/>
  <c r="AT298" i="23"/>
  <c r="AT299" i="23"/>
  <c r="AT297" i="23"/>
  <c r="AT300" i="23"/>
  <c r="AT294" i="23"/>
  <c r="AT303" i="23"/>
  <c r="AT296" i="23"/>
  <c r="AT301" i="23"/>
  <c r="AT305" i="23"/>
  <c r="AT314" i="23"/>
  <c r="AT315" i="23"/>
  <c r="AT313" i="23"/>
  <c r="AT310" i="23"/>
  <c r="AT312" i="23"/>
  <c r="AT306" i="23"/>
  <c r="AT307" i="23"/>
  <c r="AT308" i="23"/>
  <c r="AT311" i="23"/>
  <c r="AT309" i="23"/>
  <c r="AT318" i="23"/>
  <c r="AT316" i="23"/>
  <c r="AT319" i="23"/>
  <c r="AT317" i="23"/>
  <c r="AT175" i="23"/>
  <c r="AT182" i="23"/>
  <c r="AT178" i="23"/>
  <c r="AT179" i="23"/>
  <c r="AT177" i="23"/>
  <c r="AT180" i="23"/>
  <c r="AT176" i="23"/>
  <c r="AT181" i="23"/>
  <c r="AT191" i="23"/>
  <c r="AT184" i="23"/>
  <c r="AT189" i="23"/>
  <c r="AT194" i="23"/>
  <c r="AT195" i="23"/>
  <c r="AT193" i="23"/>
  <c r="AT196" i="23"/>
  <c r="AT183" i="23"/>
  <c r="AT190" i="23"/>
  <c r="AT192" i="23"/>
  <c r="AT186" i="23"/>
  <c r="AT187" i="23"/>
  <c r="AT185" i="23"/>
  <c r="AT188" i="23"/>
  <c r="AT197" i="23"/>
  <c r="AT202" i="23"/>
  <c r="AT203" i="23"/>
  <c r="AT201" i="23"/>
  <c r="AT204" i="23"/>
  <c r="AT198" i="23"/>
  <c r="AT200" i="23"/>
  <c r="AT205" i="23"/>
  <c r="AT199" i="23"/>
  <c r="AT214" i="23"/>
  <c r="AT210" i="23"/>
  <c r="AT211" i="23"/>
  <c r="AT206" i="23"/>
  <c r="AT209" i="23"/>
  <c r="AT212" i="23"/>
  <c r="AT71" i="23"/>
  <c r="AT207" i="23"/>
  <c r="AT215" i="23"/>
  <c r="AT208" i="23"/>
  <c r="AT213" i="23"/>
  <c r="AT74" i="23"/>
  <c r="AT75" i="23"/>
  <c r="AT90" i="23"/>
  <c r="AT91" i="23"/>
  <c r="AT73" i="23"/>
  <c r="AT76" i="23"/>
  <c r="AT89" i="23"/>
  <c r="AT92" i="23"/>
  <c r="AT79" i="23"/>
  <c r="AT86" i="23"/>
  <c r="AT95" i="23"/>
  <c r="AT72" i="23"/>
  <c r="AT77" i="23"/>
  <c r="AT88" i="23"/>
  <c r="AT93" i="23"/>
  <c r="AT82" i="23"/>
  <c r="AT83" i="23"/>
  <c r="AT98" i="23"/>
  <c r="AT81" i="23"/>
  <c r="AT84" i="23"/>
  <c r="AT97" i="23"/>
  <c r="AT78" i="23"/>
  <c r="AT87" i="23"/>
  <c r="AT94" i="23"/>
  <c r="AT80" i="23"/>
  <c r="AT85" i="23"/>
  <c r="AT96" i="23"/>
  <c r="AT105" i="23"/>
  <c r="AT108" i="23"/>
  <c r="AT102" i="23"/>
  <c r="AT111" i="23"/>
  <c r="AT104" i="23"/>
  <c r="AT109" i="23"/>
  <c r="AT99" i="23"/>
  <c r="AT100" i="23"/>
  <c r="AT103" i="23"/>
  <c r="AT110" i="23"/>
  <c r="AT101" i="23"/>
  <c r="AT106" i="23"/>
  <c r="AT107" i="23"/>
  <c r="AS98" i="31"/>
  <c r="AT121" i="23"/>
  <c r="AT17" i="23"/>
  <c r="AT225" i="23"/>
  <c r="AT227" i="23" s="1"/>
  <c r="AT53" i="30" s="1"/>
  <c r="AT26" i="31" s="1"/>
  <c r="AX6" i="25"/>
  <c r="AX7" i="25" s="1"/>
  <c r="AW4" i="25"/>
  <c r="AW9" i="25" s="1"/>
  <c r="AU4" i="23"/>
  <c r="AU9" i="23" s="1"/>
  <c r="AV6" i="23"/>
  <c r="AV7" i="23" s="1"/>
  <c r="AT11" i="23"/>
  <c r="AT10" i="23"/>
  <c r="AX6" i="22"/>
  <c r="AX7" i="22" s="1"/>
  <c r="AW4" i="22"/>
  <c r="AW9" i="22" s="1"/>
  <c r="AV11" i="25"/>
  <c r="AV10" i="25"/>
  <c r="AU286" i="23" l="1"/>
  <c r="AU288" i="23"/>
  <c r="AU293" i="23"/>
  <c r="AU282" i="23"/>
  <c r="AU283" i="23"/>
  <c r="AU281" i="23"/>
  <c r="AU284" i="23"/>
  <c r="AU287" i="23"/>
  <c r="AU280" i="23"/>
  <c r="AU285" i="23"/>
  <c r="AU290" i="23"/>
  <c r="AU291" i="23"/>
  <c r="AU289" i="23"/>
  <c r="AU292" i="23"/>
  <c r="AU305" i="23"/>
  <c r="AU295" i="23"/>
  <c r="AU302" i="23"/>
  <c r="AU304" i="23"/>
  <c r="AU298" i="23"/>
  <c r="AU299" i="23"/>
  <c r="AU297" i="23"/>
  <c r="AU300" i="23"/>
  <c r="AU294" i="23"/>
  <c r="AU303" i="23"/>
  <c r="AU296" i="23"/>
  <c r="AU301" i="23"/>
  <c r="AU309" i="23"/>
  <c r="AU314" i="23"/>
  <c r="AU315" i="23"/>
  <c r="AU313" i="23"/>
  <c r="AU310" i="23"/>
  <c r="AU312" i="23"/>
  <c r="AU306" i="23"/>
  <c r="AU307" i="23"/>
  <c r="AU308" i="23"/>
  <c r="AU311" i="23"/>
  <c r="AU318" i="23"/>
  <c r="AU316" i="23"/>
  <c r="AU319" i="23"/>
  <c r="AU317" i="23"/>
  <c r="AU182" i="23"/>
  <c r="AU178" i="23"/>
  <c r="AU179" i="23"/>
  <c r="AU177" i="23"/>
  <c r="AU180" i="23"/>
  <c r="AU176" i="23"/>
  <c r="AU181" i="23"/>
  <c r="AU185" i="23"/>
  <c r="AU188" i="23"/>
  <c r="AU191" i="23"/>
  <c r="AU184" i="23"/>
  <c r="AU189" i="23"/>
  <c r="AU194" i="23"/>
  <c r="AU195" i="23"/>
  <c r="AU193" i="23"/>
  <c r="AU196" i="23"/>
  <c r="AU183" i="23"/>
  <c r="AU190" i="23"/>
  <c r="AU192" i="23"/>
  <c r="AU186" i="23"/>
  <c r="AU187" i="23"/>
  <c r="AU199" i="23"/>
  <c r="AU206" i="23"/>
  <c r="AU197" i="23"/>
  <c r="AU202" i="23"/>
  <c r="AU203" i="23"/>
  <c r="AU201" i="23"/>
  <c r="AU204" i="23"/>
  <c r="AU198" i="23"/>
  <c r="AU207" i="23"/>
  <c r="AU200" i="23"/>
  <c r="AU205" i="23"/>
  <c r="AU208" i="23"/>
  <c r="AU213" i="23"/>
  <c r="AU214" i="23"/>
  <c r="AU210" i="23"/>
  <c r="AU211" i="23"/>
  <c r="AU209" i="23"/>
  <c r="AU212" i="23"/>
  <c r="AU215" i="23"/>
  <c r="AU80" i="23"/>
  <c r="AU85" i="23"/>
  <c r="AU96" i="23"/>
  <c r="AU74" i="23"/>
  <c r="AU75" i="23"/>
  <c r="AU90" i="23"/>
  <c r="AU91" i="23"/>
  <c r="AU73" i="23"/>
  <c r="AU76" i="23"/>
  <c r="AU89" i="23"/>
  <c r="AU92" i="23"/>
  <c r="AU79" i="23"/>
  <c r="AU86" i="23"/>
  <c r="AU95" i="23"/>
  <c r="AU72" i="23"/>
  <c r="AU77" i="23"/>
  <c r="AU88" i="23"/>
  <c r="AU93" i="23"/>
  <c r="AU82" i="23"/>
  <c r="AU83" i="23"/>
  <c r="AU98" i="23"/>
  <c r="AU81" i="23"/>
  <c r="AU84" i="23"/>
  <c r="AU97" i="23"/>
  <c r="AU78" i="23"/>
  <c r="AU87" i="23"/>
  <c r="AU94" i="23"/>
  <c r="AU106" i="23"/>
  <c r="AU107" i="23"/>
  <c r="AU105" i="23"/>
  <c r="AU108" i="23"/>
  <c r="AU102" i="23"/>
  <c r="AU111" i="23"/>
  <c r="AU104" i="23"/>
  <c r="AU109" i="23"/>
  <c r="AU99" i="23"/>
  <c r="AU100" i="23"/>
  <c r="AU103" i="23"/>
  <c r="AU110" i="23"/>
  <c r="AU101" i="23"/>
  <c r="AT98" i="31"/>
  <c r="AU121" i="23"/>
  <c r="AU17" i="23"/>
  <c r="AU225" i="23"/>
  <c r="AU227" i="23" s="1"/>
  <c r="AU53" i="30" s="1"/>
  <c r="AU26" i="31" s="1"/>
  <c r="AV4" i="23"/>
  <c r="AV9" i="23" s="1"/>
  <c r="AW6" i="23"/>
  <c r="AW7" i="23" s="1"/>
  <c r="AU11" i="23"/>
  <c r="AU10" i="23"/>
  <c r="AW11" i="25"/>
  <c r="AW10" i="25"/>
  <c r="AX4" i="22"/>
  <c r="AX9" i="22" s="1"/>
  <c r="AY6" i="22"/>
  <c r="AY7" i="22" s="1"/>
  <c r="AY6" i="25"/>
  <c r="AY7" i="25" s="1"/>
  <c r="AX4" i="25"/>
  <c r="AX9" i="25" s="1"/>
  <c r="AV289" i="23" l="1"/>
  <c r="AV292" i="23"/>
  <c r="AV286" i="23"/>
  <c r="AV288" i="23"/>
  <c r="AV293" i="23"/>
  <c r="AV282" i="23"/>
  <c r="AV283" i="23"/>
  <c r="AV281" i="23"/>
  <c r="AV284" i="23"/>
  <c r="AV287" i="23"/>
  <c r="AV285" i="23"/>
  <c r="AV290" i="23"/>
  <c r="AV291" i="23"/>
  <c r="AV305" i="23"/>
  <c r="AV295" i="23"/>
  <c r="AV302" i="23"/>
  <c r="AV304" i="23"/>
  <c r="AV298" i="23"/>
  <c r="AV299" i="23"/>
  <c r="AV297" i="23"/>
  <c r="AV300" i="23"/>
  <c r="AV294" i="23"/>
  <c r="AV303" i="23"/>
  <c r="AV296" i="23"/>
  <c r="AV301" i="23"/>
  <c r="AV311" i="23"/>
  <c r="AV309" i="23"/>
  <c r="AV314" i="23"/>
  <c r="AV315" i="23"/>
  <c r="AV313" i="23"/>
  <c r="AV310" i="23"/>
  <c r="AV312" i="23"/>
  <c r="AV306" i="23"/>
  <c r="AV307" i="23"/>
  <c r="AV308" i="23"/>
  <c r="AV317" i="23"/>
  <c r="AV318" i="23"/>
  <c r="AV316" i="23"/>
  <c r="AV319" i="23"/>
  <c r="AV181" i="23"/>
  <c r="AV182" i="23"/>
  <c r="AV178" i="23"/>
  <c r="AV179" i="23"/>
  <c r="AV177" i="23"/>
  <c r="AV180" i="23"/>
  <c r="AV186" i="23"/>
  <c r="AV187" i="23"/>
  <c r="AV185" i="23"/>
  <c r="AV188" i="23"/>
  <c r="AV191" i="23"/>
  <c r="AV184" i="23"/>
  <c r="AV189" i="23"/>
  <c r="AV194" i="23"/>
  <c r="AV195" i="23"/>
  <c r="AV193" i="23"/>
  <c r="AV196" i="23"/>
  <c r="AV183" i="23"/>
  <c r="AV190" i="23"/>
  <c r="AV192" i="23"/>
  <c r="AV199" i="23"/>
  <c r="AV206" i="23"/>
  <c r="AV197" i="23"/>
  <c r="AV202" i="23"/>
  <c r="AV203" i="23"/>
  <c r="AV201" i="23"/>
  <c r="AV204" i="23"/>
  <c r="AV198" i="23"/>
  <c r="AV200" i="23"/>
  <c r="AV205" i="23"/>
  <c r="AV215" i="23"/>
  <c r="AV208" i="23"/>
  <c r="AV213" i="23"/>
  <c r="AV214" i="23"/>
  <c r="AV210" i="23"/>
  <c r="AV211" i="23"/>
  <c r="AV207" i="23"/>
  <c r="AV209" i="23"/>
  <c r="AV212" i="23"/>
  <c r="AV78" i="23"/>
  <c r="AV87" i="23"/>
  <c r="AV94" i="23"/>
  <c r="AV80" i="23"/>
  <c r="AV85" i="23"/>
  <c r="AV96" i="23"/>
  <c r="AV74" i="23"/>
  <c r="AV75" i="23"/>
  <c r="AV90" i="23"/>
  <c r="AV91" i="23"/>
  <c r="AV73" i="23"/>
  <c r="AV76" i="23"/>
  <c r="AV89" i="23"/>
  <c r="AV92" i="23"/>
  <c r="AV79" i="23"/>
  <c r="AV86" i="23"/>
  <c r="AV95" i="23"/>
  <c r="AV77" i="23"/>
  <c r="AV88" i="23"/>
  <c r="AV93" i="23"/>
  <c r="AV82" i="23"/>
  <c r="AV83" i="23"/>
  <c r="AV98" i="23"/>
  <c r="AV81" i="23"/>
  <c r="AV84" i="23"/>
  <c r="AV97" i="23"/>
  <c r="AV101" i="23"/>
  <c r="AV106" i="23"/>
  <c r="AV107" i="23"/>
  <c r="AV105" i="23"/>
  <c r="AV108" i="23"/>
  <c r="AV102" i="23"/>
  <c r="AV111" i="23"/>
  <c r="AV104" i="23"/>
  <c r="AV109" i="23"/>
  <c r="AV99" i="23"/>
  <c r="AV100" i="23"/>
  <c r="AV103" i="23"/>
  <c r="AV110" i="23"/>
  <c r="AU98" i="31"/>
  <c r="AV121" i="23"/>
  <c r="AV17" i="23"/>
  <c r="AV225" i="23"/>
  <c r="AV227" i="23" s="1"/>
  <c r="AV53" i="30" s="1"/>
  <c r="AV26" i="31" s="1"/>
  <c r="AZ6" i="22"/>
  <c r="AZ7" i="22" s="1"/>
  <c r="AY4" i="22"/>
  <c r="AY9" i="22" s="1"/>
  <c r="AV11" i="23"/>
  <c r="AV10" i="23"/>
  <c r="AX11" i="25"/>
  <c r="AX10" i="25"/>
  <c r="AZ6" i="25"/>
  <c r="AZ7" i="25" s="1"/>
  <c r="AY4" i="25"/>
  <c r="AY9" i="25" s="1"/>
  <c r="AX6" i="23"/>
  <c r="AX7" i="23" s="1"/>
  <c r="AW4" i="23"/>
  <c r="AW9" i="23" s="1"/>
  <c r="AW290" i="23" l="1"/>
  <c r="AW291" i="23"/>
  <c r="AW289" i="23"/>
  <c r="AW292" i="23"/>
  <c r="AW286" i="23"/>
  <c r="AW288" i="23"/>
  <c r="AW293" i="23"/>
  <c r="AW282" i="23"/>
  <c r="AW283" i="23"/>
  <c r="AW284" i="23"/>
  <c r="AW287" i="23"/>
  <c r="AW285" i="23"/>
  <c r="AW296" i="23"/>
  <c r="AW301" i="23"/>
  <c r="AW305" i="23"/>
  <c r="AW295" i="23"/>
  <c r="AW302" i="23"/>
  <c r="AW304" i="23"/>
  <c r="AW298" i="23"/>
  <c r="AW299" i="23"/>
  <c r="AW297" i="23"/>
  <c r="AW300" i="23"/>
  <c r="AW294" i="23"/>
  <c r="AW303" i="23"/>
  <c r="AW308" i="23"/>
  <c r="AW311" i="23"/>
  <c r="AW309" i="23"/>
  <c r="AW314" i="23"/>
  <c r="AW313" i="23"/>
  <c r="AW310" i="23"/>
  <c r="AW312" i="23"/>
  <c r="AW306" i="23"/>
  <c r="AW307" i="23"/>
  <c r="AW319" i="23"/>
  <c r="AW317" i="23"/>
  <c r="AW318" i="23"/>
  <c r="AW315" i="23"/>
  <c r="AW316" i="23"/>
  <c r="AW181" i="23"/>
  <c r="AW182" i="23"/>
  <c r="AW178" i="23"/>
  <c r="AW179" i="23"/>
  <c r="AW180" i="23"/>
  <c r="AW192" i="23"/>
  <c r="AW186" i="23"/>
  <c r="AW187" i="23"/>
  <c r="AW185" i="23"/>
  <c r="AW188" i="23"/>
  <c r="AW191" i="23"/>
  <c r="AW184" i="23"/>
  <c r="AW189" i="23"/>
  <c r="AW194" i="23"/>
  <c r="AW195" i="23"/>
  <c r="AW193" i="23"/>
  <c r="AW196" i="23"/>
  <c r="AW183" i="23"/>
  <c r="AW190" i="23"/>
  <c r="AW199" i="23"/>
  <c r="AW206" i="23"/>
  <c r="AW197" i="23"/>
  <c r="AW202" i="23"/>
  <c r="AW203" i="23"/>
  <c r="AW201" i="23"/>
  <c r="AW204" i="23"/>
  <c r="AW198" i="23"/>
  <c r="AW200" i="23"/>
  <c r="AW205" i="23"/>
  <c r="AW207" i="23"/>
  <c r="AW209" i="23"/>
  <c r="AW212" i="23"/>
  <c r="AW215" i="23"/>
  <c r="AW208" i="23"/>
  <c r="AW213" i="23"/>
  <c r="AW214" i="23"/>
  <c r="AW210" i="23"/>
  <c r="AW211" i="23"/>
  <c r="AW81" i="23"/>
  <c r="AW84" i="23"/>
  <c r="AW97" i="23"/>
  <c r="AW78" i="23"/>
  <c r="AW87" i="23"/>
  <c r="AW94" i="23"/>
  <c r="AW80" i="23"/>
  <c r="AW85" i="23"/>
  <c r="AW96" i="23"/>
  <c r="AW74" i="23"/>
  <c r="AW75" i="23"/>
  <c r="AW90" i="23"/>
  <c r="AW91" i="23"/>
  <c r="AW76" i="23"/>
  <c r="AW89" i="23"/>
  <c r="AW92" i="23"/>
  <c r="AW79" i="23"/>
  <c r="AW86" i="23"/>
  <c r="AW95" i="23"/>
  <c r="AW77" i="23"/>
  <c r="AW88" i="23"/>
  <c r="AW93" i="23"/>
  <c r="AW82" i="23"/>
  <c r="AW83" i="23"/>
  <c r="AW98" i="23"/>
  <c r="AW103" i="23"/>
  <c r="AW110" i="23"/>
  <c r="AW101" i="23"/>
  <c r="AW106" i="23"/>
  <c r="AW107" i="23"/>
  <c r="AW105" i="23"/>
  <c r="AW108" i="23"/>
  <c r="AW102" i="23"/>
  <c r="AW111" i="23"/>
  <c r="AW104" i="23"/>
  <c r="AW109" i="23"/>
  <c r="AW99" i="23"/>
  <c r="AW100" i="23"/>
  <c r="AV98" i="31"/>
  <c r="AW121" i="23"/>
  <c r="AW17" i="23"/>
  <c r="AW225" i="23"/>
  <c r="AW227" i="23" s="1"/>
  <c r="AW53" i="30" s="1"/>
  <c r="AW26" i="31" s="1"/>
  <c r="AZ4" i="22"/>
  <c r="AZ9" i="22" s="1"/>
  <c r="BA6" i="22"/>
  <c r="BA7" i="22" s="1"/>
  <c r="AW11" i="23"/>
  <c r="AW10" i="23"/>
  <c r="AY10" i="25"/>
  <c r="AY11" i="25"/>
  <c r="AX4" i="23"/>
  <c r="AX9" i="23" s="1"/>
  <c r="AY6" i="23"/>
  <c r="AY7" i="23" s="1"/>
  <c r="AZ4" i="25"/>
  <c r="AZ9" i="25" s="1"/>
  <c r="BA6" i="25"/>
  <c r="BA7" i="25" s="1"/>
  <c r="AX285" i="23" l="1"/>
  <c r="AX290" i="23"/>
  <c r="AX291" i="23"/>
  <c r="AX289" i="23"/>
  <c r="AX292" i="23"/>
  <c r="AX286" i="23"/>
  <c r="AX288" i="23"/>
  <c r="AX293" i="23"/>
  <c r="AX283" i="23"/>
  <c r="AX284" i="23"/>
  <c r="AX287" i="23"/>
  <c r="AX294" i="23"/>
  <c r="AX303" i="23"/>
  <c r="AX296" i="23"/>
  <c r="AX301" i="23"/>
  <c r="AX305" i="23"/>
  <c r="AX295" i="23"/>
  <c r="AX302" i="23"/>
  <c r="AX304" i="23"/>
  <c r="AX298" i="23"/>
  <c r="AX299" i="23"/>
  <c r="AX297" i="23"/>
  <c r="AX300" i="23"/>
  <c r="AX306" i="23"/>
  <c r="AX307" i="23"/>
  <c r="AX308" i="23"/>
  <c r="AX311" i="23"/>
  <c r="AX309" i="23"/>
  <c r="AX314" i="23"/>
  <c r="AX315" i="23"/>
  <c r="AX313" i="23"/>
  <c r="AX310" i="23"/>
  <c r="AX312" i="23"/>
  <c r="AX316" i="23"/>
  <c r="AX319" i="23"/>
  <c r="AX317" i="23"/>
  <c r="AX318" i="23"/>
  <c r="AX180" i="23"/>
  <c r="AX181" i="23"/>
  <c r="AX182" i="23"/>
  <c r="AX179" i="23"/>
  <c r="AX183" i="23"/>
  <c r="AX190" i="23"/>
  <c r="AX192" i="23"/>
  <c r="AX186" i="23"/>
  <c r="AX187" i="23"/>
  <c r="AX185" i="23"/>
  <c r="AX188" i="23"/>
  <c r="AX191" i="23"/>
  <c r="AX184" i="23"/>
  <c r="AX189" i="23"/>
  <c r="AX194" i="23"/>
  <c r="AX195" i="23"/>
  <c r="AX193" i="23"/>
  <c r="AX200" i="23"/>
  <c r="AX205" i="23"/>
  <c r="AX196" i="23"/>
  <c r="AX199" i="23"/>
  <c r="AX206" i="23"/>
  <c r="AX197" i="23"/>
  <c r="AX202" i="23"/>
  <c r="AX203" i="23"/>
  <c r="AX201" i="23"/>
  <c r="AX204" i="23"/>
  <c r="AX198" i="23"/>
  <c r="AX210" i="23"/>
  <c r="AX211" i="23"/>
  <c r="AX207" i="23"/>
  <c r="AX209" i="23"/>
  <c r="AX212" i="23"/>
  <c r="AX215" i="23"/>
  <c r="AX208" i="23"/>
  <c r="AX213" i="23"/>
  <c r="AX214" i="23"/>
  <c r="AX82" i="23"/>
  <c r="AX83" i="23"/>
  <c r="AX98" i="23"/>
  <c r="AX81" i="23"/>
  <c r="AX84" i="23"/>
  <c r="AX97" i="23"/>
  <c r="AX78" i="23"/>
  <c r="AX87" i="23"/>
  <c r="AX94" i="23"/>
  <c r="AX80" i="23"/>
  <c r="AX85" i="23"/>
  <c r="AX96" i="23"/>
  <c r="AX75" i="23"/>
  <c r="AX90" i="23"/>
  <c r="AX91" i="23"/>
  <c r="AX76" i="23"/>
  <c r="AX89" i="23"/>
  <c r="AX92" i="23"/>
  <c r="AX79" i="23"/>
  <c r="AX86" i="23"/>
  <c r="AX95" i="23"/>
  <c r="AX77" i="23"/>
  <c r="AX88" i="23"/>
  <c r="AX93" i="23"/>
  <c r="AX100" i="23"/>
  <c r="AX103" i="23"/>
  <c r="AX110" i="23"/>
  <c r="AX101" i="23"/>
  <c r="AX106" i="23"/>
  <c r="AX107" i="23"/>
  <c r="AX105" i="23"/>
  <c r="AX108" i="23"/>
  <c r="AX102" i="23"/>
  <c r="AX111" i="23"/>
  <c r="AX104" i="23"/>
  <c r="AX109" i="23"/>
  <c r="AX99" i="23"/>
  <c r="AW98" i="31"/>
  <c r="AX121" i="23"/>
  <c r="AX17" i="23"/>
  <c r="AX225" i="23"/>
  <c r="AX227" i="23" s="1"/>
  <c r="AX53" i="30" s="1"/>
  <c r="AX26" i="31" s="1"/>
  <c r="AZ10" i="25"/>
  <c r="AZ11" i="25"/>
  <c r="BB6" i="22"/>
  <c r="BB7" i="22" s="1"/>
  <c r="BA4" i="22"/>
  <c r="BA9" i="22" s="1"/>
  <c r="AZ6" i="23"/>
  <c r="AZ7" i="23" s="1"/>
  <c r="AY4" i="23"/>
  <c r="AY9" i="23" s="1"/>
  <c r="AX11" i="23"/>
  <c r="AX10" i="23"/>
  <c r="BA4" i="25"/>
  <c r="BA9" i="25" s="1"/>
  <c r="BB6" i="25"/>
  <c r="BB7" i="25" s="1"/>
  <c r="AY287" i="23" l="1"/>
  <c r="AY285" i="23"/>
  <c r="AY290" i="23"/>
  <c r="AY291" i="23"/>
  <c r="AY289" i="23"/>
  <c r="AY292" i="23"/>
  <c r="AY286" i="23"/>
  <c r="AY288" i="23"/>
  <c r="AY293" i="23"/>
  <c r="AY284" i="23"/>
  <c r="AY297" i="23"/>
  <c r="AY300" i="23"/>
  <c r="AY294" i="23"/>
  <c r="AY303" i="23"/>
  <c r="AY296" i="23"/>
  <c r="AY301" i="23"/>
  <c r="AY305" i="23"/>
  <c r="AY295" i="23"/>
  <c r="AY302" i="23"/>
  <c r="AY304" i="23"/>
  <c r="AY298" i="23"/>
  <c r="AY299" i="23"/>
  <c r="AY312" i="23"/>
  <c r="AY306" i="23"/>
  <c r="AY307" i="23"/>
  <c r="AY308" i="23"/>
  <c r="AY311" i="23"/>
  <c r="AY309" i="23"/>
  <c r="AY314" i="23"/>
  <c r="AY313" i="23"/>
  <c r="AY310" i="23"/>
  <c r="AY316" i="23"/>
  <c r="AY319" i="23"/>
  <c r="AY317" i="23"/>
  <c r="AY315" i="23"/>
  <c r="AY318" i="23"/>
  <c r="AY180" i="23"/>
  <c r="AY181" i="23"/>
  <c r="AY182" i="23"/>
  <c r="AY193" i="23"/>
  <c r="AY196" i="23"/>
  <c r="AY183" i="23"/>
  <c r="AY190" i="23"/>
  <c r="AY192" i="23"/>
  <c r="AY186" i="23"/>
  <c r="AY187" i="23"/>
  <c r="AY185" i="23"/>
  <c r="AY188" i="23"/>
  <c r="AY191" i="23"/>
  <c r="AY184" i="23"/>
  <c r="AY189" i="23"/>
  <c r="AY194" i="23"/>
  <c r="AY198" i="23"/>
  <c r="AY207" i="23"/>
  <c r="AY200" i="23"/>
  <c r="AY205" i="23"/>
  <c r="AY195" i="23"/>
  <c r="AY199" i="23"/>
  <c r="AY206" i="23"/>
  <c r="AY197" i="23"/>
  <c r="AY202" i="23"/>
  <c r="AY203" i="23"/>
  <c r="AY201" i="23"/>
  <c r="AY204" i="23"/>
  <c r="AY210" i="23"/>
  <c r="AY211" i="23"/>
  <c r="AY209" i="23"/>
  <c r="AY212" i="23"/>
  <c r="AY215" i="23"/>
  <c r="AY208" i="23"/>
  <c r="AY213" i="23"/>
  <c r="AY214" i="23"/>
  <c r="AY77" i="23"/>
  <c r="AY88" i="23"/>
  <c r="AY93" i="23"/>
  <c r="AY82" i="23"/>
  <c r="AY83" i="23"/>
  <c r="AY98" i="23"/>
  <c r="AY81" i="23"/>
  <c r="AY84" i="23"/>
  <c r="AY97" i="23"/>
  <c r="AY78" i="23"/>
  <c r="AY87" i="23"/>
  <c r="AY94" i="23"/>
  <c r="AY80" i="23"/>
  <c r="AY85" i="23"/>
  <c r="AY96" i="23"/>
  <c r="AY90" i="23"/>
  <c r="AY91" i="23"/>
  <c r="AY76" i="23"/>
  <c r="AY89" i="23"/>
  <c r="AY92" i="23"/>
  <c r="AY79" i="23"/>
  <c r="AY86" i="23"/>
  <c r="AY95" i="23"/>
  <c r="AY99" i="23"/>
  <c r="AY100" i="23"/>
  <c r="AY103" i="23"/>
  <c r="AY110" i="23"/>
  <c r="AY101" i="23"/>
  <c r="AY106" i="23"/>
  <c r="AY107" i="23"/>
  <c r="AY105" i="23"/>
  <c r="AY108" i="23"/>
  <c r="AY102" i="23"/>
  <c r="AY111" i="23"/>
  <c r="AY104" i="23"/>
  <c r="AY109" i="23"/>
  <c r="AX98" i="31"/>
  <c r="AY17" i="23"/>
  <c r="AY121" i="23"/>
  <c r="AY225" i="23"/>
  <c r="AY227" i="23" s="1"/>
  <c r="AY53" i="30" s="1"/>
  <c r="AY26" i="31" s="1"/>
  <c r="AY10" i="23"/>
  <c r="AY11" i="23"/>
  <c r="BA6" i="23"/>
  <c r="BA7" i="23" s="1"/>
  <c r="AZ4" i="23"/>
  <c r="AZ9" i="23" s="1"/>
  <c r="BB4" i="25"/>
  <c r="BB9" i="25" s="1"/>
  <c r="BC6" i="25"/>
  <c r="BC7" i="25" s="1"/>
  <c r="BA10" i="25"/>
  <c r="BA11" i="25"/>
  <c r="BC6" i="22"/>
  <c r="BC7" i="22" s="1"/>
  <c r="BB4" i="22"/>
  <c r="BB9" i="22" s="1"/>
  <c r="AZ287" i="23" l="1"/>
  <c r="AZ285" i="23"/>
  <c r="AZ290" i="23"/>
  <c r="AZ291" i="23"/>
  <c r="AZ289" i="23"/>
  <c r="AZ292" i="23"/>
  <c r="AZ286" i="23"/>
  <c r="AZ288" i="23"/>
  <c r="AZ293" i="23"/>
  <c r="AZ298" i="23"/>
  <c r="AZ299" i="23"/>
  <c r="AZ297" i="23"/>
  <c r="AZ300" i="23"/>
  <c r="AZ294" i="23"/>
  <c r="AZ303" i="23"/>
  <c r="AZ296" i="23"/>
  <c r="AZ301" i="23"/>
  <c r="AZ305" i="23"/>
  <c r="AZ295" i="23"/>
  <c r="AZ302" i="23"/>
  <c r="AZ310" i="23"/>
  <c r="AZ304" i="23"/>
  <c r="AZ312" i="23"/>
  <c r="AZ306" i="23"/>
  <c r="AZ307" i="23"/>
  <c r="AZ308" i="23"/>
  <c r="AZ311" i="23"/>
  <c r="AZ309" i="23"/>
  <c r="AZ314" i="23"/>
  <c r="AZ313" i="23"/>
  <c r="AZ316" i="23"/>
  <c r="AZ319" i="23"/>
  <c r="AZ317" i="23"/>
  <c r="AZ315" i="23"/>
  <c r="AZ318" i="23"/>
  <c r="AZ181" i="23"/>
  <c r="AZ182" i="23"/>
  <c r="AZ194" i="23"/>
  <c r="AZ195" i="23"/>
  <c r="AZ193" i="23"/>
  <c r="AZ196" i="23"/>
  <c r="AZ183" i="23"/>
  <c r="AZ190" i="23"/>
  <c r="AZ192" i="23"/>
  <c r="AZ186" i="23"/>
  <c r="AZ187" i="23"/>
  <c r="AZ185" i="23"/>
  <c r="AZ188" i="23"/>
  <c r="AZ191" i="23"/>
  <c r="AZ184" i="23"/>
  <c r="AZ189" i="23"/>
  <c r="AZ201" i="23"/>
  <c r="AZ204" i="23"/>
  <c r="AZ198" i="23"/>
  <c r="AZ207" i="23"/>
  <c r="AZ200" i="23"/>
  <c r="AZ205" i="23"/>
  <c r="AZ199" i="23"/>
  <c r="AZ206" i="23"/>
  <c r="AZ197" i="23"/>
  <c r="AZ202" i="23"/>
  <c r="AZ203" i="23"/>
  <c r="AZ214" i="23"/>
  <c r="AZ210" i="23"/>
  <c r="AZ211" i="23"/>
  <c r="AZ209" i="23"/>
  <c r="AZ212" i="23"/>
  <c r="AZ215" i="23"/>
  <c r="AZ208" i="23"/>
  <c r="AZ213" i="23"/>
  <c r="AZ79" i="23"/>
  <c r="AZ86" i="23"/>
  <c r="AZ95" i="23"/>
  <c r="AZ77" i="23"/>
  <c r="AZ88" i="23"/>
  <c r="AZ93" i="23"/>
  <c r="AZ82" i="23"/>
  <c r="AZ83" i="23"/>
  <c r="AZ98" i="23"/>
  <c r="AZ81" i="23"/>
  <c r="AZ84" i="23"/>
  <c r="AZ97" i="23"/>
  <c r="AZ78" i="23"/>
  <c r="AZ87" i="23"/>
  <c r="AZ94" i="23"/>
  <c r="AZ80" i="23"/>
  <c r="AZ85" i="23"/>
  <c r="AZ96" i="23"/>
  <c r="AZ90" i="23"/>
  <c r="AZ91" i="23"/>
  <c r="AZ89" i="23"/>
  <c r="AZ92" i="23"/>
  <c r="AZ104" i="23"/>
  <c r="AZ109" i="23"/>
  <c r="AZ99" i="23"/>
  <c r="AZ100" i="23"/>
  <c r="AZ103" i="23"/>
  <c r="AZ110" i="23"/>
  <c r="AZ101" i="23"/>
  <c r="AZ106" i="23"/>
  <c r="AZ107" i="23"/>
  <c r="AZ105" i="23"/>
  <c r="AZ108" i="23"/>
  <c r="AZ102" i="23"/>
  <c r="AZ111" i="23"/>
  <c r="AY98" i="31"/>
  <c r="AZ17" i="23"/>
  <c r="AZ121" i="23"/>
  <c r="AZ225" i="23"/>
  <c r="AZ227" i="23" s="1"/>
  <c r="AZ53" i="30" s="1"/>
  <c r="AZ26" i="31" s="1"/>
  <c r="AZ10" i="23"/>
  <c r="AZ11" i="23"/>
  <c r="BC4" i="22"/>
  <c r="BC9" i="22" s="1"/>
  <c r="BD6" i="22"/>
  <c r="BD7" i="22" s="1"/>
  <c r="BB6" i="23"/>
  <c r="BB7" i="23" s="1"/>
  <c r="BA4" i="23"/>
  <c r="BA9" i="23" s="1"/>
  <c r="BD6" i="25"/>
  <c r="BD7" i="25" s="1"/>
  <c r="BC4" i="25"/>
  <c r="BC9" i="25" s="1"/>
  <c r="BB10" i="25"/>
  <c r="BB11" i="25"/>
  <c r="BA287" i="23" l="1"/>
  <c r="BA290" i="23"/>
  <c r="BA291" i="23"/>
  <c r="BA289" i="23"/>
  <c r="BA292" i="23"/>
  <c r="BA286" i="23"/>
  <c r="BA288" i="23"/>
  <c r="BA293" i="23"/>
  <c r="BA304" i="23"/>
  <c r="BA298" i="23"/>
  <c r="BA299" i="23"/>
  <c r="BA297" i="23"/>
  <c r="BA300" i="23"/>
  <c r="BA294" i="23"/>
  <c r="BA303" i="23"/>
  <c r="BA296" i="23"/>
  <c r="BA301" i="23"/>
  <c r="BA295" i="23"/>
  <c r="BA302" i="23"/>
  <c r="BA313" i="23"/>
  <c r="BA305" i="23"/>
  <c r="BA310" i="23"/>
  <c r="BA312" i="23"/>
  <c r="BA306" i="23"/>
  <c r="BA307" i="23"/>
  <c r="BA308" i="23"/>
  <c r="BA311" i="23"/>
  <c r="BA309" i="23"/>
  <c r="BA315" i="23"/>
  <c r="BA318" i="23"/>
  <c r="BA314" i="23"/>
  <c r="BA316" i="23"/>
  <c r="BA319" i="23"/>
  <c r="BA317" i="23"/>
  <c r="BA182" i="23"/>
  <c r="BA184" i="23"/>
  <c r="BA189" i="23"/>
  <c r="BA194" i="23"/>
  <c r="BA195" i="23"/>
  <c r="BA193" i="23"/>
  <c r="BA196" i="23"/>
  <c r="BA183" i="23"/>
  <c r="BA190" i="23"/>
  <c r="BA192" i="23"/>
  <c r="BA186" i="23"/>
  <c r="BA187" i="23"/>
  <c r="BA185" i="23"/>
  <c r="BA188" i="23"/>
  <c r="BA191" i="23"/>
  <c r="BA202" i="23"/>
  <c r="BA203" i="23"/>
  <c r="BA201" i="23"/>
  <c r="BA204" i="23"/>
  <c r="BA198" i="23"/>
  <c r="BA207" i="23"/>
  <c r="BA200" i="23"/>
  <c r="BA205" i="23"/>
  <c r="BA199" i="23"/>
  <c r="BA206" i="23"/>
  <c r="BA197" i="23"/>
  <c r="BA214" i="23"/>
  <c r="BA210" i="23"/>
  <c r="BA211" i="23"/>
  <c r="BA209" i="23"/>
  <c r="BA212" i="23"/>
  <c r="BA215" i="23"/>
  <c r="BA208" i="23"/>
  <c r="BA213" i="23"/>
  <c r="BA89" i="23"/>
  <c r="BA92" i="23"/>
  <c r="BA79" i="23"/>
  <c r="BA86" i="23"/>
  <c r="BA95" i="23"/>
  <c r="BA88" i="23"/>
  <c r="BA93" i="23"/>
  <c r="BA82" i="23"/>
  <c r="BA83" i="23"/>
  <c r="BA98" i="23"/>
  <c r="BA81" i="23"/>
  <c r="BA84" i="23"/>
  <c r="BA97" i="23"/>
  <c r="BA78" i="23"/>
  <c r="BA87" i="23"/>
  <c r="BA94" i="23"/>
  <c r="BA80" i="23"/>
  <c r="BA85" i="23"/>
  <c r="BA96" i="23"/>
  <c r="BA90" i="23"/>
  <c r="BA91" i="23"/>
  <c r="BA102" i="23"/>
  <c r="BA111" i="23"/>
  <c r="BA104" i="23"/>
  <c r="BA109" i="23"/>
  <c r="BA99" i="23"/>
  <c r="BA100" i="23"/>
  <c r="BA103" i="23"/>
  <c r="BA110" i="23"/>
  <c r="BA101" i="23"/>
  <c r="BA106" i="23"/>
  <c r="BA107" i="23"/>
  <c r="BA105" i="23"/>
  <c r="BA108" i="23"/>
  <c r="AZ98" i="31"/>
  <c r="BA121" i="23"/>
  <c r="BA17" i="23"/>
  <c r="BA225" i="23"/>
  <c r="BA227" i="23" s="1"/>
  <c r="BA53" i="30" s="1"/>
  <c r="BA26" i="31" s="1"/>
  <c r="BA10" i="23"/>
  <c r="BA11" i="23"/>
  <c r="BB4" i="23"/>
  <c r="BB9" i="23" s="1"/>
  <c r="BC6" i="23"/>
  <c r="BC7" i="23" s="1"/>
  <c r="BC10" i="25"/>
  <c r="BC11" i="25"/>
  <c r="BD4" i="22"/>
  <c r="BD9" i="22" s="1"/>
  <c r="BE6" i="22"/>
  <c r="BE7" i="22" s="1"/>
  <c r="BE6" i="25"/>
  <c r="BE7" i="25" s="1"/>
  <c r="BD4" i="25"/>
  <c r="BD9" i="25" s="1"/>
  <c r="BB288" i="23" l="1"/>
  <c r="BB293" i="23"/>
  <c r="BB287" i="23"/>
  <c r="BB290" i="23"/>
  <c r="BB291" i="23"/>
  <c r="BB289" i="23"/>
  <c r="BB292" i="23"/>
  <c r="BB295" i="23"/>
  <c r="BB302" i="23"/>
  <c r="BB304" i="23"/>
  <c r="BB298" i="23"/>
  <c r="BB299" i="23"/>
  <c r="BB297" i="23"/>
  <c r="BB300" i="23"/>
  <c r="BB294" i="23"/>
  <c r="BB303" i="23"/>
  <c r="BB296" i="23"/>
  <c r="BB301" i="23"/>
  <c r="BB314" i="23"/>
  <c r="BB315" i="23"/>
  <c r="BB313" i="23"/>
  <c r="BB305" i="23"/>
  <c r="BB310" i="23"/>
  <c r="BB312" i="23"/>
  <c r="BB306" i="23"/>
  <c r="BB307" i="23"/>
  <c r="BB308" i="23"/>
  <c r="BB311" i="23"/>
  <c r="BB309" i="23"/>
  <c r="BB318" i="23"/>
  <c r="BB316" i="23"/>
  <c r="BB319" i="23"/>
  <c r="BB317" i="23"/>
  <c r="BB191" i="23"/>
  <c r="BB184" i="23"/>
  <c r="BB189" i="23"/>
  <c r="BB194" i="23"/>
  <c r="BB195" i="23"/>
  <c r="BB193" i="23"/>
  <c r="BB196" i="23"/>
  <c r="BB183" i="23"/>
  <c r="BB190" i="23"/>
  <c r="BB192" i="23"/>
  <c r="BB186" i="23"/>
  <c r="BB187" i="23"/>
  <c r="BB185" i="23"/>
  <c r="BB188" i="23"/>
  <c r="BB197" i="23"/>
  <c r="BB202" i="23"/>
  <c r="BB203" i="23"/>
  <c r="BB201" i="23"/>
  <c r="BB204" i="23"/>
  <c r="BB198" i="23"/>
  <c r="BB200" i="23"/>
  <c r="BB205" i="23"/>
  <c r="BB199" i="23"/>
  <c r="BB207" i="23"/>
  <c r="BB214" i="23"/>
  <c r="BB210" i="23"/>
  <c r="BB211" i="23"/>
  <c r="BB209" i="23"/>
  <c r="BB212" i="23"/>
  <c r="BB206" i="23"/>
  <c r="BB215" i="23"/>
  <c r="BB208" i="23"/>
  <c r="BB213" i="23"/>
  <c r="BB90" i="23"/>
  <c r="BB91" i="23"/>
  <c r="BB89" i="23"/>
  <c r="BB92" i="23"/>
  <c r="BB79" i="23"/>
  <c r="BB86" i="23"/>
  <c r="BB95" i="23"/>
  <c r="BB88" i="23"/>
  <c r="BB93" i="23"/>
  <c r="BB82" i="23"/>
  <c r="BB83" i="23"/>
  <c r="BB98" i="23"/>
  <c r="BB81" i="23"/>
  <c r="BB84" i="23"/>
  <c r="BB97" i="23"/>
  <c r="BB87" i="23"/>
  <c r="BB94" i="23"/>
  <c r="BB80" i="23"/>
  <c r="BB85" i="23"/>
  <c r="BB96" i="23"/>
  <c r="BB105" i="23"/>
  <c r="BB108" i="23"/>
  <c r="BB102" i="23"/>
  <c r="BB111" i="23"/>
  <c r="BB104" i="23"/>
  <c r="BB109" i="23"/>
  <c r="BB99" i="23"/>
  <c r="BB100" i="23"/>
  <c r="BB103" i="23"/>
  <c r="BB110" i="23"/>
  <c r="BB101" i="23"/>
  <c r="BB106" i="23"/>
  <c r="BB107" i="23"/>
  <c r="BA98" i="31"/>
  <c r="BB121" i="23"/>
  <c r="BB17" i="23"/>
  <c r="BB225" i="23"/>
  <c r="BB227" i="23" s="1"/>
  <c r="BB53" i="30" s="1"/>
  <c r="BB26" i="31" s="1"/>
  <c r="BD11" i="25"/>
  <c r="BD10" i="25"/>
  <c r="BF6" i="25"/>
  <c r="BF7" i="25" s="1"/>
  <c r="BE4" i="25"/>
  <c r="BE9" i="25" s="1"/>
  <c r="BF6" i="22"/>
  <c r="BF7" i="22" s="1"/>
  <c r="BE4" i="22"/>
  <c r="BE9" i="22" s="1"/>
  <c r="BC4" i="23"/>
  <c r="BC9" i="23" s="1"/>
  <c r="BD6" i="23"/>
  <c r="BD7" i="23" s="1"/>
  <c r="BB10" i="23"/>
  <c r="BB11" i="23"/>
  <c r="BC288" i="23" l="1"/>
  <c r="BC293" i="23"/>
  <c r="BC290" i="23"/>
  <c r="BC291" i="23"/>
  <c r="BC289" i="23"/>
  <c r="BC292" i="23"/>
  <c r="BC305" i="23"/>
  <c r="BC295" i="23"/>
  <c r="BC302" i="23"/>
  <c r="BC304" i="23"/>
  <c r="BC298" i="23"/>
  <c r="BC299" i="23"/>
  <c r="BC297" i="23"/>
  <c r="BC300" i="23"/>
  <c r="BC294" i="23"/>
  <c r="BC303" i="23"/>
  <c r="BC296" i="23"/>
  <c r="BC301" i="23"/>
  <c r="BC309" i="23"/>
  <c r="BC314" i="23"/>
  <c r="BC315" i="23"/>
  <c r="BC313" i="23"/>
  <c r="BC310" i="23"/>
  <c r="BC312" i="23"/>
  <c r="BC306" i="23"/>
  <c r="BC307" i="23"/>
  <c r="BC308" i="23"/>
  <c r="BC311" i="23"/>
  <c r="BC318" i="23"/>
  <c r="BC316" i="23"/>
  <c r="BC319" i="23"/>
  <c r="BC317" i="23"/>
  <c r="BC185" i="23"/>
  <c r="BC188" i="23"/>
  <c r="BC191" i="23"/>
  <c r="BC184" i="23"/>
  <c r="BC189" i="23"/>
  <c r="BC194" i="23"/>
  <c r="BC195" i="23"/>
  <c r="BC193" i="23"/>
  <c r="BC196" i="23"/>
  <c r="BC190" i="23"/>
  <c r="BC192" i="23"/>
  <c r="BC186" i="23"/>
  <c r="BC187" i="23"/>
  <c r="BC199" i="23"/>
  <c r="BC206" i="23"/>
  <c r="BC197" i="23"/>
  <c r="BC202" i="23"/>
  <c r="BC203" i="23"/>
  <c r="BC201" i="23"/>
  <c r="BC204" i="23"/>
  <c r="BC198" i="23"/>
  <c r="BC207" i="23"/>
  <c r="BC200" i="23"/>
  <c r="BC205" i="23"/>
  <c r="BC208" i="23"/>
  <c r="BC213" i="23"/>
  <c r="BC214" i="23"/>
  <c r="BC210" i="23"/>
  <c r="BC211" i="23"/>
  <c r="BC209" i="23"/>
  <c r="BC212" i="23"/>
  <c r="BC215" i="23"/>
  <c r="BC80" i="23"/>
  <c r="BC85" i="23"/>
  <c r="BC96" i="23"/>
  <c r="BC90" i="23"/>
  <c r="BC91" i="23"/>
  <c r="BC89" i="23"/>
  <c r="BC92" i="23"/>
  <c r="BC86" i="23"/>
  <c r="BC95" i="23"/>
  <c r="BC88" i="23"/>
  <c r="BC93" i="23"/>
  <c r="BC82" i="23"/>
  <c r="BC83" i="23"/>
  <c r="BC98" i="23"/>
  <c r="BC81" i="23"/>
  <c r="BC84" i="23"/>
  <c r="BC97" i="23"/>
  <c r="BC87" i="23"/>
  <c r="BC94" i="23"/>
  <c r="BC106" i="23"/>
  <c r="BC107" i="23"/>
  <c r="BC105" i="23"/>
  <c r="BC108" i="23"/>
  <c r="BC102" i="23"/>
  <c r="BC111" i="23"/>
  <c r="BC104" i="23"/>
  <c r="BC109" i="23"/>
  <c r="BC99" i="23"/>
  <c r="BC100" i="23"/>
  <c r="BC103" i="23"/>
  <c r="BC110" i="23"/>
  <c r="BC101" i="23"/>
  <c r="BB98" i="31"/>
  <c r="BC121" i="23"/>
  <c r="BC17" i="23"/>
  <c r="BC225" i="23"/>
  <c r="BC227" i="23" s="1"/>
  <c r="BC53" i="30" s="1"/>
  <c r="BC26" i="31" s="1"/>
  <c r="BF4" i="22"/>
  <c r="BF9" i="22" s="1"/>
  <c r="BG6" i="22"/>
  <c r="BG7" i="22" s="1"/>
  <c r="BC11" i="23"/>
  <c r="BC10" i="23"/>
  <c r="BE11" i="25"/>
  <c r="BE10" i="25"/>
  <c r="BD4" i="23"/>
  <c r="BD9" i="23" s="1"/>
  <c r="BE6" i="23"/>
  <c r="BE7" i="23" s="1"/>
  <c r="BG6" i="25"/>
  <c r="BG7" i="25" s="1"/>
  <c r="BF4" i="25"/>
  <c r="BF9" i="25" s="1"/>
  <c r="BD289" i="23" l="1"/>
  <c r="BD292" i="23"/>
  <c r="BD293" i="23"/>
  <c r="BD290" i="23"/>
  <c r="BD291" i="23"/>
  <c r="BD305" i="23"/>
  <c r="BD295" i="23"/>
  <c r="BD302" i="23"/>
  <c r="BD304" i="23"/>
  <c r="BD298" i="23"/>
  <c r="BD299" i="23"/>
  <c r="BD297" i="23"/>
  <c r="BD300" i="23"/>
  <c r="BD294" i="23"/>
  <c r="BD303" i="23"/>
  <c r="BD296" i="23"/>
  <c r="BD301" i="23"/>
  <c r="BD311" i="23"/>
  <c r="BD309" i="23"/>
  <c r="BD314" i="23"/>
  <c r="BD315" i="23"/>
  <c r="BD313" i="23"/>
  <c r="BD310" i="23"/>
  <c r="BD312" i="23"/>
  <c r="BD306" i="23"/>
  <c r="BD307" i="23"/>
  <c r="BD308" i="23"/>
  <c r="BD317" i="23"/>
  <c r="BD318" i="23"/>
  <c r="BD316" i="23"/>
  <c r="BD319" i="23"/>
  <c r="BD186" i="23"/>
  <c r="BD187" i="23"/>
  <c r="BD185" i="23"/>
  <c r="BD188" i="23"/>
  <c r="BD191" i="23"/>
  <c r="BD189" i="23"/>
  <c r="BD194" i="23"/>
  <c r="BD195" i="23"/>
  <c r="BD193" i="23"/>
  <c r="BD196" i="23"/>
  <c r="BD190" i="23"/>
  <c r="BD192" i="23"/>
  <c r="BD199" i="23"/>
  <c r="BD206" i="23"/>
  <c r="BD197" i="23"/>
  <c r="BD202" i="23"/>
  <c r="BD203" i="23"/>
  <c r="BD201" i="23"/>
  <c r="BD204" i="23"/>
  <c r="BD198" i="23"/>
  <c r="BD200" i="23"/>
  <c r="BD205" i="23"/>
  <c r="BD215" i="23"/>
  <c r="BD208" i="23"/>
  <c r="BD213" i="23"/>
  <c r="BD207" i="23"/>
  <c r="BD214" i="23"/>
  <c r="BD210" i="23"/>
  <c r="BD211" i="23"/>
  <c r="BD209" i="23"/>
  <c r="BD212" i="23"/>
  <c r="BD87" i="23"/>
  <c r="BD94" i="23"/>
  <c r="BD85" i="23"/>
  <c r="BD96" i="23"/>
  <c r="BD90" i="23"/>
  <c r="BD91" i="23"/>
  <c r="BD89" i="23"/>
  <c r="BD92" i="23"/>
  <c r="BD86" i="23"/>
  <c r="BD95" i="23"/>
  <c r="BD88" i="23"/>
  <c r="BD93" i="23"/>
  <c r="BD82" i="23"/>
  <c r="BD83" i="23"/>
  <c r="BD98" i="23"/>
  <c r="BD81" i="23"/>
  <c r="BD84" i="23"/>
  <c r="BD97" i="23"/>
  <c r="BD101" i="23"/>
  <c r="BD106" i="23"/>
  <c r="BD107" i="23"/>
  <c r="BD105" i="23"/>
  <c r="BD108" i="23"/>
  <c r="BD102" i="23"/>
  <c r="BD111" i="23"/>
  <c r="BD104" i="23"/>
  <c r="BD109" i="23"/>
  <c r="BD99" i="23"/>
  <c r="BD100" i="23"/>
  <c r="BD103" i="23"/>
  <c r="BD110" i="23"/>
  <c r="BC98" i="31"/>
  <c r="BD121" i="23"/>
  <c r="BD17" i="23"/>
  <c r="BD225" i="23"/>
  <c r="BD227" i="23" s="1"/>
  <c r="BD53" i="30" s="1"/>
  <c r="BD26" i="31" s="1"/>
  <c r="BF11" i="25"/>
  <c r="BF10" i="25"/>
  <c r="BH6" i="25"/>
  <c r="BH7" i="25" s="1"/>
  <c r="BG4" i="25"/>
  <c r="BG9" i="25" s="1"/>
  <c r="BH6" i="22"/>
  <c r="BH7" i="22" s="1"/>
  <c r="BG4" i="22"/>
  <c r="BG9" i="22" s="1"/>
  <c r="BF6" i="23"/>
  <c r="BF7" i="23" s="1"/>
  <c r="BE4" i="23"/>
  <c r="BE9" i="23" s="1"/>
  <c r="BD11" i="23"/>
  <c r="BD10" i="23"/>
  <c r="BE290" i="23" l="1"/>
  <c r="BE291" i="23"/>
  <c r="BE292" i="23"/>
  <c r="BE293" i="23"/>
  <c r="BE296" i="23"/>
  <c r="BE301" i="23"/>
  <c r="BE305" i="23"/>
  <c r="BE295" i="23"/>
  <c r="BE302" i="23"/>
  <c r="BE304" i="23"/>
  <c r="BE298" i="23"/>
  <c r="BE299" i="23"/>
  <c r="BE297" i="23"/>
  <c r="BE300" i="23"/>
  <c r="BE294" i="23"/>
  <c r="BE303" i="23"/>
  <c r="BE308" i="23"/>
  <c r="BE311" i="23"/>
  <c r="BE309" i="23"/>
  <c r="BE314" i="23"/>
  <c r="BE313" i="23"/>
  <c r="BE310" i="23"/>
  <c r="BE312" i="23"/>
  <c r="BE306" i="23"/>
  <c r="BE307" i="23"/>
  <c r="BE319" i="23"/>
  <c r="BE315" i="23"/>
  <c r="BE317" i="23"/>
  <c r="BE318" i="23"/>
  <c r="BE316" i="23"/>
  <c r="BE192" i="23"/>
  <c r="BE186" i="23"/>
  <c r="BE187" i="23"/>
  <c r="BE188" i="23"/>
  <c r="BE191" i="23"/>
  <c r="BE189" i="23"/>
  <c r="BE194" i="23"/>
  <c r="BE195" i="23"/>
  <c r="BE193" i="23"/>
  <c r="BE190" i="23"/>
  <c r="BE199" i="23"/>
  <c r="BE206" i="23"/>
  <c r="BE196" i="23"/>
  <c r="BE197" i="23"/>
  <c r="BE202" i="23"/>
  <c r="BE203" i="23"/>
  <c r="BE201" i="23"/>
  <c r="BE204" i="23"/>
  <c r="BE198" i="23"/>
  <c r="BE200" i="23"/>
  <c r="BE205" i="23"/>
  <c r="BE209" i="23"/>
  <c r="BE212" i="23"/>
  <c r="BE215" i="23"/>
  <c r="BE208" i="23"/>
  <c r="BE213" i="23"/>
  <c r="BE207" i="23"/>
  <c r="BE214" i="23"/>
  <c r="BE210" i="23"/>
  <c r="BE211" i="23"/>
  <c r="BE84" i="23"/>
  <c r="BE97" i="23"/>
  <c r="BE87" i="23"/>
  <c r="BE94" i="23"/>
  <c r="BE85" i="23"/>
  <c r="BE96" i="23"/>
  <c r="BE90" i="23"/>
  <c r="BE91" i="23"/>
  <c r="BE89" i="23"/>
  <c r="BE92" i="23"/>
  <c r="BE86" i="23"/>
  <c r="BE95" i="23"/>
  <c r="BE88" i="23"/>
  <c r="BE93" i="23"/>
  <c r="BE82" i="23"/>
  <c r="BE83" i="23"/>
  <c r="BE98" i="23"/>
  <c r="BE103" i="23"/>
  <c r="BE110" i="23"/>
  <c r="BE101" i="23"/>
  <c r="BE106" i="23"/>
  <c r="BE107" i="23"/>
  <c r="BE105" i="23"/>
  <c r="BE108" i="23"/>
  <c r="BE102" i="23"/>
  <c r="BE111" i="23"/>
  <c r="BE104" i="23"/>
  <c r="BE109" i="23"/>
  <c r="BE99" i="23"/>
  <c r="BE100" i="23"/>
  <c r="BD98" i="31"/>
  <c r="BE121" i="23"/>
  <c r="BE17" i="23"/>
  <c r="BE225" i="23"/>
  <c r="BE227" i="23" s="1"/>
  <c r="BE53" i="30" s="1"/>
  <c r="BE26" i="31" s="1"/>
  <c r="BG10" i="25"/>
  <c r="BG11" i="25"/>
  <c r="BH4" i="25"/>
  <c r="BH9" i="25" s="1"/>
  <c r="BI6" i="25"/>
  <c r="BI7" i="25" s="1"/>
  <c r="BE11" i="23"/>
  <c r="BE10" i="23"/>
  <c r="BF4" i="23"/>
  <c r="BF9" i="23" s="1"/>
  <c r="BG6" i="23"/>
  <c r="BG7" i="23" s="1"/>
  <c r="BH4" i="22"/>
  <c r="BH9" i="22" s="1"/>
  <c r="BI6" i="22"/>
  <c r="BI7" i="22" s="1"/>
  <c r="BF291" i="23" l="1"/>
  <c r="BF292" i="23"/>
  <c r="BF293" i="23"/>
  <c r="BF294" i="23"/>
  <c r="BF303" i="23"/>
  <c r="BF296" i="23"/>
  <c r="BF301" i="23"/>
  <c r="BF305" i="23"/>
  <c r="BF295" i="23"/>
  <c r="BF302" i="23"/>
  <c r="BF304" i="23"/>
  <c r="BF298" i="23"/>
  <c r="BF299" i="23"/>
  <c r="BF297" i="23"/>
  <c r="BF300" i="23"/>
  <c r="BF306" i="23"/>
  <c r="BF307" i="23"/>
  <c r="BF308" i="23"/>
  <c r="BF311" i="23"/>
  <c r="BF309" i="23"/>
  <c r="BF314" i="23"/>
  <c r="BF315" i="23"/>
  <c r="BF313" i="23"/>
  <c r="BF310" i="23"/>
  <c r="BF312" i="23"/>
  <c r="BF316" i="23"/>
  <c r="BF319" i="23"/>
  <c r="BF317" i="23"/>
  <c r="BF318" i="23"/>
  <c r="BF190" i="23"/>
  <c r="BF192" i="23"/>
  <c r="BF187" i="23"/>
  <c r="BF188" i="23"/>
  <c r="BF191" i="23"/>
  <c r="BF189" i="23"/>
  <c r="BF194" i="23"/>
  <c r="BF195" i="23"/>
  <c r="BF193" i="23"/>
  <c r="BF200" i="23"/>
  <c r="BF205" i="23"/>
  <c r="BF199" i="23"/>
  <c r="BF206" i="23"/>
  <c r="BF196" i="23"/>
  <c r="BF197" i="23"/>
  <c r="BF202" i="23"/>
  <c r="BF203" i="23"/>
  <c r="BF201" i="23"/>
  <c r="BF204" i="23"/>
  <c r="BF198" i="23"/>
  <c r="BF210" i="23"/>
  <c r="BF211" i="23"/>
  <c r="BF209" i="23"/>
  <c r="BF212" i="23"/>
  <c r="BF215" i="23"/>
  <c r="BF208" i="23"/>
  <c r="BF213" i="23"/>
  <c r="BF207" i="23"/>
  <c r="BF214" i="23"/>
  <c r="BF83" i="23"/>
  <c r="BF98" i="23"/>
  <c r="BF84" i="23"/>
  <c r="BF97" i="23"/>
  <c r="BF87" i="23"/>
  <c r="BF94" i="23"/>
  <c r="BF85" i="23"/>
  <c r="BF96" i="23"/>
  <c r="BF90" i="23"/>
  <c r="BF91" i="23"/>
  <c r="BF89" i="23"/>
  <c r="BF92" i="23"/>
  <c r="BF86" i="23"/>
  <c r="BF95" i="23"/>
  <c r="BF88" i="23"/>
  <c r="BF93" i="23"/>
  <c r="BF100" i="23"/>
  <c r="BF103" i="23"/>
  <c r="BF110" i="23"/>
  <c r="BF101" i="23"/>
  <c r="BF106" i="23"/>
  <c r="BF107" i="23"/>
  <c r="BF105" i="23"/>
  <c r="BF108" i="23"/>
  <c r="BF102" i="23"/>
  <c r="BF111" i="23"/>
  <c r="BF104" i="23"/>
  <c r="BF109" i="23"/>
  <c r="BF99" i="23"/>
  <c r="BE98" i="31"/>
  <c r="BF121" i="23"/>
  <c r="BF17" i="23"/>
  <c r="BF225" i="23"/>
  <c r="BF227" i="23" s="1"/>
  <c r="BF53" i="30" s="1"/>
  <c r="BF26" i="31" s="1"/>
  <c r="BF11" i="23"/>
  <c r="BF10" i="23"/>
  <c r="BH6" i="23"/>
  <c r="BH7" i="23" s="1"/>
  <c r="BG4" i="23"/>
  <c r="BG9" i="23" s="1"/>
  <c r="BI4" i="25"/>
  <c r="BI9" i="25" s="1"/>
  <c r="BJ6" i="25"/>
  <c r="BJ7" i="25" s="1"/>
  <c r="BH10" i="25"/>
  <c r="BH11" i="25"/>
  <c r="BJ6" i="22"/>
  <c r="BJ7" i="22" s="1"/>
  <c r="BI4" i="22"/>
  <c r="BI9" i="22" s="1"/>
  <c r="BG292" i="23" l="1"/>
  <c r="BG293" i="23"/>
  <c r="BG297" i="23"/>
  <c r="BG300" i="23"/>
  <c r="BG294" i="23"/>
  <c r="BG303" i="23"/>
  <c r="BG296" i="23"/>
  <c r="BG301" i="23"/>
  <c r="BG305" i="23"/>
  <c r="BG295" i="23"/>
  <c r="BG302" i="23"/>
  <c r="BG304" i="23"/>
  <c r="BG298" i="23"/>
  <c r="BG299" i="23"/>
  <c r="BG312" i="23"/>
  <c r="BG306" i="23"/>
  <c r="BG307" i="23"/>
  <c r="BG308" i="23"/>
  <c r="BG311" i="23"/>
  <c r="BG309" i="23"/>
  <c r="BG314" i="23"/>
  <c r="BG313" i="23"/>
  <c r="BG310" i="23"/>
  <c r="BG316" i="23"/>
  <c r="BG315" i="23"/>
  <c r="BG319" i="23"/>
  <c r="BG317" i="23"/>
  <c r="BG318" i="23"/>
  <c r="BG193" i="23"/>
  <c r="BG196" i="23"/>
  <c r="BG190" i="23"/>
  <c r="BG192" i="23"/>
  <c r="BG188" i="23"/>
  <c r="BG191" i="23"/>
  <c r="BG189" i="23"/>
  <c r="BG194" i="23"/>
  <c r="BG198" i="23"/>
  <c r="BG207" i="23"/>
  <c r="BG200" i="23"/>
  <c r="BG205" i="23"/>
  <c r="BG195" i="23"/>
  <c r="BG199" i="23"/>
  <c r="BG206" i="23"/>
  <c r="BG197" i="23"/>
  <c r="BG202" i="23"/>
  <c r="BG203" i="23"/>
  <c r="BG201" i="23"/>
  <c r="BG204" i="23"/>
  <c r="BG210" i="23"/>
  <c r="BG211" i="23"/>
  <c r="BG209" i="23"/>
  <c r="BG212" i="23"/>
  <c r="BG215" i="23"/>
  <c r="BG208" i="23"/>
  <c r="BG213" i="23"/>
  <c r="BG214" i="23"/>
  <c r="BG88" i="23"/>
  <c r="BG93" i="23"/>
  <c r="BG98" i="23"/>
  <c r="BG84" i="23"/>
  <c r="BG97" i="23"/>
  <c r="BG87" i="23"/>
  <c r="BG94" i="23"/>
  <c r="BG85" i="23"/>
  <c r="BG96" i="23"/>
  <c r="BG90" i="23"/>
  <c r="BG91" i="23"/>
  <c r="BG89" i="23"/>
  <c r="BG92" i="23"/>
  <c r="BG86" i="23"/>
  <c r="BG95" i="23"/>
  <c r="BG99" i="23"/>
  <c r="BG100" i="23"/>
  <c r="BG103" i="23"/>
  <c r="BG110" i="23"/>
  <c r="BG101" i="23"/>
  <c r="BG106" i="23"/>
  <c r="BG107" i="23"/>
  <c r="BG105" i="23"/>
  <c r="BG108" i="23"/>
  <c r="BG102" i="23"/>
  <c r="BG111" i="23"/>
  <c r="BG104" i="23"/>
  <c r="BG109" i="23"/>
  <c r="BF98" i="31"/>
  <c r="BG17" i="23"/>
  <c r="BG121" i="23"/>
  <c r="BG225" i="23"/>
  <c r="BG227" i="23" s="1"/>
  <c r="BG53" i="30" s="1"/>
  <c r="BG26" i="31" s="1"/>
  <c r="BG10" i="23"/>
  <c r="BG11" i="23"/>
  <c r="BI6" i="23"/>
  <c r="BI7" i="23" s="1"/>
  <c r="BH4" i="23"/>
  <c r="BH9" i="23" s="1"/>
  <c r="BJ4" i="25"/>
  <c r="BJ9" i="25" s="1"/>
  <c r="BK6" i="25"/>
  <c r="BK7" i="25" s="1"/>
  <c r="BK6" i="22"/>
  <c r="BK7" i="22" s="1"/>
  <c r="BJ4" i="22"/>
  <c r="BJ9" i="22" s="1"/>
  <c r="BI10" i="25"/>
  <c r="BI11" i="25"/>
  <c r="BH293" i="23" l="1"/>
  <c r="BH298" i="23"/>
  <c r="BH299" i="23"/>
  <c r="BH297" i="23"/>
  <c r="BH300" i="23"/>
  <c r="BH294" i="23"/>
  <c r="BH303" i="23"/>
  <c r="BH296" i="23"/>
  <c r="BH301" i="23"/>
  <c r="BH305" i="23"/>
  <c r="BH295" i="23"/>
  <c r="BH302" i="23"/>
  <c r="BH310" i="23"/>
  <c r="BH312" i="23"/>
  <c r="BH304" i="23"/>
  <c r="BH306" i="23"/>
  <c r="BH307" i="23"/>
  <c r="BH308" i="23"/>
  <c r="BH311" i="23"/>
  <c r="BH309" i="23"/>
  <c r="BH314" i="23"/>
  <c r="BH313" i="23"/>
  <c r="BH316" i="23"/>
  <c r="BH315" i="23"/>
  <c r="BH319" i="23"/>
  <c r="BH317" i="23"/>
  <c r="BH318" i="23"/>
  <c r="BH194" i="23"/>
  <c r="BH195" i="23"/>
  <c r="BH193" i="23"/>
  <c r="BH190" i="23"/>
  <c r="BH192" i="23"/>
  <c r="BH191" i="23"/>
  <c r="BH189" i="23"/>
  <c r="BH201" i="23"/>
  <c r="BH204" i="23"/>
  <c r="BH198" i="23"/>
  <c r="BH207" i="23"/>
  <c r="BH200" i="23"/>
  <c r="BH205" i="23"/>
  <c r="BH196" i="23"/>
  <c r="BH199" i="23"/>
  <c r="BH206" i="23"/>
  <c r="BH197" i="23"/>
  <c r="BH202" i="23"/>
  <c r="BH203" i="23"/>
  <c r="BH214" i="23"/>
  <c r="BH210" i="23"/>
  <c r="BH211" i="23"/>
  <c r="BH209" i="23"/>
  <c r="BH212" i="23"/>
  <c r="BH215" i="23"/>
  <c r="BH208" i="23"/>
  <c r="BH213" i="23"/>
  <c r="BH86" i="23"/>
  <c r="BH95" i="23"/>
  <c r="BH88" i="23"/>
  <c r="BH93" i="23"/>
  <c r="BH98" i="23"/>
  <c r="BH97" i="23"/>
  <c r="BH87" i="23"/>
  <c r="BH94" i="23"/>
  <c r="BH85" i="23"/>
  <c r="BH96" i="23"/>
  <c r="BH90" i="23"/>
  <c r="BH91" i="23"/>
  <c r="BH89" i="23"/>
  <c r="BH92" i="23"/>
  <c r="BH104" i="23"/>
  <c r="BH109" i="23"/>
  <c r="BH99" i="23"/>
  <c r="BH100" i="23"/>
  <c r="BH103" i="23"/>
  <c r="BH110" i="23"/>
  <c r="BH101" i="23"/>
  <c r="BH106" i="23"/>
  <c r="BH107" i="23"/>
  <c r="BH105" i="23"/>
  <c r="BH108" i="23"/>
  <c r="BH102" i="23"/>
  <c r="BH111" i="23"/>
  <c r="BG98" i="31"/>
  <c r="BH17" i="23"/>
  <c r="BH121" i="23"/>
  <c r="BH225" i="23"/>
  <c r="BH227" i="23" s="1"/>
  <c r="BH53" i="30" s="1"/>
  <c r="BH26" i="31" s="1"/>
  <c r="BK4" i="22"/>
  <c r="BK9" i="22" s="1"/>
  <c r="BL6" i="22"/>
  <c r="BL7" i="22" s="1"/>
  <c r="BL6" i="25"/>
  <c r="BL7" i="25" s="1"/>
  <c r="BK4" i="25"/>
  <c r="BK9" i="25" s="1"/>
  <c r="BH11" i="23"/>
  <c r="BH10" i="23"/>
  <c r="BJ6" i="23"/>
  <c r="BJ7" i="23" s="1"/>
  <c r="BI4" i="23"/>
  <c r="BI9" i="23" s="1"/>
  <c r="BJ10" i="25"/>
  <c r="BJ11" i="25"/>
  <c r="BI304" i="23" l="1"/>
  <c r="BI298" i="23"/>
  <c r="BI299" i="23"/>
  <c r="BI297" i="23"/>
  <c r="BI300" i="23"/>
  <c r="BI294" i="23"/>
  <c r="BI303" i="23"/>
  <c r="BI296" i="23"/>
  <c r="BI301" i="23"/>
  <c r="BI295" i="23"/>
  <c r="BI302" i="23"/>
  <c r="BI313" i="23"/>
  <c r="BI310" i="23"/>
  <c r="BI312" i="23"/>
  <c r="BI305" i="23"/>
  <c r="BI306" i="23"/>
  <c r="BI307" i="23"/>
  <c r="BI308" i="23"/>
  <c r="BI311" i="23"/>
  <c r="BI309" i="23"/>
  <c r="BI318" i="23"/>
  <c r="BI314" i="23"/>
  <c r="BI316" i="23"/>
  <c r="BI315" i="23"/>
  <c r="BI319" i="23"/>
  <c r="BI317" i="23"/>
  <c r="BI194" i="23"/>
  <c r="BI195" i="23"/>
  <c r="BI193" i="23"/>
  <c r="BI190" i="23"/>
  <c r="BI192" i="23"/>
  <c r="BI191" i="23"/>
  <c r="BI202" i="23"/>
  <c r="BI203" i="23"/>
  <c r="BI201" i="23"/>
  <c r="BI204" i="23"/>
  <c r="BI198" i="23"/>
  <c r="BI207" i="23"/>
  <c r="BI200" i="23"/>
  <c r="BI205" i="23"/>
  <c r="BI196" i="23"/>
  <c r="BI199" i="23"/>
  <c r="BI197" i="23"/>
  <c r="BI214" i="23"/>
  <c r="BI210" i="23"/>
  <c r="BI211" i="23"/>
  <c r="BI209" i="23"/>
  <c r="BI212" i="23"/>
  <c r="BI215" i="23"/>
  <c r="BI208" i="23"/>
  <c r="BI213" i="23"/>
  <c r="BI206" i="23"/>
  <c r="BI89" i="23"/>
  <c r="BI92" i="23"/>
  <c r="BI86" i="23"/>
  <c r="BI95" i="23"/>
  <c r="BI88" i="23"/>
  <c r="BI93" i="23"/>
  <c r="BI98" i="23"/>
  <c r="BI97" i="23"/>
  <c r="BI87" i="23"/>
  <c r="BI94" i="23"/>
  <c r="BI96" i="23"/>
  <c r="BI90" i="23"/>
  <c r="BI91" i="23"/>
  <c r="BI102" i="23"/>
  <c r="BI111" i="23"/>
  <c r="BI104" i="23"/>
  <c r="BI109" i="23"/>
  <c r="BI99" i="23"/>
  <c r="BI100" i="23"/>
  <c r="BI103" i="23"/>
  <c r="BI110" i="23"/>
  <c r="BI101" i="23"/>
  <c r="BI106" i="23"/>
  <c r="BI107" i="23"/>
  <c r="BI105" i="23"/>
  <c r="BI108" i="23"/>
  <c r="BH98" i="31"/>
  <c r="BI121" i="23"/>
  <c r="BI17" i="23"/>
  <c r="BI225" i="23"/>
  <c r="BI227" i="23" s="1"/>
  <c r="BI53" i="30" s="1"/>
  <c r="BI26" i="31" s="1"/>
  <c r="BK10" i="25"/>
  <c r="BK11" i="25"/>
  <c r="BM6" i="25"/>
  <c r="BM7" i="25" s="1"/>
  <c r="BL4" i="25"/>
  <c r="BL9" i="25" s="1"/>
  <c r="BL4" i="22"/>
  <c r="BL9" i="22" s="1"/>
  <c r="BM6" i="22"/>
  <c r="BM7" i="22" s="1"/>
  <c r="BI10" i="23"/>
  <c r="BI11" i="23"/>
  <c r="BJ4" i="23"/>
  <c r="BJ9" i="23" s="1"/>
  <c r="BK6" i="23"/>
  <c r="BK7" i="23" s="1"/>
  <c r="BJ295" i="23" l="1"/>
  <c r="BJ302" i="23"/>
  <c r="BJ304" i="23"/>
  <c r="BJ298" i="23"/>
  <c r="BJ299" i="23"/>
  <c r="BJ297" i="23"/>
  <c r="BJ300" i="23"/>
  <c r="BJ303" i="23"/>
  <c r="BJ296" i="23"/>
  <c r="BJ301" i="23"/>
  <c r="BJ314" i="23"/>
  <c r="BJ315" i="23"/>
  <c r="BJ313" i="23"/>
  <c r="BJ310" i="23"/>
  <c r="BJ312" i="23"/>
  <c r="BJ305" i="23"/>
  <c r="BJ306" i="23"/>
  <c r="BJ307" i="23"/>
  <c r="BJ308" i="23"/>
  <c r="BJ311" i="23"/>
  <c r="BJ309" i="23"/>
  <c r="BJ318" i="23"/>
  <c r="BJ316" i="23"/>
  <c r="BJ319" i="23"/>
  <c r="BJ317" i="23"/>
  <c r="BJ191" i="23"/>
  <c r="BJ194" i="23"/>
  <c r="BJ195" i="23"/>
  <c r="BJ193" i="23"/>
  <c r="BJ192" i="23"/>
  <c r="BJ197" i="23"/>
  <c r="BJ202" i="23"/>
  <c r="BJ203" i="23"/>
  <c r="BJ201" i="23"/>
  <c r="BJ204" i="23"/>
  <c r="BJ198" i="23"/>
  <c r="BJ200" i="23"/>
  <c r="BJ205" i="23"/>
  <c r="BJ196" i="23"/>
  <c r="BJ199" i="23"/>
  <c r="BJ206" i="23"/>
  <c r="BJ214" i="23"/>
  <c r="BJ210" i="23"/>
  <c r="BJ211" i="23"/>
  <c r="BJ209" i="23"/>
  <c r="BJ212" i="23"/>
  <c r="BJ207" i="23"/>
  <c r="BJ215" i="23"/>
  <c r="BJ208" i="23"/>
  <c r="BJ213" i="23"/>
  <c r="BJ90" i="23"/>
  <c r="BJ91" i="23"/>
  <c r="BJ89" i="23"/>
  <c r="BJ92" i="23"/>
  <c r="BJ95" i="23"/>
  <c r="BJ88" i="23"/>
  <c r="BJ93" i="23"/>
  <c r="BJ98" i="23"/>
  <c r="BJ97" i="23"/>
  <c r="BJ87" i="23"/>
  <c r="BJ94" i="23"/>
  <c r="BJ96" i="23"/>
  <c r="BJ105" i="23"/>
  <c r="BJ108" i="23"/>
  <c r="BJ102" i="23"/>
  <c r="BJ111" i="23"/>
  <c r="BJ104" i="23"/>
  <c r="BJ109" i="23"/>
  <c r="BJ99" i="23"/>
  <c r="BJ100" i="23"/>
  <c r="BJ103" i="23"/>
  <c r="BJ110" i="23"/>
  <c r="BJ101" i="23"/>
  <c r="BJ106" i="23"/>
  <c r="BJ107" i="23"/>
  <c r="BI98" i="31"/>
  <c r="BJ121" i="23"/>
  <c r="BJ17" i="23"/>
  <c r="BJ225" i="23"/>
  <c r="BJ227" i="23" s="1"/>
  <c r="BJ53" i="30" s="1"/>
  <c r="BJ26" i="31" s="1"/>
  <c r="BL11" i="25"/>
  <c r="BL10" i="25"/>
  <c r="BN6" i="25"/>
  <c r="BN7" i="25" s="1"/>
  <c r="BM4" i="25"/>
  <c r="BM9" i="25" s="1"/>
  <c r="BN6" i="22"/>
  <c r="BN7" i="22" s="1"/>
  <c r="BM4" i="22"/>
  <c r="BM9" i="22" s="1"/>
  <c r="BK4" i="23"/>
  <c r="BK9" i="23" s="1"/>
  <c r="BL6" i="23"/>
  <c r="BL7" i="23" s="1"/>
  <c r="BJ10" i="23"/>
  <c r="BJ11" i="23"/>
  <c r="BK305" i="23" l="1"/>
  <c r="BK302" i="23"/>
  <c r="BK304" i="23"/>
  <c r="BK298" i="23"/>
  <c r="BK299" i="23"/>
  <c r="BK297" i="23"/>
  <c r="BK300" i="23"/>
  <c r="BK303" i="23"/>
  <c r="BK296" i="23"/>
  <c r="BK301" i="23"/>
  <c r="BK309" i="23"/>
  <c r="BK314" i="23"/>
  <c r="BK315" i="23"/>
  <c r="BK313" i="23"/>
  <c r="BK310" i="23"/>
  <c r="BK312" i="23"/>
  <c r="BK306" i="23"/>
  <c r="BK307" i="23"/>
  <c r="BK308" i="23"/>
  <c r="BK311" i="23"/>
  <c r="BK318" i="23"/>
  <c r="BK316" i="23"/>
  <c r="BK319" i="23"/>
  <c r="BK317" i="23"/>
  <c r="BK194" i="23"/>
  <c r="BK195" i="23"/>
  <c r="BK193" i="23"/>
  <c r="BK196" i="23"/>
  <c r="BK192" i="23"/>
  <c r="BK199" i="23"/>
  <c r="BK206" i="23"/>
  <c r="BK197" i="23"/>
  <c r="BK202" i="23"/>
  <c r="BK203" i="23"/>
  <c r="BK201" i="23"/>
  <c r="BK204" i="23"/>
  <c r="BK198" i="23"/>
  <c r="BK207" i="23"/>
  <c r="BK200" i="23"/>
  <c r="BK205" i="23"/>
  <c r="BK208" i="23"/>
  <c r="BK213" i="23"/>
  <c r="BK214" i="23"/>
  <c r="BK210" i="23"/>
  <c r="BK211" i="23"/>
  <c r="BK209" i="23"/>
  <c r="BK212" i="23"/>
  <c r="BK215" i="23"/>
  <c r="BK96" i="23"/>
  <c r="BK90" i="23"/>
  <c r="BK91" i="23"/>
  <c r="BK89" i="23"/>
  <c r="BK92" i="23"/>
  <c r="BK95" i="23"/>
  <c r="BK88" i="23"/>
  <c r="BK93" i="23"/>
  <c r="BK98" i="23"/>
  <c r="BK97" i="23"/>
  <c r="BK94" i="23"/>
  <c r="BK106" i="23"/>
  <c r="BK107" i="23"/>
  <c r="BK105" i="23"/>
  <c r="BK108" i="23"/>
  <c r="BK102" i="23"/>
  <c r="BK111" i="23"/>
  <c r="BK104" i="23"/>
  <c r="BK109" i="23"/>
  <c r="BK99" i="23"/>
  <c r="BK100" i="23"/>
  <c r="BK103" i="23"/>
  <c r="BK110" i="23"/>
  <c r="BK101" i="23"/>
  <c r="BJ98" i="31"/>
  <c r="BK121" i="23"/>
  <c r="BK17" i="23"/>
  <c r="BK225" i="23"/>
  <c r="BK227" i="23" s="1"/>
  <c r="BK53" i="30" s="1"/>
  <c r="BK26" i="31" s="1"/>
  <c r="BN4" i="22"/>
  <c r="BN9" i="22" s="1"/>
  <c r="BO6" i="22"/>
  <c r="BO7" i="22" s="1"/>
  <c r="BM11" i="25"/>
  <c r="BM10" i="25"/>
  <c r="BL4" i="23"/>
  <c r="BL9" i="23" s="1"/>
  <c r="BM6" i="23"/>
  <c r="BM7" i="23" s="1"/>
  <c r="BO6" i="25"/>
  <c r="BO7" i="25" s="1"/>
  <c r="BN4" i="25"/>
  <c r="BN9" i="25" s="1"/>
  <c r="BK10" i="23"/>
  <c r="BK11" i="23"/>
  <c r="BL305" i="23" l="1"/>
  <c r="BL302" i="23"/>
  <c r="BL304" i="23"/>
  <c r="BL298" i="23"/>
  <c r="BL299" i="23"/>
  <c r="BL297" i="23"/>
  <c r="BL300" i="23"/>
  <c r="BL303" i="23"/>
  <c r="BL301" i="23"/>
  <c r="BL311" i="23"/>
  <c r="BL309" i="23"/>
  <c r="BL314" i="23"/>
  <c r="BL315" i="23"/>
  <c r="BL313" i="23"/>
  <c r="BL310" i="23"/>
  <c r="BL312" i="23"/>
  <c r="BL306" i="23"/>
  <c r="BL307" i="23"/>
  <c r="BL308" i="23"/>
  <c r="BL317" i="23"/>
  <c r="BL318" i="23"/>
  <c r="BL316" i="23"/>
  <c r="BL319" i="23"/>
  <c r="BL194" i="23"/>
  <c r="BL195" i="23"/>
  <c r="BL193" i="23"/>
  <c r="BL196" i="23"/>
  <c r="BL199" i="23"/>
  <c r="BL206" i="23"/>
  <c r="BL197" i="23"/>
  <c r="BL202" i="23"/>
  <c r="BL203" i="23"/>
  <c r="BL201" i="23"/>
  <c r="BL204" i="23"/>
  <c r="BL198" i="23"/>
  <c r="BL200" i="23"/>
  <c r="BL205" i="23"/>
  <c r="BL215" i="23"/>
  <c r="BL208" i="23"/>
  <c r="BL213" i="23"/>
  <c r="BL214" i="23"/>
  <c r="BL210" i="23"/>
  <c r="BL211" i="23"/>
  <c r="BL207" i="23"/>
  <c r="BL209" i="23"/>
  <c r="BL212" i="23"/>
  <c r="BL94" i="23"/>
  <c r="BL96" i="23"/>
  <c r="BL90" i="23"/>
  <c r="BL91" i="23"/>
  <c r="BL89" i="23"/>
  <c r="BL92" i="23"/>
  <c r="BL95" i="23"/>
  <c r="BL93" i="23"/>
  <c r="BL98" i="23"/>
  <c r="BL97" i="23"/>
  <c r="BL101" i="23"/>
  <c r="BL106" i="23"/>
  <c r="BL107" i="23"/>
  <c r="BL105" i="23"/>
  <c r="BL108" i="23"/>
  <c r="BL102" i="23"/>
  <c r="BL111" i="23"/>
  <c r="BL104" i="23"/>
  <c r="BL109" i="23"/>
  <c r="BL99" i="23"/>
  <c r="BL100" i="23"/>
  <c r="BL103" i="23"/>
  <c r="BL110" i="23"/>
  <c r="BK98" i="31"/>
  <c r="BL121" i="23"/>
  <c r="BL17" i="23"/>
  <c r="BL225" i="23"/>
  <c r="BL227" i="23" s="1"/>
  <c r="BL53" i="30" s="1"/>
  <c r="BL26" i="31" s="1"/>
  <c r="BL11" i="23"/>
  <c r="BL10" i="23"/>
  <c r="BN6" i="23"/>
  <c r="BN7" i="23" s="1"/>
  <c r="BM4" i="23"/>
  <c r="BM9" i="23" s="1"/>
  <c r="BP6" i="22"/>
  <c r="BP7" i="22" s="1"/>
  <c r="BO4" i="22"/>
  <c r="BO9" i="22" s="1"/>
  <c r="BN11" i="25"/>
  <c r="BN10" i="25"/>
  <c r="BP6" i="25"/>
  <c r="BP7" i="25" s="1"/>
  <c r="BO4" i="25"/>
  <c r="BO9" i="25" s="1"/>
  <c r="BM301" i="23" l="1"/>
  <c r="BM305" i="23"/>
  <c r="BM302" i="23"/>
  <c r="BM304" i="23"/>
  <c r="BM298" i="23"/>
  <c r="BM299" i="23"/>
  <c r="BM300" i="23"/>
  <c r="BM303" i="23"/>
  <c r="BM308" i="23"/>
  <c r="BM311" i="23"/>
  <c r="BM309" i="23"/>
  <c r="BM314" i="23"/>
  <c r="BM313" i="23"/>
  <c r="BM310" i="23"/>
  <c r="BM312" i="23"/>
  <c r="BM306" i="23"/>
  <c r="BM307" i="23"/>
  <c r="BM319" i="23"/>
  <c r="BM317" i="23"/>
  <c r="BM318" i="23"/>
  <c r="BM315" i="23"/>
  <c r="BM316" i="23"/>
  <c r="BM194" i="23"/>
  <c r="BM195" i="23"/>
  <c r="BM196" i="23"/>
  <c r="BM199" i="23"/>
  <c r="BM206" i="23"/>
  <c r="BM197" i="23"/>
  <c r="BM202" i="23"/>
  <c r="BM203" i="23"/>
  <c r="BM201" i="23"/>
  <c r="BM204" i="23"/>
  <c r="BM198" i="23"/>
  <c r="BM200" i="23"/>
  <c r="BM205" i="23"/>
  <c r="BM207" i="23"/>
  <c r="BM209" i="23"/>
  <c r="BM212" i="23"/>
  <c r="BM215" i="23"/>
  <c r="BM208" i="23"/>
  <c r="BM213" i="23"/>
  <c r="BM214" i="23"/>
  <c r="BM210" i="23"/>
  <c r="BM211" i="23"/>
  <c r="BM97" i="23"/>
  <c r="BM94" i="23"/>
  <c r="BM96" i="23"/>
  <c r="BM90" i="23"/>
  <c r="BM91" i="23"/>
  <c r="BM92" i="23"/>
  <c r="BM95" i="23"/>
  <c r="BM93" i="23"/>
  <c r="BM98" i="23"/>
  <c r="BM103" i="23"/>
  <c r="BM110" i="23"/>
  <c r="BM101" i="23"/>
  <c r="BM106" i="23"/>
  <c r="BM107" i="23"/>
  <c r="BM105" i="23"/>
  <c r="BM108" i="23"/>
  <c r="BM102" i="23"/>
  <c r="BM111" i="23"/>
  <c r="BM104" i="23"/>
  <c r="BM109" i="23"/>
  <c r="BM99" i="23"/>
  <c r="BM100" i="23"/>
  <c r="BL98" i="31"/>
  <c r="BM121" i="23"/>
  <c r="BM17" i="23"/>
  <c r="BM225" i="23"/>
  <c r="BM227" i="23" s="1"/>
  <c r="BM53" i="30" s="1"/>
  <c r="BM26" i="31" s="1"/>
  <c r="BO10" i="25"/>
  <c r="BO11" i="25"/>
  <c r="BP4" i="22"/>
  <c r="BP9" i="22" s="1"/>
  <c r="BQ6" i="22"/>
  <c r="BQ7" i="22" s="1"/>
  <c r="BM11" i="23"/>
  <c r="BM10" i="23"/>
  <c r="BP4" i="25"/>
  <c r="BP9" i="25" s="1"/>
  <c r="BQ6" i="25"/>
  <c r="BQ7" i="25" s="1"/>
  <c r="BN4" i="23"/>
  <c r="BN9" i="23" s="1"/>
  <c r="BO6" i="23"/>
  <c r="BO7" i="23" s="1"/>
  <c r="BN303" i="23" l="1"/>
  <c r="BN301" i="23"/>
  <c r="BN305" i="23"/>
  <c r="BN302" i="23"/>
  <c r="BN304" i="23"/>
  <c r="BN299" i="23"/>
  <c r="BN300" i="23"/>
  <c r="BN306" i="23"/>
  <c r="BN307" i="23"/>
  <c r="BN308" i="23"/>
  <c r="BN311" i="23"/>
  <c r="BN309" i="23"/>
  <c r="BN314" i="23"/>
  <c r="BN315" i="23"/>
  <c r="BN313" i="23"/>
  <c r="BN310" i="23"/>
  <c r="BN312" i="23"/>
  <c r="BN316" i="23"/>
  <c r="BN319" i="23"/>
  <c r="BN317" i="23"/>
  <c r="BN318" i="23"/>
  <c r="BN195" i="23"/>
  <c r="BN200" i="23"/>
  <c r="BN205" i="23"/>
  <c r="BN196" i="23"/>
  <c r="BN199" i="23"/>
  <c r="BN206" i="23"/>
  <c r="BN197" i="23"/>
  <c r="BN202" i="23"/>
  <c r="BN203" i="23"/>
  <c r="BN201" i="23"/>
  <c r="BN204" i="23"/>
  <c r="BN198" i="23"/>
  <c r="BN210" i="23"/>
  <c r="BN211" i="23"/>
  <c r="BN207" i="23"/>
  <c r="BN209" i="23"/>
  <c r="BN212" i="23"/>
  <c r="BN215" i="23"/>
  <c r="BN208" i="23"/>
  <c r="BN213" i="23"/>
  <c r="BN214" i="23"/>
  <c r="BN98" i="23"/>
  <c r="BN97" i="23"/>
  <c r="BN94" i="23"/>
  <c r="BN96" i="23"/>
  <c r="BN91" i="23"/>
  <c r="BN92" i="23"/>
  <c r="BN95" i="23"/>
  <c r="BN93" i="23"/>
  <c r="BN100" i="23"/>
  <c r="BN103" i="23"/>
  <c r="BN110" i="23"/>
  <c r="BN101" i="23"/>
  <c r="BN106" i="23"/>
  <c r="BN107" i="23"/>
  <c r="BN105" i="23"/>
  <c r="BN108" i="23"/>
  <c r="BN102" i="23"/>
  <c r="BN111" i="23"/>
  <c r="BN104" i="23"/>
  <c r="BN109" i="23"/>
  <c r="BN99" i="23"/>
  <c r="BM98" i="31"/>
  <c r="BN121" i="23"/>
  <c r="BN17" i="23"/>
  <c r="BN225" i="23"/>
  <c r="BN227" i="23" s="1"/>
  <c r="BN53" i="30" s="1"/>
  <c r="BN26" i="31" s="1"/>
  <c r="BQ4" i="25"/>
  <c r="BQ9" i="25" s="1"/>
  <c r="BR6" i="25"/>
  <c r="BR7" i="25" s="1"/>
  <c r="BP10" i="25"/>
  <c r="BP11" i="25"/>
  <c r="BP6" i="23"/>
  <c r="BP7" i="23" s="1"/>
  <c r="BO4" i="23"/>
  <c r="BO9" i="23" s="1"/>
  <c r="BN11" i="23"/>
  <c r="BN10" i="23"/>
  <c r="BR6" i="22"/>
  <c r="BR7" i="22" s="1"/>
  <c r="BQ4" i="22"/>
  <c r="BQ9" i="22" s="1"/>
  <c r="BO300" i="23" l="1"/>
  <c r="BO303" i="23"/>
  <c r="BO301" i="23"/>
  <c r="BO305" i="23"/>
  <c r="BO302" i="23"/>
  <c r="BO304" i="23"/>
  <c r="BO312" i="23"/>
  <c r="BO306" i="23"/>
  <c r="BO307" i="23"/>
  <c r="BO308" i="23"/>
  <c r="BO311" i="23"/>
  <c r="BO309" i="23"/>
  <c r="BO314" i="23"/>
  <c r="BO313" i="23"/>
  <c r="BO310" i="23"/>
  <c r="BO316" i="23"/>
  <c r="BO319" i="23"/>
  <c r="BO317" i="23"/>
  <c r="BO315" i="23"/>
  <c r="BO318" i="23"/>
  <c r="BO198" i="23"/>
  <c r="BO207" i="23"/>
  <c r="BO200" i="23"/>
  <c r="BO205" i="23"/>
  <c r="BO196" i="23"/>
  <c r="BO199" i="23"/>
  <c r="BO206" i="23"/>
  <c r="BO197" i="23"/>
  <c r="BO202" i="23"/>
  <c r="BO203" i="23"/>
  <c r="BO201" i="23"/>
  <c r="BO204" i="23"/>
  <c r="BO210" i="23"/>
  <c r="BO211" i="23"/>
  <c r="BO209" i="23"/>
  <c r="BO212" i="23"/>
  <c r="BO215" i="23"/>
  <c r="BO208" i="23"/>
  <c r="BO213" i="23"/>
  <c r="BO214" i="23"/>
  <c r="BO93" i="23"/>
  <c r="BO98" i="23"/>
  <c r="BO97" i="23"/>
  <c r="BO94" i="23"/>
  <c r="BO96" i="23"/>
  <c r="BO92" i="23"/>
  <c r="BO95" i="23"/>
  <c r="BO99" i="23"/>
  <c r="BO100" i="23"/>
  <c r="BO103" i="23"/>
  <c r="BO110" i="23"/>
  <c r="BO101" i="23"/>
  <c r="BO106" i="23"/>
  <c r="BO107" i="23"/>
  <c r="BO105" i="23"/>
  <c r="BO108" i="23"/>
  <c r="BO102" i="23"/>
  <c r="BO111" i="23"/>
  <c r="BO104" i="23"/>
  <c r="BO109" i="23"/>
  <c r="BN98" i="31"/>
  <c r="BO17" i="23"/>
  <c r="BO121" i="23"/>
  <c r="BO225" i="23"/>
  <c r="BO227" i="23" s="1"/>
  <c r="BO53" i="30" s="1"/>
  <c r="BO26" i="31" s="1"/>
  <c r="BS6" i="22"/>
  <c r="BS7" i="22" s="1"/>
  <c r="BR4" i="22"/>
  <c r="BR9" i="22" s="1"/>
  <c r="BR4" i="25"/>
  <c r="BR9" i="25" s="1"/>
  <c r="BS6" i="25"/>
  <c r="BS7" i="25" s="1"/>
  <c r="BO10" i="23"/>
  <c r="BO11" i="23"/>
  <c r="BQ10" i="25"/>
  <c r="BQ11" i="25"/>
  <c r="BQ6" i="23"/>
  <c r="BQ7" i="23" s="1"/>
  <c r="BP4" i="23"/>
  <c r="BP9" i="23" s="1"/>
  <c r="BP303" i="23" l="1"/>
  <c r="BP301" i="23"/>
  <c r="BP305" i="23"/>
  <c r="BP302" i="23"/>
  <c r="BP310" i="23"/>
  <c r="BP312" i="23"/>
  <c r="BP306" i="23"/>
  <c r="BP307" i="23"/>
  <c r="BP304" i="23"/>
  <c r="BP308" i="23"/>
  <c r="BP311" i="23"/>
  <c r="BP309" i="23"/>
  <c r="BP314" i="23"/>
  <c r="BP313" i="23"/>
  <c r="BP316" i="23"/>
  <c r="BP319" i="23"/>
  <c r="BP317" i="23"/>
  <c r="BP315" i="23"/>
  <c r="BP318" i="23"/>
  <c r="BP201" i="23"/>
  <c r="BP204" i="23"/>
  <c r="BP198" i="23"/>
  <c r="BP207" i="23"/>
  <c r="BP200" i="23"/>
  <c r="BP205" i="23"/>
  <c r="BP199" i="23"/>
  <c r="BP206" i="23"/>
  <c r="BP197" i="23"/>
  <c r="BP202" i="23"/>
  <c r="BP203" i="23"/>
  <c r="BP214" i="23"/>
  <c r="BP210" i="23"/>
  <c r="BP211" i="23"/>
  <c r="BP209" i="23"/>
  <c r="BP212" i="23"/>
  <c r="BP215" i="23"/>
  <c r="BP208" i="23"/>
  <c r="BP213" i="23"/>
  <c r="BP95" i="23"/>
  <c r="BP93" i="23"/>
  <c r="BP98" i="23"/>
  <c r="BP97" i="23"/>
  <c r="BP94" i="23"/>
  <c r="BP96" i="23"/>
  <c r="BP104" i="23"/>
  <c r="BP109" i="23"/>
  <c r="BP99" i="23"/>
  <c r="BP100" i="23"/>
  <c r="BP103" i="23"/>
  <c r="BP110" i="23"/>
  <c r="BP101" i="23"/>
  <c r="BP106" i="23"/>
  <c r="BP107" i="23"/>
  <c r="BP105" i="23"/>
  <c r="BP108" i="23"/>
  <c r="BP102" i="23"/>
  <c r="BP111" i="23"/>
  <c r="BO98" i="31"/>
  <c r="BP17" i="23"/>
  <c r="BP121" i="23"/>
  <c r="BP225" i="23"/>
  <c r="BP227" i="23" s="1"/>
  <c r="BP53" i="30" s="1"/>
  <c r="BP26" i="31" s="1"/>
  <c r="BP11" i="23"/>
  <c r="BP10" i="23"/>
  <c r="BT6" i="25"/>
  <c r="BT7" i="25" s="1"/>
  <c r="BS4" i="25"/>
  <c r="BS9" i="25" s="1"/>
  <c r="BR10" i="25"/>
  <c r="BR11" i="25"/>
  <c r="BS4" i="22"/>
  <c r="BS9" i="22" s="1"/>
  <c r="BT6" i="22"/>
  <c r="BT7" i="22" s="1"/>
  <c r="BR6" i="23"/>
  <c r="BR7" i="23" s="1"/>
  <c r="BQ4" i="23"/>
  <c r="BQ9" i="23" s="1"/>
  <c r="BQ304" i="23" l="1"/>
  <c r="BQ303" i="23"/>
  <c r="BQ302" i="23"/>
  <c r="BQ313" i="23"/>
  <c r="BQ310" i="23"/>
  <c r="BQ312" i="23"/>
  <c r="BQ306" i="23"/>
  <c r="BQ307" i="23"/>
  <c r="BQ308" i="23"/>
  <c r="BQ305" i="23"/>
  <c r="BQ311" i="23"/>
  <c r="BQ309" i="23"/>
  <c r="BQ315" i="23"/>
  <c r="BQ318" i="23"/>
  <c r="BQ316" i="23"/>
  <c r="BQ314" i="23"/>
  <c r="BQ319" i="23"/>
  <c r="BQ317" i="23"/>
  <c r="BQ202" i="23"/>
  <c r="BQ203" i="23"/>
  <c r="BQ201" i="23"/>
  <c r="BQ204" i="23"/>
  <c r="BQ198" i="23"/>
  <c r="BQ207" i="23"/>
  <c r="BQ200" i="23"/>
  <c r="BQ205" i="23"/>
  <c r="BQ199" i="23"/>
  <c r="BQ206" i="23"/>
  <c r="BQ214" i="23"/>
  <c r="BQ210" i="23"/>
  <c r="BQ211" i="23"/>
  <c r="BQ209" i="23"/>
  <c r="BQ212" i="23"/>
  <c r="BQ215" i="23"/>
  <c r="BQ208" i="23"/>
  <c r="BQ213" i="23"/>
  <c r="BQ95" i="23"/>
  <c r="BQ98" i="23"/>
  <c r="BQ97" i="23"/>
  <c r="BQ94" i="23"/>
  <c r="BQ96" i="23"/>
  <c r="BQ102" i="23"/>
  <c r="BQ111" i="23"/>
  <c r="BQ104" i="23"/>
  <c r="BQ109" i="23"/>
  <c r="BQ99" i="23"/>
  <c r="BQ100" i="23"/>
  <c r="BQ103" i="23"/>
  <c r="BQ110" i="23"/>
  <c r="BQ101" i="23"/>
  <c r="BQ106" i="23"/>
  <c r="BQ107" i="23"/>
  <c r="BQ105" i="23"/>
  <c r="BQ108" i="23"/>
  <c r="BP98" i="31"/>
  <c r="BQ121" i="23"/>
  <c r="BQ17" i="23"/>
  <c r="BQ225" i="23"/>
  <c r="BQ227" i="23" s="1"/>
  <c r="BQ53" i="30" s="1"/>
  <c r="BQ26" i="31" s="1"/>
  <c r="BS10" i="25"/>
  <c r="BS11" i="25"/>
  <c r="BU6" i="25"/>
  <c r="BU7" i="25" s="1"/>
  <c r="BT4" i="25"/>
  <c r="BT9" i="25" s="1"/>
  <c r="BQ11" i="23"/>
  <c r="BQ10" i="23"/>
  <c r="BR4" i="23"/>
  <c r="BR9" i="23" s="1"/>
  <c r="BS6" i="23"/>
  <c r="BS7" i="23" s="1"/>
  <c r="BT4" i="22"/>
  <c r="BT9" i="22" s="1"/>
  <c r="BU6" i="22"/>
  <c r="BU7" i="22" s="1"/>
  <c r="BR304" i="23" l="1"/>
  <c r="BR303" i="23"/>
  <c r="BR314" i="23"/>
  <c r="BR315" i="23"/>
  <c r="BR313" i="23"/>
  <c r="BR310" i="23"/>
  <c r="BR312" i="23"/>
  <c r="BR306" i="23"/>
  <c r="BR307" i="23"/>
  <c r="BR308" i="23"/>
  <c r="BR305" i="23"/>
  <c r="BR311" i="23"/>
  <c r="BR309" i="23"/>
  <c r="BR318" i="23"/>
  <c r="BR316" i="23"/>
  <c r="BR319" i="23"/>
  <c r="BR317" i="23"/>
  <c r="BR202" i="23"/>
  <c r="BR203" i="23"/>
  <c r="BR201" i="23"/>
  <c r="BR204" i="23"/>
  <c r="BR200" i="23"/>
  <c r="BR205" i="23"/>
  <c r="BR199" i="23"/>
  <c r="BR206" i="23"/>
  <c r="BR207" i="23"/>
  <c r="BR214" i="23"/>
  <c r="BR210" i="23"/>
  <c r="BR211" i="23"/>
  <c r="BR209" i="23"/>
  <c r="BR212" i="23"/>
  <c r="BR215" i="23"/>
  <c r="BR208" i="23"/>
  <c r="BR213" i="23"/>
  <c r="BR95" i="23"/>
  <c r="BR98" i="23"/>
  <c r="BR97" i="23"/>
  <c r="BR96" i="23"/>
  <c r="BR105" i="23"/>
  <c r="BR108" i="23"/>
  <c r="BR102" i="23"/>
  <c r="BR111" i="23"/>
  <c r="BR104" i="23"/>
  <c r="BR109" i="23"/>
  <c r="BR99" i="23"/>
  <c r="BR100" i="23"/>
  <c r="BR103" i="23"/>
  <c r="BR110" i="23"/>
  <c r="BR101" i="23"/>
  <c r="BR106" i="23"/>
  <c r="BR107" i="23"/>
  <c r="BQ98" i="31"/>
  <c r="BR121" i="23"/>
  <c r="BR17" i="23"/>
  <c r="BR225" i="23"/>
  <c r="BR227" i="23" s="1"/>
  <c r="BR53" i="30" s="1"/>
  <c r="BR26" i="31" s="1"/>
  <c r="BS4" i="23"/>
  <c r="BS9" i="23" s="1"/>
  <c r="BT6" i="23"/>
  <c r="BT7" i="23" s="1"/>
  <c r="BR10" i="23"/>
  <c r="BR11" i="23"/>
  <c r="BV6" i="25"/>
  <c r="BV7" i="25" s="1"/>
  <c r="BU4" i="25"/>
  <c r="BU9" i="25" s="1"/>
  <c r="BV6" i="22"/>
  <c r="BV7" i="22" s="1"/>
  <c r="BU4" i="22"/>
  <c r="BU9" i="22" s="1"/>
  <c r="BT11" i="25"/>
  <c r="BT10" i="25"/>
  <c r="BS305" i="23" l="1"/>
  <c r="BS304" i="23"/>
  <c r="BS309" i="23"/>
  <c r="BS314" i="23"/>
  <c r="BS315" i="23"/>
  <c r="BS313" i="23"/>
  <c r="BS310" i="23"/>
  <c r="BS312" i="23"/>
  <c r="BS306" i="23"/>
  <c r="BS307" i="23"/>
  <c r="BS308" i="23"/>
  <c r="BS311" i="23"/>
  <c r="BS318" i="23"/>
  <c r="BS316" i="23"/>
  <c r="BS319" i="23"/>
  <c r="BS317" i="23"/>
  <c r="BS206" i="23"/>
  <c r="BS202" i="23"/>
  <c r="BS203" i="23"/>
  <c r="BS201" i="23"/>
  <c r="BS204" i="23"/>
  <c r="BS207" i="23"/>
  <c r="BS200" i="23"/>
  <c r="BS205" i="23"/>
  <c r="BS208" i="23"/>
  <c r="BS213" i="23"/>
  <c r="BS214" i="23"/>
  <c r="BS210" i="23"/>
  <c r="BS211" i="23"/>
  <c r="BS209" i="23"/>
  <c r="BS212" i="23"/>
  <c r="BS215" i="23"/>
  <c r="BS96" i="23"/>
  <c r="BS98" i="23"/>
  <c r="BS97" i="23"/>
  <c r="BS106" i="23"/>
  <c r="BS107" i="23"/>
  <c r="BS105" i="23"/>
  <c r="BS108" i="23"/>
  <c r="BS102" i="23"/>
  <c r="BS111" i="23"/>
  <c r="BS104" i="23"/>
  <c r="BS109" i="23"/>
  <c r="BS99" i="23"/>
  <c r="BS100" i="23"/>
  <c r="BS103" i="23"/>
  <c r="BS110" i="23"/>
  <c r="BS101" i="23"/>
  <c r="BR98" i="31"/>
  <c r="BS121" i="23"/>
  <c r="BS17" i="23"/>
  <c r="BS225" i="23"/>
  <c r="BS227" i="23" s="1"/>
  <c r="BS53" i="30" s="1"/>
  <c r="BS26" i="31" s="1"/>
  <c r="BV4" i="22"/>
  <c r="BV9" i="22" s="1"/>
  <c r="BW6" i="22"/>
  <c r="BW7" i="22" s="1"/>
  <c r="BT4" i="23"/>
  <c r="BT9" i="23" s="1"/>
  <c r="BU6" i="23"/>
  <c r="BU7" i="23" s="1"/>
  <c r="BU11" i="25"/>
  <c r="BU10" i="25"/>
  <c r="BS10" i="23"/>
  <c r="BS11" i="23"/>
  <c r="BW6" i="25"/>
  <c r="BW7" i="25" s="1"/>
  <c r="BV4" i="25"/>
  <c r="BV9" i="25" s="1"/>
  <c r="BT305" i="23" l="1"/>
  <c r="BT311" i="23"/>
  <c r="BT309" i="23"/>
  <c r="BT314" i="23"/>
  <c r="BT315" i="23"/>
  <c r="BT313" i="23"/>
  <c r="BT310" i="23"/>
  <c r="BT312" i="23"/>
  <c r="BT306" i="23"/>
  <c r="BT307" i="23"/>
  <c r="BT308" i="23"/>
  <c r="BT317" i="23"/>
  <c r="BT318" i="23"/>
  <c r="BT316" i="23"/>
  <c r="BT319" i="23"/>
  <c r="BT206" i="23"/>
  <c r="BT202" i="23"/>
  <c r="BT203" i="23"/>
  <c r="BT201" i="23"/>
  <c r="BT204" i="23"/>
  <c r="BT205" i="23"/>
  <c r="BT215" i="23"/>
  <c r="BT208" i="23"/>
  <c r="BT213" i="23"/>
  <c r="BT207" i="23"/>
  <c r="BT214" i="23"/>
  <c r="BT210" i="23"/>
  <c r="BT211" i="23"/>
  <c r="BT209" i="23"/>
  <c r="BT212" i="23"/>
  <c r="BT98" i="23"/>
  <c r="BT97" i="23"/>
  <c r="BT101" i="23"/>
  <c r="BT106" i="23"/>
  <c r="BT107" i="23"/>
  <c r="BT105" i="23"/>
  <c r="BT108" i="23"/>
  <c r="BT102" i="23"/>
  <c r="BT111" i="23"/>
  <c r="BT104" i="23"/>
  <c r="BT109" i="23"/>
  <c r="BT99" i="23"/>
  <c r="BT100" i="23"/>
  <c r="BT103" i="23"/>
  <c r="BT110" i="23"/>
  <c r="BS98" i="31"/>
  <c r="BT121" i="23"/>
  <c r="BT17" i="23"/>
  <c r="BT225" i="23"/>
  <c r="BT227" i="23" s="1"/>
  <c r="BT53" i="30" s="1"/>
  <c r="BT26" i="31" s="1"/>
  <c r="BX6" i="25"/>
  <c r="BX7" i="25" s="1"/>
  <c r="BW4" i="25"/>
  <c r="BW9" i="25" s="1"/>
  <c r="BV6" i="23"/>
  <c r="BV7" i="23" s="1"/>
  <c r="BU4" i="23"/>
  <c r="BU9" i="23" s="1"/>
  <c r="BX6" i="22"/>
  <c r="BX7" i="22" s="1"/>
  <c r="BW4" i="22"/>
  <c r="BW9" i="22" s="1"/>
  <c r="BT11" i="23"/>
  <c r="BT10" i="23"/>
  <c r="BV11" i="25"/>
  <c r="BV10" i="25"/>
  <c r="BU308" i="23" l="1"/>
  <c r="BU311" i="23"/>
  <c r="BU309" i="23"/>
  <c r="BU314" i="23"/>
  <c r="BU313" i="23"/>
  <c r="BU310" i="23"/>
  <c r="BU312" i="23"/>
  <c r="BU306" i="23"/>
  <c r="BU307" i="23"/>
  <c r="BU319" i="23"/>
  <c r="BU315" i="23"/>
  <c r="BU317" i="23"/>
  <c r="BU318" i="23"/>
  <c r="BU316" i="23"/>
  <c r="BU206" i="23"/>
  <c r="BU202" i="23"/>
  <c r="BU203" i="23"/>
  <c r="BU204" i="23"/>
  <c r="BU205" i="23"/>
  <c r="BU209" i="23"/>
  <c r="BU212" i="23"/>
  <c r="BU215" i="23"/>
  <c r="BU208" i="23"/>
  <c r="BU213" i="23"/>
  <c r="BU207" i="23"/>
  <c r="BU214" i="23"/>
  <c r="BU210" i="23"/>
  <c r="BU211" i="23"/>
  <c r="BU98" i="23"/>
  <c r="BU103" i="23"/>
  <c r="BU110" i="23"/>
  <c r="BU101" i="23"/>
  <c r="BU106" i="23"/>
  <c r="BU107" i="23"/>
  <c r="BU105" i="23"/>
  <c r="BU108" i="23"/>
  <c r="BU102" i="23"/>
  <c r="BU111" i="23"/>
  <c r="BU104" i="23"/>
  <c r="BU109" i="23"/>
  <c r="BU99" i="23"/>
  <c r="BU100" i="23"/>
  <c r="BT98" i="31"/>
  <c r="BU121" i="23"/>
  <c r="BU17" i="23"/>
  <c r="BU225" i="23"/>
  <c r="BU227" i="23" s="1"/>
  <c r="BU53" i="30" s="1"/>
  <c r="BU26" i="31" s="1"/>
  <c r="BX4" i="22"/>
  <c r="BX9" i="22" s="1"/>
  <c r="BY6" i="22"/>
  <c r="BY7" i="22" s="1"/>
  <c r="BU10" i="23"/>
  <c r="BU11" i="23"/>
  <c r="BW10" i="25"/>
  <c r="BW11" i="25"/>
  <c r="BV4" i="23"/>
  <c r="BV9" i="23" s="1"/>
  <c r="BW6" i="23"/>
  <c r="BW7" i="23" s="1"/>
  <c r="BX4" i="25"/>
  <c r="BX9" i="25" s="1"/>
  <c r="BY6" i="25"/>
  <c r="BY7" i="25" s="1"/>
  <c r="BV307" i="23" l="1"/>
  <c r="BV308" i="23"/>
  <c r="BV311" i="23"/>
  <c r="BV309" i="23"/>
  <c r="BV314" i="23"/>
  <c r="BV315" i="23"/>
  <c r="BV313" i="23"/>
  <c r="BV310" i="23"/>
  <c r="BV312" i="23"/>
  <c r="BV316" i="23"/>
  <c r="BV319" i="23"/>
  <c r="BV317" i="23"/>
  <c r="BV318" i="23"/>
  <c r="BV205" i="23"/>
  <c r="BV206" i="23"/>
  <c r="BV203" i="23"/>
  <c r="BV204" i="23"/>
  <c r="BV210" i="23"/>
  <c r="BV211" i="23"/>
  <c r="BV209" i="23"/>
  <c r="BV212" i="23"/>
  <c r="BV215" i="23"/>
  <c r="BV208" i="23"/>
  <c r="BV213" i="23"/>
  <c r="BV207" i="23"/>
  <c r="BV214" i="23"/>
  <c r="BV100" i="23"/>
  <c r="BV103" i="23"/>
  <c r="BV110" i="23"/>
  <c r="BV101" i="23"/>
  <c r="BV106" i="23"/>
  <c r="BV107" i="23"/>
  <c r="BV105" i="23"/>
  <c r="BV108" i="23"/>
  <c r="BV102" i="23"/>
  <c r="BV111" i="23"/>
  <c r="BV104" i="23"/>
  <c r="BV109" i="23"/>
  <c r="BV99" i="23"/>
  <c r="BU98" i="31"/>
  <c r="BV121" i="23"/>
  <c r="BV17" i="23"/>
  <c r="BV225" i="23"/>
  <c r="BV227" i="23" s="1"/>
  <c r="BV53" i="30" s="1"/>
  <c r="BV26" i="31" s="1"/>
  <c r="BZ6" i="22"/>
  <c r="BZ7" i="22" s="1"/>
  <c r="BY4" i="22"/>
  <c r="BY9" i="22" s="1"/>
  <c r="BY4" i="25"/>
  <c r="BY9" i="25" s="1"/>
  <c r="BZ6" i="25"/>
  <c r="BZ7" i="25" s="1"/>
  <c r="BX10" i="25"/>
  <c r="BX11" i="25"/>
  <c r="BX6" i="23"/>
  <c r="BX7" i="23" s="1"/>
  <c r="BW4" i="23"/>
  <c r="BW9" i="23" s="1"/>
  <c r="BV11" i="23"/>
  <c r="BV10" i="23"/>
  <c r="BW312" i="23" l="1"/>
  <c r="BW308" i="23"/>
  <c r="BW311" i="23"/>
  <c r="BW309" i="23"/>
  <c r="BW314" i="23"/>
  <c r="BW313" i="23"/>
  <c r="BW310" i="23"/>
  <c r="BW316" i="23"/>
  <c r="BW315" i="23"/>
  <c r="BW319" i="23"/>
  <c r="BW317" i="23"/>
  <c r="BW318" i="23"/>
  <c r="BW207" i="23"/>
  <c r="BW205" i="23"/>
  <c r="BW206" i="23"/>
  <c r="BW204" i="23"/>
  <c r="BW210" i="23"/>
  <c r="BW211" i="23"/>
  <c r="BW209" i="23"/>
  <c r="BW212" i="23"/>
  <c r="BW215" i="23"/>
  <c r="BW208" i="23"/>
  <c r="BW213" i="23"/>
  <c r="BW214" i="23"/>
  <c r="BW100" i="23"/>
  <c r="BW103" i="23"/>
  <c r="BW110" i="23"/>
  <c r="BW101" i="23"/>
  <c r="BW106" i="23"/>
  <c r="BW107" i="23"/>
  <c r="BW105" i="23"/>
  <c r="BW108" i="23"/>
  <c r="BW102" i="23"/>
  <c r="BW111" i="23"/>
  <c r="BW104" i="23"/>
  <c r="BW109" i="23"/>
  <c r="BV98" i="31"/>
  <c r="BW17" i="23"/>
  <c r="BW121" i="23"/>
  <c r="BW225" i="23"/>
  <c r="BW227" i="23" s="1"/>
  <c r="BW53" i="30" s="1"/>
  <c r="BW26" i="31" s="1"/>
  <c r="BZ4" i="25"/>
  <c r="BZ9" i="25" s="1"/>
  <c r="CA6" i="25"/>
  <c r="CA7" i="25" s="1"/>
  <c r="BW10" i="23"/>
  <c r="BW11" i="23"/>
  <c r="BY10" i="25"/>
  <c r="BY11" i="25"/>
  <c r="BY6" i="23"/>
  <c r="BY7" i="23" s="1"/>
  <c r="BX4" i="23"/>
  <c r="BX9" i="23" s="1"/>
  <c r="CA6" i="22"/>
  <c r="CA7" i="22" s="1"/>
  <c r="BZ4" i="22"/>
  <c r="BZ9" i="22" s="1"/>
  <c r="BX310" i="23" l="1"/>
  <c r="BX312" i="23"/>
  <c r="BX311" i="23"/>
  <c r="BX309" i="23"/>
  <c r="BX314" i="23"/>
  <c r="BX313" i="23"/>
  <c r="BX316" i="23"/>
  <c r="BX315" i="23"/>
  <c r="BX319" i="23"/>
  <c r="BX317" i="23"/>
  <c r="BX318" i="23"/>
  <c r="BX207" i="23"/>
  <c r="BX205" i="23"/>
  <c r="BX206" i="23"/>
  <c r="BX214" i="23"/>
  <c r="BX210" i="23"/>
  <c r="BX211" i="23"/>
  <c r="BX209" i="23"/>
  <c r="BX212" i="23"/>
  <c r="BX215" i="23"/>
  <c r="BX208" i="23"/>
  <c r="BX213" i="23"/>
  <c r="BX104" i="23"/>
  <c r="BX109" i="23"/>
  <c r="BX103" i="23"/>
  <c r="BX110" i="23"/>
  <c r="BX101" i="23"/>
  <c r="BX106" i="23"/>
  <c r="BX107" i="23"/>
  <c r="BX105" i="23"/>
  <c r="BX108" i="23"/>
  <c r="BX102" i="23"/>
  <c r="BX111" i="23"/>
  <c r="BW98" i="31"/>
  <c r="BX17" i="23"/>
  <c r="BX121" i="23"/>
  <c r="BX225" i="23"/>
  <c r="BX227" i="23" s="1"/>
  <c r="BX53" i="30" s="1"/>
  <c r="BX26" i="31" s="1"/>
  <c r="BZ10" i="25"/>
  <c r="BZ11" i="25"/>
  <c r="BX11" i="23"/>
  <c r="BX10" i="23"/>
  <c r="CA4" i="22"/>
  <c r="CA9" i="22" s="1"/>
  <c r="CB6" i="22"/>
  <c r="CB7" i="22" s="1"/>
  <c r="BZ6" i="23"/>
  <c r="BZ7" i="23" s="1"/>
  <c r="BY4" i="23"/>
  <c r="BY9" i="23" s="1"/>
  <c r="CB6" i="25"/>
  <c r="CB7" i="25" s="1"/>
  <c r="CA4" i="25"/>
  <c r="CA9" i="25" s="1"/>
  <c r="BY313" i="23" l="1"/>
  <c r="BY310" i="23"/>
  <c r="BY312" i="23"/>
  <c r="BY311" i="23"/>
  <c r="BY318" i="23"/>
  <c r="BY316" i="23"/>
  <c r="BY315" i="23"/>
  <c r="BY319" i="23"/>
  <c r="BY314" i="23"/>
  <c r="BY317" i="23"/>
  <c r="BY207" i="23"/>
  <c r="BY214" i="23"/>
  <c r="BY206" i="23"/>
  <c r="BY210" i="23"/>
  <c r="BY211" i="23"/>
  <c r="BY209" i="23"/>
  <c r="BY212" i="23"/>
  <c r="BY215" i="23"/>
  <c r="BY208" i="23"/>
  <c r="BY213" i="23"/>
  <c r="BY102" i="23"/>
  <c r="BY111" i="23"/>
  <c r="BY104" i="23"/>
  <c r="BY109" i="23"/>
  <c r="BY103" i="23"/>
  <c r="BY110" i="23"/>
  <c r="BY106" i="23"/>
  <c r="BY107" i="23"/>
  <c r="BY105" i="23"/>
  <c r="BY108" i="23"/>
  <c r="BX98" i="31"/>
  <c r="BY121" i="23"/>
  <c r="BY17" i="23"/>
  <c r="BY225" i="23"/>
  <c r="BY227" i="23" s="1"/>
  <c r="BY53" i="30" s="1"/>
  <c r="BY26" i="31" s="1"/>
  <c r="BY11" i="23"/>
  <c r="BY10" i="23"/>
  <c r="CB4" i="22"/>
  <c r="CB9" i="22" s="1"/>
  <c r="CC6" i="22"/>
  <c r="CC7" i="22" s="1"/>
  <c r="CC4" i="22" s="1"/>
  <c r="CC9" i="22" s="1"/>
  <c r="BZ4" i="23"/>
  <c r="BZ9" i="23" s="1"/>
  <c r="CA6" i="23"/>
  <c r="CA7" i="23" s="1"/>
  <c r="CA10" i="25"/>
  <c r="CA11" i="25"/>
  <c r="CC6" i="25"/>
  <c r="CC7" i="25" s="1"/>
  <c r="CB4" i="25"/>
  <c r="CB9" i="25" s="1"/>
  <c r="BZ314" i="23" l="1"/>
  <c r="BZ315" i="23"/>
  <c r="BZ313" i="23"/>
  <c r="BZ312" i="23"/>
  <c r="BZ311" i="23"/>
  <c r="BZ318" i="23"/>
  <c r="BZ316" i="23"/>
  <c r="BZ319" i="23"/>
  <c r="BZ317" i="23"/>
  <c r="BZ214" i="23"/>
  <c r="BZ210" i="23"/>
  <c r="BZ211" i="23"/>
  <c r="BZ209" i="23"/>
  <c r="BZ212" i="23"/>
  <c r="BZ207" i="23"/>
  <c r="BZ215" i="23"/>
  <c r="BZ208" i="23"/>
  <c r="BZ213" i="23"/>
  <c r="BZ105" i="23"/>
  <c r="BZ108" i="23"/>
  <c r="BZ111" i="23"/>
  <c r="BZ104" i="23"/>
  <c r="BZ109" i="23"/>
  <c r="BZ103" i="23"/>
  <c r="BZ110" i="23"/>
  <c r="BZ106" i="23"/>
  <c r="BZ107" i="23"/>
  <c r="BY98" i="31"/>
  <c r="BZ121" i="23"/>
  <c r="BZ17" i="23"/>
  <c r="BZ225" i="23"/>
  <c r="BZ227" i="23" s="1"/>
  <c r="BZ53" i="30" s="1"/>
  <c r="BZ26" i="31" s="1"/>
  <c r="CA4" i="23"/>
  <c r="CA9" i="23" s="1"/>
  <c r="CB6" i="23"/>
  <c r="CB7" i="23" s="1"/>
  <c r="BZ11" i="23"/>
  <c r="BZ10" i="23"/>
  <c r="CB11" i="25"/>
  <c r="CB10" i="25"/>
  <c r="CD6" i="25"/>
  <c r="CD7" i="25" s="1"/>
  <c r="CC4" i="25"/>
  <c r="CC9" i="25" s="1"/>
  <c r="CA314" i="23" l="1"/>
  <c r="CA315" i="23"/>
  <c r="CA313" i="23"/>
  <c r="CA312" i="23"/>
  <c r="CA318" i="23"/>
  <c r="CA316" i="23"/>
  <c r="CA319" i="23"/>
  <c r="CA317" i="23"/>
  <c r="CA208" i="23"/>
  <c r="CA213" i="23"/>
  <c r="CA214" i="23"/>
  <c r="CA210" i="23"/>
  <c r="CA211" i="23"/>
  <c r="CA209" i="23"/>
  <c r="CA212" i="23"/>
  <c r="CA215" i="23"/>
  <c r="CA106" i="23"/>
  <c r="CA107" i="23"/>
  <c r="CA105" i="23"/>
  <c r="CA108" i="23"/>
  <c r="CA111" i="23"/>
  <c r="CA104" i="23"/>
  <c r="CA109" i="23"/>
  <c r="CA110" i="23"/>
  <c r="BZ98" i="31"/>
  <c r="CA121" i="23"/>
  <c r="CA17" i="23"/>
  <c r="CA225" i="23"/>
  <c r="CA227" i="23" s="1"/>
  <c r="CA53" i="30" s="1"/>
  <c r="CA26" i="31" s="1"/>
  <c r="CC11" i="25"/>
  <c r="CC10" i="25"/>
  <c r="CB4" i="23"/>
  <c r="CB9" i="23" s="1"/>
  <c r="CC6" i="23"/>
  <c r="CC7" i="23" s="1"/>
  <c r="CE6" i="25"/>
  <c r="CE7" i="25" s="1"/>
  <c r="CD4" i="25"/>
  <c r="CD9" i="25" s="1"/>
  <c r="CA10" i="23"/>
  <c r="CA11" i="23"/>
  <c r="CB314" i="23" l="1"/>
  <c r="CB313" i="23"/>
  <c r="CB317" i="23"/>
  <c r="CB318" i="23"/>
  <c r="CB315" i="23"/>
  <c r="CB316" i="23"/>
  <c r="CB319" i="23"/>
  <c r="CB215" i="23"/>
  <c r="CB213" i="23"/>
  <c r="CB214" i="23"/>
  <c r="CB210" i="23"/>
  <c r="CB211" i="23"/>
  <c r="CB209" i="23"/>
  <c r="CB212" i="23"/>
  <c r="CB106" i="23"/>
  <c r="CB107" i="23"/>
  <c r="CB105" i="23"/>
  <c r="CB108" i="23"/>
  <c r="CB111" i="23"/>
  <c r="CB109" i="23"/>
  <c r="CB110" i="23"/>
  <c r="CA98" i="31"/>
  <c r="CB121" i="23"/>
  <c r="CB17" i="23"/>
  <c r="CB225" i="23"/>
  <c r="CB227" i="23" s="1"/>
  <c r="CB53" i="30" s="1"/>
  <c r="CB26" i="31" s="1"/>
  <c r="CB11" i="23"/>
  <c r="CB10" i="23"/>
  <c r="CD11" i="25"/>
  <c r="CD10" i="25"/>
  <c r="CF6" i="25"/>
  <c r="CF7" i="25" s="1"/>
  <c r="CE4" i="25"/>
  <c r="CE9" i="25" s="1"/>
  <c r="CD6" i="23"/>
  <c r="CD7" i="23" s="1"/>
  <c r="CC4" i="23"/>
  <c r="CC9" i="23" s="1"/>
  <c r="CC314" i="23" l="1"/>
  <c r="CC319" i="23"/>
  <c r="CC317" i="23"/>
  <c r="CC318" i="23"/>
  <c r="CC315" i="23"/>
  <c r="CC316" i="23"/>
  <c r="CC212" i="23"/>
  <c r="CC215" i="23"/>
  <c r="CC213" i="23"/>
  <c r="CC214" i="23"/>
  <c r="CC210" i="23"/>
  <c r="CC211" i="23"/>
  <c r="CC110" i="23"/>
  <c r="CC106" i="23"/>
  <c r="CC107" i="23"/>
  <c r="CC108" i="23"/>
  <c r="CC111" i="23"/>
  <c r="CC109" i="23"/>
  <c r="CB98" i="31"/>
  <c r="CC121" i="23"/>
  <c r="CC17" i="23"/>
  <c r="CC225" i="23"/>
  <c r="CC227" i="23" s="1"/>
  <c r="CC53" i="30" s="1"/>
  <c r="CC26" i="31" s="1"/>
  <c r="CD4" i="23"/>
  <c r="CD9" i="23" s="1"/>
  <c r="CE6" i="23"/>
  <c r="CE7" i="23" s="1"/>
  <c r="CF4" i="25"/>
  <c r="CF9" i="25" s="1"/>
  <c r="CG6" i="25"/>
  <c r="CG7" i="25" s="1"/>
  <c r="CC10" i="23"/>
  <c r="CC11" i="23"/>
  <c r="CE10" i="25"/>
  <c r="CE11" i="25"/>
  <c r="CD316" i="23" l="1"/>
  <c r="CD319" i="23"/>
  <c r="CD317" i="23"/>
  <c r="CD318" i="23"/>
  <c r="CD315" i="23"/>
  <c r="CD211" i="23"/>
  <c r="CD212" i="23"/>
  <c r="CD215" i="23"/>
  <c r="CD213" i="23"/>
  <c r="CD214" i="23"/>
  <c r="CD110" i="23"/>
  <c r="CD107" i="23"/>
  <c r="CD108" i="23"/>
  <c r="CD111" i="23"/>
  <c r="CD109" i="23"/>
  <c r="CC98" i="31"/>
  <c r="CD121" i="23"/>
  <c r="CD17" i="23"/>
  <c r="CD225" i="23"/>
  <c r="CD227" i="23" s="1"/>
  <c r="CD53" i="30" s="1"/>
  <c r="CD26" i="31" s="1"/>
  <c r="CG4" i="25"/>
  <c r="CG9" i="25" s="1"/>
  <c r="CH6" i="25"/>
  <c r="CH7" i="25" s="1"/>
  <c r="CH4" i="25" s="1"/>
  <c r="CH9" i="25" s="1"/>
  <c r="CF10" i="25"/>
  <c r="CF11" i="25"/>
  <c r="CF6" i="23"/>
  <c r="CF7" i="23" s="1"/>
  <c r="CE4" i="23"/>
  <c r="CE9" i="23" s="1"/>
  <c r="CD10" i="23"/>
  <c r="CD11" i="23"/>
  <c r="CE316" i="23" l="1"/>
  <c r="CE319" i="23"/>
  <c r="CE317" i="23"/>
  <c r="CE318" i="23"/>
  <c r="CE212" i="23"/>
  <c r="CE215" i="23"/>
  <c r="CE213" i="23"/>
  <c r="CE214" i="23"/>
  <c r="CE110" i="23"/>
  <c r="CE108" i="23"/>
  <c r="CE111" i="23"/>
  <c r="CE109" i="23"/>
  <c r="CD98" i="31"/>
  <c r="CE17" i="23"/>
  <c r="CE121" i="23"/>
  <c r="CE225" i="23"/>
  <c r="CE227" i="23" s="1"/>
  <c r="CE53" i="30" s="1"/>
  <c r="CE26" i="31" s="1"/>
  <c r="CE10" i="23"/>
  <c r="CE11" i="23"/>
  <c r="CG6" i="23"/>
  <c r="CG7" i="23" s="1"/>
  <c r="CF4" i="23"/>
  <c r="CF9" i="23" s="1"/>
  <c r="CH10" i="25"/>
  <c r="CH11" i="25"/>
  <c r="CG10" i="25"/>
  <c r="CG11" i="25"/>
  <c r="CF319" i="23" l="1"/>
  <c r="CF317" i="23"/>
  <c r="CF318" i="23"/>
  <c r="CF214" i="23"/>
  <c r="CF215" i="23"/>
  <c r="CF213" i="23"/>
  <c r="CF109" i="23"/>
  <c r="CF110" i="23"/>
  <c r="CF111" i="23"/>
  <c r="CE98" i="31"/>
  <c r="CF17" i="23"/>
  <c r="CF121" i="23"/>
  <c r="CF225" i="23"/>
  <c r="CF227" i="23" s="1"/>
  <c r="CF53" i="30" s="1"/>
  <c r="CF26" i="31" s="1"/>
  <c r="CF11" i="23"/>
  <c r="CF10" i="23"/>
  <c r="CH6" i="23"/>
  <c r="CH7" i="23" s="1"/>
  <c r="CH4" i="23" s="1"/>
  <c r="CH9" i="23" s="1"/>
  <c r="CG4" i="23"/>
  <c r="CG9" i="23" s="1"/>
  <c r="CG318" i="23" l="1"/>
  <c r="CG319" i="23"/>
  <c r="CG214" i="23"/>
  <c r="CG215" i="23"/>
  <c r="CG111" i="23"/>
  <c r="CG110" i="23"/>
  <c r="CH319" i="23"/>
  <c r="CH215" i="23"/>
  <c r="CH111" i="23"/>
  <c r="CF98" i="31"/>
  <c r="CH121" i="23"/>
  <c r="CH17" i="23"/>
  <c r="CH225" i="23"/>
  <c r="CH227" i="23" s="1"/>
  <c r="CH53" i="30" s="1"/>
  <c r="CH26" i="31" s="1"/>
  <c r="CG121" i="23"/>
  <c r="CG17" i="23"/>
  <c r="CG225" i="23"/>
  <c r="CG227" i="23" s="1"/>
  <c r="CG53" i="30" s="1"/>
  <c r="CG26" i="31" s="1"/>
  <c r="H286" i="23"/>
  <c r="H273" i="23"/>
  <c r="H303" i="23"/>
  <c r="H251" i="23"/>
  <c r="H308" i="23"/>
  <c r="H277" i="23"/>
  <c r="H252" i="23"/>
  <c r="H283" i="23"/>
  <c r="H298" i="23"/>
  <c r="H259" i="23"/>
  <c r="H292" i="23"/>
  <c r="H256" i="23"/>
  <c r="H296" i="23"/>
  <c r="H293" i="23"/>
  <c r="H262" i="23"/>
  <c r="H285" i="23"/>
  <c r="H263" i="23"/>
  <c r="H311" i="23"/>
  <c r="H299" i="23"/>
  <c r="H268" i="23"/>
  <c r="H281" i="23"/>
  <c r="H253" i="23"/>
  <c r="H297" i="23"/>
  <c r="H294" i="23"/>
  <c r="H307" i="23"/>
  <c r="H309" i="23"/>
  <c r="H317" i="23"/>
  <c r="H301" i="23"/>
  <c r="H314" i="23"/>
  <c r="H288" i="23"/>
  <c r="H291" i="23"/>
  <c r="H284" i="23"/>
  <c r="H272" i="23"/>
  <c r="H267" i="23"/>
  <c r="H274" i="23"/>
  <c r="H265" i="23"/>
  <c r="H290" i="23"/>
  <c r="H312" i="23"/>
  <c r="H295" i="23"/>
  <c r="H279" i="23"/>
  <c r="H260" i="23"/>
  <c r="H316" i="23"/>
  <c r="H315" i="23"/>
  <c r="H258" i="23"/>
  <c r="H271" i="23"/>
  <c r="H249" i="23"/>
  <c r="H278" i="23"/>
  <c r="H254" i="23"/>
  <c r="H255" i="23"/>
  <c r="H305" i="23"/>
  <c r="H287" i="23"/>
  <c r="H270" i="23"/>
  <c r="H282" i="23"/>
  <c r="H289" i="23"/>
  <c r="H310" i="23"/>
  <c r="H250" i="23"/>
  <c r="H304" i="23"/>
  <c r="H306" i="23"/>
  <c r="H276" i="23"/>
  <c r="H257" i="23"/>
  <c r="H248" i="23"/>
  <c r="H269" i="23"/>
  <c r="H264" i="23"/>
  <c r="H300" i="23"/>
  <c r="H280" i="23"/>
  <c r="H261" i="23"/>
  <c r="H275" i="23"/>
  <c r="H313" i="23"/>
  <c r="H266" i="23"/>
  <c r="H302" i="23"/>
  <c r="CG11" i="23"/>
  <c r="CG10" i="23"/>
  <c r="CH11" i="23"/>
  <c r="CH10" i="23"/>
  <c r="CF304" i="23" l="1"/>
  <c r="CG304" i="23"/>
  <c r="BZ304" i="23"/>
  <c r="CA304" i="23"/>
  <c r="CD304" i="23"/>
  <c r="CH304" i="23"/>
  <c r="CB304" i="23"/>
  <c r="CC304" i="23"/>
  <c r="BY304" i="23"/>
  <c r="CE304" i="23"/>
  <c r="BU304" i="23"/>
  <c r="BV304" i="23"/>
  <c r="BW304" i="23"/>
  <c r="BX304" i="23"/>
  <c r="BT304" i="23"/>
  <c r="AR270" i="23"/>
  <c r="AZ270" i="23"/>
  <c r="BH270" i="23"/>
  <c r="BP270" i="23"/>
  <c r="BX270" i="23"/>
  <c r="CF270" i="23"/>
  <c r="AS270" i="23"/>
  <c r="BA270" i="23"/>
  <c r="BI270" i="23"/>
  <c r="BQ270" i="23"/>
  <c r="BY270" i="23"/>
  <c r="CG270" i="23"/>
  <c r="AT270" i="23"/>
  <c r="BB270" i="23"/>
  <c r="BJ270" i="23"/>
  <c r="BR270" i="23"/>
  <c r="BZ270" i="23"/>
  <c r="CH270" i="23"/>
  <c r="AW270" i="23"/>
  <c r="BE270" i="23"/>
  <c r="BM270" i="23"/>
  <c r="BU270" i="23"/>
  <c r="CC270" i="23"/>
  <c r="AQ270" i="23"/>
  <c r="BG270" i="23"/>
  <c r="BW270" i="23"/>
  <c r="AU270" i="23"/>
  <c r="BK270" i="23"/>
  <c r="CA270" i="23"/>
  <c r="AV270" i="23"/>
  <c r="BL270" i="23"/>
  <c r="CB270" i="23"/>
  <c r="AX270" i="23"/>
  <c r="BN270" i="23"/>
  <c r="CD270" i="23"/>
  <c r="BD270" i="23"/>
  <c r="BT270" i="23"/>
  <c r="AY270" i="23"/>
  <c r="BF270" i="23"/>
  <c r="BO270" i="23"/>
  <c r="CE270" i="23"/>
  <c r="BV270" i="23"/>
  <c r="BC270" i="23"/>
  <c r="BS270" i="23"/>
  <c r="AO270" i="23"/>
  <c r="AL270" i="23"/>
  <c r="AP270" i="23"/>
  <c r="AM270" i="23"/>
  <c r="AN270" i="23"/>
  <c r="BP295" i="23"/>
  <c r="BX295" i="23"/>
  <c r="CF295" i="23"/>
  <c r="BR295" i="23"/>
  <c r="BZ295" i="23"/>
  <c r="CH295" i="23"/>
  <c r="BQ295" i="23"/>
  <c r="CB295" i="23"/>
  <c r="BS295" i="23"/>
  <c r="CC295" i="23"/>
  <c r="BT295" i="23"/>
  <c r="CD295" i="23"/>
  <c r="BU295" i="23"/>
  <c r="CE295" i="23"/>
  <c r="BY295" i="23"/>
  <c r="BV295" i="23"/>
  <c r="CG295" i="23"/>
  <c r="BW295" i="23"/>
  <c r="CA295" i="23"/>
  <c r="BN295" i="23"/>
  <c r="BK295" i="23"/>
  <c r="BL295" i="23"/>
  <c r="BM295" i="23"/>
  <c r="BO295" i="23"/>
  <c r="AQ263" i="23"/>
  <c r="AY263" i="23"/>
  <c r="BG263" i="23"/>
  <c r="BO263" i="23"/>
  <c r="BW263" i="23"/>
  <c r="CE263" i="23"/>
  <c r="AJ263" i="23"/>
  <c r="AR263" i="23"/>
  <c r="AZ263" i="23"/>
  <c r="BH263" i="23"/>
  <c r="BP263" i="23"/>
  <c r="BX263" i="23"/>
  <c r="CF263" i="23"/>
  <c r="AK263" i="23"/>
  <c r="AS263" i="23"/>
  <c r="BA263" i="23"/>
  <c r="BI263" i="23"/>
  <c r="BQ263" i="23"/>
  <c r="BY263" i="23"/>
  <c r="CG263" i="23"/>
  <c r="AL263" i="23"/>
  <c r="AT263" i="23"/>
  <c r="BB263" i="23"/>
  <c r="BJ263" i="23"/>
  <c r="BR263" i="23"/>
  <c r="BZ263" i="23"/>
  <c r="CH263" i="23"/>
  <c r="AO263" i="23"/>
  <c r="AW263" i="23"/>
  <c r="BE263" i="23"/>
  <c r="BM263" i="23"/>
  <c r="BU263" i="23"/>
  <c r="CC263" i="23"/>
  <c r="AM263" i="23"/>
  <c r="BF263" i="23"/>
  <c r="CB263" i="23"/>
  <c r="AN263" i="23"/>
  <c r="BK263" i="23"/>
  <c r="CD263" i="23"/>
  <c r="AP263" i="23"/>
  <c r="BL263" i="23"/>
  <c r="AU263" i="23"/>
  <c r="BN263" i="23"/>
  <c r="BC263" i="23"/>
  <c r="BV263" i="23"/>
  <c r="CA263" i="23"/>
  <c r="AV263" i="23"/>
  <c r="BS263" i="23"/>
  <c r="BT263" i="23"/>
  <c r="AX263" i="23"/>
  <c r="BD263" i="23"/>
  <c r="AH263" i="23"/>
  <c r="AI263" i="23"/>
  <c r="AG263" i="23"/>
  <c r="AF263" i="23"/>
  <c r="AE263" i="23"/>
  <c r="BP293" i="23"/>
  <c r="BX293" i="23"/>
  <c r="CF293" i="23"/>
  <c r="BR293" i="23"/>
  <c r="BZ293" i="23"/>
  <c r="CH293" i="23"/>
  <c r="BU293" i="23"/>
  <c r="CC293" i="23"/>
  <c r="BT293" i="23"/>
  <c r="CG293" i="23"/>
  <c r="BV293" i="23"/>
  <c r="BW293" i="23"/>
  <c r="BY293" i="23"/>
  <c r="BQ293" i="23"/>
  <c r="CD293" i="23"/>
  <c r="BO293" i="23"/>
  <c r="CA293" i="23"/>
  <c r="CB293" i="23"/>
  <c r="BN293" i="23"/>
  <c r="BS293" i="23"/>
  <c r="CE293" i="23"/>
  <c r="BM293" i="23"/>
  <c r="BI293" i="23"/>
  <c r="BK293" i="23"/>
  <c r="BJ293" i="23"/>
  <c r="BL293" i="23"/>
  <c r="BX298" i="23"/>
  <c r="CF298" i="23"/>
  <c r="BZ298" i="23"/>
  <c r="CH298" i="23"/>
  <c r="BY298" i="23"/>
  <c r="CA298" i="23"/>
  <c r="CB298" i="23"/>
  <c r="BS298" i="23"/>
  <c r="CC298" i="23"/>
  <c r="BV298" i="23"/>
  <c r="CD298" i="23"/>
  <c r="CE298" i="23"/>
  <c r="BT298" i="23"/>
  <c r="BW298" i="23"/>
  <c r="BU298" i="23"/>
  <c r="CG298" i="23"/>
  <c r="BR298" i="23"/>
  <c r="BQ298" i="23"/>
  <c r="BN298" i="23"/>
  <c r="BO298" i="23"/>
  <c r="BP298" i="23"/>
  <c r="AE251" i="23"/>
  <c r="AM251" i="23"/>
  <c r="AU251" i="23"/>
  <c r="BC251" i="23"/>
  <c r="BK251" i="23"/>
  <c r="BS251" i="23"/>
  <c r="CA251" i="23"/>
  <c r="X251" i="23"/>
  <c r="AF251" i="23"/>
  <c r="AN251" i="23"/>
  <c r="AV251" i="23"/>
  <c r="BD251" i="23"/>
  <c r="BL251" i="23"/>
  <c r="BT251" i="23"/>
  <c r="CB251" i="23"/>
  <c r="Z251" i="23"/>
  <c r="AH251" i="23"/>
  <c r="AP251" i="23"/>
  <c r="AX251" i="23"/>
  <c r="AI251" i="23"/>
  <c r="AT251" i="23"/>
  <c r="BG251" i="23"/>
  <c r="BQ251" i="23"/>
  <c r="CC251" i="23"/>
  <c r="AJ251" i="23"/>
  <c r="AW251" i="23"/>
  <c r="BH251" i="23"/>
  <c r="BR251" i="23"/>
  <c r="CD251" i="23"/>
  <c r="Y251" i="23"/>
  <c r="AK251" i="23"/>
  <c r="AY251" i="23"/>
  <c r="BI251" i="23"/>
  <c r="BU251" i="23"/>
  <c r="CE251" i="23"/>
  <c r="AA251" i="23"/>
  <c r="AL251" i="23"/>
  <c r="AZ251" i="23"/>
  <c r="BJ251" i="23"/>
  <c r="BV251" i="23"/>
  <c r="CF251" i="23"/>
  <c r="AC251" i="23"/>
  <c r="AQ251" i="23"/>
  <c r="BB251" i="23"/>
  <c r="BN251" i="23"/>
  <c r="BX251" i="23"/>
  <c r="CH251" i="23"/>
  <c r="AD251" i="23"/>
  <c r="AR251" i="23"/>
  <c r="BE251" i="23"/>
  <c r="BO251" i="23"/>
  <c r="BY251" i="23"/>
  <c r="BM251" i="23"/>
  <c r="BP251" i="23"/>
  <c r="AB251" i="23"/>
  <c r="BW251" i="23"/>
  <c r="AG251" i="23"/>
  <c r="BZ251" i="23"/>
  <c r="BA251" i="23"/>
  <c r="AO251" i="23"/>
  <c r="AS251" i="23"/>
  <c r="BF251" i="23"/>
  <c r="CG251" i="23"/>
  <c r="S251" i="23"/>
  <c r="T251" i="23"/>
  <c r="U251" i="23"/>
  <c r="V251" i="23"/>
  <c r="W251" i="23"/>
  <c r="BX300" i="23"/>
  <c r="CF300" i="23"/>
  <c r="BY300" i="23"/>
  <c r="CH300" i="23"/>
  <c r="BZ300" i="23"/>
  <c r="CA300" i="23"/>
  <c r="CB300" i="23"/>
  <c r="CD300" i="23"/>
  <c r="CG300" i="23"/>
  <c r="BW300" i="23"/>
  <c r="BV300" i="23"/>
  <c r="CE300" i="23"/>
  <c r="BU300" i="23"/>
  <c r="CC300" i="23"/>
  <c r="BQ300" i="23"/>
  <c r="BR300" i="23"/>
  <c r="BS300" i="23"/>
  <c r="BT300" i="23"/>
  <c r="BP300" i="23"/>
  <c r="BX296" i="23"/>
  <c r="CF296" i="23"/>
  <c r="BR296" i="23"/>
  <c r="BZ296" i="23"/>
  <c r="CH296" i="23"/>
  <c r="BW296" i="23"/>
  <c r="BY296" i="23"/>
  <c r="CA296" i="23"/>
  <c r="BQ296" i="23"/>
  <c r="CB296" i="23"/>
  <c r="BU296" i="23"/>
  <c r="CE296" i="23"/>
  <c r="CC296" i="23"/>
  <c r="CG296" i="23"/>
  <c r="BT296" i="23"/>
  <c r="BS296" i="23"/>
  <c r="CD296" i="23"/>
  <c r="BV296" i="23"/>
  <c r="BP296" i="23"/>
  <c r="BL296" i="23"/>
  <c r="BM296" i="23"/>
  <c r="BN296" i="23"/>
  <c r="BO296" i="23"/>
  <c r="BX302" i="23"/>
  <c r="CF302" i="23"/>
  <c r="CC302" i="23"/>
  <c r="CD302" i="23"/>
  <c r="CE302" i="23"/>
  <c r="CH302" i="23"/>
  <c r="BW302" i="23"/>
  <c r="BY302" i="23"/>
  <c r="CB302" i="23"/>
  <c r="CA302" i="23"/>
  <c r="CG302" i="23"/>
  <c r="BZ302" i="23"/>
  <c r="BR302" i="23"/>
  <c r="BS302" i="23"/>
  <c r="BT302" i="23"/>
  <c r="BV302" i="23"/>
  <c r="BU302" i="23"/>
  <c r="AK257" i="23"/>
  <c r="AS257" i="23"/>
  <c r="BA257" i="23"/>
  <c r="BI257" i="23"/>
  <c r="BQ257" i="23"/>
  <c r="BY257" i="23"/>
  <c r="CG257" i="23"/>
  <c r="AD257" i="23"/>
  <c r="AE257" i="23"/>
  <c r="AM257" i="23"/>
  <c r="AU257" i="23"/>
  <c r="BC257" i="23"/>
  <c r="BK257" i="23"/>
  <c r="BS257" i="23"/>
  <c r="CA257" i="23"/>
  <c r="AH257" i="23"/>
  <c r="AP257" i="23"/>
  <c r="AI257" i="23"/>
  <c r="AQ257" i="23"/>
  <c r="AY257" i="23"/>
  <c r="BG257" i="23"/>
  <c r="BO257" i="23"/>
  <c r="BW257" i="23"/>
  <c r="CE257" i="23"/>
  <c r="AF257" i="23"/>
  <c r="AV257" i="23"/>
  <c r="BH257" i="23"/>
  <c r="BU257" i="23"/>
  <c r="CH257" i="23"/>
  <c r="AG257" i="23"/>
  <c r="AW257" i="23"/>
  <c r="BJ257" i="23"/>
  <c r="BV257" i="23"/>
  <c r="AJ257" i="23"/>
  <c r="AX257" i="23"/>
  <c r="BL257" i="23"/>
  <c r="BX257" i="23"/>
  <c r="AL257" i="23"/>
  <c r="AZ257" i="23"/>
  <c r="BM257" i="23"/>
  <c r="BZ257" i="23"/>
  <c r="AR257" i="23"/>
  <c r="BE257" i="23"/>
  <c r="BR257" i="23"/>
  <c r="CD257" i="23"/>
  <c r="BB257" i="23"/>
  <c r="CF257" i="23"/>
  <c r="BD257" i="23"/>
  <c r="BF257" i="23"/>
  <c r="BN257" i="23"/>
  <c r="AO257" i="23"/>
  <c r="CB257" i="23"/>
  <c r="AT257" i="23"/>
  <c r="BP257" i="23"/>
  <c r="BT257" i="23"/>
  <c r="CC257" i="23"/>
  <c r="AN257" i="23"/>
  <c r="AA257" i="23"/>
  <c r="Z257" i="23"/>
  <c r="AB257" i="23"/>
  <c r="AC257" i="23"/>
  <c r="Y257" i="23"/>
  <c r="BH287" i="23"/>
  <c r="BP287" i="23"/>
  <c r="BX287" i="23"/>
  <c r="CF287" i="23"/>
  <c r="BI287" i="23"/>
  <c r="BQ287" i="23"/>
  <c r="BY287" i="23"/>
  <c r="CG287" i="23"/>
  <c r="BJ287" i="23"/>
  <c r="BR287" i="23"/>
  <c r="BZ287" i="23"/>
  <c r="CH287" i="23"/>
  <c r="BM287" i="23"/>
  <c r="BU287" i="23"/>
  <c r="CC287" i="23"/>
  <c r="BV287" i="23"/>
  <c r="BW287" i="23"/>
  <c r="BK287" i="23"/>
  <c r="CA287" i="23"/>
  <c r="BL287" i="23"/>
  <c r="CB287" i="23"/>
  <c r="BS287" i="23"/>
  <c r="BN287" i="23"/>
  <c r="BT287" i="23"/>
  <c r="CD287" i="23"/>
  <c r="CE287" i="23"/>
  <c r="BO287" i="23"/>
  <c r="BD287" i="23"/>
  <c r="BE287" i="23"/>
  <c r="BG287" i="23"/>
  <c r="BC287" i="23"/>
  <c r="BF287" i="23"/>
  <c r="AM260" i="23"/>
  <c r="AU260" i="23"/>
  <c r="BC260" i="23"/>
  <c r="BK260" i="23"/>
  <c r="BS260" i="23"/>
  <c r="CA260" i="23"/>
  <c r="AK260" i="23"/>
  <c r="AT260" i="23"/>
  <c r="BD260" i="23"/>
  <c r="BM260" i="23"/>
  <c r="BV260" i="23"/>
  <c r="CE260" i="23"/>
  <c r="AL260" i="23"/>
  <c r="AV260" i="23"/>
  <c r="BE260" i="23"/>
  <c r="BN260" i="23"/>
  <c r="BW260" i="23"/>
  <c r="CF260" i="23"/>
  <c r="AN260" i="23"/>
  <c r="AW260" i="23"/>
  <c r="BF260" i="23"/>
  <c r="BO260" i="23"/>
  <c r="BX260" i="23"/>
  <c r="CG260" i="23"/>
  <c r="AO260" i="23"/>
  <c r="AX260" i="23"/>
  <c r="BG260" i="23"/>
  <c r="BP260" i="23"/>
  <c r="BY260" i="23"/>
  <c r="CH260" i="23"/>
  <c r="AI260" i="23"/>
  <c r="AR260" i="23"/>
  <c r="BA260" i="23"/>
  <c r="BJ260" i="23"/>
  <c r="BT260" i="23"/>
  <c r="CC260" i="23"/>
  <c r="AP260" i="23"/>
  <c r="BL260" i="23"/>
  <c r="AQ260" i="23"/>
  <c r="BQ260" i="23"/>
  <c r="AS260" i="23"/>
  <c r="BR260" i="23"/>
  <c r="AY260" i="23"/>
  <c r="BU260" i="23"/>
  <c r="AH260" i="23"/>
  <c r="BH260" i="23"/>
  <c r="CD260" i="23"/>
  <c r="BZ260" i="23"/>
  <c r="CB260" i="23"/>
  <c r="AG260" i="23"/>
  <c r="BB260" i="23"/>
  <c r="AJ260" i="23"/>
  <c r="AZ260" i="23"/>
  <c r="BI260" i="23"/>
  <c r="AE260" i="23"/>
  <c r="AF260" i="23"/>
  <c r="AB260" i="23"/>
  <c r="AC260" i="23"/>
  <c r="AD260" i="23"/>
  <c r="BP291" i="23"/>
  <c r="BX291" i="23"/>
  <c r="CF291" i="23"/>
  <c r="BQ291" i="23"/>
  <c r="BY291" i="23"/>
  <c r="CG291" i="23"/>
  <c r="BR291" i="23"/>
  <c r="BZ291" i="23"/>
  <c r="CH291" i="23"/>
  <c r="BM291" i="23"/>
  <c r="BU291" i="23"/>
  <c r="CC291" i="23"/>
  <c r="BL291" i="23"/>
  <c r="CB291" i="23"/>
  <c r="BN291" i="23"/>
  <c r="CD291" i="23"/>
  <c r="BO291" i="23"/>
  <c r="CE291" i="23"/>
  <c r="BS291" i="23"/>
  <c r="BW291" i="23"/>
  <c r="BT291" i="23"/>
  <c r="BV291" i="23"/>
  <c r="CA291" i="23"/>
  <c r="BJ291" i="23"/>
  <c r="BI291" i="23"/>
  <c r="BK291" i="23"/>
  <c r="BG291" i="23"/>
  <c r="BH291" i="23"/>
  <c r="CF309" i="23"/>
  <c r="CE309" i="23"/>
  <c r="CG309" i="23"/>
  <c r="CH309" i="23"/>
  <c r="CD309" i="23"/>
  <c r="BZ309" i="23"/>
  <c r="CB309" i="23"/>
  <c r="CC309" i="23"/>
  <c r="BY309" i="23"/>
  <c r="CA309" i="23"/>
  <c r="AE253" i="23"/>
  <c r="AM253" i="23"/>
  <c r="AU253" i="23"/>
  <c r="AF253" i="23"/>
  <c r="AN253" i="23"/>
  <c r="AV253" i="23"/>
  <c r="AG253" i="23"/>
  <c r="AQ253" i="23"/>
  <c r="BA253" i="23"/>
  <c r="BI253" i="23"/>
  <c r="BQ253" i="23"/>
  <c r="BY253" i="23"/>
  <c r="CG253" i="23"/>
  <c r="AH253" i="23"/>
  <c r="AR253" i="23"/>
  <c r="BB253" i="23"/>
  <c r="BJ253" i="23"/>
  <c r="BR253" i="23"/>
  <c r="BZ253" i="23"/>
  <c r="CH253" i="23"/>
  <c r="AI253" i="23"/>
  <c r="AS253" i="23"/>
  <c r="BC253" i="23"/>
  <c r="BK253" i="23"/>
  <c r="BS253" i="23"/>
  <c r="CA253" i="23"/>
  <c r="Z253" i="23"/>
  <c r="AJ253" i="23"/>
  <c r="AT253" i="23"/>
  <c r="BD253" i="23"/>
  <c r="BL253" i="23"/>
  <c r="BT253" i="23"/>
  <c r="CB253" i="23"/>
  <c r="AB253" i="23"/>
  <c r="AL253" i="23"/>
  <c r="AX253" i="23"/>
  <c r="BF253" i="23"/>
  <c r="BN253" i="23"/>
  <c r="BV253" i="23"/>
  <c r="CD253" i="23"/>
  <c r="AC253" i="23"/>
  <c r="AO253" i="23"/>
  <c r="AY253" i="23"/>
  <c r="BG253" i="23"/>
  <c r="BO253" i="23"/>
  <c r="BW253" i="23"/>
  <c r="CE253" i="23"/>
  <c r="AK253" i="23"/>
  <c r="BU253" i="23"/>
  <c r="AP253" i="23"/>
  <c r="BX253" i="23"/>
  <c r="AW253" i="23"/>
  <c r="CC253" i="23"/>
  <c r="AZ253" i="23"/>
  <c r="CF253" i="23"/>
  <c r="AA253" i="23"/>
  <c r="BM253" i="23"/>
  <c r="BP253" i="23"/>
  <c r="BE253" i="23"/>
  <c r="AD253" i="23"/>
  <c r="BH253" i="23"/>
  <c r="Y253" i="23"/>
  <c r="U253" i="23"/>
  <c r="W253" i="23"/>
  <c r="V253" i="23"/>
  <c r="X253" i="23"/>
  <c r="AZ273" i="23"/>
  <c r="BH273" i="23"/>
  <c r="BP273" i="23"/>
  <c r="BX273" i="23"/>
  <c r="CF273" i="23"/>
  <c r="BA273" i="23"/>
  <c r="BI273" i="23"/>
  <c r="BQ273" i="23"/>
  <c r="BY273" i="23"/>
  <c r="CG273" i="23"/>
  <c r="AT273" i="23"/>
  <c r="BB273" i="23"/>
  <c r="BJ273" i="23"/>
  <c r="BR273" i="23"/>
  <c r="BZ273" i="23"/>
  <c r="CH273" i="23"/>
  <c r="AW273" i="23"/>
  <c r="BE273" i="23"/>
  <c r="BM273" i="23"/>
  <c r="BU273" i="23"/>
  <c r="CC273" i="23"/>
  <c r="AV273" i="23"/>
  <c r="BL273" i="23"/>
  <c r="CB273" i="23"/>
  <c r="AX273" i="23"/>
  <c r="BN273" i="23"/>
  <c r="CD273" i="23"/>
  <c r="AY273" i="23"/>
  <c r="BO273" i="23"/>
  <c r="CE273" i="23"/>
  <c r="BC273" i="23"/>
  <c r="BS273" i="23"/>
  <c r="BG273" i="23"/>
  <c r="BW273" i="23"/>
  <c r="CA273" i="23"/>
  <c r="AU273" i="23"/>
  <c r="BD273" i="23"/>
  <c r="BT273" i="23"/>
  <c r="BF273" i="23"/>
  <c r="BK273" i="23"/>
  <c r="BV273" i="23"/>
  <c r="AS273" i="23"/>
  <c r="AO273" i="23"/>
  <c r="AQ273" i="23"/>
  <c r="AP273" i="23"/>
  <c r="AR273" i="23"/>
  <c r="AQ266" i="23"/>
  <c r="AY266" i="23"/>
  <c r="BG266" i="23"/>
  <c r="BO266" i="23"/>
  <c r="BW266" i="23"/>
  <c r="CE266" i="23"/>
  <c r="AR266" i="23"/>
  <c r="AZ266" i="23"/>
  <c r="BH266" i="23"/>
  <c r="BP266" i="23"/>
  <c r="BX266" i="23"/>
  <c r="CF266" i="23"/>
  <c r="AT266" i="23"/>
  <c r="BB266" i="23"/>
  <c r="BJ266" i="23"/>
  <c r="BR266" i="23"/>
  <c r="BZ266" i="23"/>
  <c r="CH266" i="23"/>
  <c r="AO266" i="23"/>
  <c r="AW266" i="23"/>
  <c r="BE266" i="23"/>
  <c r="BM266" i="23"/>
  <c r="BU266" i="23"/>
  <c r="CC266" i="23"/>
  <c r="AN266" i="23"/>
  <c r="BD266" i="23"/>
  <c r="BT266" i="23"/>
  <c r="AP266" i="23"/>
  <c r="BF266" i="23"/>
  <c r="BV266" i="23"/>
  <c r="AS266" i="23"/>
  <c r="BI266" i="23"/>
  <c r="BY266" i="23"/>
  <c r="AU266" i="23"/>
  <c r="BK266" i="23"/>
  <c r="CA266" i="23"/>
  <c r="BA266" i="23"/>
  <c r="BQ266" i="23"/>
  <c r="CG266" i="23"/>
  <c r="BL266" i="23"/>
  <c r="BN266" i="23"/>
  <c r="BS266" i="23"/>
  <c r="CB266" i="23"/>
  <c r="AX266" i="23"/>
  <c r="AM266" i="23"/>
  <c r="CD266" i="23"/>
  <c r="AV266" i="23"/>
  <c r="BC266" i="23"/>
  <c r="AH266" i="23"/>
  <c r="AI266" i="23"/>
  <c r="AJ266" i="23"/>
  <c r="AL266" i="23"/>
  <c r="AK266" i="23"/>
  <c r="AQ264" i="23"/>
  <c r="AY264" i="23"/>
  <c r="BG264" i="23"/>
  <c r="BO264" i="23"/>
  <c r="BW264" i="23"/>
  <c r="CE264" i="23"/>
  <c r="AR264" i="23"/>
  <c r="AZ264" i="23"/>
  <c r="BH264" i="23"/>
  <c r="BP264" i="23"/>
  <c r="BX264" i="23"/>
  <c r="CF264" i="23"/>
  <c r="AK264" i="23"/>
  <c r="AS264" i="23"/>
  <c r="BA264" i="23"/>
  <c r="BI264" i="23"/>
  <c r="BQ264" i="23"/>
  <c r="BY264" i="23"/>
  <c r="CG264" i="23"/>
  <c r="AL264" i="23"/>
  <c r="AT264" i="23"/>
  <c r="BB264" i="23"/>
  <c r="BJ264" i="23"/>
  <c r="BR264" i="23"/>
  <c r="BZ264" i="23"/>
  <c r="CH264" i="23"/>
  <c r="AO264" i="23"/>
  <c r="AW264" i="23"/>
  <c r="BE264" i="23"/>
  <c r="BM264" i="23"/>
  <c r="BU264" i="23"/>
  <c r="CC264" i="23"/>
  <c r="AM264" i="23"/>
  <c r="BF264" i="23"/>
  <c r="CB264" i="23"/>
  <c r="AN264" i="23"/>
  <c r="BK264" i="23"/>
  <c r="CD264" i="23"/>
  <c r="AP264" i="23"/>
  <c r="BL264" i="23"/>
  <c r="AU264" i="23"/>
  <c r="BN264" i="23"/>
  <c r="BC264" i="23"/>
  <c r="BV264" i="23"/>
  <c r="AX264" i="23"/>
  <c r="BD264" i="23"/>
  <c r="BS264" i="23"/>
  <c r="BT264" i="23"/>
  <c r="CA264" i="23"/>
  <c r="AV264" i="23"/>
  <c r="AJ264" i="23"/>
  <c r="AF264" i="23"/>
  <c r="AG264" i="23"/>
  <c r="AH264" i="23"/>
  <c r="AI264" i="23"/>
  <c r="AZ276" i="23"/>
  <c r="BH276" i="23"/>
  <c r="BP276" i="23"/>
  <c r="BX276" i="23"/>
  <c r="CF276" i="23"/>
  <c r="BA276" i="23"/>
  <c r="BI276" i="23"/>
  <c r="BQ276" i="23"/>
  <c r="BY276" i="23"/>
  <c r="CG276" i="23"/>
  <c r="BB276" i="23"/>
  <c r="BJ276" i="23"/>
  <c r="BR276" i="23"/>
  <c r="BZ276" i="23"/>
  <c r="CH276" i="23"/>
  <c r="AW276" i="23"/>
  <c r="BE276" i="23"/>
  <c r="BM276" i="23"/>
  <c r="BU276" i="23"/>
  <c r="CC276" i="23"/>
  <c r="BD276" i="23"/>
  <c r="BT276" i="23"/>
  <c r="BF276" i="23"/>
  <c r="BV276" i="23"/>
  <c r="BG276" i="23"/>
  <c r="BW276" i="23"/>
  <c r="BK276" i="23"/>
  <c r="CA276" i="23"/>
  <c r="AY276" i="23"/>
  <c r="BO276" i="23"/>
  <c r="CE276" i="23"/>
  <c r="CD276" i="23"/>
  <c r="AX276" i="23"/>
  <c r="BC276" i="23"/>
  <c r="BS276" i="23"/>
  <c r="BN276" i="23"/>
  <c r="BL276" i="23"/>
  <c r="CB276" i="23"/>
  <c r="AS276" i="23"/>
  <c r="AT276" i="23"/>
  <c r="AU276" i="23"/>
  <c r="AV276" i="23"/>
  <c r="AR276" i="23"/>
  <c r="CF305" i="23"/>
  <c r="CH305" i="23"/>
  <c r="CA305" i="23"/>
  <c r="CB305" i="23"/>
  <c r="CE305" i="23"/>
  <c r="BZ305" i="23"/>
  <c r="CC305" i="23"/>
  <c r="CG305" i="23"/>
  <c r="CD305" i="23"/>
  <c r="BX305" i="23"/>
  <c r="BY305" i="23"/>
  <c r="BU305" i="23"/>
  <c r="BW305" i="23"/>
  <c r="BV305" i="23"/>
  <c r="AR271" i="23"/>
  <c r="AZ271" i="23"/>
  <c r="BH271" i="23"/>
  <c r="BP271" i="23"/>
  <c r="BX271" i="23"/>
  <c r="CF271" i="23"/>
  <c r="AS271" i="23"/>
  <c r="BA271" i="23"/>
  <c r="BI271" i="23"/>
  <c r="BQ271" i="23"/>
  <c r="BY271" i="23"/>
  <c r="CG271" i="23"/>
  <c r="AT271" i="23"/>
  <c r="BB271" i="23"/>
  <c r="BJ271" i="23"/>
  <c r="BR271" i="23"/>
  <c r="BZ271" i="23"/>
  <c r="CH271" i="23"/>
  <c r="AW271" i="23"/>
  <c r="BE271" i="23"/>
  <c r="BM271" i="23"/>
  <c r="BU271" i="23"/>
  <c r="CC271" i="23"/>
  <c r="BF271" i="23"/>
  <c r="BV271" i="23"/>
  <c r="BG271" i="23"/>
  <c r="BW271" i="23"/>
  <c r="AU271" i="23"/>
  <c r="BK271" i="23"/>
  <c r="CA271" i="23"/>
  <c r="AV271" i="23"/>
  <c r="BL271" i="23"/>
  <c r="CB271" i="23"/>
  <c r="BC271" i="23"/>
  <c r="BS271" i="23"/>
  <c r="BO271" i="23"/>
  <c r="CD271" i="23"/>
  <c r="CE271" i="23"/>
  <c r="BD271" i="23"/>
  <c r="BT271" i="23"/>
  <c r="BN271" i="23"/>
  <c r="AX271" i="23"/>
  <c r="AY271" i="23"/>
  <c r="AP271" i="23"/>
  <c r="AQ271" i="23"/>
  <c r="AM271" i="23"/>
  <c r="AN271" i="23"/>
  <c r="AO271" i="23"/>
  <c r="CG312" i="23"/>
  <c r="CH312" i="23"/>
  <c r="CD312" i="23"/>
  <c r="CE312" i="23"/>
  <c r="CF312" i="23"/>
  <c r="CB312" i="23"/>
  <c r="CC312" i="23"/>
  <c r="AQ267" i="23"/>
  <c r="AY267" i="23"/>
  <c r="BG267" i="23"/>
  <c r="AR267" i="23"/>
  <c r="AZ267" i="23"/>
  <c r="BH267" i="23"/>
  <c r="BP267" i="23"/>
  <c r="BX267" i="23"/>
  <c r="CF267" i="23"/>
  <c r="AT267" i="23"/>
  <c r="BB267" i="23"/>
  <c r="BJ267" i="23"/>
  <c r="BR267" i="23"/>
  <c r="BZ267" i="23"/>
  <c r="CH267" i="23"/>
  <c r="AO267" i="23"/>
  <c r="AW267" i="23"/>
  <c r="BE267" i="23"/>
  <c r="BM267" i="23"/>
  <c r="BU267" i="23"/>
  <c r="CC267" i="23"/>
  <c r="AN267" i="23"/>
  <c r="BD267" i="23"/>
  <c r="BS267" i="23"/>
  <c r="CE267" i="23"/>
  <c r="AP267" i="23"/>
  <c r="BF267" i="23"/>
  <c r="BT267" i="23"/>
  <c r="CG267" i="23"/>
  <c r="AS267" i="23"/>
  <c r="BI267" i="23"/>
  <c r="BV267" i="23"/>
  <c r="AU267" i="23"/>
  <c r="BK267" i="23"/>
  <c r="BW267" i="23"/>
  <c r="BA267" i="23"/>
  <c r="BO267" i="23"/>
  <c r="CB267" i="23"/>
  <c r="BC267" i="23"/>
  <c r="BL267" i="23"/>
  <c r="BN267" i="23"/>
  <c r="BQ267" i="23"/>
  <c r="AV267" i="23"/>
  <c r="CD267" i="23"/>
  <c r="AX267" i="23"/>
  <c r="CA267" i="23"/>
  <c r="BY267" i="23"/>
  <c r="AL267" i="23"/>
  <c r="AM267" i="23"/>
  <c r="AI267" i="23"/>
  <c r="AJ267" i="23"/>
  <c r="AK267" i="23"/>
  <c r="BP288" i="23"/>
  <c r="BX288" i="23"/>
  <c r="CF288" i="23"/>
  <c r="BI288" i="23"/>
  <c r="BQ288" i="23"/>
  <c r="BY288" i="23"/>
  <c r="CG288" i="23"/>
  <c r="BJ288" i="23"/>
  <c r="BR288" i="23"/>
  <c r="BZ288" i="23"/>
  <c r="CH288" i="23"/>
  <c r="BM288" i="23"/>
  <c r="BU288" i="23"/>
  <c r="CC288" i="23"/>
  <c r="BS288" i="23"/>
  <c r="BT288" i="23"/>
  <c r="BV288" i="23"/>
  <c r="BW288" i="23"/>
  <c r="BN288" i="23"/>
  <c r="CD288" i="23"/>
  <c r="CE288" i="23"/>
  <c r="BK288" i="23"/>
  <c r="CA288" i="23"/>
  <c r="CB288" i="23"/>
  <c r="BO288" i="23"/>
  <c r="BL288" i="23"/>
  <c r="BH288" i="23"/>
  <c r="BD288" i="23"/>
  <c r="BG288" i="23"/>
  <c r="BE288" i="23"/>
  <c r="BF288" i="23"/>
  <c r="AT268" i="23"/>
  <c r="BB268" i="23"/>
  <c r="AO268" i="23"/>
  <c r="AW268" i="23"/>
  <c r="BE268" i="23"/>
  <c r="BM268" i="23"/>
  <c r="AU268" i="23"/>
  <c r="BF268" i="23"/>
  <c r="BO268" i="23"/>
  <c r="BW268" i="23"/>
  <c r="CE268" i="23"/>
  <c r="AV268" i="23"/>
  <c r="BG268" i="23"/>
  <c r="BP268" i="23"/>
  <c r="BX268" i="23"/>
  <c r="CF268" i="23"/>
  <c r="AX268" i="23"/>
  <c r="BH268" i="23"/>
  <c r="BQ268" i="23"/>
  <c r="BY268" i="23"/>
  <c r="CG268" i="23"/>
  <c r="AY268" i="23"/>
  <c r="BI268" i="23"/>
  <c r="BR268" i="23"/>
  <c r="BZ268" i="23"/>
  <c r="CH268" i="23"/>
  <c r="AR268" i="23"/>
  <c r="BC268" i="23"/>
  <c r="BL268" i="23"/>
  <c r="BU268" i="23"/>
  <c r="CC268" i="23"/>
  <c r="BK268" i="23"/>
  <c r="AP268" i="23"/>
  <c r="BN268" i="23"/>
  <c r="AQ268" i="23"/>
  <c r="BS268" i="23"/>
  <c r="AS268" i="23"/>
  <c r="BT268" i="23"/>
  <c r="BD268" i="23"/>
  <c r="CB268" i="23"/>
  <c r="BV268" i="23"/>
  <c r="CD268" i="23"/>
  <c r="BA268" i="23"/>
  <c r="BJ268" i="23"/>
  <c r="CA268" i="23"/>
  <c r="AZ268" i="23"/>
  <c r="AJ268" i="23"/>
  <c r="AK268" i="23"/>
  <c r="AL268" i="23"/>
  <c r="AM268" i="23"/>
  <c r="AN268" i="23"/>
  <c r="AC256" i="23"/>
  <c r="AK256" i="23"/>
  <c r="AS256" i="23"/>
  <c r="BA256" i="23"/>
  <c r="BI256" i="23"/>
  <c r="BQ256" i="23"/>
  <c r="BY256" i="23"/>
  <c r="CG256" i="23"/>
  <c r="AD256" i="23"/>
  <c r="AL256" i="23"/>
  <c r="AT256" i="23"/>
  <c r="BB256" i="23"/>
  <c r="BJ256" i="23"/>
  <c r="BR256" i="23"/>
  <c r="BZ256" i="23"/>
  <c r="CH256" i="23"/>
  <c r="AE256" i="23"/>
  <c r="AM256" i="23"/>
  <c r="AU256" i="23"/>
  <c r="BC256" i="23"/>
  <c r="BK256" i="23"/>
  <c r="BS256" i="23"/>
  <c r="CA256" i="23"/>
  <c r="AH256" i="23"/>
  <c r="AP256" i="23"/>
  <c r="AX256" i="23"/>
  <c r="BF256" i="23"/>
  <c r="BN256" i="23"/>
  <c r="BV256" i="23"/>
  <c r="CD256" i="23"/>
  <c r="AI256" i="23"/>
  <c r="AQ256" i="23"/>
  <c r="AY256" i="23"/>
  <c r="BG256" i="23"/>
  <c r="BO256" i="23"/>
  <c r="BW256" i="23"/>
  <c r="CE256" i="23"/>
  <c r="AO256" i="23"/>
  <c r="BL256" i="23"/>
  <c r="CF256" i="23"/>
  <c r="AR256" i="23"/>
  <c r="BM256" i="23"/>
  <c r="AV256" i="23"/>
  <c r="BP256" i="23"/>
  <c r="AW256" i="23"/>
  <c r="BT256" i="23"/>
  <c r="AJ256" i="23"/>
  <c r="BE256" i="23"/>
  <c r="CB256" i="23"/>
  <c r="AZ256" i="23"/>
  <c r="BD256" i="23"/>
  <c r="BH256" i="23"/>
  <c r="BU256" i="23"/>
  <c r="AG256" i="23"/>
  <c r="BX256" i="23"/>
  <c r="AN256" i="23"/>
  <c r="AF256" i="23"/>
  <c r="CC256" i="23"/>
  <c r="AB256" i="23"/>
  <c r="X256" i="23"/>
  <c r="Y256" i="23"/>
  <c r="Z256" i="23"/>
  <c r="AA256" i="23"/>
  <c r="BH283" i="23"/>
  <c r="BP283" i="23"/>
  <c r="BX283" i="23"/>
  <c r="CF283" i="23"/>
  <c r="BI283" i="23"/>
  <c r="BQ283" i="23"/>
  <c r="BY283" i="23"/>
  <c r="CG283" i="23"/>
  <c r="BJ283" i="23"/>
  <c r="BR283" i="23"/>
  <c r="BZ283" i="23"/>
  <c r="CH283" i="23"/>
  <c r="BE283" i="23"/>
  <c r="BM283" i="23"/>
  <c r="BU283" i="23"/>
  <c r="CC283" i="23"/>
  <c r="BL283" i="23"/>
  <c r="CB283" i="23"/>
  <c r="BN283" i="23"/>
  <c r="CD283" i="23"/>
  <c r="BO283" i="23"/>
  <c r="CE283" i="23"/>
  <c r="BS283" i="23"/>
  <c r="BG283" i="23"/>
  <c r="BW283" i="23"/>
  <c r="BF283" i="23"/>
  <c r="BT283" i="23"/>
  <c r="BV283" i="23"/>
  <c r="CA283" i="23"/>
  <c r="BK283" i="23"/>
  <c r="BD283" i="23"/>
  <c r="AY283" i="23"/>
  <c r="AZ283" i="23"/>
  <c r="BA283" i="23"/>
  <c r="BB283" i="23"/>
  <c r="BC283" i="23"/>
  <c r="CH313" i="23"/>
  <c r="CC313" i="23"/>
  <c r="CE313" i="23"/>
  <c r="CD313" i="23"/>
  <c r="CF313" i="23"/>
  <c r="CG313" i="23"/>
  <c r="CF306" i="23"/>
  <c r="CB306" i="23"/>
  <c r="CC306" i="23"/>
  <c r="CG306" i="23"/>
  <c r="CD306" i="23"/>
  <c r="CA306" i="23"/>
  <c r="CE306" i="23"/>
  <c r="CH306" i="23"/>
  <c r="BX306" i="23"/>
  <c r="BZ306" i="23"/>
  <c r="BY306" i="23"/>
  <c r="BV306" i="23"/>
  <c r="BW306" i="23"/>
  <c r="W250" i="23"/>
  <c r="AE250" i="23"/>
  <c r="AM250" i="23"/>
  <c r="AU250" i="23"/>
  <c r="BC250" i="23"/>
  <c r="BK250" i="23"/>
  <c r="BS250" i="23"/>
  <c r="CA250" i="23"/>
  <c r="X250" i="23"/>
  <c r="AF250" i="23"/>
  <c r="AN250" i="23"/>
  <c r="AV250" i="23"/>
  <c r="BD250" i="23"/>
  <c r="BL250" i="23"/>
  <c r="BT250" i="23"/>
  <c r="CB250" i="23"/>
  <c r="Y250" i="23"/>
  <c r="AG250" i="23"/>
  <c r="AO250" i="23"/>
  <c r="AW250" i="23"/>
  <c r="BE250" i="23"/>
  <c r="BM250" i="23"/>
  <c r="BU250" i="23"/>
  <c r="Z250" i="23"/>
  <c r="AH250" i="23"/>
  <c r="AP250" i="23"/>
  <c r="AX250" i="23"/>
  <c r="BF250" i="23"/>
  <c r="BN250" i="23"/>
  <c r="BV250" i="23"/>
  <c r="CD250" i="23"/>
  <c r="AA250" i="23"/>
  <c r="AQ250" i="23"/>
  <c r="BG250" i="23"/>
  <c r="BW250" i="23"/>
  <c r="CH250" i="23"/>
  <c r="AB250" i="23"/>
  <c r="AR250" i="23"/>
  <c r="BH250" i="23"/>
  <c r="BX250" i="23"/>
  <c r="AC250" i="23"/>
  <c r="AS250" i="23"/>
  <c r="BI250" i="23"/>
  <c r="BY250" i="23"/>
  <c r="AD250" i="23"/>
  <c r="AT250" i="23"/>
  <c r="BJ250" i="23"/>
  <c r="BZ250" i="23"/>
  <c r="AJ250" i="23"/>
  <c r="AZ250" i="23"/>
  <c r="BP250" i="23"/>
  <c r="CE250" i="23"/>
  <c r="AK250" i="23"/>
  <c r="BA250" i="23"/>
  <c r="BQ250" i="23"/>
  <c r="CF250" i="23"/>
  <c r="CG250" i="23"/>
  <c r="AI250" i="23"/>
  <c r="AL250" i="23"/>
  <c r="AY250" i="23"/>
  <c r="BR250" i="23"/>
  <c r="CC250" i="23"/>
  <c r="BO250" i="23"/>
  <c r="BB250" i="23"/>
  <c r="R250" i="23"/>
  <c r="S250" i="23"/>
  <c r="T250" i="23"/>
  <c r="V250" i="23"/>
  <c r="U250" i="23"/>
  <c r="AC255" i="23"/>
  <c r="AK255" i="23"/>
  <c r="AS255" i="23"/>
  <c r="BA255" i="23"/>
  <c r="BI255" i="23"/>
  <c r="BQ255" i="23"/>
  <c r="BY255" i="23"/>
  <c r="CG255" i="23"/>
  <c r="AD255" i="23"/>
  <c r="AL255" i="23"/>
  <c r="AT255" i="23"/>
  <c r="BB255" i="23"/>
  <c r="BJ255" i="23"/>
  <c r="BR255" i="23"/>
  <c r="BZ255" i="23"/>
  <c r="CH255" i="23"/>
  <c r="AE255" i="23"/>
  <c r="AM255" i="23"/>
  <c r="AU255" i="23"/>
  <c r="BC255" i="23"/>
  <c r="BK255" i="23"/>
  <c r="BS255" i="23"/>
  <c r="CA255" i="23"/>
  <c r="AF255" i="23"/>
  <c r="AN255" i="23"/>
  <c r="AV255" i="23"/>
  <c r="BD255" i="23"/>
  <c r="AH255" i="23"/>
  <c r="AP255" i="23"/>
  <c r="AX255" i="23"/>
  <c r="BF255" i="23"/>
  <c r="BN255" i="23"/>
  <c r="BV255" i="23"/>
  <c r="CD255" i="23"/>
  <c r="AI255" i="23"/>
  <c r="AQ255" i="23"/>
  <c r="AY255" i="23"/>
  <c r="BG255" i="23"/>
  <c r="BO255" i="23"/>
  <c r="BW255" i="23"/>
  <c r="CE255" i="23"/>
  <c r="AR255" i="23"/>
  <c r="BT255" i="23"/>
  <c r="AW255" i="23"/>
  <c r="BU255" i="23"/>
  <c r="AZ255" i="23"/>
  <c r="BX255" i="23"/>
  <c r="BE255" i="23"/>
  <c r="CB255" i="23"/>
  <c r="AJ255" i="23"/>
  <c r="BM255" i="23"/>
  <c r="AG255" i="23"/>
  <c r="AO255" i="23"/>
  <c r="BH255" i="23"/>
  <c r="BL255" i="23"/>
  <c r="CF255" i="23"/>
  <c r="AB255" i="23"/>
  <c r="CC255" i="23"/>
  <c r="BP255" i="23"/>
  <c r="W255" i="23"/>
  <c r="X255" i="23"/>
  <c r="Z255" i="23"/>
  <c r="AA255" i="23"/>
  <c r="Y255" i="23"/>
  <c r="AK258" i="23"/>
  <c r="AS258" i="23"/>
  <c r="BA258" i="23"/>
  <c r="BI258" i="23"/>
  <c r="BQ258" i="23"/>
  <c r="BY258" i="23"/>
  <c r="CG258" i="23"/>
  <c r="AE258" i="23"/>
  <c r="AM258" i="23"/>
  <c r="AU258" i="23"/>
  <c r="BC258" i="23"/>
  <c r="BK258" i="23"/>
  <c r="BS258" i="23"/>
  <c r="CA258" i="23"/>
  <c r="AI258" i="23"/>
  <c r="AQ258" i="23"/>
  <c r="AY258" i="23"/>
  <c r="AP258" i="23"/>
  <c r="BD258" i="23"/>
  <c r="BN258" i="23"/>
  <c r="BX258" i="23"/>
  <c r="AF258" i="23"/>
  <c r="AR258" i="23"/>
  <c r="BE258" i="23"/>
  <c r="BO258" i="23"/>
  <c r="BZ258" i="23"/>
  <c r="AG258" i="23"/>
  <c r="AT258" i="23"/>
  <c r="BF258" i="23"/>
  <c r="BP258" i="23"/>
  <c r="CB258" i="23"/>
  <c r="AH258" i="23"/>
  <c r="AV258" i="23"/>
  <c r="BG258" i="23"/>
  <c r="BR258" i="23"/>
  <c r="CC258" i="23"/>
  <c r="AN258" i="23"/>
  <c r="AZ258" i="23"/>
  <c r="BL258" i="23"/>
  <c r="BV258" i="23"/>
  <c r="CF258" i="23"/>
  <c r="BJ258" i="23"/>
  <c r="AJ258" i="23"/>
  <c r="BM258" i="23"/>
  <c r="AL258" i="23"/>
  <c r="BT258" i="23"/>
  <c r="AO258" i="23"/>
  <c r="BU258" i="23"/>
  <c r="BB258" i="23"/>
  <c r="CE258" i="23"/>
  <c r="CD258" i="23"/>
  <c r="CH258" i="23"/>
  <c r="BH258" i="23"/>
  <c r="AW258" i="23"/>
  <c r="AX258" i="23"/>
  <c r="BW258" i="23"/>
  <c r="AC258" i="23"/>
  <c r="Z258" i="23"/>
  <c r="AA258" i="23"/>
  <c r="AB258" i="23"/>
  <c r="AD258" i="23"/>
  <c r="AZ279" i="23"/>
  <c r="BH279" i="23"/>
  <c r="BP279" i="23"/>
  <c r="BX279" i="23"/>
  <c r="CF279" i="23"/>
  <c r="BA279" i="23"/>
  <c r="BI279" i="23"/>
  <c r="BQ279" i="23"/>
  <c r="BY279" i="23"/>
  <c r="CG279" i="23"/>
  <c r="BB279" i="23"/>
  <c r="BJ279" i="23"/>
  <c r="BR279" i="23"/>
  <c r="BZ279" i="23"/>
  <c r="CH279" i="23"/>
  <c r="BE279" i="23"/>
  <c r="BM279" i="23"/>
  <c r="BU279" i="23"/>
  <c r="CC279" i="23"/>
  <c r="BF279" i="23"/>
  <c r="BV279" i="23"/>
  <c r="BG279" i="23"/>
  <c r="BW279" i="23"/>
  <c r="BK279" i="23"/>
  <c r="CA279" i="23"/>
  <c r="BL279" i="23"/>
  <c r="CB279" i="23"/>
  <c r="BC279" i="23"/>
  <c r="BS279" i="23"/>
  <c r="BN279" i="23"/>
  <c r="BO279" i="23"/>
  <c r="CE279" i="23"/>
  <c r="BD279" i="23"/>
  <c r="BT279" i="23"/>
  <c r="CD279" i="23"/>
  <c r="AU279" i="23"/>
  <c r="AV279" i="23"/>
  <c r="AW279" i="23"/>
  <c r="AX279" i="23"/>
  <c r="AY279" i="23"/>
  <c r="AZ272" i="23"/>
  <c r="BH272" i="23"/>
  <c r="BP272" i="23"/>
  <c r="BX272" i="23"/>
  <c r="CF272" i="23"/>
  <c r="AS272" i="23"/>
  <c r="BA272" i="23"/>
  <c r="BI272" i="23"/>
  <c r="BQ272" i="23"/>
  <c r="BY272" i="23"/>
  <c r="CG272" i="23"/>
  <c r="AT272" i="23"/>
  <c r="BB272" i="23"/>
  <c r="BJ272" i="23"/>
  <c r="BR272" i="23"/>
  <c r="BZ272" i="23"/>
  <c r="CH272" i="23"/>
  <c r="AW272" i="23"/>
  <c r="BE272" i="23"/>
  <c r="BM272" i="23"/>
  <c r="BU272" i="23"/>
  <c r="CC272" i="23"/>
  <c r="BC272" i="23"/>
  <c r="BS272" i="23"/>
  <c r="BD272" i="23"/>
  <c r="BT272" i="23"/>
  <c r="BF272" i="23"/>
  <c r="BV272" i="23"/>
  <c r="BG272" i="23"/>
  <c r="BW272" i="23"/>
  <c r="AX272" i="23"/>
  <c r="BN272" i="23"/>
  <c r="CD272" i="23"/>
  <c r="CA272" i="23"/>
  <c r="AU272" i="23"/>
  <c r="CE272" i="23"/>
  <c r="AV272" i="23"/>
  <c r="BL272" i="23"/>
  <c r="BK272" i="23"/>
  <c r="CB272" i="23"/>
  <c r="AY272" i="23"/>
  <c r="BO272" i="23"/>
  <c r="AR272" i="23"/>
  <c r="AP272" i="23"/>
  <c r="AQ272" i="23"/>
  <c r="AN272" i="23"/>
  <c r="AO272" i="23"/>
  <c r="CE314" i="23"/>
  <c r="CF314" i="23"/>
  <c r="CD314" i="23"/>
  <c r="CH314" i="23"/>
  <c r="CG314" i="23"/>
  <c r="CF307" i="23"/>
  <c r="CC307" i="23"/>
  <c r="CD307" i="23"/>
  <c r="CH307" i="23"/>
  <c r="CB307" i="23"/>
  <c r="CG307" i="23"/>
  <c r="CE307" i="23"/>
  <c r="BZ307" i="23"/>
  <c r="CA307" i="23"/>
  <c r="BW307" i="23"/>
  <c r="BX307" i="23"/>
  <c r="BY307" i="23"/>
  <c r="BX299" i="23"/>
  <c r="CF299" i="23"/>
  <c r="BZ299" i="23"/>
  <c r="CH299" i="23"/>
  <c r="BT299" i="23"/>
  <c r="CD299" i="23"/>
  <c r="BU299" i="23"/>
  <c r="CE299" i="23"/>
  <c r="BV299" i="23"/>
  <c r="CG299" i="23"/>
  <c r="BW299" i="23"/>
  <c r="CB299" i="23"/>
  <c r="BY299" i="23"/>
  <c r="CA299" i="23"/>
  <c r="CC299" i="23"/>
  <c r="BS299" i="23"/>
  <c r="BO299" i="23"/>
  <c r="BP299" i="23"/>
  <c r="BQ299" i="23"/>
  <c r="BR299" i="23"/>
  <c r="BH285" i="23"/>
  <c r="BP285" i="23"/>
  <c r="BX285" i="23"/>
  <c r="CF285" i="23"/>
  <c r="BI285" i="23"/>
  <c r="BQ285" i="23"/>
  <c r="BY285" i="23"/>
  <c r="CG285" i="23"/>
  <c r="BJ285" i="23"/>
  <c r="BR285" i="23"/>
  <c r="BZ285" i="23"/>
  <c r="CH285" i="23"/>
  <c r="BM285" i="23"/>
  <c r="BU285" i="23"/>
  <c r="CC285" i="23"/>
  <c r="BK285" i="23"/>
  <c r="CA285" i="23"/>
  <c r="BL285" i="23"/>
  <c r="CB285" i="23"/>
  <c r="BN285" i="23"/>
  <c r="CD285" i="23"/>
  <c r="BO285" i="23"/>
  <c r="CE285" i="23"/>
  <c r="BF285" i="23"/>
  <c r="BV285" i="23"/>
  <c r="BS285" i="23"/>
  <c r="BW285" i="23"/>
  <c r="BG285" i="23"/>
  <c r="BT285" i="23"/>
  <c r="BD285" i="23"/>
  <c r="BE285" i="23"/>
  <c r="BA285" i="23"/>
  <c r="BB285" i="23"/>
  <c r="BC285" i="23"/>
  <c r="AE252" i="23"/>
  <c r="AM252" i="23"/>
  <c r="AU252" i="23"/>
  <c r="BC252" i="23"/>
  <c r="BK252" i="23"/>
  <c r="BS252" i="23"/>
  <c r="CA252" i="23"/>
  <c r="AF252" i="23"/>
  <c r="AN252" i="23"/>
  <c r="AV252" i="23"/>
  <c r="BD252" i="23"/>
  <c r="BL252" i="23"/>
  <c r="BT252" i="23"/>
  <c r="CB252" i="23"/>
  <c r="Y252" i="23"/>
  <c r="AI252" i="23"/>
  <c r="AS252" i="23"/>
  <c r="BE252" i="23"/>
  <c r="BO252" i="23"/>
  <c r="BY252" i="23"/>
  <c r="Z252" i="23"/>
  <c r="AJ252" i="23"/>
  <c r="AT252" i="23"/>
  <c r="BF252" i="23"/>
  <c r="BP252" i="23"/>
  <c r="BZ252" i="23"/>
  <c r="AA252" i="23"/>
  <c r="AK252" i="23"/>
  <c r="AW252" i="23"/>
  <c r="BG252" i="23"/>
  <c r="BQ252" i="23"/>
  <c r="CC252" i="23"/>
  <c r="AB252" i="23"/>
  <c r="AL252" i="23"/>
  <c r="AX252" i="23"/>
  <c r="BH252" i="23"/>
  <c r="BR252" i="23"/>
  <c r="CD252" i="23"/>
  <c r="AD252" i="23"/>
  <c r="AP252" i="23"/>
  <c r="AZ252" i="23"/>
  <c r="BJ252" i="23"/>
  <c r="BV252" i="23"/>
  <c r="CF252" i="23"/>
  <c r="AG252" i="23"/>
  <c r="AQ252" i="23"/>
  <c r="BA252" i="23"/>
  <c r="BM252" i="23"/>
  <c r="BW252" i="23"/>
  <c r="CG252" i="23"/>
  <c r="AH252" i="23"/>
  <c r="BX252" i="23"/>
  <c r="AO252" i="23"/>
  <c r="CE252" i="23"/>
  <c r="AR252" i="23"/>
  <c r="CH252" i="23"/>
  <c r="AY252" i="23"/>
  <c r="BN252" i="23"/>
  <c r="BI252" i="23"/>
  <c r="BU252" i="23"/>
  <c r="AC252" i="23"/>
  <c r="BB252" i="23"/>
  <c r="V252" i="23"/>
  <c r="X252" i="23"/>
  <c r="T252" i="23"/>
  <c r="W252" i="23"/>
  <c r="U252" i="23"/>
  <c r="BH286" i="23"/>
  <c r="BP286" i="23"/>
  <c r="BX286" i="23"/>
  <c r="CF286" i="23"/>
  <c r="BI286" i="23"/>
  <c r="BQ286" i="23"/>
  <c r="BY286" i="23"/>
  <c r="CG286" i="23"/>
  <c r="BJ286" i="23"/>
  <c r="BR286" i="23"/>
  <c r="BZ286" i="23"/>
  <c r="CH286" i="23"/>
  <c r="BM286" i="23"/>
  <c r="BU286" i="23"/>
  <c r="CC286" i="23"/>
  <c r="BG286" i="23"/>
  <c r="BW286" i="23"/>
  <c r="BK286" i="23"/>
  <c r="CA286" i="23"/>
  <c r="BL286" i="23"/>
  <c r="CB286" i="23"/>
  <c r="BN286" i="23"/>
  <c r="CD286" i="23"/>
  <c r="BT286" i="23"/>
  <c r="BS286" i="23"/>
  <c r="CE286" i="23"/>
  <c r="BV286" i="23"/>
  <c r="BO286" i="23"/>
  <c r="BB286" i="23"/>
  <c r="BC286" i="23"/>
  <c r="BD286" i="23"/>
  <c r="BF286" i="23"/>
  <c r="BE286" i="23"/>
  <c r="AZ275" i="23"/>
  <c r="BH275" i="23"/>
  <c r="BP275" i="23"/>
  <c r="BX275" i="23"/>
  <c r="CF275" i="23"/>
  <c r="BA275" i="23"/>
  <c r="BI275" i="23"/>
  <c r="BQ275" i="23"/>
  <c r="BY275" i="23"/>
  <c r="CG275" i="23"/>
  <c r="BB275" i="23"/>
  <c r="BJ275" i="23"/>
  <c r="BR275" i="23"/>
  <c r="BZ275" i="23"/>
  <c r="CH275" i="23"/>
  <c r="AW275" i="23"/>
  <c r="BE275" i="23"/>
  <c r="BM275" i="23"/>
  <c r="BU275" i="23"/>
  <c r="CC275" i="23"/>
  <c r="AV275" i="23"/>
  <c r="BL275" i="23"/>
  <c r="CB275" i="23"/>
  <c r="AX275" i="23"/>
  <c r="BN275" i="23"/>
  <c r="CD275" i="23"/>
  <c r="AY275" i="23"/>
  <c r="BO275" i="23"/>
  <c r="CE275" i="23"/>
  <c r="BC275" i="23"/>
  <c r="BS275" i="23"/>
  <c r="BG275" i="23"/>
  <c r="BW275" i="23"/>
  <c r="BD275" i="23"/>
  <c r="BF275" i="23"/>
  <c r="BV275" i="23"/>
  <c r="BK275" i="23"/>
  <c r="BT275" i="23"/>
  <c r="CA275" i="23"/>
  <c r="AT275" i="23"/>
  <c r="AU275" i="23"/>
  <c r="AQ275" i="23"/>
  <c r="AR275" i="23"/>
  <c r="AS275" i="23"/>
  <c r="AQ269" i="23"/>
  <c r="AY269" i="23"/>
  <c r="BG269" i="23"/>
  <c r="BO269" i="23"/>
  <c r="BW269" i="23"/>
  <c r="AR269" i="23"/>
  <c r="AZ269" i="23"/>
  <c r="BH269" i="23"/>
  <c r="BP269" i="23"/>
  <c r="BX269" i="23"/>
  <c r="CF269" i="23"/>
  <c r="AS269" i="23"/>
  <c r="BA269" i="23"/>
  <c r="BI269" i="23"/>
  <c r="BQ269" i="23"/>
  <c r="BY269" i="23"/>
  <c r="CG269" i="23"/>
  <c r="AT269" i="23"/>
  <c r="BB269" i="23"/>
  <c r="BJ269" i="23"/>
  <c r="BR269" i="23"/>
  <c r="BZ269" i="23"/>
  <c r="CH269" i="23"/>
  <c r="AW269" i="23"/>
  <c r="BE269" i="23"/>
  <c r="BM269" i="23"/>
  <c r="BU269" i="23"/>
  <c r="CC269" i="23"/>
  <c r="BD269" i="23"/>
  <c r="CA269" i="23"/>
  <c r="BF269" i="23"/>
  <c r="CB269" i="23"/>
  <c r="BK269" i="23"/>
  <c r="CD269" i="23"/>
  <c r="AP269" i="23"/>
  <c r="BL269" i="23"/>
  <c r="CE269" i="23"/>
  <c r="AX269" i="23"/>
  <c r="BT269" i="23"/>
  <c r="BC269" i="23"/>
  <c r="BS269" i="23"/>
  <c r="BV269" i="23"/>
  <c r="AU269" i="23"/>
  <c r="BN269" i="23"/>
  <c r="AV269" i="23"/>
  <c r="AN269" i="23"/>
  <c r="AK269" i="23"/>
  <c r="AL269" i="23"/>
  <c r="AO269" i="23"/>
  <c r="AM269" i="23"/>
  <c r="CF310" i="23"/>
  <c r="CG310" i="23"/>
  <c r="CH310" i="23"/>
  <c r="CE310" i="23"/>
  <c r="CD310" i="23"/>
  <c r="CC310" i="23"/>
  <c r="BZ310" i="23"/>
  <c r="CA310" i="23"/>
  <c r="CB310" i="23"/>
  <c r="AC254" i="23"/>
  <c r="AK254" i="23"/>
  <c r="AS254" i="23"/>
  <c r="BA254" i="23"/>
  <c r="BI254" i="23"/>
  <c r="BQ254" i="23"/>
  <c r="BY254" i="23"/>
  <c r="CG254" i="23"/>
  <c r="AD254" i="23"/>
  <c r="AL254" i="23"/>
  <c r="AT254" i="23"/>
  <c r="BB254" i="23"/>
  <c r="BJ254" i="23"/>
  <c r="BR254" i="23"/>
  <c r="BZ254" i="23"/>
  <c r="CH254" i="23"/>
  <c r="AE254" i="23"/>
  <c r="AM254" i="23"/>
  <c r="AU254" i="23"/>
  <c r="BC254" i="23"/>
  <c r="BK254" i="23"/>
  <c r="BS254" i="23"/>
  <c r="CA254" i="23"/>
  <c r="AF254" i="23"/>
  <c r="AN254" i="23"/>
  <c r="AV254" i="23"/>
  <c r="BD254" i="23"/>
  <c r="BL254" i="23"/>
  <c r="BT254" i="23"/>
  <c r="CB254" i="23"/>
  <c r="AH254" i="23"/>
  <c r="AP254" i="23"/>
  <c r="AX254" i="23"/>
  <c r="BF254" i="23"/>
  <c r="BN254" i="23"/>
  <c r="BV254" i="23"/>
  <c r="CD254" i="23"/>
  <c r="AA254" i="23"/>
  <c r="AI254" i="23"/>
  <c r="AQ254" i="23"/>
  <c r="AY254" i="23"/>
  <c r="BG254" i="23"/>
  <c r="BO254" i="23"/>
  <c r="BW254" i="23"/>
  <c r="CE254" i="23"/>
  <c r="AB254" i="23"/>
  <c r="BH254" i="23"/>
  <c r="AG254" i="23"/>
  <c r="BM254" i="23"/>
  <c r="AJ254" i="23"/>
  <c r="BP254" i="23"/>
  <c r="AO254" i="23"/>
  <c r="BU254" i="23"/>
  <c r="AZ254" i="23"/>
  <c r="CF254" i="23"/>
  <c r="BX254" i="23"/>
  <c r="CC254" i="23"/>
  <c r="AW254" i="23"/>
  <c r="AR254" i="23"/>
  <c r="BE254" i="23"/>
  <c r="Y254" i="23"/>
  <c r="Z254" i="23"/>
  <c r="V254" i="23"/>
  <c r="W254" i="23"/>
  <c r="X254" i="23"/>
  <c r="CF315" i="23"/>
  <c r="CH315" i="23"/>
  <c r="CE315" i="23"/>
  <c r="CG315" i="23"/>
  <c r="BP290" i="23"/>
  <c r="BX290" i="23"/>
  <c r="CF290" i="23"/>
  <c r="BQ290" i="23"/>
  <c r="BY290" i="23"/>
  <c r="CG290" i="23"/>
  <c r="BR290" i="23"/>
  <c r="BZ290" i="23"/>
  <c r="CH290" i="23"/>
  <c r="BM290" i="23"/>
  <c r="BU290" i="23"/>
  <c r="CC290" i="23"/>
  <c r="BT290" i="23"/>
  <c r="BV290" i="23"/>
  <c r="BW290" i="23"/>
  <c r="BK290" i="23"/>
  <c r="CA290" i="23"/>
  <c r="BO290" i="23"/>
  <c r="CE290" i="23"/>
  <c r="CD290" i="23"/>
  <c r="BS290" i="23"/>
  <c r="BL290" i="23"/>
  <c r="CB290" i="23"/>
  <c r="BN290" i="23"/>
  <c r="BH290" i="23"/>
  <c r="BJ290" i="23"/>
  <c r="BI290" i="23"/>
  <c r="BG290" i="23"/>
  <c r="BF290" i="23"/>
  <c r="BX301" i="23"/>
  <c r="CF301" i="23"/>
  <c r="CA301" i="23"/>
  <c r="CB301" i="23"/>
  <c r="CC301" i="23"/>
  <c r="BY301" i="23"/>
  <c r="CD301" i="23"/>
  <c r="CE301" i="23"/>
  <c r="BV301" i="23"/>
  <c r="CG301" i="23"/>
  <c r="BZ301" i="23"/>
  <c r="BW301" i="23"/>
  <c r="CH301" i="23"/>
  <c r="BU301" i="23"/>
  <c r="BQ301" i="23"/>
  <c r="BS301" i="23"/>
  <c r="BR301" i="23"/>
  <c r="BT301" i="23"/>
  <c r="BH281" i="23"/>
  <c r="BP281" i="23"/>
  <c r="BX281" i="23"/>
  <c r="CF281" i="23"/>
  <c r="BI281" i="23"/>
  <c r="BQ281" i="23"/>
  <c r="BY281" i="23"/>
  <c r="CG281" i="23"/>
  <c r="BB281" i="23"/>
  <c r="BJ281" i="23"/>
  <c r="BR281" i="23"/>
  <c r="BZ281" i="23"/>
  <c r="CH281" i="23"/>
  <c r="BE281" i="23"/>
  <c r="BM281" i="23"/>
  <c r="BU281" i="23"/>
  <c r="CC281" i="23"/>
  <c r="BL281" i="23"/>
  <c r="CB281" i="23"/>
  <c r="BN281" i="23"/>
  <c r="CD281" i="23"/>
  <c r="BO281" i="23"/>
  <c r="CE281" i="23"/>
  <c r="BC281" i="23"/>
  <c r="BS281" i="23"/>
  <c r="BG281" i="23"/>
  <c r="BW281" i="23"/>
  <c r="BD281" i="23"/>
  <c r="BF281" i="23"/>
  <c r="BV281" i="23"/>
  <c r="BT281" i="23"/>
  <c r="BK281" i="23"/>
  <c r="CA281" i="23"/>
  <c r="BA281" i="23"/>
  <c r="AZ281" i="23"/>
  <c r="AY281" i="23"/>
  <c r="AX281" i="23"/>
  <c r="AW281" i="23"/>
  <c r="BP292" i="23"/>
  <c r="BX292" i="23"/>
  <c r="CF292" i="23"/>
  <c r="BQ292" i="23"/>
  <c r="BR292" i="23"/>
  <c r="BZ292" i="23"/>
  <c r="CH292" i="23"/>
  <c r="BM292" i="23"/>
  <c r="BU292" i="23"/>
  <c r="CC292" i="23"/>
  <c r="BT292" i="23"/>
  <c r="CG292" i="23"/>
  <c r="BV292" i="23"/>
  <c r="BW292" i="23"/>
  <c r="BY292" i="23"/>
  <c r="BO292" i="23"/>
  <c r="CD292" i="23"/>
  <c r="BS292" i="23"/>
  <c r="CB292" i="23"/>
  <c r="CE292" i="23"/>
  <c r="CA292" i="23"/>
  <c r="BN292" i="23"/>
  <c r="BL292" i="23"/>
  <c r="BH292" i="23"/>
  <c r="BI292" i="23"/>
  <c r="BJ292" i="23"/>
  <c r="BK292" i="23"/>
  <c r="AZ277" i="23"/>
  <c r="BH277" i="23"/>
  <c r="BP277" i="23"/>
  <c r="BX277" i="23"/>
  <c r="CF277" i="23"/>
  <c r="BA277" i="23"/>
  <c r="BI277" i="23"/>
  <c r="BQ277" i="23"/>
  <c r="BY277" i="23"/>
  <c r="CG277" i="23"/>
  <c r="BB277" i="23"/>
  <c r="BJ277" i="23"/>
  <c r="BR277" i="23"/>
  <c r="BZ277" i="23"/>
  <c r="CH277" i="23"/>
  <c r="BE277" i="23"/>
  <c r="BM277" i="23"/>
  <c r="BU277" i="23"/>
  <c r="CC277" i="23"/>
  <c r="BK277" i="23"/>
  <c r="CA277" i="23"/>
  <c r="BL277" i="23"/>
  <c r="CB277" i="23"/>
  <c r="AX277" i="23"/>
  <c r="BN277" i="23"/>
  <c r="CD277" i="23"/>
  <c r="AY277" i="23"/>
  <c r="BO277" i="23"/>
  <c r="CE277" i="23"/>
  <c r="BF277" i="23"/>
  <c r="BV277" i="23"/>
  <c r="BT277" i="23"/>
  <c r="BG277" i="23"/>
  <c r="BW277" i="23"/>
  <c r="BS277" i="23"/>
  <c r="BC277" i="23"/>
  <c r="BD277" i="23"/>
  <c r="AU277" i="23"/>
  <c r="AT277" i="23"/>
  <c r="AV277" i="23"/>
  <c r="AW277" i="23"/>
  <c r="AS277" i="23"/>
  <c r="BX303" i="23"/>
  <c r="CF303" i="23"/>
  <c r="CE303" i="23"/>
  <c r="CG303" i="23"/>
  <c r="BY303" i="23"/>
  <c r="CH303" i="23"/>
  <c r="CB303" i="23"/>
  <c r="CD303" i="23"/>
  <c r="BZ303" i="23"/>
  <c r="CC303" i="23"/>
  <c r="CA303" i="23"/>
  <c r="BS303" i="23"/>
  <c r="BV303" i="23"/>
  <c r="BT303" i="23"/>
  <c r="BU303" i="23"/>
  <c r="BW303" i="23"/>
  <c r="AI261" i="23"/>
  <c r="AQ261" i="23"/>
  <c r="AY261" i="23"/>
  <c r="BG261" i="23"/>
  <c r="BO261" i="23"/>
  <c r="BW261" i="23"/>
  <c r="CE261" i="23"/>
  <c r="AJ261" i="23"/>
  <c r="AR261" i="23"/>
  <c r="AZ261" i="23"/>
  <c r="BH261" i="23"/>
  <c r="BP261" i="23"/>
  <c r="BX261" i="23"/>
  <c r="CF261" i="23"/>
  <c r="AK261" i="23"/>
  <c r="AS261" i="23"/>
  <c r="BA261" i="23"/>
  <c r="BI261" i="23"/>
  <c r="BQ261" i="23"/>
  <c r="BY261" i="23"/>
  <c r="CG261" i="23"/>
  <c r="AL261" i="23"/>
  <c r="AT261" i="23"/>
  <c r="BB261" i="23"/>
  <c r="BJ261" i="23"/>
  <c r="BR261" i="23"/>
  <c r="BZ261" i="23"/>
  <c r="CH261" i="23"/>
  <c r="AO261" i="23"/>
  <c r="AW261" i="23"/>
  <c r="BE261" i="23"/>
  <c r="BM261" i="23"/>
  <c r="BU261" i="23"/>
  <c r="CC261" i="23"/>
  <c r="AX261" i="23"/>
  <c r="BT261" i="23"/>
  <c r="BC261" i="23"/>
  <c r="BV261" i="23"/>
  <c r="AH261" i="23"/>
  <c r="BD261" i="23"/>
  <c r="CA261" i="23"/>
  <c r="AM261" i="23"/>
  <c r="BF261" i="23"/>
  <c r="CB261" i="23"/>
  <c r="AU261" i="23"/>
  <c r="BN261" i="23"/>
  <c r="BK261" i="23"/>
  <c r="BL261" i="23"/>
  <c r="BS261" i="23"/>
  <c r="CD261" i="23"/>
  <c r="AP261" i="23"/>
  <c r="AV261" i="23"/>
  <c r="AN261" i="23"/>
  <c r="AG261" i="23"/>
  <c r="AF261" i="23"/>
  <c r="AC261" i="23"/>
  <c r="AE261" i="23"/>
  <c r="AD261" i="23"/>
  <c r="W248" i="23"/>
  <c r="AE248" i="23"/>
  <c r="AM248" i="23"/>
  <c r="AU248" i="23"/>
  <c r="BC248" i="23"/>
  <c r="BK248" i="23"/>
  <c r="BS248" i="23"/>
  <c r="CA248" i="23"/>
  <c r="X248" i="23"/>
  <c r="AF248" i="23"/>
  <c r="AN248" i="23"/>
  <c r="AV248" i="23"/>
  <c r="BD248" i="23"/>
  <c r="BL248" i="23"/>
  <c r="BT248" i="23"/>
  <c r="CB248" i="23"/>
  <c r="Y248" i="23"/>
  <c r="AG248" i="23"/>
  <c r="AO248" i="23"/>
  <c r="AW248" i="23"/>
  <c r="BE248" i="23"/>
  <c r="BM248" i="23"/>
  <c r="BU248" i="23"/>
  <c r="CC248" i="23"/>
  <c r="Z248" i="23"/>
  <c r="AH248" i="23"/>
  <c r="AP248" i="23"/>
  <c r="AX248" i="23"/>
  <c r="BF248" i="23"/>
  <c r="BN248" i="23"/>
  <c r="BV248" i="23"/>
  <c r="CD248" i="23"/>
  <c r="AA248" i="23"/>
  <c r="AI248" i="23"/>
  <c r="AQ248" i="23"/>
  <c r="AY248" i="23"/>
  <c r="BG248" i="23"/>
  <c r="BO248" i="23"/>
  <c r="BW248" i="23"/>
  <c r="CE248" i="23"/>
  <c r="U248" i="23"/>
  <c r="AC248" i="23"/>
  <c r="AK248" i="23"/>
  <c r="AS248" i="23"/>
  <c r="BA248" i="23"/>
  <c r="BI248" i="23"/>
  <c r="BQ248" i="23"/>
  <c r="BY248" i="23"/>
  <c r="CG248" i="23"/>
  <c r="V248" i="23"/>
  <c r="BB248" i="23"/>
  <c r="CH248" i="23"/>
  <c r="AB248" i="23"/>
  <c r="BH248" i="23"/>
  <c r="AD248" i="23"/>
  <c r="BJ248" i="23"/>
  <c r="AJ248" i="23"/>
  <c r="BP248" i="23"/>
  <c r="AR248" i="23"/>
  <c r="BX248" i="23"/>
  <c r="AT248" i="23"/>
  <c r="BZ248" i="23"/>
  <c r="AL248" i="23"/>
  <c r="AZ248" i="23"/>
  <c r="BR248" i="23"/>
  <c r="CF248" i="23"/>
  <c r="S248" i="23"/>
  <c r="T248" i="23"/>
  <c r="P248" i="23"/>
  <c r="Q248" i="23"/>
  <c r="R248" i="23"/>
  <c r="BP289" i="23"/>
  <c r="BX289" i="23"/>
  <c r="CF289" i="23"/>
  <c r="BQ289" i="23"/>
  <c r="BY289" i="23"/>
  <c r="CG289" i="23"/>
  <c r="BJ289" i="23"/>
  <c r="BR289" i="23"/>
  <c r="BZ289" i="23"/>
  <c r="CH289" i="23"/>
  <c r="BM289" i="23"/>
  <c r="BU289" i="23"/>
  <c r="CC289" i="23"/>
  <c r="BL289" i="23"/>
  <c r="CB289" i="23"/>
  <c r="BN289" i="23"/>
  <c r="CD289" i="23"/>
  <c r="BO289" i="23"/>
  <c r="CE289" i="23"/>
  <c r="BS289" i="23"/>
  <c r="BW289" i="23"/>
  <c r="BK289" i="23"/>
  <c r="BV289" i="23"/>
  <c r="CA289" i="23"/>
  <c r="BT289" i="23"/>
  <c r="BH289" i="23"/>
  <c r="BI289" i="23"/>
  <c r="BE289" i="23"/>
  <c r="BG289" i="23"/>
  <c r="BF289" i="23"/>
  <c r="AZ278" i="23"/>
  <c r="BH278" i="23"/>
  <c r="BP278" i="23"/>
  <c r="BX278" i="23"/>
  <c r="CF278" i="23"/>
  <c r="BA278" i="23"/>
  <c r="BI278" i="23"/>
  <c r="BQ278" i="23"/>
  <c r="BY278" i="23"/>
  <c r="CG278" i="23"/>
  <c r="BB278" i="23"/>
  <c r="BJ278" i="23"/>
  <c r="BR278" i="23"/>
  <c r="BZ278" i="23"/>
  <c r="CH278" i="23"/>
  <c r="BE278" i="23"/>
  <c r="BM278" i="23"/>
  <c r="BU278" i="23"/>
  <c r="CC278" i="23"/>
  <c r="AY278" i="23"/>
  <c r="BO278" i="23"/>
  <c r="CE278" i="23"/>
  <c r="BC278" i="23"/>
  <c r="BS278" i="23"/>
  <c r="BD278" i="23"/>
  <c r="BT278" i="23"/>
  <c r="BF278" i="23"/>
  <c r="BV278" i="23"/>
  <c r="BL278" i="23"/>
  <c r="CB278" i="23"/>
  <c r="BN278" i="23"/>
  <c r="CA278" i="23"/>
  <c r="CD278" i="23"/>
  <c r="BG278" i="23"/>
  <c r="BK278" i="23"/>
  <c r="BW278" i="23"/>
  <c r="AV278" i="23"/>
  <c r="AX278" i="23"/>
  <c r="AW278" i="23"/>
  <c r="AT278" i="23"/>
  <c r="AU278" i="23"/>
  <c r="AQ265" i="23"/>
  <c r="AY265" i="23"/>
  <c r="BG265" i="23"/>
  <c r="BO265" i="23"/>
  <c r="BW265" i="23"/>
  <c r="CE265" i="23"/>
  <c r="AR265" i="23"/>
  <c r="AZ265" i="23"/>
  <c r="BH265" i="23"/>
  <c r="BP265" i="23"/>
  <c r="BX265" i="23"/>
  <c r="CF265" i="23"/>
  <c r="AS265" i="23"/>
  <c r="BA265" i="23"/>
  <c r="AL265" i="23"/>
  <c r="AT265" i="23"/>
  <c r="BB265" i="23"/>
  <c r="BJ265" i="23"/>
  <c r="BR265" i="23"/>
  <c r="BZ265" i="23"/>
  <c r="CH265" i="23"/>
  <c r="AO265" i="23"/>
  <c r="AW265" i="23"/>
  <c r="BE265" i="23"/>
  <c r="BM265" i="23"/>
  <c r="BU265" i="23"/>
  <c r="CC265" i="23"/>
  <c r="BD265" i="23"/>
  <c r="BT265" i="23"/>
  <c r="AM265" i="23"/>
  <c r="BF265" i="23"/>
  <c r="BV265" i="23"/>
  <c r="AN265" i="23"/>
  <c r="BI265" i="23"/>
  <c r="BY265" i="23"/>
  <c r="AP265" i="23"/>
  <c r="BK265" i="23"/>
  <c r="CA265" i="23"/>
  <c r="AX265" i="23"/>
  <c r="BQ265" i="23"/>
  <c r="CG265" i="23"/>
  <c r="BN265" i="23"/>
  <c r="BS265" i="23"/>
  <c r="CB265" i="23"/>
  <c r="CD265" i="23"/>
  <c r="BC265" i="23"/>
  <c r="AU265" i="23"/>
  <c r="BL265" i="23"/>
  <c r="AV265" i="23"/>
  <c r="AI265" i="23"/>
  <c r="AJ265" i="23"/>
  <c r="AK265" i="23"/>
  <c r="AG265" i="23"/>
  <c r="AH265" i="23"/>
  <c r="BP294" i="23"/>
  <c r="BX294" i="23"/>
  <c r="CF294" i="23"/>
  <c r="BR294" i="23"/>
  <c r="BZ294" i="23"/>
  <c r="CH294" i="23"/>
  <c r="BT294" i="23"/>
  <c r="CD294" i="23"/>
  <c r="BU294" i="23"/>
  <c r="CE294" i="23"/>
  <c r="BV294" i="23"/>
  <c r="CG294" i="23"/>
  <c r="BW294" i="23"/>
  <c r="BQ294" i="23"/>
  <c r="CB294" i="23"/>
  <c r="BS294" i="23"/>
  <c r="BY294" i="23"/>
  <c r="BO294" i="23"/>
  <c r="CC294" i="23"/>
  <c r="CA294" i="23"/>
  <c r="BN294" i="23"/>
  <c r="BM294" i="23"/>
  <c r="BJ294" i="23"/>
  <c r="BK294" i="23"/>
  <c r="BL294" i="23"/>
  <c r="BH280" i="23"/>
  <c r="BP280" i="23"/>
  <c r="BX280" i="23"/>
  <c r="CF280" i="23"/>
  <c r="BA280" i="23"/>
  <c r="BI280" i="23"/>
  <c r="BQ280" i="23"/>
  <c r="BY280" i="23"/>
  <c r="CG280" i="23"/>
  <c r="BB280" i="23"/>
  <c r="BJ280" i="23"/>
  <c r="BR280" i="23"/>
  <c r="BZ280" i="23"/>
  <c r="CH280" i="23"/>
  <c r="BE280" i="23"/>
  <c r="BM280" i="23"/>
  <c r="BU280" i="23"/>
  <c r="CC280" i="23"/>
  <c r="BK280" i="23"/>
  <c r="CA280" i="23"/>
  <c r="BL280" i="23"/>
  <c r="CB280" i="23"/>
  <c r="BN280" i="23"/>
  <c r="CD280" i="23"/>
  <c r="BO280" i="23"/>
  <c r="CE280" i="23"/>
  <c r="BF280" i="23"/>
  <c r="BV280" i="23"/>
  <c r="BS280" i="23"/>
  <c r="BW280" i="23"/>
  <c r="BD280" i="23"/>
  <c r="BT280" i="23"/>
  <c r="BC280" i="23"/>
  <c r="BG280" i="23"/>
  <c r="AZ280" i="23"/>
  <c r="AV280" i="23"/>
  <c r="AW280" i="23"/>
  <c r="AX280" i="23"/>
  <c r="AY280" i="23"/>
  <c r="BH282" i="23"/>
  <c r="BP282" i="23"/>
  <c r="BX282" i="23"/>
  <c r="CF282" i="23"/>
  <c r="BI282" i="23"/>
  <c r="BQ282" i="23"/>
  <c r="BY282" i="23"/>
  <c r="CG282" i="23"/>
  <c r="BJ282" i="23"/>
  <c r="BR282" i="23"/>
  <c r="BZ282" i="23"/>
  <c r="CH282" i="23"/>
  <c r="BE282" i="23"/>
  <c r="BM282" i="23"/>
  <c r="BU282" i="23"/>
  <c r="CC282" i="23"/>
  <c r="BL282" i="23"/>
  <c r="CB282" i="23"/>
  <c r="BN282" i="23"/>
  <c r="CD282" i="23"/>
  <c r="BO282" i="23"/>
  <c r="CE282" i="23"/>
  <c r="BC282" i="23"/>
  <c r="BS282" i="23"/>
  <c r="BG282" i="23"/>
  <c r="BW282" i="23"/>
  <c r="BD282" i="23"/>
  <c r="BK282" i="23"/>
  <c r="BT282" i="23"/>
  <c r="BF282" i="23"/>
  <c r="BV282" i="23"/>
  <c r="CA282" i="23"/>
  <c r="BA282" i="23"/>
  <c r="AX282" i="23"/>
  <c r="AY282" i="23"/>
  <c r="AZ282" i="23"/>
  <c r="BB282" i="23"/>
  <c r="W249" i="23"/>
  <c r="AE249" i="23"/>
  <c r="AM249" i="23"/>
  <c r="AU249" i="23"/>
  <c r="BC249" i="23"/>
  <c r="BK249" i="23"/>
  <c r="BS249" i="23"/>
  <c r="CA249" i="23"/>
  <c r="X249" i="23"/>
  <c r="AF249" i="23"/>
  <c r="AN249" i="23"/>
  <c r="AV249" i="23"/>
  <c r="BD249" i="23"/>
  <c r="BL249" i="23"/>
  <c r="BT249" i="23"/>
  <c r="CB249" i="23"/>
  <c r="Y249" i="23"/>
  <c r="AG249" i="23"/>
  <c r="AO249" i="23"/>
  <c r="AW249" i="23"/>
  <c r="BE249" i="23"/>
  <c r="BM249" i="23"/>
  <c r="BU249" i="23"/>
  <c r="CC249" i="23"/>
  <c r="Z249" i="23"/>
  <c r="AH249" i="23"/>
  <c r="AP249" i="23"/>
  <c r="AX249" i="23"/>
  <c r="BF249" i="23"/>
  <c r="BN249" i="23"/>
  <c r="BV249" i="23"/>
  <c r="CD249" i="23"/>
  <c r="AA249" i="23"/>
  <c r="AI249" i="23"/>
  <c r="AQ249" i="23"/>
  <c r="AY249" i="23"/>
  <c r="BG249" i="23"/>
  <c r="BO249" i="23"/>
  <c r="BW249" i="23"/>
  <c r="AC249" i="23"/>
  <c r="AK249" i="23"/>
  <c r="V249" i="23"/>
  <c r="AZ249" i="23"/>
  <c r="BR249" i="23"/>
  <c r="AB249" i="23"/>
  <c r="BA249" i="23"/>
  <c r="BX249" i="23"/>
  <c r="AD249" i="23"/>
  <c r="BB249" i="23"/>
  <c r="BY249" i="23"/>
  <c r="AJ249" i="23"/>
  <c r="BH249" i="23"/>
  <c r="BZ249" i="23"/>
  <c r="AR249" i="23"/>
  <c r="BJ249" i="23"/>
  <c r="CF249" i="23"/>
  <c r="AS249" i="23"/>
  <c r="BP249" i="23"/>
  <c r="CG249" i="23"/>
  <c r="CH249" i="23"/>
  <c r="AL249" i="23"/>
  <c r="BQ249" i="23"/>
  <c r="AT249" i="23"/>
  <c r="BI249" i="23"/>
  <c r="CE249" i="23"/>
  <c r="Q249" i="23"/>
  <c r="T249" i="23"/>
  <c r="U249" i="23"/>
  <c r="S249" i="23"/>
  <c r="R249" i="23"/>
  <c r="CG316" i="23"/>
  <c r="CH316" i="23"/>
  <c r="CF316" i="23"/>
  <c r="AZ274" i="23"/>
  <c r="BH274" i="23"/>
  <c r="BP274" i="23"/>
  <c r="BX274" i="23"/>
  <c r="CF274" i="23"/>
  <c r="BA274" i="23"/>
  <c r="BI274" i="23"/>
  <c r="BQ274" i="23"/>
  <c r="BY274" i="23"/>
  <c r="CG274" i="23"/>
  <c r="BB274" i="23"/>
  <c r="BJ274" i="23"/>
  <c r="BR274" i="23"/>
  <c r="BZ274" i="23"/>
  <c r="CH274" i="23"/>
  <c r="AW274" i="23"/>
  <c r="BE274" i="23"/>
  <c r="BM274" i="23"/>
  <c r="BU274" i="23"/>
  <c r="CC274" i="23"/>
  <c r="BD274" i="23"/>
  <c r="BT274" i="23"/>
  <c r="BF274" i="23"/>
  <c r="BV274" i="23"/>
  <c r="BG274" i="23"/>
  <c r="BW274" i="23"/>
  <c r="AU274" i="23"/>
  <c r="BK274" i="23"/>
  <c r="CA274" i="23"/>
  <c r="AY274" i="23"/>
  <c r="BO274" i="23"/>
  <c r="CE274" i="23"/>
  <c r="CD274" i="23"/>
  <c r="AX274" i="23"/>
  <c r="BC274" i="23"/>
  <c r="BS274" i="23"/>
  <c r="CB274" i="23"/>
  <c r="BN274" i="23"/>
  <c r="AV274" i="23"/>
  <c r="BL274" i="23"/>
  <c r="AR274" i="23"/>
  <c r="AP274" i="23"/>
  <c r="AQ274" i="23"/>
  <c r="AT274" i="23"/>
  <c r="AS274" i="23"/>
  <c r="BH284" i="23"/>
  <c r="BP284" i="23"/>
  <c r="BX284" i="23"/>
  <c r="CF284" i="23"/>
  <c r="BI284" i="23"/>
  <c r="BQ284" i="23"/>
  <c r="BY284" i="23"/>
  <c r="CG284" i="23"/>
  <c r="BJ284" i="23"/>
  <c r="BR284" i="23"/>
  <c r="BZ284" i="23"/>
  <c r="CH284" i="23"/>
  <c r="BE284" i="23"/>
  <c r="BM284" i="23"/>
  <c r="BU284" i="23"/>
  <c r="CC284" i="23"/>
  <c r="BL284" i="23"/>
  <c r="CB284" i="23"/>
  <c r="BN284" i="23"/>
  <c r="CD284" i="23"/>
  <c r="BO284" i="23"/>
  <c r="CE284" i="23"/>
  <c r="BS284" i="23"/>
  <c r="BG284" i="23"/>
  <c r="BW284" i="23"/>
  <c r="BK284" i="23"/>
  <c r="BV284" i="23"/>
  <c r="CA284" i="23"/>
  <c r="BF284" i="23"/>
  <c r="BT284" i="23"/>
  <c r="BB284" i="23"/>
  <c r="BC284" i="23"/>
  <c r="BD284" i="23"/>
  <c r="BA284" i="23"/>
  <c r="AZ284" i="23"/>
  <c r="CH317" i="23"/>
  <c r="CG317" i="23"/>
  <c r="BX297" i="23"/>
  <c r="CF297" i="23"/>
  <c r="BR297" i="23"/>
  <c r="BZ297" i="23"/>
  <c r="CH297" i="23"/>
  <c r="BT297" i="23"/>
  <c r="CD297" i="23"/>
  <c r="BU297" i="23"/>
  <c r="CE297" i="23"/>
  <c r="BV297" i="23"/>
  <c r="CG297" i="23"/>
  <c r="BW297" i="23"/>
  <c r="CB297" i="23"/>
  <c r="BS297" i="23"/>
  <c r="BY297" i="23"/>
  <c r="CA297" i="23"/>
  <c r="CC297" i="23"/>
  <c r="BN297" i="23"/>
  <c r="BP297" i="23"/>
  <c r="BQ297" i="23"/>
  <c r="BM297" i="23"/>
  <c r="BO297" i="23"/>
  <c r="CG311" i="23"/>
  <c r="CH311" i="23"/>
  <c r="CF311" i="23"/>
  <c r="CD311" i="23"/>
  <c r="CE311" i="23"/>
  <c r="CC311" i="23"/>
  <c r="CA311" i="23"/>
  <c r="CB311" i="23"/>
  <c r="AI262" i="23"/>
  <c r="AQ262" i="23"/>
  <c r="AY262" i="23"/>
  <c r="BG262" i="23"/>
  <c r="BO262" i="23"/>
  <c r="BW262" i="23"/>
  <c r="CE262" i="23"/>
  <c r="AJ262" i="23"/>
  <c r="AR262" i="23"/>
  <c r="AZ262" i="23"/>
  <c r="BH262" i="23"/>
  <c r="BP262" i="23"/>
  <c r="BX262" i="23"/>
  <c r="CF262" i="23"/>
  <c r="AK262" i="23"/>
  <c r="AS262" i="23"/>
  <c r="BA262" i="23"/>
  <c r="BI262" i="23"/>
  <c r="BQ262" i="23"/>
  <c r="BY262" i="23"/>
  <c r="CG262" i="23"/>
  <c r="AL262" i="23"/>
  <c r="AT262" i="23"/>
  <c r="BB262" i="23"/>
  <c r="BJ262" i="23"/>
  <c r="BR262" i="23"/>
  <c r="BZ262" i="23"/>
  <c r="CH262" i="23"/>
  <c r="AO262" i="23"/>
  <c r="AW262" i="23"/>
  <c r="BE262" i="23"/>
  <c r="BM262" i="23"/>
  <c r="BU262" i="23"/>
  <c r="CC262" i="23"/>
  <c r="BD262" i="23"/>
  <c r="CA262" i="23"/>
  <c r="AM262" i="23"/>
  <c r="BF262" i="23"/>
  <c r="CB262" i="23"/>
  <c r="AN262" i="23"/>
  <c r="BK262" i="23"/>
  <c r="CD262" i="23"/>
  <c r="AP262" i="23"/>
  <c r="BL262" i="23"/>
  <c r="AX262" i="23"/>
  <c r="BT262" i="23"/>
  <c r="AU262" i="23"/>
  <c r="AV262" i="23"/>
  <c r="BC262" i="23"/>
  <c r="BN262" i="23"/>
  <c r="BV262" i="23"/>
  <c r="BS262" i="23"/>
  <c r="AD262" i="23"/>
  <c r="AE262" i="23"/>
  <c r="AF262" i="23"/>
  <c r="AH262" i="23"/>
  <c r="AG262" i="23"/>
  <c r="AM259" i="23"/>
  <c r="AU259" i="23"/>
  <c r="BC259" i="23"/>
  <c r="BK259" i="23"/>
  <c r="BS259" i="23"/>
  <c r="CA259" i="23"/>
  <c r="AN259" i="23"/>
  <c r="AW259" i="23"/>
  <c r="BF259" i="23"/>
  <c r="BO259" i="23"/>
  <c r="BX259" i="23"/>
  <c r="CG259" i="23"/>
  <c r="AF259" i="23"/>
  <c r="AO259" i="23"/>
  <c r="AX259" i="23"/>
  <c r="BG259" i="23"/>
  <c r="BP259" i="23"/>
  <c r="BY259" i="23"/>
  <c r="CH259" i="23"/>
  <c r="AG259" i="23"/>
  <c r="AP259" i="23"/>
  <c r="AY259" i="23"/>
  <c r="BH259" i="23"/>
  <c r="BQ259" i="23"/>
  <c r="BZ259" i="23"/>
  <c r="AH259" i="23"/>
  <c r="AQ259" i="23"/>
  <c r="AZ259" i="23"/>
  <c r="BI259" i="23"/>
  <c r="BR259" i="23"/>
  <c r="CB259" i="23"/>
  <c r="AK259" i="23"/>
  <c r="AT259" i="23"/>
  <c r="BD259" i="23"/>
  <c r="BM259" i="23"/>
  <c r="BV259" i="23"/>
  <c r="CE259" i="23"/>
  <c r="BB259" i="23"/>
  <c r="CC259" i="23"/>
  <c r="AI259" i="23"/>
  <c r="BE259" i="23"/>
  <c r="CD259" i="23"/>
  <c r="AJ259" i="23"/>
  <c r="BJ259" i="23"/>
  <c r="CF259" i="23"/>
  <c r="AL259" i="23"/>
  <c r="BL259" i="23"/>
  <c r="AV259" i="23"/>
  <c r="BU259" i="23"/>
  <c r="BW259" i="23"/>
  <c r="AR259" i="23"/>
  <c r="BN259" i="23"/>
  <c r="BT259" i="23"/>
  <c r="AS259" i="23"/>
  <c r="BA259" i="23"/>
  <c r="AA259" i="23"/>
  <c r="AB259" i="23"/>
  <c r="AC259" i="23"/>
  <c r="AD259" i="23"/>
  <c r="AE259" i="23"/>
  <c r="CF308" i="23"/>
  <c r="CD308" i="23"/>
  <c r="CE308" i="23"/>
  <c r="CH308" i="23"/>
  <c r="CC308" i="23"/>
  <c r="CG308" i="23"/>
  <c r="BX308" i="23"/>
  <c r="BY308" i="23"/>
  <c r="BZ308" i="23"/>
  <c r="CA308" i="23"/>
  <c r="CB308" i="23"/>
  <c r="CH98" i="31"/>
  <c r="CG98" i="31"/>
  <c r="H318" i="23"/>
  <c r="CH318" i="23" s="1"/>
  <c r="H319" i="23"/>
  <c r="F293" i="25" l="1"/>
  <c r="F198" i="25"/>
  <c r="F103" i="25"/>
  <c r="J8" i="20"/>
  <c r="K8" i="20"/>
  <c r="L8" i="20"/>
  <c r="M8" i="20"/>
  <c r="N8" i="20"/>
  <c r="H16" i="6"/>
  <c r="B108" i="25" l="1"/>
  <c r="E25" i="2" s="1"/>
  <c r="B13" i="25"/>
  <c r="E24" i="2" s="1"/>
  <c r="B203" i="25"/>
  <c r="E26" i="2" s="1"/>
  <c r="L246" i="25" l="1"/>
  <c r="M246" i="25"/>
  <c r="J246" i="25"/>
  <c r="K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CE246" i="25"/>
  <c r="CF246" i="25"/>
  <c r="CG246" i="25"/>
  <c r="CH246" i="25"/>
  <c r="L219" i="25"/>
  <c r="K219" i="25"/>
  <c r="J219" i="25"/>
  <c r="M219" i="25"/>
  <c r="N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BQ219" i="25"/>
  <c r="BR219" i="25"/>
  <c r="BS219" i="25"/>
  <c r="BT219" i="25"/>
  <c r="BU219" i="25"/>
  <c r="BV219" i="25"/>
  <c r="BW219" i="25"/>
  <c r="BX219" i="25"/>
  <c r="BY219" i="25"/>
  <c r="BZ219" i="25"/>
  <c r="CA219" i="25"/>
  <c r="CB219" i="25"/>
  <c r="CC219" i="25"/>
  <c r="CD219" i="25"/>
  <c r="CE219" i="25"/>
  <c r="CF219" i="25"/>
  <c r="CH219" i="25"/>
  <c r="CG219" i="25"/>
  <c r="L224" i="25"/>
  <c r="M224" i="25"/>
  <c r="J224" i="25"/>
  <c r="K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BQ224" i="25"/>
  <c r="BR224" i="25"/>
  <c r="BS224" i="25"/>
  <c r="BT224" i="25"/>
  <c r="BU224" i="25"/>
  <c r="BV224" i="25"/>
  <c r="BW224" i="25"/>
  <c r="BX224" i="25"/>
  <c r="BY224" i="25"/>
  <c r="BZ224" i="25"/>
  <c r="CA224" i="25"/>
  <c r="CB224" i="25"/>
  <c r="CC224" i="25"/>
  <c r="CD224" i="25"/>
  <c r="CE224" i="25"/>
  <c r="CF224" i="25"/>
  <c r="CG224" i="25"/>
  <c r="CH224" i="25"/>
  <c r="L258" i="25"/>
  <c r="J258" i="25"/>
  <c r="M258" i="25"/>
  <c r="K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CE258" i="25"/>
  <c r="CF258" i="25"/>
  <c r="CG258" i="25"/>
  <c r="CH258" i="25"/>
  <c r="L228" i="25"/>
  <c r="M228" i="25"/>
  <c r="K228" i="25"/>
  <c r="J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BQ228" i="25"/>
  <c r="BR228" i="25"/>
  <c r="BS228" i="25"/>
  <c r="BT228" i="25"/>
  <c r="BU228" i="25"/>
  <c r="BV228" i="25"/>
  <c r="BW228" i="25"/>
  <c r="BX228" i="25"/>
  <c r="BY228" i="25"/>
  <c r="BZ228" i="25"/>
  <c r="CA228" i="25"/>
  <c r="CB228" i="25"/>
  <c r="CC228" i="25"/>
  <c r="CD228" i="25"/>
  <c r="CE228" i="25"/>
  <c r="CF228" i="25"/>
  <c r="CH228" i="25"/>
  <c r="CG228" i="25"/>
  <c r="L264" i="25"/>
  <c r="K264" i="25"/>
  <c r="M264" i="25"/>
  <c r="J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BQ264" i="25"/>
  <c r="BR264" i="25"/>
  <c r="BS264" i="25"/>
  <c r="BT264" i="25"/>
  <c r="BU264" i="25"/>
  <c r="BV264" i="25"/>
  <c r="BW264" i="25"/>
  <c r="BX264" i="25"/>
  <c r="BY264" i="25"/>
  <c r="BZ264" i="25"/>
  <c r="CA264" i="25"/>
  <c r="CB264" i="25"/>
  <c r="CC264" i="25"/>
  <c r="CD264" i="25"/>
  <c r="CE264" i="25"/>
  <c r="CF264" i="25"/>
  <c r="CG264" i="25"/>
  <c r="CH264" i="25"/>
  <c r="L259" i="25"/>
  <c r="M259" i="25"/>
  <c r="K259" i="25"/>
  <c r="J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CE259" i="25"/>
  <c r="CF259" i="25"/>
  <c r="CG259" i="25"/>
  <c r="CH259" i="25"/>
  <c r="L265" i="25"/>
  <c r="J265" i="25"/>
  <c r="M265" i="25"/>
  <c r="K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BQ265" i="25"/>
  <c r="BR265" i="25"/>
  <c r="BS265" i="25"/>
  <c r="BT265" i="25"/>
  <c r="BU265" i="25"/>
  <c r="BV265" i="25"/>
  <c r="BW265" i="25"/>
  <c r="BX265" i="25"/>
  <c r="BY265" i="25"/>
  <c r="BZ265" i="25"/>
  <c r="CA265" i="25"/>
  <c r="CB265" i="25"/>
  <c r="CC265" i="25"/>
  <c r="CD265" i="25"/>
  <c r="CE265" i="25"/>
  <c r="CF265" i="25"/>
  <c r="CH265" i="25"/>
  <c r="CG265" i="25"/>
  <c r="L277" i="25"/>
  <c r="K277" i="25"/>
  <c r="J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BQ277" i="25"/>
  <c r="BR277" i="25"/>
  <c r="BS277" i="25"/>
  <c r="BT277" i="25"/>
  <c r="BU277" i="25"/>
  <c r="BV277" i="25"/>
  <c r="BW277" i="25"/>
  <c r="BX277" i="25"/>
  <c r="BY277" i="25"/>
  <c r="BZ277" i="25"/>
  <c r="CA277" i="25"/>
  <c r="CB277" i="25"/>
  <c r="CC277" i="25"/>
  <c r="CD277" i="25"/>
  <c r="CE277" i="25"/>
  <c r="CF277" i="25"/>
  <c r="CH277" i="25"/>
  <c r="CG277" i="25"/>
  <c r="L283" i="25"/>
  <c r="J283" i="25"/>
  <c r="M283" i="25"/>
  <c r="K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BQ283" i="25"/>
  <c r="BR283" i="25"/>
  <c r="BS283" i="25"/>
  <c r="BT283" i="25"/>
  <c r="BU283" i="25"/>
  <c r="BV283" i="25"/>
  <c r="BW283" i="25"/>
  <c r="BX283" i="25"/>
  <c r="BY283" i="25"/>
  <c r="BZ283" i="25"/>
  <c r="CA283" i="25"/>
  <c r="CB283" i="25"/>
  <c r="CC283" i="25"/>
  <c r="CD283" i="25"/>
  <c r="CE283" i="25"/>
  <c r="CF283" i="25"/>
  <c r="CH283" i="25"/>
  <c r="CG283" i="25"/>
  <c r="L267" i="25"/>
  <c r="K267" i="25"/>
  <c r="M267" i="25"/>
  <c r="J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BQ267" i="25"/>
  <c r="BR267" i="25"/>
  <c r="BS267" i="25"/>
  <c r="BT267" i="25"/>
  <c r="BU267" i="25"/>
  <c r="BV267" i="25"/>
  <c r="BW267" i="25"/>
  <c r="BX267" i="25"/>
  <c r="BY267" i="25"/>
  <c r="BZ267" i="25"/>
  <c r="CA267" i="25"/>
  <c r="CB267" i="25"/>
  <c r="CC267" i="25"/>
  <c r="CD267" i="25"/>
  <c r="CE267" i="25"/>
  <c r="CF267" i="25"/>
  <c r="CG267" i="25"/>
  <c r="CH267" i="25"/>
  <c r="L278" i="25"/>
  <c r="J278" i="25"/>
  <c r="K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BQ278" i="25"/>
  <c r="BR278" i="25"/>
  <c r="BS278" i="25"/>
  <c r="BT278" i="25"/>
  <c r="BU278" i="25"/>
  <c r="BV278" i="25"/>
  <c r="BW278" i="25"/>
  <c r="BX278" i="25"/>
  <c r="BY278" i="25"/>
  <c r="BZ278" i="25"/>
  <c r="CA278" i="25"/>
  <c r="CB278" i="25"/>
  <c r="CC278" i="25"/>
  <c r="CD278" i="25"/>
  <c r="CE278" i="25"/>
  <c r="CF278" i="25"/>
  <c r="CG278" i="25"/>
  <c r="CH278" i="25"/>
  <c r="L244" i="25"/>
  <c r="K244" i="25"/>
  <c r="J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CE244" i="25"/>
  <c r="CF244" i="25"/>
  <c r="CH244" i="25"/>
  <c r="CG244" i="25"/>
  <c r="L279" i="25"/>
  <c r="J279" i="25"/>
  <c r="K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BQ279" i="25"/>
  <c r="BR279" i="25"/>
  <c r="BS279" i="25"/>
  <c r="BT279" i="25"/>
  <c r="BU279" i="25"/>
  <c r="BV279" i="25"/>
  <c r="BW279" i="25"/>
  <c r="BX279" i="25"/>
  <c r="BY279" i="25"/>
  <c r="BZ279" i="25"/>
  <c r="CA279" i="25"/>
  <c r="CB279" i="25"/>
  <c r="CC279" i="25"/>
  <c r="CD279" i="25"/>
  <c r="CE279" i="25"/>
  <c r="CF279" i="25"/>
  <c r="CG279" i="25"/>
  <c r="CH279" i="25"/>
  <c r="L254" i="25"/>
  <c r="K254" i="25"/>
  <c r="M254" i="25"/>
  <c r="J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BQ254" i="25"/>
  <c r="BR254" i="25"/>
  <c r="BS254" i="25"/>
  <c r="BT254" i="25"/>
  <c r="BU254" i="25"/>
  <c r="BV254" i="25"/>
  <c r="BW254" i="25"/>
  <c r="BX254" i="25"/>
  <c r="BY254" i="25"/>
  <c r="BZ254" i="25"/>
  <c r="CA254" i="25"/>
  <c r="CB254" i="25"/>
  <c r="CC254" i="25"/>
  <c r="CD254" i="25"/>
  <c r="CE254" i="25"/>
  <c r="CF254" i="25"/>
  <c r="CG254" i="25"/>
  <c r="CH254" i="25"/>
  <c r="L248" i="25"/>
  <c r="K248" i="25"/>
  <c r="J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CE248" i="25"/>
  <c r="CF248" i="25"/>
  <c r="CH248" i="25"/>
  <c r="CG248" i="25"/>
  <c r="L257" i="25"/>
  <c r="K257" i="25"/>
  <c r="M257" i="25"/>
  <c r="J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CE257" i="25"/>
  <c r="CF257" i="25"/>
  <c r="CH257" i="25"/>
  <c r="CG257" i="25"/>
  <c r="L269" i="25"/>
  <c r="M269" i="25"/>
  <c r="J269" i="25"/>
  <c r="K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BQ269" i="25"/>
  <c r="BR269" i="25"/>
  <c r="BS269" i="25"/>
  <c r="BT269" i="25"/>
  <c r="BU269" i="25"/>
  <c r="BV269" i="25"/>
  <c r="BW269" i="25"/>
  <c r="BX269" i="25"/>
  <c r="BY269" i="25"/>
  <c r="BZ269" i="25"/>
  <c r="CA269" i="25"/>
  <c r="CB269" i="25"/>
  <c r="CC269" i="25"/>
  <c r="CD269" i="25"/>
  <c r="CE269" i="25"/>
  <c r="CF269" i="25"/>
  <c r="CG269" i="25"/>
  <c r="CH269" i="25"/>
  <c r="L226" i="25"/>
  <c r="J226" i="25"/>
  <c r="M226" i="25"/>
  <c r="K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BQ226" i="25"/>
  <c r="BR226" i="25"/>
  <c r="BS226" i="25"/>
  <c r="BT226" i="25"/>
  <c r="BU226" i="25"/>
  <c r="BV226" i="25"/>
  <c r="BW226" i="25"/>
  <c r="BX226" i="25"/>
  <c r="BY226" i="25"/>
  <c r="BZ226" i="25"/>
  <c r="CA226" i="25"/>
  <c r="CB226" i="25"/>
  <c r="CC226" i="25"/>
  <c r="CD226" i="25"/>
  <c r="CE226" i="25"/>
  <c r="CF226" i="25"/>
  <c r="CH226" i="25"/>
  <c r="CG226" i="25"/>
  <c r="L239" i="25"/>
  <c r="K239" i="25"/>
  <c r="J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CE239" i="25"/>
  <c r="CF239" i="25"/>
  <c r="CH239" i="25"/>
  <c r="CG239" i="25"/>
  <c r="L263" i="25"/>
  <c r="K263" i="25"/>
  <c r="J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CE263" i="25"/>
  <c r="CF263" i="25"/>
  <c r="CH263" i="25"/>
  <c r="CG263" i="25"/>
  <c r="L230" i="25"/>
  <c r="K230" i="25"/>
  <c r="M230" i="25"/>
  <c r="J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CE230" i="25"/>
  <c r="CF230" i="25"/>
  <c r="CG230" i="25"/>
  <c r="CH230" i="25"/>
  <c r="L266" i="25"/>
  <c r="K266" i="25"/>
  <c r="M266" i="25"/>
  <c r="J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BQ266" i="25"/>
  <c r="BR266" i="25"/>
  <c r="BS266" i="25"/>
  <c r="BT266" i="25"/>
  <c r="BU266" i="25"/>
  <c r="BV266" i="25"/>
  <c r="BW266" i="25"/>
  <c r="BX266" i="25"/>
  <c r="BY266" i="25"/>
  <c r="BZ266" i="25"/>
  <c r="CA266" i="25"/>
  <c r="CB266" i="25"/>
  <c r="CC266" i="25"/>
  <c r="CD266" i="25"/>
  <c r="CE266" i="25"/>
  <c r="CF266" i="25"/>
  <c r="CH266" i="25"/>
  <c r="CG266" i="25"/>
  <c r="L243" i="25"/>
  <c r="K243" i="25"/>
  <c r="J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BQ243" i="25"/>
  <c r="BR243" i="25"/>
  <c r="BS243" i="25"/>
  <c r="BT243" i="25"/>
  <c r="BU243" i="25"/>
  <c r="BV243" i="25"/>
  <c r="BW243" i="25"/>
  <c r="BX243" i="25"/>
  <c r="BY243" i="25"/>
  <c r="BZ243" i="25"/>
  <c r="CA243" i="25"/>
  <c r="CB243" i="25"/>
  <c r="CC243" i="25"/>
  <c r="CD243" i="25"/>
  <c r="CE243" i="25"/>
  <c r="CF243" i="25"/>
  <c r="CH243" i="25"/>
  <c r="CG243" i="25"/>
  <c r="L238" i="25"/>
  <c r="M238" i="25"/>
  <c r="J238" i="25"/>
  <c r="K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CE238" i="25"/>
  <c r="CF238" i="25"/>
  <c r="CG238" i="25"/>
  <c r="CH238" i="25"/>
  <c r="L249" i="25"/>
  <c r="K249" i="25"/>
  <c r="J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CE249" i="25"/>
  <c r="CF249" i="25"/>
  <c r="CH249" i="25"/>
  <c r="CG249" i="25"/>
  <c r="L261" i="25"/>
  <c r="J261" i="25"/>
  <c r="K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CE261" i="25"/>
  <c r="CF261" i="25"/>
  <c r="CH261" i="25"/>
  <c r="CG261" i="25"/>
  <c r="L231" i="25"/>
  <c r="K231" i="25"/>
  <c r="M231" i="25"/>
  <c r="J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CE231" i="25"/>
  <c r="CF231" i="25"/>
  <c r="CH231" i="25"/>
  <c r="CG231" i="25"/>
  <c r="L274" i="25"/>
  <c r="K274" i="25"/>
  <c r="J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BQ274" i="25"/>
  <c r="BR274" i="25"/>
  <c r="BS274" i="25"/>
  <c r="BT274" i="25"/>
  <c r="BU274" i="25"/>
  <c r="BV274" i="25"/>
  <c r="BW274" i="25"/>
  <c r="BX274" i="25"/>
  <c r="BY274" i="25"/>
  <c r="BZ274" i="25"/>
  <c r="CA274" i="25"/>
  <c r="CB274" i="25"/>
  <c r="CC274" i="25"/>
  <c r="CD274" i="25"/>
  <c r="CE274" i="25"/>
  <c r="CF274" i="25"/>
  <c r="CG274" i="25"/>
  <c r="CH274" i="25"/>
  <c r="L290" i="25"/>
  <c r="K290" i="25"/>
  <c r="J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BQ290" i="25"/>
  <c r="BR290" i="25"/>
  <c r="BS290" i="25"/>
  <c r="BT290" i="25"/>
  <c r="BU290" i="25"/>
  <c r="BV290" i="25"/>
  <c r="BW290" i="25"/>
  <c r="BX290" i="25"/>
  <c r="BY290" i="25"/>
  <c r="BZ290" i="25"/>
  <c r="CA290" i="25"/>
  <c r="CB290" i="25"/>
  <c r="CC290" i="25"/>
  <c r="CD290" i="25"/>
  <c r="CE290" i="25"/>
  <c r="CF290" i="25"/>
  <c r="CG290" i="25"/>
  <c r="CH290" i="25"/>
  <c r="L250" i="25"/>
  <c r="K250" i="25"/>
  <c r="M250" i="25"/>
  <c r="J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CE250" i="25"/>
  <c r="CF250" i="25"/>
  <c r="CH250" i="25"/>
  <c r="CG250" i="25"/>
  <c r="J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CE215" i="25"/>
  <c r="CF215" i="25"/>
  <c r="CH215" i="25"/>
  <c r="CG215" i="25"/>
  <c r="L251" i="25"/>
  <c r="K251" i="25"/>
  <c r="J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BQ251" i="25"/>
  <c r="BR251" i="25"/>
  <c r="BS251" i="25"/>
  <c r="BT251" i="25"/>
  <c r="BU251" i="25"/>
  <c r="BV251" i="25"/>
  <c r="BW251" i="25"/>
  <c r="BX251" i="25"/>
  <c r="BY251" i="25"/>
  <c r="BZ251" i="25"/>
  <c r="CA251" i="25"/>
  <c r="CB251" i="25"/>
  <c r="CC251" i="25"/>
  <c r="CD251" i="25"/>
  <c r="CE251" i="25"/>
  <c r="CF251" i="25"/>
  <c r="CG251" i="25"/>
  <c r="CH251" i="25"/>
  <c r="L232" i="25"/>
  <c r="J232" i="25"/>
  <c r="K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CE232" i="25"/>
  <c r="CF232" i="25"/>
  <c r="CH232" i="25"/>
  <c r="CG232" i="25"/>
  <c r="L227" i="25"/>
  <c r="M227" i="25"/>
  <c r="J227" i="25"/>
  <c r="K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CE227" i="25"/>
  <c r="CF227" i="25"/>
  <c r="CH227" i="25"/>
  <c r="CG227" i="25"/>
  <c r="L241" i="25"/>
  <c r="K241" i="25"/>
  <c r="M241" i="25"/>
  <c r="J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BQ241" i="25"/>
  <c r="BR241" i="25"/>
  <c r="BS241" i="25"/>
  <c r="BT241" i="25"/>
  <c r="BU241" i="25"/>
  <c r="BV241" i="25"/>
  <c r="BW241" i="25"/>
  <c r="BX241" i="25"/>
  <c r="BY241" i="25"/>
  <c r="BZ241" i="25"/>
  <c r="CA241" i="25"/>
  <c r="CB241" i="25"/>
  <c r="CC241" i="25"/>
  <c r="CD241" i="25"/>
  <c r="CE241" i="25"/>
  <c r="CF241" i="25"/>
  <c r="CH241" i="25"/>
  <c r="CG241" i="25"/>
  <c r="L253" i="25"/>
  <c r="K253" i="25"/>
  <c r="J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CE253" i="25"/>
  <c r="CF253" i="25"/>
  <c r="CG253" i="25"/>
  <c r="CH253" i="25"/>
  <c r="L260" i="25"/>
  <c r="K260" i="25"/>
  <c r="J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CE260" i="25"/>
  <c r="CF260" i="25"/>
  <c r="CG260" i="25"/>
  <c r="CH260" i="25"/>
  <c r="L218" i="25"/>
  <c r="J218" i="25"/>
  <c r="K218" i="25"/>
  <c r="M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CE218" i="25"/>
  <c r="CF218" i="25"/>
  <c r="CG218" i="25"/>
  <c r="CH218" i="25"/>
  <c r="L262" i="25"/>
  <c r="K262" i="25"/>
  <c r="M262" i="25"/>
  <c r="J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CE262" i="25"/>
  <c r="CF262" i="25"/>
  <c r="CH262" i="25"/>
  <c r="CG262" i="25"/>
  <c r="L235" i="25"/>
  <c r="J235" i="25"/>
  <c r="M235" i="25"/>
  <c r="K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CE235" i="25"/>
  <c r="CF235" i="25"/>
  <c r="CG235" i="25"/>
  <c r="CH235" i="25"/>
  <c r="L284" i="25"/>
  <c r="K284" i="25"/>
  <c r="J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BQ284" i="25"/>
  <c r="BR284" i="25"/>
  <c r="BS284" i="25"/>
  <c r="BT284" i="25"/>
  <c r="BU284" i="25"/>
  <c r="BV284" i="25"/>
  <c r="BW284" i="25"/>
  <c r="BX284" i="25"/>
  <c r="BY284" i="25"/>
  <c r="BZ284" i="25"/>
  <c r="CA284" i="25"/>
  <c r="CB284" i="25"/>
  <c r="CC284" i="25"/>
  <c r="CD284" i="25"/>
  <c r="CE284" i="25"/>
  <c r="CF284" i="25"/>
  <c r="CG284" i="25"/>
  <c r="CH284" i="25"/>
  <c r="L236" i="25"/>
  <c r="M236" i="25"/>
  <c r="J236" i="25"/>
  <c r="K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BQ236" i="25"/>
  <c r="BR236" i="25"/>
  <c r="BS236" i="25"/>
  <c r="BT236" i="25"/>
  <c r="BU236" i="25"/>
  <c r="BV236" i="25"/>
  <c r="BW236" i="25"/>
  <c r="BX236" i="25"/>
  <c r="BY236" i="25"/>
  <c r="BZ236" i="25"/>
  <c r="CA236" i="25"/>
  <c r="CB236" i="25"/>
  <c r="CC236" i="25"/>
  <c r="CD236" i="25"/>
  <c r="CE236" i="25"/>
  <c r="CF236" i="25"/>
  <c r="CG236" i="25"/>
  <c r="CH236" i="25"/>
  <c r="L222" i="25"/>
  <c r="K222" i="25"/>
  <c r="M222" i="25"/>
  <c r="J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BQ222" i="25"/>
  <c r="BR222" i="25"/>
  <c r="BS222" i="25"/>
  <c r="BT222" i="25"/>
  <c r="BU222" i="25"/>
  <c r="BV222" i="25"/>
  <c r="BW222" i="25"/>
  <c r="BX222" i="25"/>
  <c r="BY222" i="25"/>
  <c r="BZ222" i="25"/>
  <c r="CA222" i="25"/>
  <c r="CB222" i="25"/>
  <c r="CC222" i="25"/>
  <c r="CD222" i="25"/>
  <c r="CE222" i="25"/>
  <c r="CF222" i="25"/>
  <c r="CH222" i="25"/>
  <c r="CG222" i="25"/>
  <c r="J216" i="25"/>
  <c r="K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BQ216" i="25"/>
  <c r="BR216" i="25"/>
  <c r="BS216" i="25"/>
  <c r="BT216" i="25"/>
  <c r="BU216" i="25"/>
  <c r="BV216" i="25"/>
  <c r="BW216" i="25"/>
  <c r="BX216" i="25"/>
  <c r="BY216" i="25"/>
  <c r="BZ216" i="25"/>
  <c r="CA216" i="25"/>
  <c r="CB216" i="25"/>
  <c r="CC216" i="25"/>
  <c r="CD216" i="25"/>
  <c r="CE216" i="25"/>
  <c r="CF216" i="25"/>
  <c r="CH216" i="25"/>
  <c r="CG216" i="25"/>
  <c r="L233" i="25"/>
  <c r="K233" i="25"/>
  <c r="J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CE233" i="25"/>
  <c r="CF233" i="25"/>
  <c r="CG233" i="25"/>
  <c r="CH233" i="25"/>
  <c r="L245" i="25"/>
  <c r="M245" i="25"/>
  <c r="J245" i="25"/>
  <c r="K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CE245" i="25"/>
  <c r="CF245" i="25"/>
  <c r="CG245" i="25"/>
  <c r="CH245" i="25"/>
  <c r="L268" i="25"/>
  <c r="K268" i="25"/>
  <c r="J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BQ268" i="25"/>
  <c r="BR268" i="25"/>
  <c r="BS268" i="25"/>
  <c r="BT268" i="25"/>
  <c r="BU268" i="25"/>
  <c r="BV268" i="25"/>
  <c r="BW268" i="25"/>
  <c r="BX268" i="25"/>
  <c r="BY268" i="25"/>
  <c r="BZ268" i="25"/>
  <c r="CA268" i="25"/>
  <c r="CB268" i="25"/>
  <c r="CC268" i="25"/>
  <c r="CD268" i="25"/>
  <c r="CE268" i="25"/>
  <c r="CF268" i="25"/>
  <c r="CG268" i="25"/>
  <c r="CH268" i="25"/>
  <c r="L255" i="25"/>
  <c r="K255" i="25"/>
  <c r="M255" i="25"/>
  <c r="J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BQ255" i="25"/>
  <c r="BR255" i="25"/>
  <c r="BS255" i="25"/>
  <c r="BT255" i="25"/>
  <c r="BU255" i="25"/>
  <c r="BV255" i="25"/>
  <c r="BW255" i="25"/>
  <c r="BX255" i="25"/>
  <c r="BY255" i="25"/>
  <c r="BZ255" i="25"/>
  <c r="CA255" i="25"/>
  <c r="CB255" i="25"/>
  <c r="CC255" i="25"/>
  <c r="CD255" i="25"/>
  <c r="CE255" i="25"/>
  <c r="CF255" i="25"/>
  <c r="CH255" i="25"/>
  <c r="CG255" i="25"/>
  <c r="L234" i="25"/>
  <c r="K234" i="25"/>
  <c r="M234" i="25"/>
  <c r="J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CE234" i="25"/>
  <c r="CF234" i="25"/>
  <c r="CH234" i="25"/>
  <c r="CG234" i="25"/>
  <c r="L220" i="25"/>
  <c r="M220" i="25"/>
  <c r="J220" i="25"/>
  <c r="K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BQ220" i="25"/>
  <c r="BR220" i="25"/>
  <c r="BS220" i="25"/>
  <c r="BT220" i="25"/>
  <c r="BU220" i="25"/>
  <c r="BV220" i="25"/>
  <c r="BW220" i="25"/>
  <c r="BX220" i="25"/>
  <c r="BY220" i="25"/>
  <c r="BZ220" i="25"/>
  <c r="CA220" i="25"/>
  <c r="CB220" i="25"/>
  <c r="CC220" i="25"/>
  <c r="CD220" i="25"/>
  <c r="CE220" i="25"/>
  <c r="CF220" i="25"/>
  <c r="CH220" i="25"/>
  <c r="CG220" i="25"/>
  <c r="L271" i="25"/>
  <c r="J271" i="25"/>
  <c r="K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BQ271" i="25"/>
  <c r="BR271" i="25"/>
  <c r="BS271" i="25"/>
  <c r="BT271" i="25"/>
  <c r="BU271" i="25"/>
  <c r="BV271" i="25"/>
  <c r="BW271" i="25"/>
  <c r="BX271" i="25"/>
  <c r="BY271" i="25"/>
  <c r="BZ271" i="25"/>
  <c r="CA271" i="25"/>
  <c r="CB271" i="25"/>
  <c r="CC271" i="25"/>
  <c r="CD271" i="25"/>
  <c r="CE271" i="25"/>
  <c r="CF271" i="25"/>
  <c r="CG271" i="25"/>
  <c r="CH271" i="25"/>
  <c r="L223" i="25"/>
  <c r="M223" i="25"/>
  <c r="K223" i="25"/>
  <c r="J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CE223" i="25"/>
  <c r="CF223" i="25"/>
  <c r="CH223" i="25"/>
  <c r="CG223" i="25"/>
  <c r="L291" i="25"/>
  <c r="M291" i="25"/>
  <c r="J291" i="25"/>
  <c r="K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BQ291" i="25"/>
  <c r="BR291" i="25"/>
  <c r="BS291" i="25"/>
  <c r="BT291" i="25"/>
  <c r="BU291" i="25"/>
  <c r="BV291" i="25"/>
  <c r="BW291" i="25"/>
  <c r="BX291" i="25"/>
  <c r="BY291" i="25"/>
  <c r="BZ291" i="25"/>
  <c r="CA291" i="25"/>
  <c r="CB291" i="25"/>
  <c r="CC291" i="25"/>
  <c r="CD291" i="25"/>
  <c r="CE291" i="25"/>
  <c r="CF291" i="25"/>
  <c r="CG291" i="25"/>
  <c r="CH291" i="25"/>
  <c r="L289" i="25"/>
  <c r="K289" i="25"/>
  <c r="J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BQ289" i="25"/>
  <c r="BR289" i="25"/>
  <c r="BS289" i="25"/>
  <c r="BT289" i="25"/>
  <c r="BU289" i="25"/>
  <c r="BV289" i="25"/>
  <c r="BW289" i="25"/>
  <c r="BX289" i="25"/>
  <c r="BY289" i="25"/>
  <c r="BZ289" i="25"/>
  <c r="CA289" i="25"/>
  <c r="CB289" i="25"/>
  <c r="CC289" i="25"/>
  <c r="CD289" i="25"/>
  <c r="CE289" i="25"/>
  <c r="CF289" i="25"/>
  <c r="CH289" i="25"/>
  <c r="CG289" i="25"/>
  <c r="L225" i="25"/>
  <c r="J225" i="25"/>
  <c r="K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BQ225" i="25"/>
  <c r="BR225" i="25"/>
  <c r="BS225" i="25"/>
  <c r="BT225" i="25"/>
  <c r="BU225" i="25"/>
  <c r="BV225" i="25"/>
  <c r="BW225" i="25"/>
  <c r="BX225" i="25"/>
  <c r="BY225" i="25"/>
  <c r="BZ225" i="25"/>
  <c r="CA225" i="25"/>
  <c r="CB225" i="25"/>
  <c r="CC225" i="25"/>
  <c r="CD225" i="25"/>
  <c r="CE225" i="25"/>
  <c r="CF225" i="25"/>
  <c r="CG225" i="25"/>
  <c r="CH225" i="25"/>
  <c r="L237" i="25"/>
  <c r="K237" i="25"/>
  <c r="M237" i="25"/>
  <c r="J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CE237" i="25"/>
  <c r="CF237" i="25"/>
  <c r="CG237" i="25"/>
  <c r="CH237" i="25"/>
  <c r="L288" i="25"/>
  <c r="J288" i="25"/>
  <c r="K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BQ288" i="25"/>
  <c r="BR288" i="25"/>
  <c r="BS288" i="25"/>
  <c r="BT288" i="25"/>
  <c r="BU288" i="25"/>
  <c r="BV288" i="25"/>
  <c r="BW288" i="25"/>
  <c r="BX288" i="25"/>
  <c r="BY288" i="25"/>
  <c r="BZ288" i="25"/>
  <c r="CA288" i="25"/>
  <c r="CB288" i="25"/>
  <c r="CC288" i="25"/>
  <c r="CD288" i="25"/>
  <c r="CE288" i="25"/>
  <c r="CF288" i="25"/>
  <c r="CH288" i="25"/>
  <c r="CG288" i="25"/>
  <c r="L276" i="25"/>
  <c r="J276" i="25"/>
  <c r="K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BQ276" i="25"/>
  <c r="BR276" i="25"/>
  <c r="BS276" i="25"/>
  <c r="BT276" i="25"/>
  <c r="BU276" i="25"/>
  <c r="BV276" i="25"/>
  <c r="BW276" i="25"/>
  <c r="BX276" i="25"/>
  <c r="BY276" i="25"/>
  <c r="BZ276" i="25"/>
  <c r="CA276" i="25"/>
  <c r="CB276" i="25"/>
  <c r="CC276" i="25"/>
  <c r="CD276" i="25"/>
  <c r="CE276" i="25"/>
  <c r="CF276" i="25"/>
  <c r="CH276" i="25"/>
  <c r="CG276" i="25"/>
  <c r="L282" i="25"/>
  <c r="M282" i="25"/>
  <c r="K282" i="25"/>
  <c r="J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BQ282" i="25"/>
  <c r="BR282" i="25"/>
  <c r="BS282" i="25"/>
  <c r="BT282" i="25"/>
  <c r="BU282" i="25"/>
  <c r="BV282" i="25"/>
  <c r="BW282" i="25"/>
  <c r="BX282" i="25"/>
  <c r="BY282" i="25"/>
  <c r="BZ282" i="25"/>
  <c r="CA282" i="25"/>
  <c r="CB282" i="25"/>
  <c r="CC282" i="25"/>
  <c r="CD282" i="25"/>
  <c r="CE282" i="25"/>
  <c r="CF282" i="25"/>
  <c r="CG282" i="25"/>
  <c r="CH282" i="25"/>
  <c r="L287" i="25"/>
  <c r="K287" i="25"/>
  <c r="M287" i="25"/>
  <c r="J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BQ287" i="25"/>
  <c r="BR287" i="25"/>
  <c r="BS287" i="25"/>
  <c r="BT287" i="25"/>
  <c r="BU287" i="25"/>
  <c r="BV287" i="25"/>
  <c r="BW287" i="25"/>
  <c r="BX287" i="25"/>
  <c r="BY287" i="25"/>
  <c r="BZ287" i="25"/>
  <c r="CA287" i="25"/>
  <c r="CB287" i="25"/>
  <c r="CC287" i="25"/>
  <c r="CD287" i="25"/>
  <c r="CE287" i="25"/>
  <c r="CF287" i="25"/>
  <c r="CG287" i="25"/>
  <c r="CH287" i="25"/>
  <c r="L256" i="25"/>
  <c r="M256" i="25"/>
  <c r="K256" i="25"/>
  <c r="J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BQ256" i="25"/>
  <c r="BR256" i="25"/>
  <c r="BS256" i="25"/>
  <c r="BT256" i="25"/>
  <c r="BU256" i="25"/>
  <c r="BV256" i="25"/>
  <c r="BW256" i="25"/>
  <c r="BX256" i="25"/>
  <c r="BY256" i="25"/>
  <c r="BZ256" i="25"/>
  <c r="CA256" i="25"/>
  <c r="CB256" i="25"/>
  <c r="CC256" i="25"/>
  <c r="CD256" i="25"/>
  <c r="CE256" i="25"/>
  <c r="CF256" i="25"/>
  <c r="CG256" i="25"/>
  <c r="CH256" i="25"/>
  <c r="L286" i="25"/>
  <c r="K286" i="25"/>
  <c r="M286" i="25"/>
  <c r="J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BQ286" i="25"/>
  <c r="BR286" i="25"/>
  <c r="BS286" i="25"/>
  <c r="BT286" i="25"/>
  <c r="BU286" i="25"/>
  <c r="BV286" i="25"/>
  <c r="BW286" i="25"/>
  <c r="BX286" i="25"/>
  <c r="BY286" i="25"/>
  <c r="BZ286" i="25"/>
  <c r="CA286" i="25"/>
  <c r="CB286" i="25"/>
  <c r="CC286" i="25"/>
  <c r="CD286" i="25"/>
  <c r="CE286" i="25"/>
  <c r="CF286" i="25"/>
  <c r="CG286" i="25"/>
  <c r="CH286" i="25"/>
  <c r="L280" i="25"/>
  <c r="M280" i="25"/>
  <c r="K280" i="25"/>
  <c r="J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BQ280" i="25"/>
  <c r="BR280" i="25"/>
  <c r="BS280" i="25"/>
  <c r="BT280" i="25"/>
  <c r="BU280" i="25"/>
  <c r="BV280" i="25"/>
  <c r="BW280" i="25"/>
  <c r="BX280" i="25"/>
  <c r="BY280" i="25"/>
  <c r="BZ280" i="25"/>
  <c r="CA280" i="25"/>
  <c r="CB280" i="25"/>
  <c r="CC280" i="25"/>
  <c r="CD280" i="25"/>
  <c r="CE280" i="25"/>
  <c r="CF280" i="25"/>
  <c r="CG280" i="25"/>
  <c r="CH280" i="25"/>
  <c r="L281" i="25"/>
  <c r="J281" i="25"/>
  <c r="K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BQ281" i="25"/>
  <c r="BR281" i="25"/>
  <c r="BS281" i="25"/>
  <c r="BT281" i="25"/>
  <c r="BU281" i="25"/>
  <c r="BV281" i="25"/>
  <c r="BW281" i="25"/>
  <c r="BX281" i="25"/>
  <c r="BY281" i="25"/>
  <c r="BZ281" i="25"/>
  <c r="CA281" i="25"/>
  <c r="CB281" i="25"/>
  <c r="CC281" i="25"/>
  <c r="CD281" i="25"/>
  <c r="CE281" i="25"/>
  <c r="CF281" i="25"/>
  <c r="CH281" i="25"/>
  <c r="CG281" i="25"/>
  <c r="L217" i="25"/>
  <c r="K217" i="25"/>
  <c r="J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CE217" i="25"/>
  <c r="CF217" i="25"/>
  <c r="CH217" i="25"/>
  <c r="CG217" i="25"/>
  <c r="L229" i="25"/>
  <c r="M229" i="25"/>
  <c r="J229" i="25"/>
  <c r="K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BQ229" i="25"/>
  <c r="BR229" i="25"/>
  <c r="BS229" i="25"/>
  <c r="BT229" i="25"/>
  <c r="BU229" i="25"/>
  <c r="BV229" i="25"/>
  <c r="BW229" i="25"/>
  <c r="BX229" i="25"/>
  <c r="BY229" i="25"/>
  <c r="BZ229" i="25"/>
  <c r="CA229" i="25"/>
  <c r="CB229" i="25"/>
  <c r="CC229" i="25"/>
  <c r="CD229" i="25"/>
  <c r="CE229" i="25"/>
  <c r="CF229" i="25"/>
  <c r="CH229" i="25"/>
  <c r="CG229" i="25"/>
  <c r="L240" i="25"/>
  <c r="J240" i="25"/>
  <c r="M240" i="25"/>
  <c r="K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BQ240" i="25"/>
  <c r="BR240" i="25"/>
  <c r="BS240" i="25"/>
  <c r="BT240" i="25"/>
  <c r="BU240" i="25"/>
  <c r="BV240" i="25"/>
  <c r="BW240" i="25"/>
  <c r="BX240" i="25"/>
  <c r="BY240" i="25"/>
  <c r="BZ240" i="25"/>
  <c r="CA240" i="25"/>
  <c r="CB240" i="25"/>
  <c r="CC240" i="25"/>
  <c r="CD240" i="25"/>
  <c r="CE240" i="25"/>
  <c r="CF240" i="25"/>
  <c r="CH240" i="25"/>
  <c r="CG240" i="25"/>
  <c r="L247" i="25"/>
  <c r="J247" i="25"/>
  <c r="M247" i="25"/>
  <c r="K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CE247" i="25"/>
  <c r="CF247" i="25"/>
  <c r="CH247" i="25"/>
  <c r="CG247" i="25"/>
  <c r="L252" i="25"/>
  <c r="M252" i="25"/>
  <c r="J252" i="25"/>
  <c r="K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CE252" i="25"/>
  <c r="CF252" i="25"/>
  <c r="CH252" i="25"/>
  <c r="CG252" i="25"/>
  <c r="L272" i="25"/>
  <c r="J272" i="25"/>
  <c r="K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BQ272" i="25"/>
  <c r="BR272" i="25"/>
  <c r="BS272" i="25"/>
  <c r="BT272" i="25"/>
  <c r="BU272" i="25"/>
  <c r="BV272" i="25"/>
  <c r="BW272" i="25"/>
  <c r="BX272" i="25"/>
  <c r="BY272" i="25"/>
  <c r="BZ272" i="25"/>
  <c r="CA272" i="25"/>
  <c r="CB272" i="25"/>
  <c r="CC272" i="25"/>
  <c r="CD272" i="25"/>
  <c r="CE272" i="25"/>
  <c r="CF272" i="25"/>
  <c r="CH272" i="25"/>
  <c r="CG272" i="25"/>
  <c r="L242" i="25"/>
  <c r="J242" i="25"/>
  <c r="K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BQ242" i="25"/>
  <c r="BR242" i="25"/>
  <c r="BS242" i="25"/>
  <c r="BT242" i="25"/>
  <c r="BU242" i="25"/>
  <c r="BV242" i="25"/>
  <c r="BW242" i="25"/>
  <c r="BX242" i="25"/>
  <c r="BY242" i="25"/>
  <c r="BZ242" i="25"/>
  <c r="CA242" i="25"/>
  <c r="CB242" i="25"/>
  <c r="CC242" i="25"/>
  <c r="CD242" i="25"/>
  <c r="CE242" i="25"/>
  <c r="CF242" i="25"/>
  <c r="CH242" i="25"/>
  <c r="CG242" i="25"/>
  <c r="L275" i="25"/>
  <c r="M275" i="25"/>
  <c r="J275" i="25"/>
  <c r="K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BQ275" i="25"/>
  <c r="BR275" i="25"/>
  <c r="BS275" i="25"/>
  <c r="BT275" i="25"/>
  <c r="BU275" i="25"/>
  <c r="BV275" i="25"/>
  <c r="BW275" i="25"/>
  <c r="BX275" i="25"/>
  <c r="BY275" i="25"/>
  <c r="BZ275" i="25"/>
  <c r="CA275" i="25"/>
  <c r="CB275" i="25"/>
  <c r="CC275" i="25"/>
  <c r="CD275" i="25"/>
  <c r="CE275" i="25"/>
  <c r="CF275" i="25"/>
  <c r="CH275" i="25"/>
  <c r="CG275" i="25"/>
  <c r="L270" i="25"/>
  <c r="M270" i="25"/>
  <c r="J270" i="25"/>
  <c r="K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BQ270" i="25"/>
  <c r="BR270" i="25"/>
  <c r="BS270" i="25"/>
  <c r="BT270" i="25"/>
  <c r="BU270" i="25"/>
  <c r="BV270" i="25"/>
  <c r="BW270" i="25"/>
  <c r="BX270" i="25"/>
  <c r="BY270" i="25"/>
  <c r="BZ270" i="25"/>
  <c r="CA270" i="25"/>
  <c r="CB270" i="25"/>
  <c r="CC270" i="25"/>
  <c r="CD270" i="25"/>
  <c r="CE270" i="25"/>
  <c r="CF270" i="25"/>
  <c r="CG270" i="25"/>
  <c r="CH270" i="25"/>
  <c r="L273" i="25"/>
  <c r="J273" i="25"/>
  <c r="M273" i="25"/>
  <c r="K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BQ273" i="25"/>
  <c r="BR273" i="25"/>
  <c r="BS273" i="25"/>
  <c r="BT273" i="25"/>
  <c r="BU273" i="25"/>
  <c r="BV273" i="25"/>
  <c r="BW273" i="25"/>
  <c r="BX273" i="25"/>
  <c r="BY273" i="25"/>
  <c r="BZ273" i="25"/>
  <c r="CA273" i="25"/>
  <c r="CB273" i="25"/>
  <c r="CC273" i="25"/>
  <c r="CD273" i="25"/>
  <c r="CE273" i="25"/>
  <c r="CF273" i="25"/>
  <c r="CG273" i="25"/>
  <c r="CH273" i="25"/>
  <c r="L285" i="25"/>
  <c r="M285" i="25"/>
  <c r="J285" i="25"/>
  <c r="K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BQ285" i="25"/>
  <c r="BR285" i="25"/>
  <c r="BS285" i="25"/>
  <c r="BT285" i="25"/>
  <c r="BU285" i="25"/>
  <c r="BV285" i="25"/>
  <c r="BW285" i="25"/>
  <c r="BX285" i="25"/>
  <c r="BY285" i="25"/>
  <c r="BZ285" i="25"/>
  <c r="CA285" i="25"/>
  <c r="CB285" i="25"/>
  <c r="CC285" i="25"/>
  <c r="CD285" i="25"/>
  <c r="CE285" i="25"/>
  <c r="CF285" i="25"/>
  <c r="CH285" i="25"/>
  <c r="CG285" i="25"/>
  <c r="L221" i="25"/>
  <c r="K221" i="25"/>
  <c r="M221" i="25"/>
  <c r="J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CE221" i="25"/>
  <c r="CF221" i="25"/>
  <c r="CG221" i="25"/>
  <c r="CH221" i="25"/>
  <c r="L150" i="25"/>
  <c r="J150" i="25"/>
  <c r="K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CB150" i="25"/>
  <c r="CC150" i="25"/>
  <c r="CD150" i="25"/>
  <c r="CE150" i="25"/>
  <c r="CF150" i="25"/>
  <c r="CH150" i="25"/>
  <c r="CG150" i="25"/>
  <c r="L124" i="25"/>
  <c r="K124" i="25"/>
  <c r="J124" i="25"/>
  <c r="M124" i="25"/>
  <c r="N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L128" i="25"/>
  <c r="K128" i="25"/>
  <c r="M128" i="25"/>
  <c r="J128" i="25"/>
  <c r="N128" i="25"/>
  <c r="O128" i="25"/>
  <c r="P128" i="25"/>
  <c r="Q128" i="25"/>
  <c r="R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L163" i="25"/>
  <c r="M163" i="25"/>
  <c r="K163" i="25"/>
  <c r="J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CB163" i="25"/>
  <c r="CC163" i="25"/>
  <c r="CD163" i="25"/>
  <c r="CE163" i="25"/>
  <c r="CF163" i="25"/>
  <c r="CG163" i="25"/>
  <c r="CH163" i="25"/>
  <c r="L183" i="25"/>
  <c r="K183" i="25"/>
  <c r="M183" i="25"/>
  <c r="J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L158" i="25"/>
  <c r="J158" i="25"/>
  <c r="K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BL158" i="25"/>
  <c r="BM158" i="25"/>
  <c r="BN158" i="25"/>
  <c r="BO158" i="25"/>
  <c r="BP158" i="25"/>
  <c r="BQ158" i="25"/>
  <c r="BR158" i="25"/>
  <c r="BS158" i="25"/>
  <c r="BT158" i="25"/>
  <c r="BU158" i="25"/>
  <c r="BV158" i="25"/>
  <c r="BW158" i="25"/>
  <c r="BX158" i="25"/>
  <c r="BY158" i="25"/>
  <c r="BZ158" i="25"/>
  <c r="CA158" i="25"/>
  <c r="CB158" i="25"/>
  <c r="CC158" i="25"/>
  <c r="CD158" i="25"/>
  <c r="CE158" i="25"/>
  <c r="CF158" i="25"/>
  <c r="CH158" i="25"/>
  <c r="CG158" i="25"/>
  <c r="L152" i="25"/>
  <c r="K152" i="25"/>
  <c r="J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CB152" i="25"/>
  <c r="CC152" i="25"/>
  <c r="CD152" i="25"/>
  <c r="CE152" i="25"/>
  <c r="CF152" i="25"/>
  <c r="CH152" i="25"/>
  <c r="CG152" i="25"/>
  <c r="L162" i="25"/>
  <c r="K162" i="25"/>
  <c r="M162" i="25"/>
  <c r="J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P162" i="25"/>
  <c r="BQ162" i="25"/>
  <c r="BR162" i="25"/>
  <c r="BS162" i="25"/>
  <c r="BT162" i="25"/>
  <c r="BU162" i="25"/>
  <c r="BV162" i="25"/>
  <c r="BW162" i="25"/>
  <c r="BX162" i="25"/>
  <c r="BY162" i="25"/>
  <c r="BZ162" i="25"/>
  <c r="CA162" i="25"/>
  <c r="CB162" i="25"/>
  <c r="CC162" i="25"/>
  <c r="CD162" i="25"/>
  <c r="CE162" i="25"/>
  <c r="CF162" i="25"/>
  <c r="CH162" i="25"/>
  <c r="CG162" i="25"/>
  <c r="L177" i="25"/>
  <c r="M177" i="25"/>
  <c r="K177" i="25"/>
  <c r="J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CE177" i="25"/>
  <c r="CF177" i="25"/>
  <c r="CG177" i="25"/>
  <c r="CH177" i="25"/>
  <c r="L188" i="25"/>
  <c r="K188" i="25"/>
  <c r="M188" i="25"/>
  <c r="J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L172" i="25"/>
  <c r="J172" i="25"/>
  <c r="K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Z172" i="25"/>
  <c r="CA172" i="25"/>
  <c r="CB172" i="25"/>
  <c r="CC172" i="25"/>
  <c r="CD172" i="25"/>
  <c r="CE172" i="25"/>
  <c r="CF172" i="25"/>
  <c r="CH172" i="25"/>
  <c r="CG172" i="25"/>
  <c r="L182" i="25"/>
  <c r="M182" i="25"/>
  <c r="J182" i="25"/>
  <c r="K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L149" i="25"/>
  <c r="M149" i="25"/>
  <c r="K149" i="25"/>
  <c r="J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BQ149" i="25"/>
  <c r="BR149" i="25"/>
  <c r="BS149" i="25"/>
  <c r="BT149" i="25"/>
  <c r="BU149" i="25"/>
  <c r="BV149" i="25"/>
  <c r="BW149" i="25"/>
  <c r="BX149" i="25"/>
  <c r="BY149" i="25"/>
  <c r="BZ149" i="25"/>
  <c r="CA149" i="25"/>
  <c r="CB149" i="25"/>
  <c r="CC149" i="25"/>
  <c r="CD149" i="25"/>
  <c r="CE149" i="25"/>
  <c r="CF149" i="25"/>
  <c r="CG149" i="25"/>
  <c r="CH149" i="25"/>
  <c r="L171" i="25"/>
  <c r="M171" i="25"/>
  <c r="K171" i="25"/>
  <c r="J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Y171" i="25"/>
  <c r="BZ171" i="25"/>
  <c r="CA171" i="25"/>
  <c r="CB171" i="25"/>
  <c r="CC171" i="25"/>
  <c r="CD171" i="25"/>
  <c r="CE171" i="25"/>
  <c r="CF171" i="25"/>
  <c r="CH171" i="25"/>
  <c r="CG171" i="25"/>
  <c r="L148" i="25"/>
  <c r="M148" i="25"/>
  <c r="J148" i="25"/>
  <c r="K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BQ148" i="25"/>
  <c r="BR148" i="25"/>
  <c r="BS148" i="25"/>
  <c r="BT148" i="25"/>
  <c r="BU148" i="25"/>
  <c r="BV148" i="25"/>
  <c r="BW148" i="25"/>
  <c r="BX148" i="25"/>
  <c r="BY148" i="25"/>
  <c r="BZ148" i="25"/>
  <c r="CA148" i="25"/>
  <c r="CB148" i="25"/>
  <c r="CC148" i="25"/>
  <c r="CD148" i="25"/>
  <c r="CE148" i="25"/>
  <c r="CF148" i="25"/>
  <c r="CG148" i="25"/>
  <c r="CH148" i="25"/>
  <c r="L142" i="25"/>
  <c r="K142" i="25"/>
  <c r="J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BS142" i="25"/>
  <c r="BT142" i="25"/>
  <c r="BU142" i="25"/>
  <c r="BV142" i="25"/>
  <c r="BW142" i="25"/>
  <c r="BX142" i="25"/>
  <c r="BY142" i="25"/>
  <c r="BZ142" i="25"/>
  <c r="CA142" i="25"/>
  <c r="CB142" i="25"/>
  <c r="CC142" i="25"/>
  <c r="CD142" i="25"/>
  <c r="CE142" i="25"/>
  <c r="CF142" i="25"/>
  <c r="CH142" i="25"/>
  <c r="CG142" i="25"/>
  <c r="L154" i="25"/>
  <c r="K154" i="25"/>
  <c r="J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BH154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T154" i="25"/>
  <c r="BU154" i="25"/>
  <c r="BV154" i="25"/>
  <c r="BW154" i="25"/>
  <c r="BX154" i="25"/>
  <c r="BY154" i="25"/>
  <c r="BZ154" i="25"/>
  <c r="CA154" i="25"/>
  <c r="CB154" i="25"/>
  <c r="CC154" i="25"/>
  <c r="CD154" i="25"/>
  <c r="CE154" i="25"/>
  <c r="CF154" i="25"/>
  <c r="CG154" i="25"/>
  <c r="CH154" i="25"/>
  <c r="L169" i="25"/>
  <c r="M169" i="25"/>
  <c r="K169" i="25"/>
  <c r="J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W169" i="25"/>
  <c r="BX169" i="25"/>
  <c r="BY169" i="25"/>
  <c r="BZ169" i="25"/>
  <c r="CA169" i="25"/>
  <c r="CB169" i="25"/>
  <c r="CC169" i="25"/>
  <c r="CD169" i="25"/>
  <c r="CE169" i="25"/>
  <c r="CF169" i="25"/>
  <c r="CG169" i="25"/>
  <c r="CH169" i="25"/>
  <c r="L131" i="25"/>
  <c r="M131" i="25"/>
  <c r="J131" i="25"/>
  <c r="K131" i="25"/>
  <c r="N131" i="25"/>
  <c r="O131" i="25"/>
  <c r="P131" i="25"/>
  <c r="Q131" i="25"/>
  <c r="R131" i="25"/>
  <c r="S131" i="25"/>
  <c r="T131" i="25"/>
  <c r="U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CB131" i="25"/>
  <c r="CC131" i="25"/>
  <c r="CD131" i="25"/>
  <c r="CE131" i="25"/>
  <c r="CF131" i="25"/>
  <c r="CG131" i="25"/>
  <c r="CH131" i="25"/>
  <c r="L143" i="25"/>
  <c r="K143" i="25"/>
  <c r="M143" i="25"/>
  <c r="J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CB143" i="25"/>
  <c r="CC143" i="25"/>
  <c r="CD143" i="25"/>
  <c r="CE143" i="25"/>
  <c r="CF143" i="25"/>
  <c r="CH143" i="25"/>
  <c r="CG143" i="25"/>
  <c r="L167" i="25"/>
  <c r="K167" i="25"/>
  <c r="J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U167" i="25"/>
  <c r="BV167" i="25"/>
  <c r="BW167" i="25"/>
  <c r="BX167" i="25"/>
  <c r="BY167" i="25"/>
  <c r="BZ167" i="25"/>
  <c r="CA167" i="25"/>
  <c r="CB167" i="25"/>
  <c r="CC167" i="25"/>
  <c r="CD167" i="25"/>
  <c r="CE167" i="25"/>
  <c r="CF167" i="25"/>
  <c r="CG167" i="25"/>
  <c r="CH167" i="25"/>
  <c r="L134" i="25"/>
  <c r="J134" i="25"/>
  <c r="K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BS134" i="25"/>
  <c r="BT134" i="25"/>
  <c r="BU134" i="25"/>
  <c r="BV134" i="25"/>
  <c r="BW134" i="25"/>
  <c r="BX134" i="25"/>
  <c r="BY134" i="25"/>
  <c r="BZ134" i="25"/>
  <c r="CA134" i="25"/>
  <c r="CB134" i="25"/>
  <c r="CC134" i="25"/>
  <c r="CD134" i="25"/>
  <c r="CE134" i="25"/>
  <c r="CF134" i="25"/>
  <c r="CH134" i="25"/>
  <c r="CG134" i="25"/>
  <c r="L156" i="25"/>
  <c r="M156" i="25"/>
  <c r="J156" i="25"/>
  <c r="K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BJ156" i="25"/>
  <c r="BK156" i="25"/>
  <c r="BL156" i="25"/>
  <c r="BM156" i="25"/>
  <c r="BN156" i="25"/>
  <c r="BO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CB156" i="25"/>
  <c r="CC156" i="25"/>
  <c r="CD156" i="25"/>
  <c r="CE156" i="25"/>
  <c r="CF156" i="25"/>
  <c r="CH156" i="25"/>
  <c r="CG156" i="25"/>
  <c r="L136" i="25"/>
  <c r="M136" i="25"/>
  <c r="J136" i="25"/>
  <c r="K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BS136" i="25"/>
  <c r="BT136" i="25"/>
  <c r="BU136" i="25"/>
  <c r="BV136" i="25"/>
  <c r="BW136" i="25"/>
  <c r="BX136" i="25"/>
  <c r="BY136" i="25"/>
  <c r="BZ136" i="25"/>
  <c r="CA136" i="25"/>
  <c r="CB136" i="25"/>
  <c r="CC136" i="25"/>
  <c r="CD136" i="25"/>
  <c r="CE136" i="25"/>
  <c r="CF136" i="25"/>
  <c r="CG136" i="25"/>
  <c r="CH136" i="25"/>
  <c r="L132" i="25"/>
  <c r="J132" i="25"/>
  <c r="K132" i="25"/>
  <c r="M132" i="25"/>
  <c r="N132" i="25"/>
  <c r="O132" i="25"/>
  <c r="P132" i="25"/>
  <c r="Q132" i="25"/>
  <c r="R132" i="25"/>
  <c r="S132" i="25"/>
  <c r="T132" i="25"/>
  <c r="U132" i="25"/>
  <c r="V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T132" i="25"/>
  <c r="BU132" i="25"/>
  <c r="BV132" i="25"/>
  <c r="BW132" i="25"/>
  <c r="BX132" i="25"/>
  <c r="BY132" i="25"/>
  <c r="BZ132" i="25"/>
  <c r="CA132" i="25"/>
  <c r="CB132" i="25"/>
  <c r="CC132" i="25"/>
  <c r="CD132" i="25"/>
  <c r="CE132" i="25"/>
  <c r="CF132" i="25"/>
  <c r="CG132" i="25"/>
  <c r="CH132" i="25"/>
  <c r="L146" i="25"/>
  <c r="K146" i="25"/>
  <c r="M146" i="25"/>
  <c r="J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BQ146" i="25"/>
  <c r="BR146" i="25"/>
  <c r="BS146" i="25"/>
  <c r="BT146" i="25"/>
  <c r="BU146" i="25"/>
  <c r="BV146" i="25"/>
  <c r="BW146" i="25"/>
  <c r="BX146" i="25"/>
  <c r="BY146" i="25"/>
  <c r="BZ146" i="25"/>
  <c r="CA146" i="25"/>
  <c r="CB146" i="25"/>
  <c r="CC146" i="25"/>
  <c r="CD146" i="25"/>
  <c r="CE146" i="25"/>
  <c r="CF146" i="25"/>
  <c r="CH146" i="25"/>
  <c r="CG146" i="25"/>
  <c r="L161" i="25"/>
  <c r="K161" i="25"/>
  <c r="J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BO161" i="25"/>
  <c r="BP161" i="25"/>
  <c r="BQ161" i="25"/>
  <c r="BR161" i="25"/>
  <c r="BS161" i="25"/>
  <c r="BT161" i="25"/>
  <c r="BU161" i="25"/>
  <c r="BV161" i="25"/>
  <c r="BW161" i="25"/>
  <c r="BX161" i="25"/>
  <c r="BY161" i="25"/>
  <c r="BZ161" i="25"/>
  <c r="CA161" i="25"/>
  <c r="CB161" i="25"/>
  <c r="CC161" i="25"/>
  <c r="CD161" i="25"/>
  <c r="CE161" i="25"/>
  <c r="CF161" i="25"/>
  <c r="CH161" i="25"/>
  <c r="CG161" i="25"/>
  <c r="L192" i="25"/>
  <c r="M192" i="25"/>
  <c r="K192" i="25"/>
  <c r="J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L179" i="25"/>
  <c r="J179" i="25"/>
  <c r="M179" i="25"/>
  <c r="K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CG179" i="25"/>
  <c r="CH179" i="25"/>
  <c r="L195" i="25"/>
  <c r="J195" i="25"/>
  <c r="M195" i="25"/>
  <c r="K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BQ195" i="25"/>
  <c r="BR195" i="25"/>
  <c r="BS195" i="25"/>
  <c r="BT195" i="25"/>
  <c r="BU195" i="25"/>
  <c r="BV195" i="25"/>
  <c r="BW195" i="25"/>
  <c r="BX195" i="25"/>
  <c r="BY195" i="25"/>
  <c r="BZ195" i="25"/>
  <c r="CA195" i="25"/>
  <c r="CB195" i="25"/>
  <c r="CC195" i="25"/>
  <c r="CD195" i="25"/>
  <c r="CE195" i="25"/>
  <c r="CF195" i="25"/>
  <c r="CG195" i="25"/>
  <c r="L155" i="25"/>
  <c r="M155" i="25"/>
  <c r="K155" i="25"/>
  <c r="J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BI155" i="25"/>
  <c r="BJ155" i="25"/>
  <c r="BK155" i="25"/>
  <c r="BL155" i="25"/>
  <c r="BM155" i="25"/>
  <c r="BN155" i="25"/>
  <c r="BO155" i="25"/>
  <c r="BP155" i="25"/>
  <c r="BQ155" i="25"/>
  <c r="BR155" i="25"/>
  <c r="BS155" i="25"/>
  <c r="BT155" i="25"/>
  <c r="BU155" i="25"/>
  <c r="BV155" i="25"/>
  <c r="BW155" i="25"/>
  <c r="BX155" i="25"/>
  <c r="BY155" i="25"/>
  <c r="BZ155" i="25"/>
  <c r="CA155" i="25"/>
  <c r="CB155" i="25"/>
  <c r="CC155" i="25"/>
  <c r="CD155" i="25"/>
  <c r="CE155" i="25"/>
  <c r="CF155" i="25"/>
  <c r="CG155" i="25"/>
  <c r="CH155" i="25"/>
  <c r="L189" i="25"/>
  <c r="M189" i="25"/>
  <c r="J189" i="25"/>
  <c r="K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L141" i="25"/>
  <c r="K141" i="25"/>
  <c r="J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BS141" i="25"/>
  <c r="BT141" i="25"/>
  <c r="BU141" i="25"/>
  <c r="BV141" i="25"/>
  <c r="BW141" i="25"/>
  <c r="BX141" i="25"/>
  <c r="BY141" i="25"/>
  <c r="BZ141" i="25"/>
  <c r="CA141" i="25"/>
  <c r="CB141" i="25"/>
  <c r="CC141" i="25"/>
  <c r="CD141" i="25"/>
  <c r="CE141" i="25"/>
  <c r="CF141" i="25"/>
  <c r="CG141" i="25"/>
  <c r="CH141" i="25"/>
  <c r="L126" i="25"/>
  <c r="J126" i="25"/>
  <c r="K126" i="25"/>
  <c r="M126" i="25"/>
  <c r="N126" i="25"/>
  <c r="O126" i="25"/>
  <c r="P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H126" i="25"/>
  <c r="CG126" i="25"/>
  <c r="J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CB120" i="25"/>
  <c r="CC120" i="25"/>
  <c r="CD120" i="25"/>
  <c r="CE120" i="25"/>
  <c r="CF120" i="25"/>
  <c r="CG120" i="25"/>
  <c r="CH120" i="25"/>
  <c r="L138" i="25"/>
  <c r="K138" i="25"/>
  <c r="M138" i="25"/>
  <c r="J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CB138" i="25"/>
  <c r="CC138" i="25"/>
  <c r="CD138" i="25"/>
  <c r="CE138" i="25"/>
  <c r="CF138" i="25"/>
  <c r="CH138" i="25"/>
  <c r="CG138" i="25"/>
  <c r="L153" i="25"/>
  <c r="K153" i="25"/>
  <c r="M153" i="25"/>
  <c r="J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BG153" i="25"/>
  <c r="BH153" i="25"/>
  <c r="BI153" i="25"/>
  <c r="BJ153" i="25"/>
  <c r="BK153" i="25"/>
  <c r="BL153" i="25"/>
  <c r="BM153" i="25"/>
  <c r="BN153" i="25"/>
  <c r="BO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CB153" i="25"/>
  <c r="CC153" i="25"/>
  <c r="CD153" i="25"/>
  <c r="CE153" i="25"/>
  <c r="CF153" i="25"/>
  <c r="CH153" i="25"/>
  <c r="CG153" i="25"/>
  <c r="L173" i="25"/>
  <c r="K173" i="25"/>
  <c r="J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CA173" i="25"/>
  <c r="CB173" i="25"/>
  <c r="CC173" i="25"/>
  <c r="CD173" i="25"/>
  <c r="CE173" i="25"/>
  <c r="CF173" i="25"/>
  <c r="CH173" i="25"/>
  <c r="CG173" i="25"/>
  <c r="L123" i="25"/>
  <c r="M123" i="25"/>
  <c r="K123" i="25"/>
  <c r="J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CB123" i="25"/>
  <c r="CC123" i="25"/>
  <c r="CD123" i="25"/>
  <c r="CE123" i="25"/>
  <c r="CF123" i="25"/>
  <c r="CG123" i="25"/>
  <c r="CH123" i="25"/>
  <c r="L166" i="25"/>
  <c r="K166" i="25"/>
  <c r="M166" i="25"/>
  <c r="J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T166" i="25"/>
  <c r="BU166" i="25"/>
  <c r="BV166" i="25"/>
  <c r="BW166" i="25"/>
  <c r="BX166" i="25"/>
  <c r="BY166" i="25"/>
  <c r="BZ166" i="25"/>
  <c r="CA166" i="25"/>
  <c r="CB166" i="25"/>
  <c r="CC166" i="25"/>
  <c r="CD166" i="25"/>
  <c r="CE166" i="25"/>
  <c r="CF166" i="25"/>
  <c r="CG166" i="25"/>
  <c r="CH166" i="25"/>
  <c r="L140" i="25"/>
  <c r="M140" i="25"/>
  <c r="K140" i="25"/>
  <c r="J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L175" i="25"/>
  <c r="K175" i="25"/>
  <c r="J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CC175" i="25"/>
  <c r="CD175" i="25"/>
  <c r="CE175" i="25"/>
  <c r="CF175" i="25"/>
  <c r="CG175" i="25"/>
  <c r="CH175" i="25"/>
  <c r="L127" i="25"/>
  <c r="K127" i="25"/>
  <c r="M127" i="25"/>
  <c r="J127" i="25"/>
  <c r="N127" i="25"/>
  <c r="O127" i="25"/>
  <c r="P127" i="25"/>
  <c r="Q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H127" i="25"/>
  <c r="CG127" i="25"/>
  <c r="L196" i="25"/>
  <c r="M196" i="25"/>
  <c r="J196" i="25"/>
  <c r="K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AU196" i="25"/>
  <c r="AV196" i="25"/>
  <c r="AW196" i="25"/>
  <c r="AX196" i="25"/>
  <c r="AY196" i="25"/>
  <c r="AZ196" i="25"/>
  <c r="BA196" i="25"/>
  <c r="BB196" i="25"/>
  <c r="BC196" i="25"/>
  <c r="BD196" i="25"/>
  <c r="BE196" i="25"/>
  <c r="BF196" i="25"/>
  <c r="BG196" i="25"/>
  <c r="BH196" i="25"/>
  <c r="BI196" i="25"/>
  <c r="BJ196" i="25"/>
  <c r="BK196" i="25"/>
  <c r="BL196" i="25"/>
  <c r="BM196" i="25"/>
  <c r="BN196" i="25"/>
  <c r="BO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CE196" i="25"/>
  <c r="CF196" i="25"/>
  <c r="CH196" i="25"/>
  <c r="CG196" i="25"/>
  <c r="L194" i="25"/>
  <c r="M194" i="25"/>
  <c r="K194" i="25"/>
  <c r="J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BQ194" i="25"/>
  <c r="BR194" i="25"/>
  <c r="BS194" i="25"/>
  <c r="BT194" i="25"/>
  <c r="BU194" i="25"/>
  <c r="BV194" i="25"/>
  <c r="BW194" i="25"/>
  <c r="BX194" i="25"/>
  <c r="BY194" i="25"/>
  <c r="BZ194" i="25"/>
  <c r="CA194" i="25"/>
  <c r="CB194" i="25"/>
  <c r="CC194" i="25"/>
  <c r="CD194" i="25"/>
  <c r="CE194" i="25"/>
  <c r="CF194" i="25"/>
  <c r="L130" i="25"/>
  <c r="K130" i="25"/>
  <c r="M130" i="25"/>
  <c r="J130" i="25"/>
  <c r="N130" i="25"/>
  <c r="O130" i="25"/>
  <c r="P130" i="25"/>
  <c r="Q130" i="25"/>
  <c r="R130" i="25"/>
  <c r="S130" i="25"/>
  <c r="T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CB130" i="25"/>
  <c r="CC130" i="25"/>
  <c r="CD130" i="25"/>
  <c r="CE130" i="25"/>
  <c r="CF130" i="25"/>
  <c r="CG130" i="25"/>
  <c r="CH130" i="25"/>
  <c r="L145" i="25"/>
  <c r="M145" i="25"/>
  <c r="K145" i="25"/>
  <c r="J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BQ145" i="25"/>
  <c r="BR145" i="25"/>
  <c r="BS145" i="25"/>
  <c r="BT145" i="25"/>
  <c r="BU145" i="25"/>
  <c r="BV145" i="25"/>
  <c r="BW145" i="25"/>
  <c r="BX145" i="25"/>
  <c r="BY145" i="25"/>
  <c r="BZ145" i="25"/>
  <c r="CA145" i="25"/>
  <c r="CB145" i="25"/>
  <c r="CC145" i="25"/>
  <c r="CD145" i="25"/>
  <c r="CE145" i="25"/>
  <c r="CF145" i="25"/>
  <c r="CH145" i="25"/>
  <c r="CG145" i="25"/>
  <c r="L135" i="25"/>
  <c r="J135" i="25"/>
  <c r="K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BS135" i="25"/>
  <c r="BT135" i="25"/>
  <c r="BU135" i="25"/>
  <c r="BV135" i="25"/>
  <c r="BW135" i="25"/>
  <c r="BX135" i="25"/>
  <c r="BY135" i="25"/>
  <c r="BZ135" i="25"/>
  <c r="CA135" i="25"/>
  <c r="CB135" i="25"/>
  <c r="CC135" i="25"/>
  <c r="CD135" i="25"/>
  <c r="CE135" i="25"/>
  <c r="CF135" i="25"/>
  <c r="CG135" i="25"/>
  <c r="CH135" i="25"/>
  <c r="L159" i="25"/>
  <c r="K159" i="25"/>
  <c r="J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BM159" i="25"/>
  <c r="BN159" i="25"/>
  <c r="BO159" i="25"/>
  <c r="BP159" i="25"/>
  <c r="BQ159" i="25"/>
  <c r="BR159" i="25"/>
  <c r="BS159" i="25"/>
  <c r="BT159" i="25"/>
  <c r="BU159" i="25"/>
  <c r="BV159" i="25"/>
  <c r="BW159" i="25"/>
  <c r="BX159" i="25"/>
  <c r="BY159" i="25"/>
  <c r="BZ159" i="25"/>
  <c r="CA159" i="25"/>
  <c r="CB159" i="25"/>
  <c r="CC159" i="25"/>
  <c r="CD159" i="25"/>
  <c r="CE159" i="25"/>
  <c r="CF159" i="25"/>
  <c r="CH159" i="25"/>
  <c r="CG159" i="25"/>
  <c r="L139" i="25"/>
  <c r="M139" i="25"/>
  <c r="J139" i="25"/>
  <c r="K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BS139" i="25"/>
  <c r="BT139" i="25"/>
  <c r="BU139" i="25"/>
  <c r="BV139" i="25"/>
  <c r="BW139" i="25"/>
  <c r="BX139" i="25"/>
  <c r="BY139" i="25"/>
  <c r="BZ139" i="25"/>
  <c r="CA139" i="25"/>
  <c r="CB139" i="25"/>
  <c r="CC139" i="25"/>
  <c r="CD139" i="25"/>
  <c r="CE139" i="25"/>
  <c r="CF139" i="25"/>
  <c r="CH139" i="25"/>
  <c r="CG139" i="25"/>
  <c r="L125" i="25"/>
  <c r="M125" i="25"/>
  <c r="J125" i="25"/>
  <c r="K125" i="25"/>
  <c r="N125" i="25"/>
  <c r="O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L160" i="25"/>
  <c r="J160" i="25"/>
  <c r="K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BN160" i="25"/>
  <c r="BO160" i="25"/>
  <c r="BP160" i="25"/>
  <c r="BQ160" i="25"/>
  <c r="BR160" i="25"/>
  <c r="BS160" i="25"/>
  <c r="BT160" i="25"/>
  <c r="BU160" i="25"/>
  <c r="BV160" i="25"/>
  <c r="BW160" i="25"/>
  <c r="BX160" i="25"/>
  <c r="BY160" i="25"/>
  <c r="BZ160" i="25"/>
  <c r="CA160" i="25"/>
  <c r="CB160" i="25"/>
  <c r="CC160" i="25"/>
  <c r="CD160" i="25"/>
  <c r="CE160" i="25"/>
  <c r="CF160" i="25"/>
  <c r="CH160" i="25"/>
  <c r="CG160" i="25"/>
  <c r="L190" i="25"/>
  <c r="J190" i="25"/>
  <c r="K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L184" i="25"/>
  <c r="M184" i="25"/>
  <c r="K184" i="25"/>
  <c r="J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L186" i="25"/>
  <c r="J186" i="25"/>
  <c r="M186" i="25"/>
  <c r="K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L122" i="25"/>
  <c r="K122" i="25"/>
  <c r="J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CE122" i="25"/>
  <c r="CF122" i="25"/>
  <c r="CG122" i="25"/>
  <c r="CH122" i="25"/>
  <c r="L137" i="25"/>
  <c r="M137" i="25"/>
  <c r="J137" i="25"/>
  <c r="K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BS137" i="25"/>
  <c r="BT137" i="25"/>
  <c r="BU137" i="25"/>
  <c r="BV137" i="25"/>
  <c r="BW137" i="25"/>
  <c r="BX137" i="25"/>
  <c r="BY137" i="25"/>
  <c r="BZ137" i="25"/>
  <c r="CA137" i="25"/>
  <c r="CB137" i="25"/>
  <c r="CC137" i="25"/>
  <c r="CD137" i="25"/>
  <c r="CE137" i="25"/>
  <c r="CF137" i="25"/>
  <c r="CH137" i="25"/>
  <c r="CG137" i="25"/>
  <c r="L144" i="25"/>
  <c r="K144" i="25"/>
  <c r="M144" i="25"/>
  <c r="J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BQ144" i="25"/>
  <c r="BR144" i="25"/>
  <c r="BS144" i="25"/>
  <c r="BT144" i="25"/>
  <c r="BU144" i="25"/>
  <c r="BV144" i="25"/>
  <c r="BW144" i="25"/>
  <c r="BX144" i="25"/>
  <c r="BY144" i="25"/>
  <c r="BZ144" i="25"/>
  <c r="CA144" i="25"/>
  <c r="CB144" i="25"/>
  <c r="CC144" i="25"/>
  <c r="CD144" i="25"/>
  <c r="CE144" i="25"/>
  <c r="CF144" i="25"/>
  <c r="CG144" i="25"/>
  <c r="CH144" i="25"/>
  <c r="L181" i="25"/>
  <c r="K181" i="25"/>
  <c r="M181" i="25"/>
  <c r="J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L187" i="25"/>
  <c r="K187" i="25"/>
  <c r="M187" i="25"/>
  <c r="J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BQ187" i="25"/>
  <c r="BR187" i="25"/>
  <c r="BS187" i="25"/>
  <c r="BT187" i="25"/>
  <c r="BU187" i="25"/>
  <c r="BV187" i="25"/>
  <c r="BW187" i="25"/>
  <c r="BX187" i="25"/>
  <c r="BY187" i="25"/>
  <c r="L191" i="25"/>
  <c r="J191" i="25"/>
  <c r="K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L147" i="25"/>
  <c r="J147" i="25"/>
  <c r="K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BQ147" i="25"/>
  <c r="BR147" i="25"/>
  <c r="BS147" i="25"/>
  <c r="BT147" i="25"/>
  <c r="BU147" i="25"/>
  <c r="BV147" i="25"/>
  <c r="BW147" i="25"/>
  <c r="BX147" i="25"/>
  <c r="BY147" i="25"/>
  <c r="BZ147" i="25"/>
  <c r="CA147" i="25"/>
  <c r="CB147" i="25"/>
  <c r="CC147" i="25"/>
  <c r="CD147" i="25"/>
  <c r="CE147" i="25"/>
  <c r="CF147" i="25"/>
  <c r="CG147" i="25"/>
  <c r="CH147" i="25"/>
  <c r="L180" i="25"/>
  <c r="J180" i="25"/>
  <c r="M180" i="25"/>
  <c r="K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CH180" i="25"/>
  <c r="L174" i="25"/>
  <c r="M174" i="25"/>
  <c r="K174" i="25"/>
  <c r="J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CB174" i="25"/>
  <c r="CC174" i="25"/>
  <c r="CD174" i="25"/>
  <c r="CE174" i="25"/>
  <c r="CF174" i="25"/>
  <c r="CH174" i="25"/>
  <c r="CG174" i="25"/>
  <c r="L178" i="25"/>
  <c r="J178" i="25"/>
  <c r="K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CF178" i="25"/>
  <c r="CG178" i="25"/>
  <c r="CH178" i="25"/>
  <c r="L193" i="25"/>
  <c r="M193" i="25"/>
  <c r="J193" i="25"/>
  <c r="K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BQ193" i="25"/>
  <c r="BR193" i="25"/>
  <c r="BS193" i="25"/>
  <c r="BT193" i="25"/>
  <c r="BU193" i="25"/>
  <c r="BV193" i="25"/>
  <c r="BW193" i="25"/>
  <c r="BX193" i="25"/>
  <c r="BY193" i="25"/>
  <c r="BZ193" i="25"/>
  <c r="CA193" i="25"/>
  <c r="CB193" i="25"/>
  <c r="CC193" i="25"/>
  <c r="CD193" i="25"/>
  <c r="CE193" i="25"/>
  <c r="L129" i="25"/>
  <c r="M129" i="25"/>
  <c r="J129" i="25"/>
  <c r="K129" i="25"/>
  <c r="N129" i="25"/>
  <c r="O129" i="25"/>
  <c r="P129" i="25"/>
  <c r="Q129" i="25"/>
  <c r="R129" i="25"/>
  <c r="S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L165" i="25"/>
  <c r="J165" i="25"/>
  <c r="M165" i="25"/>
  <c r="K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L151" i="25"/>
  <c r="K151" i="25"/>
  <c r="J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T151" i="25"/>
  <c r="BU151" i="25"/>
  <c r="BV151" i="25"/>
  <c r="BW151" i="25"/>
  <c r="BX151" i="25"/>
  <c r="BY151" i="25"/>
  <c r="BZ151" i="25"/>
  <c r="CA151" i="25"/>
  <c r="CB151" i="25"/>
  <c r="CC151" i="25"/>
  <c r="CD151" i="25"/>
  <c r="CE151" i="25"/>
  <c r="CF151" i="25"/>
  <c r="CG151" i="25"/>
  <c r="CH151" i="25"/>
  <c r="L157" i="25"/>
  <c r="M157" i="25"/>
  <c r="J157" i="25"/>
  <c r="K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BK157" i="25"/>
  <c r="BL157" i="25"/>
  <c r="BM157" i="25"/>
  <c r="BN157" i="25"/>
  <c r="BO157" i="25"/>
  <c r="BP157" i="25"/>
  <c r="BQ157" i="25"/>
  <c r="BR157" i="25"/>
  <c r="BS157" i="25"/>
  <c r="BT157" i="25"/>
  <c r="BU157" i="25"/>
  <c r="BV157" i="25"/>
  <c r="BW157" i="25"/>
  <c r="BX157" i="25"/>
  <c r="BY157" i="25"/>
  <c r="BZ157" i="25"/>
  <c r="CA157" i="25"/>
  <c r="CB157" i="25"/>
  <c r="CC157" i="25"/>
  <c r="CD157" i="25"/>
  <c r="CE157" i="25"/>
  <c r="CF157" i="25"/>
  <c r="CG157" i="25"/>
  <c r="CH157" i="25"/>
  <c r="L176" i="25"/>
  <c r="M176" i="25"/>
  <c r="K176" i="25"/>
  <c r="J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CD176" i="25"/>
  <c r="CE176" i="25"/>
  <c r="CF176" i="25"/>
  <c r="CG176" i="25"/>
  <c r="CH176" i="25"/>
  <c r="L133" i="25"/>
  <c r="K133" i="25"/>
  <c r="M133" i="25"/>
  <c r="J133" i="25"/>
  <c r="N133" i="25"/>
  <c r="O133" i="25"/>
  <c r="P133" i="25"/>
  <c r="Q133" i="25"/>
  <c r="R133" i="25"/>
  <c r="S133" i="25"/>
  <c r="T133" i="25"/>
  <c r="U133" i="25"/>
  <c r="V133" i="25"/>
  <c r="W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T133" i="25"/>
  <c r="BU133" i="25"/>
  <c r="BV133" i="25"/>
  <c r="BW133" i="25"/>
  <c r="BX133" i="25"/>
  <c r="BY133" i="25"/>
  <c r="BZ133" i="25"/>
  <c r="CA133" i="25"/>
  <c r="CB133" i="25"/>
  <c r="CC133" i="25"/>
  <c r="CD133" i="25"/>
  <c r="CE133" i="25"/>
  <c r="CF133" i="25"/>
  <c r="CG133" i="25"/>
  <c r="CH133" i="25"/>
  <c r="L168" i="25"/>
  <c r="K168" i="25"/>
  <c r="J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H168" i="25"/>
  <c r="CG168" i="25"/>
  <c r="L164" i="25"/>
  <c r="J164" i="25"/>
  <c r="M164" i="25"/>
  <c r="K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CE164" i="25"/>
  <c r="CF164" i="25"/>
  <c r="CG164" i="25"/>
  <c r="CH164" i="25"/>
  <c r="L170" i="25"/>
  <c r="K170" i="25"/>
  <c r="J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X170" i="25"/>
  <c r="BY170" i="25"/>
  <c r="BZ170" i="25"/>
  <c r="CA170" i="25"/>
  <c r="CB170" i="25"/>
  <c r="CC170" i="25"/>
  <c r="CD170" i="25"/>
  <c r="CE170" i="25"/>
  <c r="CF170" i="25"/>
  <c r="CG170" i="25"/>
  <c r="CH170" i="25"/>
  <c r="L185" i="25"/>
  <c r="J185" i="25"/>
  <c r="M185" i="25"/>
  <c r="K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K121" i="25"/>
  <c r="J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CE121" i="25"/>
  <c r="CF121" i="25"/>
  <c r="CH121" i="25"/>
  <c r="CG121" i="25"/>
  <c r="L51" i="25"/>
  <c r="K51" i="25"/>
  <c r="J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L98" i="25"/>
  <c r="M98" i="25"/>
  <c r="K98" i="25"/>
  <c r="J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CB98" i="25"/>
  <c r="CC98" i="25"/>
  <c r="CD98" i="25"/>
  <c r="CE98" i="25"/>
  <c r="L94" i="25"/>
  <c r="M94" i="25"/>
  <c r="K94" i="25"/>
  <c r="J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BQ94" i="25"/>
  <c r="BR94" i="25"/>
  <c r="BS94" i="25"/>
  <c r="BT94" i="25"/>
  <c r="BU94" i="25"/>
  <c r="BV94" i="25"/>
  <c r="BW94" i="25"/>
  <c r="BX94" i="25"/>
  <c r="BY94" i="25"/>
  <c r="BZ94" i="25"/>
  <c r="CA94" i="25"/>
  <c r="L29" i="25"/>
  <c r="M29" i="25"/>
  <c r="K29" i="25"/>
  <c r="J29" i="25"/>
  <c r="N29" i="25"/>
  <c r="BW29" i="25"/>
  <c r="BX29" i="25"/>
  <c r="BY29" i="25"/>
  <c r="BZ29" i="25"/>
  <c r="CA29" i="25"/>
  <c r="CB29" i="25"/>
  <c r="CC29" i="25"/>
  <c r="CD29" i="25"/>
  <c r="CE29" i="25"/>
  <c r="CF29" i="25"/>
  <c r="CH29" i="25"/>
  <c r="CG29" i="25"/>
  <c r="L85" i="25"/>
  <c r="M85" i="25"/>
  <c r="J85" i="25"/>
  <c r="K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L90" i="25"/>
  <c r="J90" i="25"/>
  <c r="K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K26" i="25"/>
  <c r="J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L41" i="25"/>
  <c r="K41" i="25"/>
  <c r="M41" i="25"/>
  <c r="J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L56" i="25"/>
  <c r="K56" i="25"/>
  <c r="M56" i="25"/>
  <c r="J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L63" i="25"/>
  <c r="J63" i="25"/>
  <c r="K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L76" i="25"/>
  <c r="J76" i="25"/>
  <c r="K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L84" i="25"/>
  <c r="M84" i="25"/>
  <c r="J84" i="25"/>
  <c r="K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L37" i="25"/>
  <c r="M37" i="25"/>
  <c r="J37" i="25"/>
  <c r="K37" i="25"/>
  <c r="N37" i="25"/>
  <c r="O37" i="25"/>
  <c r="P37" i="25"/>
  <c r="Q37" i="25"/>
  <c r="R37" i="25"/>
  <c r="S37" i="25"/>
  <c r="T37" i="25"/>
  <c r="U37" i="25"/>
  <c r="V37" i="25"/>
  <c r="CE37" i="25"/>
  <c r="CF37" i="25"/>
  <c r="CH37" i="25"/>
  <c r="CG37" i="25"/>
  <c r="L91" i="25"/>
  <c r="M91" i="25"/>
  <c r="K91" i="25"/>
  <c r="J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L62" i="25"/>
  <c r="K62" i="25"/>
  <c r="M62" i="25"/>
  <c r="J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L82" i="25"/>
  <c r="K82" i="25"/>
  <c r="J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L97" i="25"/>
  <c r="M97" i="25"/>
  <c r="K97" i="25"/>
  <c r="J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CB97" i="25"/>
  <c r="CC97" i="25"/>
  <c r="CD97" i="25"/>
  <c r="L33" i="25"/>
  <c r="K33" i="25"/>
  <c r="M33" i="25"/>
  <c r="J33" i="25"/>
  <c r="N33" i="25"/>
  <c r="O33" i="25"/>
  <c r="P33" i="25"/>
  <c r="Q33" i="25"/>
  <c r="R33" i="25"/>
  <c r="CA33" i="25"/>
  <c r="CB33" i="25"/>
  <c r="CC33" i="25"/>
  <c r="CD33" i="25"/>
  <c r="CE33" i="25"/>
  <c r="CF33" i="25"/>
  <c r="CG33" i="25"/>
  <c r="CH33" i="25"/>
  <c r="L48" i="25"/>
  <c r="K48" i="25"/>
  <c r="J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L55" i="25"/>
  <c r="K55" i="25"/>
  <c r="J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L68" i="25"/>
  <c r="J68" i="25"/>
  <c r="M68" i="25"/>
  <c r="K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L45" i="25"/>
  <c r="J45" i="25"/>
  <c r="K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L78" i="25"/>
  <c r="J78" i="25"/>
  <c r="K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L83" i="25"/>
  <c r="K83" i="25"/>
  <c r="M83" i="25"/>
  <c r="J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L69" i="25"/>
  <c r="M69" i="25"/>
  <c r="J69" i="25"/>
  <c r="K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L43" i="25"/>
  <c r="K43" i="25"/>
  <c r="M43" i="25"/>
  <c r="J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L74" i="25"/>
  <c r="K74" i="25"/>
  <c r="M74" i="25"/>
  <c r="J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L89" i="25"/>
  <c r="K89" i="25"/>
  <c r="M89" i="25"/>
  <c r="J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J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H25" i="25"/>
  <c r="CG25" i="25"/>
  <c r="L40" i="25"/>
  <c r="M40" i="25"/>
  <c r="K40" i="25"/>
  <c r="J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CH40" i="25"/>
  <c r="L47" i="25"/>
  <c r="K47" i="25"/>
  <c r="M47" i="25"/>
  <c r="J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L60" i="25"/>
  <c r="J60" i="25"/>
  <c r="K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L49" i="25"/>
  <c r="M49" i="25"/>
  <c r="J49" i="25"/>
  <c r="K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L75" i="25"/>
  <c r="J75" i="25"/>
  <c r="K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L30" i="25"/>
  <c r="J30" i="25"/>
  <c r="K30" i="25"/>
  <c r="M30" i="25"/>
  <c r="N30" i="25"/>
  <c r="O30" i="25"/>
  <c r="BX30" i="25"/>
  <c r="BY30" i="25"/>
  <c r="BZ30" i="25"/>
  <c r="CA30" i="25"/>
  <c r="CB30" i="25"/>
  <c r="CC30" i="25"/>
  <c r="CD30" i="25"/>
  <c r="CE30" i="25"/>
  <c r="CF30" i="25"/>
  <c r="CG30" i="25"/>
  <c r="CH30" i="25"/>
  <c r="L46" i="25"/>
  <c r="M46" i="25"/>
  <c r="K46" i="25"/>
  <c r="J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L99" i="25"/>
  <c r="K99" i="25"/>
  <c r="J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CB99" i="25"/>
  <c r="CC99" i="25"/>
  <c r="CD99" i="25"/>
  <c r="CE99" i="25"/>
  <c r="CF99" i="25"/>
  <c r="L66" i="25"/>
  <c r="K66" i="25"/>
  <c r="M66" i="25"/>
  <c r="J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L81" i="25"/>
  <c r="K81" i="25"/>
  <c r="M81" i="25"/>
  <c r="J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L96" i="25"/>
  <c r="M96" i="25"/>
  <c r="J96" i="25"/>
  <c r="K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CB96" i="25"/>
  <c r="CC96" i="25"/>
  <c r="L32" i="25"/>
  <c r="J32" i="25"/>
  <c r="K32" i="25"/>
  <c r="M32" i="25"/>
  <c r="N32" i="25"/>
  <c r="O32" i="25"/>
  <c r="P32" i="25"/>
  <c r="Q32" i="25"/>
  <c r="BZ32" i="25"/>
  <c r="CA32" i="25"/>
  <c r="CB32" i="25"/>
  <c r="CC32" i="25"/>
  <c r="CD32" i="25"/>
  <c r="CE32" i="25"/>
  <c r="CF32" i="25"/>
  <c r="CG32" i="25"/>
  <c r="CH32" i="25"/>
  <c r="L39" i="25"/>
  <c r="K39" i="25"/>
  <c r="M39" i="25"/>
  <c r="J39" i="25"/>
  <c r="N39" i="25"/>
  <c r="O39" i="25"/>
  <c r="P39" i="25"/>
  <c r="Q39" i="25"/>
  <c r="R39" i="25"/>
  <c r="S39" i="25"/>
  <c r="T39" i="25"/>
  <c r="U39" i="25"/>
  <c r="V39" i="25"/>
  <c r="W39" i="25"/>
  <c r="X39" i="25"/>
  <c r="CH39" i="25"/>
  <c r="CG39" i="25"/>
  <c r="L52" i="25"/>
  <c r="M52" i="25"/>
  <c r="J52" i="25"/>
  <c r="K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L38" i="25"/>
  <c r="K38" i="25"/>
  <c r="M38" i="25"/>
  <c r="J38" i="25"/>
  <c r="N38" i="25"/>
  <c r="O38" i="25"/>
  <c r="P38" i="25"/>
  <c r="Q38" i="25"/>
  <c r="R38" i="25"/>
  <c r="S38" i="25"/>
  <c r="T38" i="25"/>
  <c r="U38" i="25"/>
  <c r="V38" i="25"/>
  <c r="W38" i="25"/>
  <c r="CF38" i="25"/>
  <c r="CG38" i="25"/>
  <c r="CH38" i="25"/>
  <c r="L64" i="25"/>
  <c r="M64" i="25"/>
  <c r="J64" i="25"/>
  <c r="K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L59" i="25"/>
  <c r="K59" i="25"/>
  <c r="J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L61" i="25"/>
  <c r="M61" i="25"/>
  <c r="K61" i="25"/>
  <c r="J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L27" i="25"/>
  <c r="K27" i="25"/>
  <c r="J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H27" i="25"/>
  <c r="CG27" i="25"/>
  <c r="L77" i="25"/>
  <c r="K77" i="25"/>
  <c r="J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L58" i="25"/>
  <c r="K58" i="25"/>
  <c r="M58" i="25"/>
  <c r="J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L73" i="25"/>
  <c r="K73" i="25"/>
  <c r="M73" i="25"/>
  <c r="J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L88" i="25"/>
  <c r="K88" i="25"/>
  <c r="J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L95" i="25"/>
  <c r="K95" i="25"/>
  <c r="J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L31" i="25"/>
  <c r="K31" i="25"/>
  <c r="M31" i="25"/>
  <c r="J31" i="25"/>
  <c r="N31" i="25"/>
  <c r="O31" i="25"/>
  <c r="P31" i="25"/>
  <c r="BY31" i="25"/>
  <c r="BZ31" i="25"/>
  <c r="CA31" i="25"/>
  <c r="CB31" i="25"/>
  <c r="CC31" i="25"/>
  <c r="CD31" i="25"/>
  <c r="CE31" i="25"/>
  <c r="CF31" i="25"/>
  <c r="CH31" i="25"/>
  <c r="CG31" i="25"/>
  <c r="L44" i="25"/>
  <c r="K44" i="25"/>
  <c r="J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L71" i="25"/>
  <c r="M71" i="25"/>
  <c r="J71" i="25"/>
  <c r="K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L53" i="25"/>
  <c r="K53" i="25"/>
  <c r="J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L93" i="25"/>
  <c r="M93" i="25"/>
  <c r="K93" i="25"/>
  <c r="J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L86" i="25"/>
  <c r="K86" i="25"/>
  <c r="M86" i="25"/>
  <c r="J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L54" i="25"/>
  <c r="K54" i="25"/>
  <c r="J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L50" i="25"/>
  <c r="J50" i="25"/>
  <c r="M50" i="25"/>
  <c r="K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L65" i="25"/>
  <c r="K65" i="25"/>
  <c r="M65" i="25"/>
  <c r="J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L80" i="25"/>
  <c r="J80" i="25"/>
  <c r="K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L87" i="25"/>
  <c r="K87" i="25"/>
  <c r="J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L100" i="25"/>
  <c r="M100" i="25"/>
  <c r="K100" i="25"/>
  <c r="J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L36" i="25"/>
  <c r="M36" i="25"/>
  <c r="J36" i="25"/>
  <c r="K36" i="25"/>
  <c r="N36" i="25"/>
  <c r="O36" i="25"/>
  <c r="P36" i="25"/>
  <c r="Q36" i="25"/>
  <c r="R36" i="25"/>
  <c r="S36" i="25"/>
  <c r="T36" i="25"/>
  <c r="U36" i="25"/>
  <c r="CD36" i="25"/>
  <c r="CE36" i="25"/>
  <c r="CF36" i="25"/>
  <c r="CG36" i="25"/>
  <c r="CH36" i="25"/>
  <c r="L34" i="25"/>
  <c r="K34" i="25"/>
  <c r="M34" i="25"/>
  <c r="J34" i="25"/>
  <c r="N34" i="25"/>
  <c r="O34" i="25"/>
  <c r="P34" i="25"/>
  <c r="Q34" i="25"/>
  <c r="R34" i="25"/>
  <c r="S34" i="25"/>
  <c r="CB34" i="25"/>
  <c r="CC34" i="25"/>
  <c r="CD34" i="25"/>
  <c r="CE34" i="25"/>
  <c r="CF34" i="25"/>
  <c r="CG34" i="25"/>
  <c r="CH34" i="25"/>
  <c r="L101" i="25"/>
  <c r="J101" i="25"/>
  <c r="K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CB101" i="25"/>
  <c r="CC101" i="25"/>
  <c r="CD101" i="25"/>
  <c r="CE101" i="25"/>
  <c r="CF101" i="25"/>
  <c r="CH101" i="25"/>
  <c r="CG101" i="25"/>
  <c r="L70" i="25"/>
  <c r="K70" i="25"/>
  <c r="J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L67" i="25"/>
  <c r="M67" i="25"/>
  <c r="J67" i="25"/>
  <c r="K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L35" i="25"/>
  <c r="K35" i="25"/>
  <c r="M35" i="25"/>
  <c r="J35" i="25"/>
  <c r="N35" i="25"/>
  <c r="O35" i="25"/>
  <c r="P35" i="25"/>
  <c r="Q35" i="25"/>
  <c r="R35" i="25"/>
  <c r="S35" i="25"/>
  <c r="T35" i="25"/>
  <c r="CC35" i="25"/>
  <c r="CD35" i="25"/>
  <c r="CE35" i="25"/>
  <c r="CF35" i="25"/>
  <c r="CG35" i="25"/>
  <c r="CH35" i="25"/>
  <c r="L42" i="25"/>
  <c r="K42" i="25"/>
  <c r="M42" i="25"/>
  <c r="J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L57" i="25"/>
  <c r="M57" i="25"/>
  <c r="K57" i="25"/>
  <c r="J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L72" i="25"/>
  <c r="M72" i="25"/>
  <c r="K72" i="25"/>
  <c r="J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L79" i="25"/>
  <c r="M79" i="25"/>
  <c r="K79" i="25"/>
  <c r="J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L92" i="25"/>
  <c r="J92" i="25"/>
  <c r="M92" i="25"/>
  <c r="K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L28" i="25"/>
  <c r="M28" i="25"/>
  <c r="J28" i="25"/>
  <c r="K28" i="25"/>
  <c r="BV28" i="25"/>
  <c r="BW28" i="25"/>
  <c r="BX28" i="25"/>
  <c r="BY28" i="25"/>
  <c r="BZ28" i="25"/>
  <c r="CA28" i="25"/>
  <c r="CB28" i="25"/>
  <c r="CC28" i="25"/>
  <c r="CD28" i="25"/>
  <c r="CE28" i="25"/>
  <c r="CF28" i="25"/>
  <c r="CH28" i="25"/>
  <c r="CG28" i="25"/>
  <c r="F241" i="23"/>
  <c r="F137" i="23"/>
  <c r="F33" i="23"/>
  <c r="CG293" i="25" l="1"/>
  <c r="BZ293" i="25"/>
  <c r="BR293" i="25"/>
  <c r="BJ293" i="25"/>
  <c r="BB293" i="25"/>
  <c r="AT293" i="25"/>
  <c r="AL293" i="25"/>
  <c r="AD293" i="25"/>
  <c r="V293" i="25"/>
  <c r="CH293" i="25"/>
  <c r="BY293" i="25"/>
  <c r="BQ293" i="25"/>
  <c r="BI293" i="25"/>
  <c r="BA293" i="25"/>
  <c r="AS293" i="25"/>
  <c r="AK293" i="25"/>
  <c r="AC293" i="25"/>
  <c r="U293" i="25"/>
  <c r="CF293" i="25"/>
  <c r="BX293" i="25"/>
  <c r="BP293" i="25"/>
  <c r="BH293" i="25"/>
  <c r="AZ293" i="25"/>
  <c r="AR293" i="25"/>
  <c r="AJ293" i="25"/>
  <c r="AB293" i="25"/>
  <c r="T293" i="25"/>
  <c r="CE293" i="25"/>
  <c r="BW293" i="25"/>
  <c r="BO293" i="25"/>
  <c r="BG293" i="25"/>
  <c r="AY293" i="25"/>
  <c r="AQ293" i="25"/>
  <c r="AI293" i="25"/>
  <c r="AA293" i="25"/>
  <c r="CD293" i="25"/>
  <c r="BV293" i="25"/>
  <c r="BN293" i="25"/>
  <c r="BF293" i="25"/>
  <c r="AX293" i="25"/>
  <c r="AP293" i="25"/>
  <c r="AH293" i="25"/>
  <c r="Z293" i="25"/>
  <c r="CC293" i="25"/>
  <c r="BU293" i="25"/>
  <c r="BM293" i="25"/>
  <c r="BE293" i="25"/>
  <c r="AW293" i="25"/>
  <c r="AO293" i="25"/>
  <c r="AG293" i="25"/>
  <c r="Y293" i="25"/>
  <c r="CB293" i="25"/>
  <c r="BT293" i="25"/>
  <c r="BL293" i="25"/>
  <c r="BD293" i="25"/>
  <c r="AV293" i="25"/>
  <c r="AN293" i="25"/>
  <c r="AF293" i="25"/>
  <c r="X293" i="25"/>
  <c r="CA293" i="25"/>
  <c r="BS293" i="25"/>
  <c r="BK293" i="25"/>
  <c r="BC293" i="25"/>
  <c r="AU293" i="25"/>
  <c r="AM293" i="25"/>
  <c r="AE293" i="25"/>
  <c r="W293" i="25"/>
  <c r="AF48" i="30" l="1"/>
  <c r="AF59" i="31" s="1"/>
  <c r="AF20" i="35"/>
  <c r="BV20" i="35"/>
  <c r="BV48" i="30"/>
  <c r="BV59" i="31" s="1"/>
  <c r="AN48" i="30"/>
  <c r="AN59" i="31" s="1"/>
  <c r="AN20" i="35"/>
  <c r="BM48" i="30"/>
  <c r="BM59" i="31" s="1"/>
  <c r="BM20" i="35"/>
  <c r="CD48" i="30"/>
  <c r="CD59" i="31" s="1"/>
  <c r="CD20" i="35"/>
  <c r="AA48" i="30"/>
  <c r="AA59" i="31" s="1"/>
  <c r="AA20" i="35"/>
  <c r="BH48" i="30"/>
  <c r="BH59" i="31" s="1"/>
  <c r="BH20" i="35"/>
  <c r="U48" i="30"/>
  <c r="U59" i="31" s="1"/>
  <c r="U20" i="35"/>
  <c r="CH48" i="30"/>
  <c r="CH59" i="31" s="1"/>
  <c r="CH20" i="35"/>
  <c r="V48" i="30"/>
  <c r="V59" i="31" s="1"/>
  <c r="V20" i="35"/>
  <c r="CG48" i="30"/>
  <c r="CG59" i="31" s="1"/>
  <c r="CG20" i="35"/>
  <c r="BY48" i="30"/>
  <c r="BY59" i="31" s="1"/>
  <c r="BY20" i="35"/>
  <c r="AV48" i="30"/>
  <c r="AV59" i="31" s="1"/>
  <c r="AV20" i="35"/>
  <c r="BU48" i="30"/>
  <c r="BU59" i="31" s="1"/>
  <c r="BU20" i="35"/>
  <c r="Z20" i="35"/>
  <c r="Z48" i="30"/>
  <c r="Z59" i="31" s="1"/>
  <c r="AI20" i="35"/>
  <c r="AI48" i="30"/>
  <c r="AI59" i="31" s="1"/>
  <c r="BP20" i="35"/>
  <c r="BP48" i="30"/>
  <c r="BP59" i="31" s="1"/>
  <c r="AC48" i="30"/>
  <c r="AC59" i="31" s="1"/>
  <c r="AC20" i="35"/>
  <c r="AD20" i="35"/>
  <c r="AD48" i="30"/>
  <c r="AD59" i="31" s="1"/>
  <c r="CE48" i="30"/>
  <c r="CE59" i="31" s="1"/>
  <c r="CE20" i="35"/>
  <c r="BD48" i="30"/>
  <c r="BD59" i="31" s="1"/>
  <c r="BD20" i="35"/>
  <c r="CC48" i="30"/>
  <c r="CC59" i="31" s="1"/>
  <c r="CC20" i="35"/>
  <c r="AH20" i="35"/>
  <c r="AH48" i="30"/>
  <c r="AH59" i="31" s="1"/>
  <c r="AQ48" i="30"/>
  <c r="AQ59" i="31" s="1"/>
  <c r="AQ20" i="35"/>
  <c r="BX48" i="30"/>
  <c r="BX59" i="31" s="1"/>
  <c r="BX20" i="35"/>
  <c r="AK48" i="30"/>
  <c r="AK59" i="31" s="1"/>
  <c r="AK20" i="35"/>
  <c r="AL48" i="30"/>
  <c r="AL59" i="31" s="1"/>
  <c r="AL20" i="35"/>
  <c r="BS48" i="30"/>
  <c r="BS59" i="31" s="1"/>
  <c r="BS20" i="35"/>
  <c r="AZ48" i="30"/>
  <c r="AZ59" i="31" s="1"/>
  <c r="AZ20" i="35"/>
  <c r="BZ20" i="35"/>
  <c r="BZ48" i="30"/>
  <c r="BZ59" i="31" s="1"/>
  <c r="AM48" i="30"/>
  <c r="AM59" i="31" s="1"/>
  <c r="AM20" i="35"/>
  <c r="BL48" i="30"/>
  <c r="BL59" i="31" s="1"/>
  <c r="BL20" i="35"/>
  <c r="Y48" i="30"/>
  <c r="Y59" i="31" s="1"/>
  <c r="Y20" i="35"/>
  <c r="AP20" i="35"/>
  <c r="AP48" i="30"/>
  <c r="AP59" i="31" s="1"/>
  <c r="AY48" i="30"/>
  <c r="AY59" i="31" s="1"/>
  <c r="AY20" i="35"/>
  <c r="T48" i="30"/>
  <c r="T59" i="31" s="1"/>
  <c r="T20" i="35"/>
  <c r="CF48" i="30"/>
  <c r="CF59" i="31" s="1"/>
  <c r="CF20" i="35"/>
  <c r="AS48" i="30"/>
  <c r="AS59" i="31" s="1"/>
  <c r="AS20" i="35"/>
  <c r="AT20" i="35"/>
  <c r="AT48" i="30"/>
  <c r="AT59" i="31" s="1"/>
  <c r="BE48" i="30"/>
  <c r="BE59" i="31" s="1"/>
  <c r="BE20" i="35"/>
  <c r="W48" i="30"/>
  <c r="W59" i="31" s="1"/>
  <c r="W20" i="35"/>
  <c r="AE48" i="30"/>
  <c r="AE59" i="31" s="1"/>
  <c r="AE20" i="35"/>
  <c r="AU48" i="30"/>
  <c r="AU59" i="31" s="1"/>
  <c r="AU20" i="35"/>
  <c r="BT48" i="30"/>
  <c r="BT59" i="31" s="1"/>
  <c r="BT20" i="35"/>
  <c r="AG48" i="30"/>
  <c r="AG59" i="31" s="1"/>
  <c r="AG20" i="35"/>
  <c r="AX48" i="30"/>
  <c r="AX59" i="31" s="1"/>
  <c r="AX20" i="35"/>
  <c r="BG48" i="30"/>
  <c r="BG59" i="31" s="1"/>
  <c r="BG20" i="35"/>
  <c r="AB48" i="30"/>
  <c r="AB59" i="31" s="1"/>
  <c r="AB20" i="35"/>
  <c r="BA48" i="30"/>
  <c r="BA59" i="31" s="1"/>
  <c r="BA20" i="35"/>
  <c r="BB48" i="30"/>
  <c r="BB59" i="31" s="1"/>
  <c r="BB20" i="35"/>
  <c r="CA48" i="30"/>
  <c r="CA59" i="31" s="1"/>
  <c r="CA20" i="35"/>
  <c r="BC48" i="30"/>
  <c r="BC59" i="31" s="1"/>
  <c r="BC20" i="35"/>
  <c r="CB48" i="30"/>
  <c r="CB59" i="31" s="1"/>
  <c r="CB20" i="35"/>
  <c r="AO48" i="30"/>
  <c r="AO59" i="31" s="1"/>
  <c r="AO20" i="35"/>
  <c r="BF20" i="35"/>
  <c r="BF48" i="30"/>
  <c r="BF59" i="31" s="1"/>
  <c r="BO48" i="30"/>
  <c r="BO59" i="31" s="1"/>
  <c r="BO20" i="35"/>
  <c r="AJ48" i="30"/>
  <c r="AJ59" i="31" s="1"/>
  <c r="AJ20" i="35"/>
  <c r="BI48" i="30"/>
  <c r="BI59" i="31" s="1"/>
  <c r="BI20" i="35"/>
  <c r="BJ20" i="35"/>
  <c r="BJ48" i="30"/>
  <c r="BJ59" i="31" s="1"/>
  <c r="BK48" i="30"/>
  <c r="BK59" i="31" s="1"/>
  <c r="BK20" i="35"/>
  <c r="X48" i="30"/>
  <c r="X59" i="31" s="1"/>
  <c r="X20" i="35"/>
  <c r="AW48" i="30"/>
  <c r="AW59" i="31" s="1"/>
  <c r="AW20" i="35"/>
  <c r="BN20" i="35"/>
  <c r="BN48" i="30"/>
  <c r="BN59" i="31" s="1"/>
  <c r="BW48" i="30"/>
  <c r="BW59" i="31" s="1"/>
  <c r="BW20" i="35"/>
  <c r="AR48" i="30"/>
  <c r="AR59" i="31" s="1"/>
  <c r="AR20" i="35"/>
  <c r="BQ48" i="30"/>
  <c r="BQ59" i="31" s="1"/>
  <c r="BQ20" i="35"/>
  <c r="BR48" i="30"/>
  <c r="BR59" i="31" s="1"/>
  <c r="BR20" i="35"/>
  <c r="B221" i="23"/>
  <c r="F321" i="23"/>
  <c r="B13" i="23" l="1"/>
  <c r="F113" i="23"/>
  <c r="B117" i="23"/>
  <c r="F217" i="23"/>
  <c r="F25" i="20" l="1"/>
  <c r="H18" i="6" l="1"/>
  <c r="H19" i="6" l="1"/>
  <c r="D77" i="7" l="1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3" i="6"/>
  <c r="H10" i="6"/>
  <c r="K26" i="4"/>
  <c r="M26" i="4"/>
  <c r="F22" i="4" s="1"/>
  <c r="K18" i="4"/>
  <c r="M18" i="4"/>
  <c r="F14" i="4" s="1"/>
  <c r="K10" i="4"/>
  <c r="M10" i="4"/>
  <c r="F6" i="4" s="1"/>
  <c r="J6" i="20" l="1"/>
  <c r="J7" i="20" s="1"/>
  <c r="H11" i="6"/>
  <c r="H20" i="6" s="1"/>
  <c r="G6" i="4"/>
  <c r="G14" i="4"/>
  <c r="G22" i="4"/>
  <c r="J9" i="20" l="1"/>
  <c r="K6" i="20"/>
  <c r="K7" i="20" s="1"/>
  <c r="J4" i="20"/>
  <c r="B2" i="31"/>
  <c r="B2" i="30" l="1"/>
  <c r="B2" i="25"/>
  <c r="K9" i="20"/>
  <c r="K4" i="20"/>
  <c r="L6" i="20"/>
  <c r="L7" i="20" s="1"/>
  <c r="B2" i="22"/>
  <c r="B2" i="23"/>
  <c r="B2" i="20"/>
  <c r="C11" i="18"/>
  <c r="B2" i="9"/>
  <c r="C11" i="5"/>
  <c r="C11" i="3"/>
  <c r="B2" i="6"/>
  <c r="B2" i="4"/>
  <c r="B2" i="7"/>
  <c r="L9" i="20" l="1"/>
  <c r="L4" i="20"/>
  <c r="M6" i="20"/>
  <c r="M7" i="20" s="1"/>
  <c r="N6" i="20" l="1"/>
  <c r="N7" i="20" s="1"/>
  <c r="M4" i="20"/>
  <c r="M9" i="20"/>
  <c r="N4" i="20" l="1"/>
  <c r="N9" i="20"/>
  <c r="BM25" i="25" l="1"/>
  <c r="BQ25" i="25"/>
  <c r="BJ25" i="25"/>
  <c r="BR25" i="25"/>
  <c r="BK25" i="25"/>
  <c r="BL25" i="25"/>
  <c r="BN25" i="25"/>
  <c r="BO25" i="25"/>
  <c r="BP25" i="25"/>
  <c r="BI25" i="25"/>
  <c r="BM26" i="25" l="1"/>
  <c r="BJ26" i="25"/>
  <c r="BK26" i="25"/>
  <c r="BN26" i="25"/>
  <c r="BO26" i="25"/>
  <c r="BQ26" i="25"/>
  <c r="BR26" i="25"/>
  <c r="BS26" i="25"/>
  <c r="BP26" i="25"/>
  <c r="BL26" i="25"/>
  <c r="BM27" i="25" l="1"/>
  <c r="BN27" i="25"/>
  <c r="BO27" i="25"/>
  <c r="BL27" i="25"/>
  <c r="BP27" i="25"/>
  <c r="BQ27" i="25"/>
  <c r="BR27" i="25"/>
  <c r="BK27" i="25"/>
  <c r="BS27" i="25"/>
  <c r="BT27" i="25"/>
  <c r="BM29" i="25" l="1"/>
  <c r="BQ29" i="25"/>
  <c r="BR29" i="25"/>
  <c r="BS29" i="25"/>
  <c r="BP29" i="25"/>
  <c r="BU29" i="25"/>
  <c r="BN29" i="25"/>
  <c r="BT29" i="25"/>
  <c r="BV29" i="25"/>
  <c r="BO29" i="25"/>
  <c r="BS28" i="25"/>
  <c r="BL28" i="25"/>
  <c r="BN28" i="25"/>
  <c r="BT28" i="25"/>
  <c r="BM28" i="25"/>
  <c r="BO28" i="25"/>
  <c r="BP28" i="25"/>
  <c r="BQ28" i="25"/>
  <c r="BR28" i="25"/>
  <c r="BU28" i="25"/>
  <c r="BW34" i="25" l="1"/>
  <c r="BW35" i="25"/>
  <c r="BW37" i="25"/>
  <c r="BS34" i="25"/>
  <c r="BS35" i="25"/>
  <c r="BR34" i="25"/>
  <c r="BT34" i="25"/>
  <c r="BT35" i="25"/>
  <c r="BU34" i="25"/>
  <c r="BU35" i="25"/>
  <c r="BU37" i="25"/>
  <c r="BV34" i="25"/>
  <c r="BV35" i="25"/>
  <c r="BV37" i="25"/>
  <c r="BX34" i="25"/>
  <c r="BX35" i="25"/>
  <c r="BX37" i="25"/>
  <c r="BY34" i="25"/>
  <c r="BY35" i="25"/>
  <c r="BY37" i="25"/>
  <c r="BZ34" i="25"/>
  <c r="BZ35" i="25"/>
  <c r="BZ37" i="25"/>
  <c r="CA34" i="25"/>
  <c r="CA35" i="25"/>
  <c r="CA37" i="25"/>
  <c r="CB35" i="25"/>
  <c r="CB37" i="25"/>
  <c r="CC37" i="25"/>
  <c r="CD37" i="25"/>
  <c r="CD46" i="25"/>
  <c r="CE46" i="25"/>
  <c r="CH46" i="25"/>
  <c r="CG46" i="25"/>
  <c r="F146" i="38"/>
  <c r="F139" i="38"/>
  <c r="F132" i="38"/>
  <c r="F181" i="38"/>
  <c r="F137" i="38"/>
  <c r="F144" i="38"/>
  <c r="F130" i="38"/>
  <c r="F179" i="38"/>
  <c r="F133" i="38"/>
  <c r="F147" i="38"/>
  <c r="F140" i="38"/>
  <c r="F182" i="38"/>
  <c r="F131" i="38"/>
  <c r="F145" i="38"/>
  <c r="F138" i="38"/>
  <c r="F180" i="38"/>
  <c r="F141" i="38"/>
  <c r="F134" i="38"/>
  <c r="F148" i="38"/>
  <c r="F183" i="38"/>
  <c r="CF46" i="25" l="1"/>
  <c r="J189" i="38" l="1"/>
  <c r="J196" i="38" s="1"/>
  <c r="J187" i="38"/>
  <c r="J194" i="38" s="1"/>
  <c r="BY38" i="25"/>
  <c r="CC38" i="25"/>
  <c r="BW38" i="25"/>
  <c r="CA38" i="25"/>
  <c r="BV38" i="25"/>
  <c r="BX38" i="25"/>
  <c r="CB38" i="25"/>
  <c r="CD38" i="25"/>
  <c r="BZ38" i="25"/>
  <c r="CE38" i="25"/>
  <c r="J140" i="38" l="1"/>
  <c r="J188" i="38"/>
  <c r="J195" i="38" s="1"/>
  <c r="J139" i="38" s="1"/>
  <c r="J186" i="38"/>
  <c r="J193" i="38" s="1"/>
  <c r="J207" i="38" s="1"/>
  <c r="CC45" i="25"/>
  <c r="CH45" i="25"/>
  <c r="CF45" i="25"/>
  <c r="CD45" i="25"/>
  <c r="CG45" i="25"/>
  <c r="CE45" i="25"/>
  <c r="BV33" i="25"/>
  <c r="BS33" i="25"/>
  <c r="BW33" i="25"/>
  <c r="BQ33" i="25"/>
  <c r="BY33" i="25"/>
  <c r="BR33" i="25"/>
  <c r="BT33" i="25"/>
  <c r="BX33" i="25"/>
  <c r="BU33" i="25"/>
  <c r="BZ33" i="25"/>
  <c r="BW32" i="25"/>
  <c r="BQ32" i="25"/>
  <c r="BT32" i="25"/>
  <c r="BU32" i="25"/>
  <c r="BV32" i="25"/>
  <c r="BP32" i="25"/>
  <c r="BR32" i="25"/>
  <c r="BS32" i="25"/>
  <c r="BY32" i="25"/>
  <c r="BX32" i="25"/>
  <c r="CE41" i="25"/>
  <c r="CA41" i="25"/>
  <c r="CD41" i="25"/>
  <c r="CF41" i="25"/>
  <c r="CG41" i="25"/>
  <c r="CH41" i="25"/>
  <c r="CC41" i="25"/>
  <c r="BY41" i="25"/>
  <c r="CB41" i="25"/>
  <c r="BZ41" i="25"/>
  <c r="J121" i="38" l="1"/>
  <c r="J120" i="38"/>
  <c r="J213" i="38"/>
  <c r="J124" i="38" s="1"/>
  <c r="J137" i="38"/>
  <c r="CH49" i="25"/>
  <c r="CG49" i="25"/>
  <c r="BV30" i="25"/>
  <c r="BR30" i="25"/>
  <c r="BN30" i="25"/>
  <c r="BU30" i="25"/>
  <c r="BQ30" i="25"/>
  <c r="BP30" i="25"/>
  <c r="BS30" i="25"/>
  <c r="BW30" i="25"/>
  <c r="BO30" i="25"/>
  <c r="BT30" i="25"/>
  <c r="CB43" i="25"/>
  <c r="CD43" i="25"/>
  <c r="CC43" i="25"/>
  <c r="CA43" i="25"/>
  <c r="CE43" i="25"/>
  <c r="CG43" i="25"/>
  <c r="CF43" i="25"/>
  <c r="CH43" i="25"/>
  <c r="BZ42" i="25"/>
  <c r="CB42" i="25"/>
  <c r="CD42" i="25"/>
  <c r="CC42" i="25"/>
  <c r="CG42" i="25"/>
  <c r="CF42" i="25"/>
  <c r="CA42" i="25"/>
  <c r="CH42" i="25"/>
  <c r="CE42" i="25"/>
  <c r="BY40" i="25"/>
  <c r="CC40" i="25"/>
  <c r="CA40" i="25"/>
  <c r="BX40" i="25"/>
  <c r="BZ40" i="25"/>
  <c r="CB40" i="25"/>
  <c r="CF40" i="25"/>
  <c r="CD40" i="25"/>
  <c r="CE40" i="25"/>
  <c r="CG40" i="25"/>
  <c r="BP31" i="25"/>
  <c r="BO31" i="25"/>
  <c r="BQ31" i="25"/>
  <c r="BR31" i="25"/>
  <c r="BU31" i="25"/>
  <c r="BS31" i="25"/>
  <c r="BW31" i="25"/>
  <c r="BX31" i="25"/>
  <c r="BT31" i="25"/>
  <c r="BV31" i="25"/>
  <c r="CH48" i="25"/>
  <c r="CF48" i="25"/>
  <c r="CG48" i="25"/>
  <c r="BX39" i="25"/>
  <c r="CB39" i="25"/>
  <c r="BY39" i="25"/>
  <c r="CC39" i="25"/>
  <c r="CE39" i="25"/>
  <c r="BZ39" i="25"/>
  <c r="BW39" i="25"/>
  <c r="CD39" i="25"/>
  <c r="CA39" i="25"/>
  <c r="CF39" i="25"/>
  <c r="CH47" i="25"/>
  <c r="CE47" i="25"/>
  <c r="CF47" i="25"/>
  <c r="CG47" i="25"/>
  <c r="CH50" i="25"/>
  <c r="CE44" i="25"/>
  <c r="CD44" i="25"/>
  <c r="CB44" i="25"/>
  <c r="CC44" i="25"/>
  <c r="CH44" i="25"/>
  <c r="CF44" i="25"/>
  <c r="CG44" i="25"/>
  <c r="BU36" i="25"/>
  <c r="BZ36" i="25"/>
  <c r="BW36" i="25"/>
  <c r="CA36" i="25"/>
  <c r="BT36" i="25"/>
  <c r="BX36" i="25"/>
  <c r="CB36" i="25"/>
  <c r="BV36" i="25"/>
  <c r="BY36" i="25"/>
  <c r="CC36" i="25"/>
  <c r="J123" i="38" l="1"/>
  <c r="J122" i="38"/>
  <c r="J138" i="38"/>
  <c r="I171" i="38" l="1"/>
  <c r="I172" i="38" s="1"/>
  <c r="J222" i="38" l="1"/>
  <c r="K222" i="38"/>
  <c r="L222" i="38" l="1"/>
  <c r="M222" i="38" l="1"/>
  <c r="N222" i="38" l="1"/>
  <c r="O222" i="38" l="1"/>
  <c r="P222" i="38" l="1"/>
  <c r="Q222" i="38" l="1"/>
  <c r="R222" i="38" l="1"/>
  <c r="S222" i="38" l="1"/>
  <c r="T222" i="38" l="1"/>
  <c r="U222" i="38" l="1"/>
  <c r="V222" i="38" l="1"/>
  <c r="W222" i="38" l="1"/>
  <c r="X222" i="38" l="1"/>
  <c r="Y222" i="38" l="1"/>
  <c r="Z222" i="38" l="1"/>
  <c r="AA222" i="38" l="1"/>
  <c r="AB222" i="38" l="1"/>
  <c r="AC222" i="38" l="1"/>
  <c r="AD222" i="38" l="1"/>
  <c r="AE222" i="38" l="1"/>
  <c r="AF222" i="38" l="1"/>
  <c r="AG222" i="38" l="1"/>
  <c r="AH222" i="38" l="1"/>
  <c r="AI222" i="38" l="1"/>
  <c r="AJ222" i="38" l="1"/>
  <c r="AK222" i="38" l="1"/>
  <c r="AL222" i="38" l="1"/>
  <c r="AM222" i="38" l="1"/>
  <c r="AN222" i="38" l="1"/>
  <c r="AO222" i="38" l="1"/>
  <c r="AP222" i="38" l="1"/>
  <c r="AQ222" i="38" l="1"/>
  <c r="AR222" i="38" l="1"/>
  <c r="AS222" i="38" l="1"/>
  <c r="AT222" i="38" l="1"/>
  <c r="AU222" i="38" l="1"/>
  <c r="AV222" i="38" l="1"/>
  <c r="AW222" i="38" l="1"/>
  <c r="AX222" i="38" l="1"/>
  <c r="AY222" i="38" l="1"/>
  <c r="AZ222" i="38" l="1"/>
  <c r="BA222" i="38" l="1"/>
  <c r="BB222" i="38" l="1"/>
  <c r="BC222" i="38" l="1"/>
  <c r="BD222" i="38" l="1"/>
  <c r="BE222" i="38" l="1"/>
  <c r="BF222" i="38" l="1"/>
  <c r="BG222" i="38" l="1"/>
  <c r="BH222" i="38" l="1"/>
  <c r="BI222" i="38" l="1"/>
  <c r="BJ222" i="38" l="1"/>
  <c r="BK222" i="38" l="1"/>
  <c r="BL222" i="38" l="1"/>
  <c r="BM222" i="38" l="1"/>
  <c r="BN222" i="38" l="1"/>
  <c r="BO222" i="38" l="1"/>
  <c r="BP222" i="38" l="1"/>
  <c r="BQ222" i="38" l="1"/>
  <c r="BR222" i="38" l="1"/>
  <c r="BS222" i="38" l="1"/>
  <c r="BT222" i="38" l="1"/>
  <c r="BU222" i="38" l="1"/>
  <c r="BV222" i="38" l="1"/>
  <c r="BW222" i="38" l="1"/>
  <c r="BX222" i="38" l="1"/>
  <c r="BY222" i="38" l="1"/>
  <c r="BZ222" i="38" l="1"/>
  <c r="CA222" i="38" l="1"/>
  <c r="CB222" i="38" l="1"/>
  <c r="CC222" i="38" l="1"/>
  <c r="CD222" i="38" l="1"/>
  <c r="CE222" i="38" l="1"/>
  <c r="CF222" i="38" l="1"/>
  <c r="CG222" i="38" l="1"/>
  <c r="CH222" i="38" l="1"/>
  <c r="M28" i="20" l="1"/>
  <c r="M76" i="31" s="1"/>
  <c r="M68" i="35" s="1"/>
  <c r="M74" i="35" s="1"/>
  <c r="N28" i="20"/>
  <c r="N76" i="31" s="1"/>
  <c r="N68" i="35" s="1"/>
  <c r="N74" i="35" s="1"/>
  <c r="L28" i="20"/>
  <c r="L76" i="31" s="1"/>
  <c r="L68" i="35" s="1"/>
  <c r="L74" i="35" s="1"/>
  <c r="J28" i="20"/>
  <c r="K28" i="20"/>
  <c r="K76" i="31" s="1"/>
  <c r="K68" i="35" s="1"/>
  <c r="K74" i="35" s="1"/>
  <c r="I28" i="20" l="1"/>
  <c r="J76" i="31"/>
  <c r="J68" i="35" l="1"/>
  <c r="R46" i="22"/>
  <c r="AG130" i="22"/>
  <c r="BF130" i="22"/>
  <c r="BB102" i="22"/>
  <c r="BI74" i="22"/>
  <c r="AA46" i="22"/>
  <c r="P74" i="22"/>
  <c r="BF102" i="22"/>
  <c r="AE102" i="22"/>
  <c r="BG74" i="22"/>
  <c r="AV102" i="22"/>
  <c r="T130" i="22"/>
  <c r="BI130" i="22"/>
  <c r="AI130" i="22"/>
  <c r="N74" i="22"/>
  <c r="Q46" i="22"/>
  <c r="S46" i="22"/>
  <c r="BZ102" i="22"/>
  <c r="M102" i="22"/>
  <c r="BN130" i="22"/>
  <c r="AW46" i="22"/>
  <c r="AE46" i="22"/>
  <c r="AD74" i="22"/>
  <c r="AK46" i="22"/>
  <c r="AJ102" i="22"/>
  <c r="Y130" i="22"/>
  <c r="AQ102" i="22"/>
  <c r="BK102" i="22"/>
  <c r="CC46" i="22"/>
  <c r="BO74" i="22"/>
  <c r="AP102" i="22"/>
  <c r="Z74" i="22"/>
  <c r="L74" i="22"/>
  <c r="BS102" i="22"/>
  <c r="AP130" i="22"/>
  <c r="BG130" i="22"/>
  <c r="BB46" i="22"/>
  <c r="K102" i="22"/>
  <c r="BJ46" i="22"/>
  <c r="AZ46" i="22"/>
  <c r="AK74" i="22"/>
  <c r="W74" i="22"/>
  <c r="BP74" i="22"/>
  <c r="S130" i="22"/>
  <c r="BW74" i="22"/>
  <c r="AW130" i="22"/>
  <c r="M74" i="22"/>
  <c r="CC130" i="22"/>
  <c r="AY102" i="22"/>
  <c r="U130" i="22"/>
  <c r="W46" i="22"/>
  <c r="V46" i="22"/>
  <c r="Y74" i="22"/>
  <c r="AN102" i="22"/>
  <c r="K46" i="22"/>
  <c r="AW74" i="22"/>
  <c r="BT130" i="22"/>
  <c r="J74" i="22"/>
  <c r="AT130" i="22"/>
  <c r="BA102" i="22"/>
  <c r="BV102" i="22"/>
  <c r="BH130" i="22"/>
  <c r="N46" i="22"/>
  <c r="W130" i="22"/>
  <c r="AB46" i="22"/>
  <c r="Q74" i="22"/>
  <c r="BL74" i="22"/>
  <c r="AV74" i="22"/>
  <c r="AV46" i="22"/>
  <c r="BR102" i="22"/>
  <c r="AG74" i="22"/>
  <c r="AL130" i="22"/>
  <c r="BR130" i="22"/>
  <c r="BY102" i="22"/>
  <c r="AI102" i="22"/>
  <c r="X130" i="22"/>
  <c r="BS130" i="22"/>
  <c r="V102" i="22"/>
  <c r="AC74" i="22"/>
  <c r="CB46" i="22"/>
  <c r="BN74" i="22"/>
  <c r="AT46" i="22"/>
  <c r="BC130" i="22"/>
  <c r="BD130" i="22"/>
  <c r="AJ46" i="22"/>
  <c r="K74" i="22"/>
  <c r="AB102" i="22"/>
  <c r="BK130" i="22"/>
  <c r="BT46" i="22"/>
  <c r="BA46" i="22"/>
  <c r="BN46" i="22"/>
  <c r="AL102" i="22"/>
  <c r="L130" i="22"/>
  <c r="AO102" i="22"/>
  <c r="BH102" i="22"/>
  <c r="BH46" i="22"/>
  <c r="AJ74" i="22"/>
  <c r="BD102" i="22"/>
  <c r="BD74" i="22"/>
  <c r="Y46" i="22"/>
  <c r="CC102" i="22"/>
  <c r="AX46" i="22"/>
  <c r="BO46" i="22"/>
  <c r="CB102" i="22"/>
  <c r="BE46" i="22"/>
  <c r="X74" i="22"/>
  <c r="AM46" i="22"/>
  <c r="AS130" i="22"/>
  <c r="AQ74" i="22"/>
  <c r="AF102" i="22"/>
  <c r="BZ46" i="22"/>
  <c r="M46" i="22"/>
  <c r="BW102" i="22"/>
  <c r="BL130" i="22"/>
  <c r="AG46" i="22"/>
  <c r="BL102" i="22"/>
  <c r="AX74" i="22"/>
  <c r="BJ130" i="22"/>
  <c r="AW102" i="22"/>
  <c r="AK130" i="22"/>
  <c r="BK46" i="22"/>
  <c r="BQ130" i="22"/>
  <c r="BX46" i="22"/>
  <c r="BM74" i="22"/>
  <c r="AS102" i="22"/>
  <c r="N130" i="22"/>
  <c r="U102" i="22"/>
  <c r="AZ130" i="22"/>
  <c r="AI46" i="22"/>
  <c r="AL74" i="22"/>
  <c r="AS46" i="22"/>
  <c r="Y102" i="22"/>
  <c r="K130" i="22"/>
  <c r="Z102" i="22"/>
  <c r="AT74" i="22"/>
  <c r="AT102" i="22"/>
  <c r="AZ74" i="22"/>
  <c r="AS74" i="22"/>
  <c r="BA74" i="22"/>
  <c r="BN102" i="22"/>
  <c r="BB130" i="22"/>
  <c r="AH102" i="22"/>
  <c r="AM130" i="22"/>
  <c r="BK74" i="22"/>
  <c r="O46" i="22"/>
  <c r="AQ130" i="22"/>
  <c r="BT74" i="22"/>
  <c r="N102" i="22"/>
  <c r="BO130" i="22"/>
  <c r="BU130" i="22"/>
  <c r="BV130" i="22"/>
  <c r="AF46" i="22"/>
  <c r="P102" i="22"/>
  <c r="AZ102" i="22"/>
  <c r="AE74" i="22"/>
  <c r="AF130" i="22"/>
  <c r="L46" i="22"/>
  <c r="BU46" i="22"/>
  <c r="BR74" i="22"/>
  <c r="BY46" i="22"/>
  <c r="AR74" i="22"/>
  <c r="AG102" i="22"/>
  <c r="BZ74" i="22"/>
  <c r="CB130" i="22"/>
  <c r="BB74" i="22"/>
  <c r="AU74" i="22"/>
  <c r="BM130" i="22"/>
  <c r="BU102" i="22"/>
  <c r="BC74" i="22"/>
  <c r="BM102" i="22"/>
  <c r="AY130" i="22"/>
  <c r="AH46" i="22"/>
  <c r="AB130" i="22"/>
  <c r="BZ130" i="22"/>
  <c r="M130" i="22"/>
  <c r="X102" i="22"/>
  <c r="J130" i="22"/>
  <c r="AD102" i="22"/>
  <c r="AA130" i="22"/>
  <c r="CA102" i="22"/>
  <c r="O130" i="22"/>
  <c r="AP74" i="22"/>
  <c r="AA74" i="22"/>
  <c r="BP102" i="22"/>
  <c r="U74" i="22"/>
  <c r="BS74" i="22"/>
  <c r="BE102" i="22"/>
  <c r="BH74" i="22"/>
  <c r="AR130" i="22"/>
  <c r="AI74" i="22"/>
  <c r="W102" i="22"/>
  <c r="BU74" i="22"/>
  <c r="BG102" i="22"/>
  <c r="AH130" i="22"/>
  <c r="BJ102" i="22"/>
  <c r="BQ74" i="22"/>
  <c r="P46" i="22"/>
  <c r="BV46" i="22"/>
  <c r="BC46" i="22"/>
  <c r="R74" i="22"/>
  <c r="L102" i="22"/>
  <c r="AE130" i="22"/>
  <c r="BW46" i="22"/>
  <c r="AV130" i="22"/>
  <c r="AU102" i="22"/>
  <c r="AH74" i="22"/>
  <c r="T102" i="22"/>
  <c r="BO102" i="22"/>
  <c r="BE74" i="22"/>
  <c r="BS46" i="22"/>
  <c r="BY130" i="22"/>
  <c r="BM46" i="22"/>
  <c r="AY74" i="22"/>
  <c r="V130" i="22"/>
  <c r="AC102" i="22"/>
  <c r="AO130" i="22"/>
  <c r="X46" i="22"/>
  <c r="AN46" i="22"/>
  <c r="BI46" i="22"/>
  <c r="AD130" i="22"/>
  <c r="AK102" i="22"/>
  <c r="AP46" i="22"/>
  <c r="AB74" i="22"/>
  <c r="BI102" i="22"/>
  <c r="AM102" i="22"/>
  <c r="AD46" i="22"/>
  <c r="BL46" i="22"/>
  <c r="AN130" i="22"/>
  <c r="J102" i="22"/>
  <c r="AC130" i="22"/>
  <c r="S102" i="22"/>
  <c r="AU130" i="22"/>
  <c r="Z130" i="22"/>
  <c r="CA74" i="22"/>
  <c r="AQ46" i="22"/>
  <c r="BP46" i="22"/>
  <c r="BR46" i="22"/>
  <c r="CA130" i="22"/>
  <c r="Q130" i="22"/>
  <c r="BW130" i="22"/>
  <c r="AR46" i="22"/>
  <c r="AU46" i="22"/>
  <c r="BA130" i="22"/>
  <c r="AF74" i="22"/>
  <c r="R102" i="22"/>
  <c r="U46" i="22"/>
  <c r="AX130" i="22"/>
  <c r="Q102" i="22"/>
  <c r="BQ102" i="22"/>
  <c r="BX74" i="22"/>
  <c r="V74" i="22"/>
  <c r="AC46" i="22"/>
  <c r="AX102" i="22"/>
  <c r="AJ130" i="22"/>
  <c r="T46" i="22"/>
  <c r="BF46" i="22"/>
  <c r="BC102" i="22"/>
  <c r="T74" i="22"/>
  <c r="CC74" i="22"/>
  <c r="O102" i="22"/>
  <c r="CA46" i="22"/>
  <c r="BP130" i="22"/>
  <c r="AY46" i="22"/>
  <c r="AN74" i="22"/>
  <c r="BT102" i="22"/>
  <c r="P130" i="22"/>
  <c r="O74" i="22"/>
  <c r="BE130" i="22"/>
  <c r="AO74" i="22"/>
  <c r="Z46" i="22"/>
  <c r="BV74" i="22"/>
  <c r="AA102" i="22"/>
  <c r="BJ74" i="22"/>
  <c r="BQ46" i="22"/>
  <c r="BF74" i="22"/>
  <c r="AR102" i="22"/>
  <c r="BD46" i="22"/>
  <c r="AM74" i="22"/>
  <c r="R130" i="22"/>
  <c r="BX130" i="22"/>
  <c r="BG46" i="22"/>
  <c r="BY74" i="22"/>
  <c r="BX102" i="22"/>
  <c r="S74" i="22"/>
  <c r="CB74" i="22"/>
  <c r="AL46" i="22"/>
  <c r="AO46" i="22"/>
  <c r="J46" i="22"/>
  <c r="J74" i="35" l="1"/>
  <c r="J21" i="20" l="1"/>
  <c r="J23" i="20" l="1"/>
  <c r="J207" i="25"/>
  <c r="J209" i="25" s="1"/>
  <c r="J225" i="23"/>
  <c r="J227" i="23" s="1"/>
  <c r="J22" i="20"/>
  <c r="J25" i="20" s="1"/>
  <c r="J17" i="23"/>
  <c r="J17" i="25"/>
  <c r="J19" i="25" s="1"/>
  <c r="K21" i="20"/>
  <c r="K22" i="20" l="1"/>
  <c r="K23" i="20"/>
  <c r="K121" i="23"/>
  <c r="K123" i="23" s="1"/>
  <c r="K112" i="25"/>
  <c r="K114" i="25" s="1"/>
  <c r="T25" i="25"/>
  <c r="AA25" i="25"/>
  <c r="AZ25" i="25"/>
  <c r="O25" i="25"/>
  <c r="X25" i="25"/>
  <c r="AM25" i="25"/>
  <c r="AU25" i="25"/>
  <c r="M25" i="25"/>
  <c r="AB25" i="25"/>
  <c r="AL25" i="25"/>
  <c r="P25" i="25"/>
  <c r="AS25" i="25"/>
  <c r="AN25" i="25"/>
  <c r="AV25" i="25"/>
  <c r="BC25" i="25"/>
  <c r="Y25" i="25"/>
  <c r="U25" i="25"/>
  <c r="AF25" i="25"/>
  <c r="AX25" i="25"/>
  <c r="H25" i="25"/>
  <c r="L25" i="25"/>
  <c r="BD25" i="25"/>
  <c r="N25" i="25"/>
  <c r="AP25" i="25"/>
  <c r="AQ25" i="25"/>
  <c r="AO25" i="25"/>
  <c r="AT25" i="25"/>
  <c r="R25" i="25"/>
  <c r="AY25" i="25"/>
  <c r="BE25" i="25"/>
  <c r="AI25" i="25"/>
  <c r="AR25" i="25"/>
  <c r="BG25" i="25"/>
  <c r="BB25" i="25"/>
  <c r="K25" i="25"/>
  <c r="AE25" i="25"/>
  <c r="AW25" i="25"/>
  <c r="AJ25" i="25"/>
  <c r="AK25" i="25"/>
  <c r="BH25" i="25"/>
  <c r="Z25" i="25"/>
  <c r="BF25" i="25"/>
  <c r="AG25" i="25"/>
  <c r="AC25" i="25"/>
  <c r="AD25" i="25"/>
  <c r="BA25" i="25"/>
  <c r="Q25" i="25"/>
  <c r="S25" i="25"/>
  <c r="AH25" i="25"/>
  <c r="J17" i="30"/>
  <c r="V25" i="25"/>
  <c r="W25" i="25"/>
  <c r="J19" i="23"/>
  <c r="J98" i="31"/>
  <c r="K17" i="25"/>
  <c r="K19" i="25" s="1"/>
  <c r="K17" i="23"/>
  <c r="K25" i="20"/>
  <c r="K207" i="25"/>
  <c r="K209" i="25" s="1"/>
  <c r="K225" i="23"/>
  <c r="K227" i="23" s="1"/>
  <c r="J112" i="25"/>
  <c r="J114" i="25" s="1"/>
  <c r="J121" i="23"/>
  <c r="J123" i="23" s="1"/>
  <c r="H243" i="23"/>
  <c r="J53" i="30"/>
  <c r="L215" i="25"/>
  <c r="K215" i="25"/>
  <c r="N215" i="25"/>
  <c r="M215" i="25"/>
  <c r="O215" i="25"/>
  <c r="J47" i="30"/>
  <c r="H215" i="25"/>
  <c r="L21" i="20"/>
  <c r="L22" i="20"/>
  <c r="L112" i="25" l="1"/>
  <c r="L114" i="25" s="1"/>
  <c r="L121" i="23"/>
  <c r="L123" i="23" s="1"/>
  <c r="J53" i="31"/>
  <c r="J110" i="31"/>
  <c r="H139" i="23"/>
  <c r="J38" i="30"/>
  <c r="J23" i="30"/>
  <c r="H35" i="23"/>
  <c r="L120" i="25"/>
  <c r="S120" i="25"/>
  <c r="X120" i="25"/>
  <c r="W120" i="25"/>
  <c r="H120" i="25"/>
  <c r="R120" i="25"/>
  <c r="V120" i="25"/>
  <c r="K120" i="25"/>
  <c r="T120" i="25"/>
  <c r="Q120" i="25"/>
  <c r="M120" i="25"/>
  <c r="U120" i="25"/>
  <c r="N120" i="25"/>
  <c r="J32" i="30"/>
  <c r="O120" i="25"/>
  <c r="Y120" i="25"/>
  <c r="P120" i="25"/>
  <c r="L23" i="20"/>
  <c r="K53" i="30"/>
  <c r="K26" i="31" s="1"/>
  <c r="H244" i="23"/>
  <c r="BN243" i="23"/>
  <c r="K243" i="23"/>
  <c r="AD243" i="23"/>
  <c r="BD243" i="23"/>
  <c r="CF243" i="23"/>
  <c r="BU243" i="23"/>
  <c r="BG243" i="23"/>
  <c r="CB243" i="23"/>
  <c r="P243" i="23"/>
  <c r="O243" i="23"/>
  <c r="AN243" i="23"/>
  <c r="U243" i="23"/>
  <c r="BO243" i="23"/>
  <c r="S243" i="23"/>
  <c r="AA243" i="23"/>
  <c r="CD243" i="23"/>
  <c r="BK243" i="23"/>
  <c r="X243" i="23"/>
  <c r="AP243" i="23"/>
  <c r="CA243" i="23"/>
  <c r="BI243" i="23"/>
  <c r="BX243" i="23"/>
  <c r="BH243" i="23"/>
  <c r="N243" i="23"/>
  <c r="BE243" i="23"/>
  <c r="AM243" i="23"/>
  <c r="CC243" i="23"/>
  <c r="BY243" i="23"/>
  <c r="BT243" i="23"/>
  <c r="V243" i="23"/>
  <c r="AQ243" i="23"/>
  <c r="T243" i="23"/>
  <c r="CG243" i="23"/>
  <c r="AL243" i="23"/>
  <c r="BJ243" i="23"/>
  <c r="AI243" i="23"/>
  <c r="AF243" i="23"/>
  <c r="AW243" i="23"/>
  <c r="Z243" i="23"/>
  <c r="BZ243" i="23"/>
  <c r="AV243" i="23"/>
  <c r="AZ243" i="23"/>
  <c r="BP243" i="23"/>
  <c r="AT243" i="23"/>
  <c r="BB243" i="23"/>
  <c r="L243" i="23"/>
  <c r="AO243" i="23"/>
  <c r="AH243" i="23"/>
  <c r="AC243" i="23"/>
  <c r="Y243" i="23"/>
  <c r="AS243" i="23"/>
  <c r="AU243" i="23"/>
  <c r="BL243" i="23"/>
  <c r="AJ243" i="23"/>
  <c r="AY243" i="23"/>
  <c r="M243" i="23"/>
  <c r="BV243" i="23"/>
  <c r="Q243" i="23"/>
  <c r="BS243" i="23"/>
  <c r="AE243" i="23"/>
  <c r="R243" i="23"/>
  <c r="BC243" i="23"/>
  <c r="W243" i="23"/>
  <c r="AB243" i="23"/>
  <c r="BA243" i="23"/>
  <c r="BQ243" i="23"/>
  <c r="CE243" i="23"/>
  <c r="AK243" i="23"/>
  <c r="AX243" i="23"/>
  <c r="BM243" i="23"/>
  <c r="BF243" i="23"/>
  <c r="AR243" i="23"/>
  <c r="AG243" i="23"/>
  <c r="BW243" i="23"/>
  <c r="BR243" i="23"/>
  <c r="CH243" i="23"/>
  <c r="H216" i="25"/>
  <c r="M216" i="25"/>
  <c r="N216" i="25"/>
  <c r="O216" i="25"/>
  <c r="L216" i="25"/>
  <c r="K47" i="30"/>
  <c r="K53" i="31" s="1"/>
  <c r="P216" i="25"/>
  <c r="J51" i="31"/>
  <c r="L17" i="25"/>
  <c r="L19" i="25" s="1"/>
  <c r="L17" i="23"/>
  <c r="L25" i="20"/>
  <c r="K19" i="23"/>
  <c r="K98" i="31"/>
  <c r="U121" i="25"/>
  <c r="V121" i="25"/>
  <c r="X121" i="25"/>
  <c r="P121" i="25"/>
  <c r="S121" i="25"/>
  <c r="Z121" i="25"/>
  <c r="L121" i="25"/>
  <c r="W121" i="25"/>
  <c r="K32" i="30"/>
  <c r="K52" i="31" s="1"/>
  <c r="Q121" i="25"/>
  <c r="N121" i="25"/>
  <c r="H121" i="25"/>
  <c r="M121" i="25"/>
  <c r="R121" i="25"/>
  <c r="T121" i="25"/>
  <c r="Y121" i="25"/>
  <c r="O121" i="25"/>
  <c r="J26" i="31"/>
  <c r="BE26" i="25"/>
  <c r="BD26" i="25"/>
  <c r="AQ26" i="25"/>
  <c r="AS26" i="25"/>
  <c r="BF26" i="25"/>
  <c r="AN26" i="25"/>
  <c r="AG26" i="25"/>
  <c r="AO26" i="25"/>
  <c r="AL26" i="25"/>
  <c r="AJ26" i="25"/>
  <c r="AE26" i="25"/>
  <c r="BG26" i="25"/>
  <c r="BH26" i="25"/>
  <c r="Z26" i="25"/>
  <c r="AH26" i="25"/>
  <c r="BC26" i="25"/>
  <c r="Q26" i="25"/>
  <c r="AC26" i="25"/>
  <c r="S26" i="25"/>
  <c r="AT26" i="25"/>
  <c r="H26" i="25"/>
  <c r="AK26" i="25"/>
  <c r="M26" i="25"/>
  <c r="AZ26" i="25"/>
  <c r="R26" i="25"/>
  <c r="BI26" i="25"/>
  <c r="AA26" i="25"/>
  <c r="AI26" i="25"/>
  <c r="Y26" i="25"/>
  <c r="AD26" i="25"/>
  <c r="AX26" i="25"/>
  <c r="BA26" i="25"/>
  <c r="AV26" i="25"/>
  <c r="BB26" i="25"/>
  <c r="T26" i="25"/>
  <c r="AB26" i="25"/>
  <c r="W26" i="25"/>
  <c r="U26" i="25"/>
  <c r="AM26" i="25"/>
  <c r="K17" i="30"/>
  <c r="K51" i="31" s="1"/>
  <c r="K54" i="31" s="1"/>
  <c r="AF26" i="25"/>
  <c r="N26" i="25"/>
  <c r="P26" i="25"/>
  <c r="X26" i="25"/>
  <c r="AR26" i="25"/>
  <c r="AW26" i="25"/>
  <c r="AU26" i="25"/>
  <c r="L26" i="25"/>
  <c r="AY26" i="25"/>
  <c r="V26" i="25"/>
  <c r="O26" i="25"/>
  <c r="AP26" i="25"/>
  <c r="K38" i="30"/>
  <c r="K25" i="31" s="1"/>
  <c r="H140" i="23"/>
  <c r="K110" i="31"/>
  <c r="M21" i="20"/>
  <c r="M22" i="20" l="1"/>
  <c r="M23" i="20"/>
  <c r="J24" i="31"/>
  <c r="R27" i="25"/>
  <c r="AQ27" i="25"/>
  <c r="AE27" i="25"/>
  <c r="AL27" i="25"/>
  <c r="AY27" i="25"/>
  <c r="AG27" i="25"/>
  <c r="T27" i="25"/>
  <c r="X27" i="25"/>
  <c r="S27" i="25"/>
  <c r="AC27" i="25"/>
  <c r="Y27" i="25"/>
  <c r="AH27" i="25"/>
  <c r="AB27" i="25"/>
  <c r="AR27" i="25"/>
  <c r="O27" i="25"/>
  <c r="Z27" i="25"/>
  <c r="AI27" i="25"/>
  <c r="P27" i="25"/>
  <c r="AK27" i="25"/>
  <c r="N27" i="25"/>
  <c r="W27" i="25"/>
  <c r="AT27" i="25"/>
  <c r="AS27" i="25"/>
  <c r="V27" i="25"/>
  <c r="AZ27" i="25"/>
  <c r="AF27" i="25"/>
  <c r="BF27" i="25"/>
  <c r="AA27" i="25"/>
  <c r="U27" i="25"/>
  <c r="AV27" i="25"/>
  <c r="AD27" i="25"/>
  <c r="BA27" i="25"/>
  <c r="BI27" i="25"/>
  <c r="BG27" i="25"/>
  <c r="BH27" i="25"/>
  <c r="AP27" i="25"/>
  <c r="BJ27" i="25"/>
  <c r="BB27" i="25"/>
  <c r="M27" i="25"/>
  <c r="AM27" i="25"/>
  <c r="AU27" i="25"/>
  <c r="BC27" i="25"/>
  <c r="BE27" i="25"/>
  <c r="AN27" i="25"/>
  <c r="AW27" i="25"/>
  <c r="L17" i="30"/>
  <c r="L51" i="31" s="1"/>
  <c r="BD27" i="25"/>
  <c r="H27" i="25"/>
  <c r="Q27" i="25"/>
  <c r="AX27" i="25"/>
  <c r="AO27" i="25"/>
  <c r="AJ27" i="25"/>
  <c r="J52" i="31"/>
  <c r="J25" i="31"/>
  <c r="BH140" i="23"/>
  <c r="AS140" i="23"/>
  <c r="AV140" i="23"/>
  <c r="Q140" i="23"/>
  <c r="AK140" i="23"/>
  <c r="S140" i="23"/>
  <c r="BI140" i="23"/>
  <c r="AM140" i="23"/>
  <c r="Y140" i="23"/>
  <c r="W140" i="23"/>
  <c r="AO140" i="23"/>
  <c r="BY140" i="23"/>
  <c r="BG140" i="23"/>
  <c r="BE140" i="23"/>
  <c r="AT140" i="23"/>
  <c r="AC140" i="23"/>
  <c r="AX140" i="23"/>
  <c r="BS140" i="23"/>
  <c r="BU140" i="23"/>
  <c r="AU140" i="23"/>
  <c r="AL140" i="23"/>
  <c r="BF140" i="23"/>
  <c r="CC140" i="23"/>
  <c r="AE140" i="23"/>
  <c r="AN140" i="23"/>
  <c r="O140" i="23"/>
  <c r="T140" i="23"/>
  <c r="AY140" i="23"/>
  <c r="L140" i="23"/>
  <c r="BW140" i="23"/>
  <c r="BK140" i="23"/>
  <c r="X140" i="23"/>
  <c r="CE140" i="23"/>
  <c r="BD140" i="23"/>
  <c r="P140" i="23"/>
  <c r="CH140" i="23"/>
  <c r="BA140" i="23"/>
  <c r="AG140" i="23"/>
  <c r="AB140" i="23"/>
  <c r="BT140" i="23"/>
  <c r="CB140" i="23"/>
  <c r="AR140" i="23"/>
  <c r="R140" i="23"/>
  <c r="U140" i="23"/>
  <c r="BP140" i="23"/>
  <c r="BV140" i="23"/>
  <c r="AF140" i="23"/>
  <c r="AH140" i="23"/>
  <c r="AD140" i="23"/>
  <c r="AZ140" i="23"/>
  <c r="AW140" i="23"/>
  <c r="BO140" i="23"/>
  <c r="BM140" i="23"/>
  <c r="AI140" i="23"/>
  <c r="M140" i="23"/>
  <c r="BJ140" i="23"/>
  <c r="BZ140" i="23"/>
  <c r="AP140" i="23"/>
  <c r="AJ140" i="23"/>
  <c r="BN140" i="23"/>
  <c r="BL140" i="23"/>
  <c r="BR140" i="23"/>
  <c r="BX140" i="23"/>
  <c r="CG140" i="23"/>
  <c r="BQ140" i="23"/>
  <c r="CD140" i="23"/>
  <c r="CF140" i="23"/>
  <c r="CA140" i="23"/>
  <c r="BC140" i="23"/>
  <c r="N140" i="23"/>
  <c r="BB140" i="23"/>
  <c r="AA140" i="23"/>
  <c r="AQ140" i="23"/>
  <c r="V140" i="23"/>
  <c r="Z140" i="23"/>
  <c r="J54" i="31"/>
  <c r="CG244" i="23"/>
  <c r="AN244" i="23"/>
  <c r="BR244" i="23"/>
  <c r="AS244" i="23"/>
  <c r="AL244" i="23"/>
  <c r="AW244" i="23"/>
  <c r="CA244" i="23"/>
  <c r="CC244" i="23"/>
  <c r="P244" i="23"/>
  <c r="AH244" i="23"/>
  <c r="BV244" i="23"/>
  <c r="T244" i="23"/>
  <c r="BW244" i="23"/>
  <c r="AQ244" i="23"/>
  <c r="Y244" i="23"/>
  <c r="AA244" i="23"/>
  <c r="AB244" i="23"/>
  <c r="AG244" i="23"/>
  <c r="X244" i="23"/>
  <c r="BL244" i="23"/>
  <c r="AD244" i="23"/>
  <c r="V244" i="23"/>
  <c r="BP244" i="23"/>
  <c r="AV244" i="23"/>
  <c r="AE244" i="23"/>
  <c r="CB244" i="23"/>
  <c r="U244" i="23"/>
  <c r="CE244" i="23"/>
  <c r="AO244" i="23"/>
  <c r="BB244" i="23"/>
  <c r="BI244" i="23"/>
  <c r="Z244" i="23"/>
  <c r="BA244" i="23"/>
  <c r="CH244" i="23"/>
  <c r="BK244" i="23"/>
  <c r="Q244" i="23"/>
  <c r="BM244" i="23"/>
  <c r="S244" i="23"/>
  <c r="CF244" i="23"/>
  <c r="L244" i="23"/>
  <c r="BY244" i="23"/>
  <c r="CD244" i="23"/>
  <c r="AF244" i="23"/>
  <c r="AY244" i="23"/>
  <c r="BD244" i="23"/>
  <c r="BO244" i="23"/>
  <c r="AT244" i="23"/>
  <c r="AJ244" i="23"/>
  <c r="M244" i="23"/>
  <c r="BN244" i="23"/>
  <c r="O244" i="23"/>
  <c r="BS244" i="23"/>
  <c r="AK244" i="23"/>
  <c r="BG244" i="23"/>
  <c r="BQ244" i="23"/>
  <c r="BH244" i="23"/>
  <c r="AU244" i="23"/>
  <c r="BU244" i="23"/>
  <c r="W244" i="23"/>
  <c r="BJ244" i="23"/>
  <c r="AI244" i="23"/>
  <c r="AP244" i="23"/>
  <c r="BZ244" i="23"/>
  <c r="AZ244" i="23"/>
  <c r="BX244" i="23"/>
  <c r="N244" i="23"/>
  <c r="BF244" i="23"/>
  <c r="BC244" i="23"/>
  <c r="BT244" i="23"/>
  <c r="AC244" i="23"/>
  <c r="AR244" i="23"/>
  <c r="R244" i="23"/>
  <c r="BE244" i="23"/>
  <c r="AX244" i="23"/>
  <c r="AM244" i="23"/>
  <c r="AX139" i="23"/>
  <c r="AN139" i="23"/>
  <c r="BN139" i="23"/>
  <c r="AM139" i="23"/>
  <c r="AZ139" i="23"/>
  <c r="AA139" i="23"/>
  <c r="CG139" i="23"/>
  <c r="CE139" i="23"/>
  <c r="CC139" i="23"/>
  <c r="W139" i="23"/>
  <c r="BY139" i="23"/>
  <c r="CF139" i="23"/>
  <c r="BU139" i="23"/>
  <c r="BZ139" i="23"/>
  <c r="AG139" i="23"/>
  <c r="BV139" i="23"/>
  <c r="BD139" i="23"/>
  <c r="BO139" i="23"/>
  <c r="AI139" i="23"/>
  <c r="BA139" i="23"/>
  <c r="AT139" i="23"/>
  <c r="AL139" i="23"/>
  <c r="BR139" i="23"/>
  <c r="AE139" i="23"/>
  <c r="AQ139" i="23"/>
  <c r="BK139" i="23"/>
  <c r="M139" i="23"/>
  <c r="BM139" i="23"/>
  <c r="CB139" i="23"/>
  <c r="BL139" i="23"/>
  <c r="AH139" i="23"/>
  <c r="AF139" i="23"/>
  <c r="BI139" i="23"/>
  <c r="BC139" i="23"/>
  <c r="K139" i="23"/>
  <c r="BS139" i="23"/>
  <c r="AB139" i="23"/>
  <c r="AV139" i="23"/>
  <c r="BP139" i="23"/>
  <c r="O139" i="23"/>
  <c r="AD139" i="23"/>
  <c r="N139" i="23"/>
  <c r="T139" i="23"/>
  <c r="BX139" i="23"/>
  <c r="Q139" i="23"/>
  <c r="BQ139" i="23"/>
  <c r="AS139" i="23"/>
  <c r="BJ139" i="23"/>
  <c r="AU139" i="23"/>
  <c r="Y139" i="23"/>
  <c r="AY139" i="23"/>
  <c r="BW139" i="23"/>
  <c r="BT139" i="23"/>
  <c r="BB139" i="23"/>
  <c r="CA139" i="23"/>
  <c r="CD139" i="23"/>
  <c r="V139" i="23"/>
  <c r="AK139" i="23"/>
  <c r="AJ139" i="23"/>
  <c r="BG139" i="23"/>
  <c r="Z139" i="23"/>
  <c r="X139" i="23"/>
  <c r="AC139" i="23"/>
  <c r="R139" i="23"/>
  <c r="AW139" i="23"/>
  <c r="U139" i="23"/>
  <c r="CH139" i="23"/>
  <c r="BE139" i="23"/>
  <c r="L139" i="23"/>
  <c r="S139" i="23"/>
  <c r="AP139" i="23"/>
  <c r="AR139" i="23"/>
  <c r="AO139" i="23"/>
  <c r="BH139" i="23"/>
  <c r="P139" i="23"/>
  <c r="BF139" i="23"/>
  <c r="M25" i="20"/>
  <c r="M17" i="25"/>
  <c r="M19" i="25" s="1"/>
  <c r="M17" i="23"/>
  <c r="M207" i="25"/>
  <c r="M209" i="25" s="1"/>
  <c r="M225" i="23"/>
  <c r="M227" i="23" s="1"/>
  <c r="K23" i="30"/>
  <c r="K24" i="31" s="1"/>
  <c r="K27" i="31" s="1"/>
  <c r="H36" i="23"/>
  <c r="L225" i="23"/>
  <c r="L227" i="23" s="1"/>
  <c r="L110" i="31" s="1"/>
  <c r="L207" i="25"/>
  <c r="L209" i="25" s="1"/>
  <c r="L19" i="23"/>
  <c r="L98" i="31"/>
  <c r="M121" i="23"/>
  <c r="M123" i="23" s="1"/>
  <c r="M112" i="25"/>
  <c r="M114" i="25" s="1"/>
  <c r="L38" i="30"/>
  <c r="L25" i="31" s="1"/>
  <c r="H141" i="23"/>
  <c r="M35" i="23"/>
  <c r="W35" i="23"/>
  <c r="AS35" i="23"/>
  <c r="BX35" i="23"/>
  <c r="AJ35" i="23"/>
  <c r="N35" i="23"/>
  <c r="AC35" i="23"/>
  <c r="BZ35" i="23"/>
  <c r="AI35" i="23"/>
  <c r="AG35" i="23"/>
  <c r="CG35" i="23"/>
  <c r="AU35" i="23"/>
  <c r="BQ35" i="23"/>
  <c r="BB35" i="23"/>
  <c r="BG35" i="23"/>
  <c r="CD35" i="23"/>
  <c r="BS35" i="23"/>
  <c r="BN35" i="23"/>
  <c r="AL35" i="23"/>
  <c r="AT35" i="23"/>
  <c r="U35" i="23"/>
  <c r="Z35" i="23"/>
  <c r="BP35" i="23"/>
  <c r="BR35" i="23"/>
  <c r="AH35" i="23"/>
  <c r="BI35" i="23"/>
  <c r="BF35" i="23"/>
  <c r="CE35" i="23"/>
  <c r="AW35" i="23"/>
  <c r="BH35" i="23"/>
  <c r="CC35" i="23"/>
  <c r="L35" i="23"/>
  <c r="CB35" i="23"/>
  <c r="BY35" i="23"/>
  <c r="BO35" i="23"/>
  <c r="BV35" i="23"/>
  <c r="AN35" i="23"/>
  <c r="V35" i="23"/>
  <c r="AX35" i="23"/>
  <c r="O35" i="23"/>
  <c r="BD35" i="23"/>
  <c r="AP35" i="23"/>
  <c r="AQ35" i="23"/>
  <c r="P35" i="23"/>
  <c r="AK35" i="23"/>
  <c r="AA35" i="23"/>
  <c r="S35" i="23"/>
  <c r="Q35" i="23"/>
  <c r="AV35" i="23"/>
  <c r="AZ35" i="23"/>
  <c r="CH35" i="23"/>
  <c r="AY35" i="23"/>
  <c r="BC35" i="23"/>
  <c r="AR35" i="23"/>
  <c r="BM35" i="23"/>
  <c r="AB35" i="23"/>
  <c r="BJ35" i="23"/>
  <c r="BL35" i="23"/>
  <c r="AD35" i="23"/>
  <c r="AO35" i="23"/>
  <c r="CF35" i="23"/>
  <c r="T35" i="23"/>
  <c r="AE35" i="23"/>
  <c r="Y35" i="23"/>
  <c r="BW35" i="23"/>
  <c r="CA35" i="23"/>
  <c r="R35" i="23"/>
  <c r="BT35" i="23"/>
  <c r="X35" i="23"/>
  <c r="AM35" i="23"/>
  <c r="BK35" i="23"/>
  <c r="AF35" i="23"/>
  <c r="BU35" i="23"/>
  <c r="BE35" i="23"/>
  <c r="K35" i="23"/>
  <c r="BA35" i="23"/>
  <c r="V122" i="25"/>
  <c r="Y122" i="25"/>
  <c r="S122" i="25"/>
  <c r="L32" i="30"/>
  <c r="L52" i="31" s="1"/>
  <c r="O122" i="25"/>
  <c r="M122" i="25"/>
  <c r="U122" i="25"/>
  <c r="AA122" i="25"/>
  <c r="Q122" i="25"/>
  <c r="W122" i="25"/>
  <c r="H122" i="25"/>
  <c r="X122" i="25"/>
  <c r="R122" i="25"/>
  <c r="N122" i="25"/>
  <c r="T122" i="25"/>
  <c r="Z122" i="25"/>
  <c r="P122" i="25"/>
  <c r="N21" i="20"/>
  <c r="S123" i="25" l="1"/>
  <c r="T123" i="25"/>
  <c r="Z123" i="25"/>
  <c r="P123" i="25"/>
  <c r="H123" i="25"/>
  <c r="AB123" i="25"/>
  <c r="X123" i="25"/>
  <c r="O123" i="25"/>
  <c r="U123" i="25"/>
  <c r="AA123" i="25"/>
  <c r="Q123" i="25"/>
  <c r="N123" i="25"/>
  <c r="M32" i="30"/>
  <c r="M52" i="31" s="1"/>
  <c r="V123" i="25"/>
  <c r="W123" i="25"/>
  <c r="Y123" i="25"/>
  <c r="R123" i="25"/>
  <c r="M98" i="31"/>
  <c r="M19" i="23"/>
  <c r="N17" i="25"/>
  <c r="N19" i="25" s="1"/>
  <c r="N17" i="23"/>
  <c r="M38" i="30"/>
  <c r="M25" i="31" s="1"/>
  <c r="H142" i="23"/>
  <c r="M110" i="31"/>
  <c r="AE28" i="25"/>
  <c r="AD28" i="25"/>
  <c r="AN28" i="25"/>
  <c r="T28" i="25"/>
  <c r="BE28" i="25"/>
  <c r="AC28" i="25"/>
  <c r="AU28" i="25"/>
  <c r="AL28" i="25"/>
  <c r="AO28" i="25"/>
  <c r="W28" i="25"/>
  <c r="AI28" i="25"/>
  <c r="BG28" i="25"/>
  <c r="N28" i="25"/>
  <c r="BB28" i="25"/>
  <c r="X28" i="25"/>
  <c r="AF28" i="25"/>
  <c r="AV28" i="25"/>
  <c r="AW28" i="25"/>
  <c r="AR28" i="25"/>
  <c r="AJ28" i="25"/>
  <c r="AP28" i="25"/>
  <c r="O28" i="25"/>
  <c r="AB28" i="25"/>
  <c r="P28" i="25"/>
  <c r="AG28" i="25"/>
  <c r="Z28" i="25"/>
  <c r="Y28" i="25"/>
  <c r="BC28" i="25"/>
  <c r="V28" i="25"/>
  <c r="Q28" i="25"/>
  <c r="BI28" i="25"/>
  <c r="AY28" i="25"/>
  <c r="AK28" i="25"/>
  <c r="AH28" i="25"/>
  <c r="M17" i="30"/>
  <c r="M51" i="31" s="1"/>
  <c r="R28" i="25"/>
  <c r="S28" i="25"/>
  <c r="AQ28" i="25"/>
  <c r="AS28" i="25"/>
  <c r="BF28" i="25"/>
  <c r="BA28" i="25"/>
  <c r="AA28" i="25"/>
  <c r="AT28" i="25"/>
  <c r="BJ28" i="25"/>
  <c r="BD28" i="25"/>
  <c r="AZ28" i="25"/>
  <c r="BH28" i="25"/>
  <c r="BK28" i="25"/>
  <c r="U28" i="25"/>
  <c r="AM28" i="25"/>
  <c r="AX28" i="25"/>
  <c r="H28" i="25"/>
  <c r="N23" i="20"/>
  <c r="BZ141" i="23"/>
  <c r="AZ141" i="23"/>
  <c r="AC141" i="23"/>
  <c r="BA141" i="23"/>
  <c r="U141" i="23"/>
  <c r="AB141" i="23"/>
  <c r="S141" i="23"/>
  <c r="V141" i="23"/>
  <c r="AW141" i="23"/>
  <c r="AX141" i="23"/>
  <c r="M141" i="23"/>
  <c r="BL141" i="23"/>
  <c r="BF141" i="23"/>
  <c r="AN141" i="23"/>
  <c r="BJ141" i="23"/>
  <c r="AD141" i="23"/>
  <c r="CH141" i="23"/>
  <c r="AV141" i="23"/>
  <c r="BV141" i="23"/>
  <c r="BN141" i="23"/>
  <c r="CD141" i="23"/>
  <c r="BX141" i="23"/>
  <c r="AG141" i="23"/>
  <c r="AP141" i="23"/>
  <c r="BW141" i="23"/>
  <c r="AU141" i="23"/>
  <c r="CB141" i="23"/>
  <c r="Q141" i="23"/>
  <c r="AF141" i="23"/>
  <c r="AL141" i="23"/>
  <c r="AR141" i="23"/>
  <c r="T141" i="23"/>
  <c r="BM141" i="23"/>
  <c r="BO141" i="23"/>
  <c r="AE141" i="23"/>
  <c r="AM141" i="23"/>
  <c r="BQ141" i="23"/>
  <c r="Y141" i="23"/>
  <c r="BK141" i="23"/>
  <c r="BS141" i="23"/>
  <c r="BI141" i="23"/>
  <c r="BB141" i="23"/>
  <c r="BR141" i="23"/>
  <c r="AO141" i="23"/>
  <c r="BD141" i="23"/>
  <c r="BU141" i="23"/>
  <c r="Z141" i="23"/>
  <c r="AY141" i="23"/>
  <c r="CC141" i="23"/>
  <c r="BG141" i="23"/>
  <c r="CA141" i="23"/>
  <c r="AA141" i="23"/>
  <c r="W141" i="23"/>
  <c r="AS141" i="23"/>
  <c r="N141" i="23"/>
  <c r="CE141" i="23"/>
  <c r="BH141" i="23"/>
  <c r="BT141" i="23"/>
  <c r="AJ141" i="23"/>
  <c r="AQ141" i="23"/>
  <c r="P141" i="23"/>
  <c r="X141" i="23"/>
  <c r="R141" i="23"/>
  <c r="CG141" i="23"/>
  <c r="AI141" i="23"/>
  <c r="AK141" i="23"/>
  <c r="BY141" i="23"/>
  <c r="BC141" i="23"/>
  <c r="BP141" i="23"/>
  <c r="BE141" i="23"/>
  <c r="AH141" i="23"/>
  <c r="CF141" i="23"/>
  <c r="AT141" i="23"/>
  <c r="O141" i="23"/>
  <c r="H246" i="23"/>
  <c r="M53" i="30"/>
  <c r="M26" i="31" s="1"/>
  <c r="J27" i="31"/>
  <c r="L23" i="30"/>
  <c r="L24" i="31" s="1"/>
  <c r="H37" i="23"/>
  <c r="O218" i="25"/>
  <c r="P218" i="25"/>
  <c r="M47" i="30"/>
  <c r="M53" i="31" s="1"/>
  <c r="Q218" i="25"/>
  <c r="H218" i="25"/>
  <c r="R218" i="25"/>
  <c r="N218" i="25"/>
  <c r="P217" i="25"/>
  <c r="M217" i="25"/>
  <c r="L47" i="30"/>
  <c r="L53" i="31" s="1"/>
  <c r="L54" i="31" s="1"/>
  <c r="N217" i="25"/>
  <c r="N293" i="25" s="1"/>
  <c r="H217" i="25"/>
  <c r="O217" i="25"/>
  <c r="Q217" i="25"/>
  <c r="L53" i="30"/>
  <c r="L26" i="31" s="1"/>
  <c r="H245" i="23"/>
  <c r="N22" i="20"/>
  <c r="N25" i="20" s="1"/>
  <c r="CH36" i="23"/>
  <c r="AQ36" i="23"/>
  <c r="BK36" i="23"/>
  <c r="AY36" i="23"/>
  <c r="AJ36" i="23"/>
  <c r="BH36" i="23"/>
  <c r="BN36" i="23"/>
  <c r="AS36" i="23"/>
  <c r="Z36" i="23"/>
  <c r="AZ36" i="23"/>
  <c r="AW36" i="23"/>
  <c r="AK36" i="23"/>
  <c r="BX36" i="23"/>
  <c r="BG36" i="23"/>
  <c r="AX36" i="23"/>
  <c r="CB36" i="23"/>
  <c r="BQ36" i="23"/>
  <c r="AG36" i="23"/>
  <c r="BP36" i="23"/>
  <c r="M36" i="23"/>
  <c r="BS36" i="23"/>
  <c r="CG36" i="23"/>
  <c r="BF36" i="23"/>
  <c r="BB36" i="23"/>
  <c r="Y36" i="23"/>
  <c r="BW36" i="23"/>
  <c r="BE36" i="23"/>
  <c r="V36" i="23"/>
  <c r="BY36" i="23"/>
  <c r="BV36" i="23"/>
  <c r="BC36" i="23"/>
  <c r="AP36" i="23"/>
  <c r="BD36" i="23"/>
  <c r="Q36" i="23"/>
  <c r="AB36" i="23"/>
  <c r="L36" i="23"/>
  <c r="CC36" i="23"/>
  <c r="O36" i="23"/>
  <c r="AM36" i="23"/>
  <c r="CE36" i="23"/>
  <c r="CD36" i="23"/>
  <c r="AL36" i="23"/>
  <c r="AT36" i="23"/>
  <c r="CF36" i="23"/>
  <c r="AU36" i="23"/>
  <c r="AF36" i="23"/>
  <c r="BI36" i="23"/>
  <c r="W36" i="23"/>
  <c r="BA36" i="23"/>
  <c r="N36" i="23"/>
  <c r="BL36" i="23"/>
  <c r="AC36" i="23"/>
  <c r="BZ36" i="23"/>
  <c r="BM36" i="23"/>
  <c r="P36" i="23"/>
  <c r="AO36" i="23"/>
  <c r="X36" i="23"/>
  <c r="AA36" i="23"/>
  <c r="AR36" i="23"/>
  <c r="AN36" i="23"/>
  <c r="AV36" i="23"/>
  <c r="R36" i="23"/>
  <c r="S36" i="23"/>
  <c r="BT36" i="23"/>
  <c r="AI36" i="23"/>
  <c r="AE36" i="23"/>
  <c r="AD36" i="23"/>
  <c r="AH36" i="23"/>
  <c r="CA36" i="23"/>
  <c r="BJ36" i="23"/>
  <c r="BO36" i="23"/>
  <c r="U36" i="23"/>
  <c r="BR36" i="23"/>
  <c r="T36" i="23"/>
  <c r="BU36" i="23"/>
  <c r="N48" i="30" l="1"/>
  <c r="N59" i="31" s="1"/>
  <c r="N20" i="35"/>
  <c r="N207" i="25"/>
  <c r="N209" i="25" s="1"/>
  <c r="N225" i="23"/>
  <c r="N227" i="23" s="1"/>
  <c r="M54" i="31"/>
  <c r="N19" i="23"/>
  <c r="N98" i="31"/>
  <c r="AH245" i="23"/>
  <c r="AN245" i="23"/>
  <c r="BS245" i="23"/>
  <c r="Q245" i="23"/>
  <c r="AV245" i="23"/>
  <c r="AE245" i="23"/>
  <c r="S245" i="23"/>
  <c r="CG245" i="23"/>
  <c r="AZ245" i="23"/>
  <c r="BH245" i="23"/>
  <c r="AI245" i="23"/>
  <c r="BZ245" i="23"/>
  <c r="T245" i="23"/>
  <c r="BI245" i="23"/>
  <c r="CA245" i="23"/>
  <c r="Y245" i="23"/>
  <c r="P245" i="23"/>
  <c r="BA245" i="23"/>
  <c r="R245" i="23"/>
  <c r="BG245" i="23"/>
  <c r="AD245" i="23"/>
  <c r="CF245" i="23"/>
  <c r="AX245" i="23"/>
  <c r="CH245" i="23"/>
  <c r="AF245" i="23"/>
  <c r="AQ245" i="23"/>
  <c r="BL245" i="23"/>
  <c r="AT245" i="23"/>
  <c r="BF245" i="23"/>
  <c r="AY245" i="23"/>
  <c r="BC245" i="23"/>
  <c r="AB245" i="23"/>
  <c r="O245" i="23"/>
  <c r="M245" i="23"/>
  <c r="BN245" i="23"/>
  <c r="AM245" i="23"/>
  <c r="BV245" i="23"/>
  <c r="AO245" i="23"/>
  <c r="CB245" i="23"/>
  <c r="CD245" i="23"/>
  <c r="AC245" i="23"/>
  <c r="AU245" i="23"/>
  <c r="AW245" i="23"/>
  <c r="U245" i="23"/>
  <c r="BD245" i="23"/>
  <c r="BX245" i="23"/>
  <c r="CC245" i="23"/>
  <c r="AR245" i="23"/>
  <c r="N245" i="23"/>
  <c r="AG245" i="23"/>
  <c r="BE245" i="23"/>
  <c r="BB245" i="23"/>
  <c r="BT245" i="23"/>
  <c r="BO245" i="23"/>
  <c r="X245" i="23"/>
  <c r="W245" i="23"/>
  <c r="AA245" i="23"/>
  <c r="BY245" i="23"/>
  <c r="Z245" i="23"/>
  <c r="BW245" i="23"/>
  <c r="AJ245" i="23"/>
  <c r="BQ245" i="23"/>
  <c r="AK245" i="23"/>
  <c r="BR245" i="23"/>
  <c r="V245" i="23"/>
  <c r="BK245" i="23"/>
  <c r="AP245" i="23"/>
  <c r="BJ245" i="23"/>
  <c r="BM245" i="23"/>
  <c r="AL245" i="23"/>
  <c r="BP245" i="23"/>
  <c r="CE245" i="23"/>
  <c r="AS245" i="23"/>
  <c r="BU245" i="23"/>
  <c r="AI246" i="23"/>
  <c r="AA246" i="23"/>
  <c r="AQ246" i="23"/>
  <c r="X246" i="23"/>
  <c r="BC246" i="23"/>
  <c r="BI246" i="23"/>
  <c r="BA246" i="23"/>
  <c r="Z246" i="23"/>
  <c r="BW246" i="23"/>
  <c r="AB246" i="23"/>
  <c r="BH246" i="23"/>
  <c r="BN246" i="23"/>
  <c r="CA246" i="23"/>
  <c r="BX246" i="23"/>
  <c r="AW246" i="23"/>
  <c r="BL246" i="23"/>
  <c r="CC246" i="23"/>
  <c r="BY246" i="23"/>
  <c r="BM246" i="23"/>
  <c r="U246" i="23"/>
  <c r="AK246" i="23"/>
  <c r="AU246" i="23"/>
  <c r="CD246" i="23"/>
  <c r="AP246" i="23"/>
  <c r="AZ246" i="23"/>
  <c r="BJ246" i="23"/>
  <c r="CB246" i="23"/>
  <c r="AC246" i="23"/>
  <c r="T246" i="23"/>
  <c r="AV246" i="23"/>
  <c r="BF246" i="23"/>
  <c r="AE246" i="23"/>
  <c r="AH246" i="23"/>
  <c r="AS246" i="23"/>
  <c r="AL246" i="23"/>
  <c r="BP246" i="23"/>
  <c r="Q246" i="23"/>
  <c r="W246" i="23"/>
  <c r="BS246" i="23"/>
  <c r="CF246" i="23"/>
  <c r="BD246" i="23"/>
  <c r="AR246" i="23"/>
  <c r="BQ246" i="23"/>
  <c r="BU246" i="23"/>
  <c r="N246" i="23"/>
  <c r="V246" i="23"/>
  <c r="AY246" i="23"/>
  <c r="BB246" i="23"/>
  <c r="CH246" i="23"/>
  <c r="BR246" i="23"/>
  <c r="AF246" i="23"/>
  <c r="BG246" i="23"/>
  <c r="BO246" i="23"/>
  <c r="BK246" i="23"/>
  <c r="BT246" i="23"/>
  <c r="BE246" i="23"/>
  <c r="S246" i="23"/>
  <c r="AN246" i="23"/>
  <c r="AM246" i="23"/>
  <c r="CG246" i="23"/>
  <c r="AG246" i="23"/>
  <c r="AX246" i="23"/>
  <c r="R246" i="23"/>
  <c r="AD246" i="23"/>
  <c r="CE246" i="23"/>
  <c r="AJ246" i="23"/>
  <c r="BZ246" i="23"/>
  <c r="AO246" i="23"/>
  <c r="P246" i="23"/>
  <c r="BV246" i="23"/>
  <c r="Y246" i="23"/>
  <c r="O246" i="23"/>
  <c r="AT246" i="23"/>
  <c r="R29" i="25"/>
  <c r="AG29" i="25"/>
  <c r="AV29" i="25"/>
  <c r="BH29" i="25"/>
  <c r="W29" i="25"/>
  <c r="AL29" i="25"/>
  <c r="AR29" i="25"/>
  <c r="AJ29" i="25"/>
  <c r="Z29" i="25"/>
  <c r="AO29" i="25"/>
  <c r="BK29" i="25"/>
  <c r="T29" i="25"/>
  <c r="P29" i="25"/>
  <c r="AE29" i="25"/>
  <c r="AZ29" i="25"/>
  <c r="S29" i="25"/>
  <c r="AH29" i="25"/>
  <c r="BD29" i="25"/>
  <c r="X29" i="25"/>
  <c r="BA29" i="25"/>
  <c r="AP29" i="25"/>
  <c r="AS29" i="25"/>
  <c r="BF29" i="25"/>
  <c r="BE29" i="25"/>
  <c r="AA29" i="25"/>
  <c r="AW29" i="25"/>
  <c r="BL29" i="25"/>
  <c r="Q29" i="25"/>
  <c r="AT29" i="25"/>
  <c r="AX29" i="25"/>
  <c r="U29" i="25"/>
  <c r="AB29" i="25"/>
  <c r="O29" i="25"/>
  <c r="AF29" i="25"/>
  <c r="Y29" i="25"/>
  <c r="AN29" i="25"/>
  <c r="BC29" i="25"/>
  <c r="H29" i="25"/>
  <c r="AD29" i="25"/>
  <c r="AK29" i="25"/>
  <c r="AQ29" i="25"/>
  <c r="BB29" i="25"/>
  <c r="AI29" i="25"/>
  <c r="BG29" i="25"/>
  <c r="AU29" i="25"/>
  <c r="V29" i="25"/>
  <c r="BI29" i="25"/>
  <c r="BJ29" i="25"/>
  <c r="AY29" i="25"/>
  <c r="AC29" i="25"/>
  <c r="N17" i="30"/>
  <c r="N51" i="31" s="1"/>
  <c r="AM29" i="25"/>
  <c r="N112" i="25"/>
  <c r="N114" i="25" s="1"/>
  <c r="N121" i="23"/>
  <c r="N123" i="23" s="1"/>
  <c r="CC37" i="23"/>
  <c r="BN37" i="23"/>
  <c r="BG37" i="23"/>
  <c r="AQ37" i="23"/>
  <c r="BV37" i="23"/>
  <c r="Q37" i="23"/>
  <c r="BZ37" i="23"/>
  <c r="N37" i="23"/>
  <c r="AL37" i="23"/>
  <c r="BA37" i="23"/>
  <c r="AH37" i="23"/>
  <c r="CE37" i="23"/>
  <c r="AO37" i="23"/>
  <c r="AV37" i="23"/>
  <c r="AM37" i="23"/>
  <c r="Z37" i="23"/>
  <c r="AU37" i="23"/>
  <c r="AR37" i="23"/>
  <c r="AB37" i="23"/>
  <c r="BQ37" i="23"/>
  <c r="AY37" i="23"/>
  <c r="BM37" i="23"/>
  <c r="AA37" i="23"/>
  <c r="BJ37" i="23"/>
  <c r="AS37" i="23"/>
  <c r="AF37" i="23"/>
  <c r="BC37" i="23"/>
  <c r="R37" i="23"/>
  <c r="BK37" i="23"/>
  <c r="AG37" i="23"/>
  <c r="BS37" i="23"/>
  <c r="AJ37" i="23"/>
  <c r="S37" i="23"/>
  <c r="O37" i="23"/>
  <c r="CA37" i="23"/>
  <c r="CG37" i="23"/>
  <c r="AT37" i="23"/>
  <c r="BX37" i="23"/>
  <c r="BH37" i="23"/>
  <c r="BT37" i="23"/>
  <c r="CF37" i="23"/>
  <c r="AX37" i="23"/>
  <c r="CH37" i="23"/>
  <c r="X37" i="23"/>
  <c r="AW37" i="23"/>
  <c r="Y37" i="23"/>
  <c r="BF37" i="23"/>
  <c r="AI37" i="23"/>
  <c r="BO37" i="23"/>
  <c r="W37" i="23"/>
  <c r="BY37" i="23"/>
  <c r="U37" i="23"/>
  <c r="AE37" i="23"/>
  <c r="BD37" i="23"/>
  <c r="T37" i="23"/>
  <c r="BW37" i="23"/>
  <c r="CB37" i="23"/>
  <c r="BP37" i="23"/>
  <c r="AK37" i="23"/>
  <c r="AN37" i="23"/>
  <c r="BU37" i="23"/>
  <c r="BI37" i="23"/>
  <c r="AD37" i="23"/>
  <c r="CD37" i="23"/>
  <c r="AP37" i="23"/>
  <c r="BR37" i="23"/>
  <c r="M37" i="23"/>
  <c r="BB37" i="23"/>
  <c r="V37" i="23"/>
  <c r="BL37" i="23"/>
  <c r="P37" i="23"/>
  <c r="BE37" i="23"/>
  <c r="AZ37" i="23"/>
  <c r="AC37" i="23"/>
  <c r="R142" i="23"/>
  <c r="V142" i="23"/>
  <c r="BU142" i="23"/>
  <c r="P142" i="23"/>
  <c r="AJ142" i="23"/>
  <c r="AP142" i="23"/>
  <c r="X142" i="23"/>
  <c r="AR142" i="23"/>
  <c r="BB142" i="23"/>
  <c r="BR142" i="23"/>
  <c r="BG142" i="23"/>
  <c r="AS142" i="23"/>
  <c r="CC142" i="23"/>
  <c r="AZ142" i="23"/>
  <c r="BA142" i="23"/>
  <c r="BJ142" i="23"/>
  <c r="AT142" i="23"/>
  <c r="AV142" i="23"/>
  <c r="BQ142" i="23"/>
  <c r="AL142" i="23"/>
  <c r="BX142" i="23"/>
  <c r="BT142" i="23"/>
  <c r="AX142" i="23"/>
  <c r="AU142" i="23"/>
  <c r="AW142" i="23"/>
  <c r="BM142" i="23"/>
  <c r="AC142" i="23"/>
  <c r="AG142" i="23"/>
  <c r="BO142" i="23"/>
  <c r="BZ142" i="23"/>
  <c r="Y142" i="23"/>
  <c r="BD142" i="23"/>
  <c r="CE142" i="23"/>
  <c r="BP142" i="23"/>
  <c r="CH142" i="23"/>
  <c r="BI142" i="23"/>
  <c r="S142" i="23"/>
  <c r="BH142" i="23"/>
  <c r="O142" i="23"/>
  <c r="BL142" i="23"/>
  <c r="BF142" i="23"/>
  <c r="AQ142" i="23"/>
  <c r="BK142" i="23"/>
  <c r="CF142" i="23"/>
  <c r="BN142" i="23"/>
  <c r="AF142" i="23"/>
  <c r="AO142" i="23"/>
  <c r="AI142" i="23"/>
  <c r="W142" i="23"/>
  <c r="N142" i="23"/>
  <c r="BV142" i="23"/>
  <c r="AE142" i="23"/>
  <c r="BW142" i="23"/>
  <c r="CA142" i="23"/>
  <c r="CG142" i="23"/>
  <c r="AM142" i="23"/>
  <c r="CB142" i="23"/>
  <c r="AK142" i="23"/>
  <c r="AY142" i="23"/>
  <c r="AH142" i="23"/>
  <c r="BY142" i="23"/>
  <c r="AB142" i="23"/>
  <c r="AA142" i="23"/>
  <c r="AD142" i="23"/>
  <c r="BC142" i="23"/>
  <c r="AN142" i="23"/>
  <c r="Z142" i="23"/>
  <c r="U142" i="23"/>
  <c r="BE142" i="23"/>
  <c r="CD142" i="23"/>
  <c r="T142" i="23"/>
  <c r="Q142" i="23"/>
  <c r="BS142" i="23"/>
  <c r="L27" i="31"/>
  <c r="H38" i="23"/>
  <c r="M23" i="30"/>
  <c r="M24" i="31" s="1"/>
  <c r="M27" i="31" s="1"/>
  <c r="N38" i="30" l="1"/>
  <c r="N25" i="31" s="1"/>
  <c r="H143" i="23"/>
  <c r="N110" i="31"/>
  <c r="N53" i="30"/>
  <c r="N26" i="31" s="1"/>
  <c r="H247" i="23"/>
  <c r="N32" i="30"/>
  <c r="N52" i="31" s="1"/>
  <c r="R124" i="25"/>
  <c r="V124" i="25"/>
  <c r="Z124" i="25"/>
  <c r="U124" i="25"/>
  <c r="S124" i="25"/>
  <c r="T124" i="25"/>
  <c r="P124" i="25"/>
  <c r="Q124" i="25"/>
  <c r="O124" i="25"/>
  <c r="AA124" i="25"/>
  <c r="Y124" i="25"/>
  <c r="W124" i="25"/>
  <c r="AB124" i="25"/>
  <c r="X124" i="25"/>
  <c r="H124" i="25"/>
  <c r="AC124" i="25"/>
  <c r="S219" i="25"/>
  <c r="S293" i="25" s="1"/>
  <c r="N47" i="30"/>
  <c r="N53" i="31" s="1"/>
  <c r="O219" i="25"/>
  <c r="O293" i="25" s="1"/>
  <c r="H219" i="25"/>
  <c r="R219" i="25"/>
  <c r="R293" i="25" s="1"/>
  <c r="P219" i="25"/>
  <c r="P293" i="25" s="1"/>
  <c r="Q219" i="25"/>
  <c r="Q293" i="25" s="1"/>
  <c r="BS38" i="23"/>
  <c r="R38" i="23"/>
  <c r="BY38" i="23"/>
  <c r="AP38" i="23"/>
  <c r="CC38" i="23"/>
  <c r="CA38" i="23"/>
  <c r="Q38" i="23"/>
  <c r="BE38" i="23"/>
  <c r="CB38" i="23"/>
  <c r="AS38" i="23"/>
  <c r="AU38" i="23"/>
  <c r="AA38" i="23"/>
  <c r="AT38" i="23"/>
  <c r="AE38" i="23"/>
  <c r="AH38" i="23"/>
  <c r="T38" i="23"/>
  <c r="BN38" i="23"/>
  <c r="BA38" i="23"/>
  <c r="BK38" i="23"/>
  <c r="AQ38" i="23"/>
  <c r="AV38" i="23"/>
  <c r="AN38" i="23"/>
  <c r="AJ38" i="23"/>
  <c r="CD38" i="23"/>
  <c r="AY38" i="23"/>
  <c r="AR38" i="23"/>
  <c r="BP38" i="23"/>
  <c r="AX38" i="23"/>
  <c r="N38" i="23"/>
  <c r="BC38" i="23"/>
  <c r="AZ38" i="23"/>
  <c r="CF38" i="23"/>
  <c r="BX38" i="23"/>
  <c r="O38" i="23"/>
  <c r="S38" i="23"/>
  <c r="AW38" i="23"/>
  <c r="AM38" i="23"/>
  <c r="AK38" i="23"/>
  <c r="BZ38" i="23"/>
  <c r="BG38" i="23"/>
  <c r="Y38" i="23"/>
  <c r="X38" i="23"/>
  <c r="BU38" i="23"/>
  <c r="BQ38" i="23"/>
  <c r="BL38" i="23"/>
  <c r="AB38" i="23"/>
  <c r="BI38" i="23"/>
  <c r="CH38" i="23"/>
  <c r="AG38" i="23"/>
  <c r="Z38" i="23"/>
  <c r="AD38" i="23"/>
  <c r="BV38" i="23"/>
  <c r="AC38" i="23"/>
  <c r="BT38" i="23"/>
  <c r="AI38" i="23"/>
  <c r="BB38" i="23"/>
  <c r="AF38" i="23"/>
  <c r="BD38" i="23"/>
  <c r="P38" i="23"/>
  <c r="BH38" i="23"/>
  <c r="AO38" i="23"/>
  <c r="CE38" i="23"/>
  <c r="V38" i="23"/>
  <c r="BJ38" i="23"/>
  <c r="U38" i="23"/>
  <c r="W38" i="23"/>
  <c r="BO38" i="23"/>
  <c r="BR38" i="23"/>
  <c r="BM38" i="23"/>
  <c r="BW38" i="23"/>
  <c r="BF38" i="23"/>
  <c r="CG38" i="23"/>
  <c r="AL38" i="23"/>
  <c r="N54" i="31"/>
  <c r="N23" i="30"/>
  <c r="N24" i="31" s="1"/>
  <c r="H39" i="23"/>
  <c r="CH247" i="23" l="1"/>
  <c r="BO247" i="23"/>
  <c r="AG247" i="23"/>
  <c r="BB247" i="23"/>
  <c r="BK247" i="23"/>
  <c r="BE247" i="23"/>
  <c r="AJ247" i="23"/>
  <c r="AH247" i="23"/>
  <c r="BT247" i="23"/>
  <c r="V247" i="23"/>
  <c r="AP247" i="23"/>
  <c r="BI247" i="23"/>
  <c r="T247" i="23"/>
  <c r="Z247" i="23"/>
  <c r="BS247" i="23"/>
  <c r="AQ247" i="23"/>
  <c r="Y247" i="23"/>
  <c r="BU247" i="23"/>
  <c r="AV247" i="23"/>
  <c r="BG247" i="23"/>
  <c r="P247" i="23"/>
  <c r="BR247" i="23"/>
  <c r="U247" i="23"/>
  <c r="BP247" i="23"/>
  <c r="Q247" i="23"/>
  <c r="AR247" i="23"/>
  <c r="BL247" i="23"/>
  <c r="AC247" i="23"/>
  <c r="BC247" i="23"/>
  <c r="BN247" i="23"/>
  <c r="BZ247" i="23"/>
  <c r="S247" i="23"/>
  <c r="CE247" i="23"/>
  <c r="BH247" i="23"/>
  <c r="AI247" i="23"/>
  <c r="BA247" i="23"/>
  <c r="BF247" i="23"/>
  <c r="AM247" i="23"/>
  <c r="BY247" i="23"/>
  <c r="BJ247" i="23"/>
  <c r="AF247" i="23"/>
  <c r="AE247" i="23"/>
  <c r="AZ247" i="23"/>
  <c r="BX247" i="23"/>
  <c r="CC247" i="23"/>
  <c r="AU247" i="23"/>
  <c r="BQ247" i="23"/>
  <c r="CF247" i="23"/>
  <c r="AY247" i="23"/>
  <c r="AS247" i="23"/>
  <c r="AX247" i="23"/>
  <c r="AD247" i="23"/>
  <c r="CB247" i="23"/>
  <c r="BV247" i="23"/>
  <c r="AO247" i="23"/>
  <c r="BW247" i="23"/>
  <c r="CD247" i="23"/>
  <c r="BM247" i="23"/>
  <c r="R247" i="23"/>
  <c r="AB247" i="23"/>
  <c r="AL247" i="23"/>
  <c r="CA247" i="23"/>
  <c r="CG247" i="23"/>
  <c r="AK247" i="23"/>
  <c r="AN247" i="23"/>
  <c r="W247" i="23"/>
  <c r="O247" i="23"/>
  <c r="X247" i="23"/>
  <c r="AW247" i="23"/>
  <c r="AA247" i="23"/>
  <c r="AT247" i="23"/>
  <c r="BD247" i="23"/>
  <c r="S20" i="35"/>
  <c r="S48" i="30"/>
  <c r="S59" i="31" s="1"/>
  <c r="Q20" i="35"/>
  <c r="Q48" i="30"/>
  <c r="Q59" i="31" s="1"/>
  <c r="P20" i="35"/>
  <c r="P48" i="30"/>
  <c r="P59" i="31" s="1"/>
  <c r="AK39" i="23"/>
  <c r="AG39" i="23"/>
  <c r="BM39" i="23"/>
  <c r="BO39" i="23"/>
  <c r="BZ39" i="23"/>
  <c r="AU39" i="23"/>
  <c r="AT39" i="23"/>
  <c r="CB39" i="23"/>
  <c r="AQ39" i="23"/>
  <c r="U39" i="23"/>
  <c r="AB39" i="23"/>
  <c r="BY39" i="23"/>
  <c r="AX39" i="23"/>
  <c r="AJ39" i="23"/>
  <c r="AW39" i="23"/>
  <c r="R39" i="23"/>
  <c r="P39" i="23"/>
  <c r="BQ39" i="23"/>
  <c r="BS39" i="23"/>
  <c r="AN39" i="23"/>
  <c r="CF39" i="23"/>
  <c r="AR39" i="23"/>
  <c r="BH39" i="23"/>
  <c r="S39" i="23"/>
  <c r="BC39" i="23"/>
  <c r="Z39" i="23"/>
  <c r="BV39" i="23"/>
  <c r="CA39" i="23"/>
  <c r="BT39" i="23"/>
  <c r="CG39" i="23"/>
  <c r="AF39" i="23"/>
  <c r="AZ39" i="23"/>
  <c r="BL39" i="23"/>
  <c r="O39" i="23"/>
  <c r="BJ39" i="23"/>
  <c r="AL39" i="23"/>
  <c r="AA39" i="23"/>
  <c r="AV39" i="23"/>
  <c r="BX39" i="23"/>
  <c r="BB39" i="23"/>
  <c r="AY39" i="23"/>
  <c r="BA39" i="23"/>
  <c r="BK39" i="23"/>
  <c r="AC39" i="23"/>
  <c r="AO39" i="23"/>
  <c r="BW39" i="23"/>
  <c r="BF39" i="23"/>
  <c r="CC39" i="23"/>
  <c r="Q39" i="23"/>
  <c r="CD39" i="23"/>
  <c r="BU39" i="23"/>
  <c r="BP39" i="23"/>
  <c r="X39" i="23"/>
  <c r="BI39" i="23"/>
  <c r="W39" i="23"/>
  <c r="BN39" i="23"/>
  <c r="BR39" i="23"/>
  <c r="BG39" i="23"/>
  <c r="CH39" i="23"/>
  <c r="Y39" i="23"/>
  <c r="BE39" i="23"/>
  <c r="AP39" i="23"/>
  <c r="AE39" i="23"/>
  <c r="AI39" i="23"/>
  <c r="CE39" i="23"/>
  <c r="AD39" i="23"/>
  <c r="V39" i="23"/>
  <c r="AM39" i="23"/>
  <c r="AS39" i="23"/>
  <c r="BD39" i="23"/>
  <c r="AH39" i="23"/>
  <c r="T39" i="23"/>
  <c r="R20" i="35"/>
  <c r="R48" i="30"/>
  <c r="R59" i="31" s="1"/>
  <c r="O20" i="35"/>
  <c r="O48" i="30"/>
  <c r="O59" i="31" s="1"/>
  <c r="N27" i="31"/>
  <c r="BI143" i="23"/>
  <c r="CE143" i="23"/>
  <c r="BJ143" i="23"/>
  <c r="T143" i="23"/>
  <c r="AD143" i="23"/>
  <c r="Q143" i="23"/>
  <c r="CA143" i="23"/>
  <c r="BS143" i="23"/>
  <c r="BY143" i="23"/>
  <c r="AQ143" i="23"/>
  <c r="AL143" i="23"/>
  <c r="AO143" i="23"/>
  <c r="P143" i="23"/>
  <c r="BA143" i="23"/>
  <c r="Z143" i="23"/>
  <c r="CG143" i="23"/>
  <c r="CF143" i="23"/>
  <c r="BE143" i="23"/>
  <c r="U143" i="23"/>
  <c r="BO143" i="23"/>
  <c r="AG143" i="23"/>
  <c r="BF143" i="23"/>
  <c r="O143" i="23"/>
  <c r="Y143" i="23"/>
  <c r="AX143" i="23"/>
  <c r="AI143" i="23"/>
  <c r="BH143" i="23"/>
  <c r="BT143" i="23"/>
  <c r="BR143" i="23"/>
  <c r="BB143" i="23"/>
  <c r="BP143" i="23"/>
  <c r="AW143" i="23"/>
  <c r="BW143" i="23"/>
  <c r="AU143" i="23"/>
  <c r="AS143" i="23"/>
  <c r="BL143" i="23"/>
  <c r="AB143" i="23"/>
  <c r="AF143" i="23"/>
  <c r="BZ143" i="23"/>
  <c r="BN143" i="23"/>
  <c r="BD143" i="23"/>
  <c r="AY143" i="23"/>
  <c r="BM143" i="23"/>
  <c r="AN143" i="23"/>
  <c r="BC143" i="23"/>
  <c r="CH143" i="23"/>
  <c r="R143" i="23"/>
  <c r="AA143" i="23"/>
  <c r="AV143" i="23"/>
  <c r="AM143" i="23"/>
  <c r="AC143" i="23"/>
  <c r="BX143" i="23"/>
  <c r="AR143" i="23"/>
  <c r="BV143" i="23"/>
  <c r="V143" i="23"/>
  <c r="BQ143" i="23"/>
  <c r="X143" i="23"/>
  <c r="BK143" i="23"/>
  <c r="BG143" i="23"/>
  <c r="CB143" i="23"/>
  <c r="CC143" i="23"/>
  <c r="AE143" i="23"/>
  <c r="AH143" i="23"/>
  <c r="S143" i="23"/>
  <c r="AK143" i="23"/>
  <c r="CD143" i="23"/>
  <c r="W143" i="23"/>
  <c r="BU143" i="23"/>
  <c r="AT143" i="23"/>
  <c r="AZ143" i="23"/>
  <c r="AJ143" i="23"/>
  <c r="AP143" i="23"/>
  <c r="G10" i="9" l="1"/>
  <c r="H213" i="25" l="1"/>
  <c r="I55" i="30"/>
  <c r="J52" i="30" s="1"/>
  <c r="H241" i="23"/>
  <c r="G9" i="9"/>
  <c r="H118" i="25" l="1"/>
  <c r="H137" i="23"/>
  <c r="I40" i="30"/>
  <c r="J37" i="30" s="1"/>
  <c r="CB241" i="23"/>
  <c r="CB321" i="23" s="1"/>
  <c r="Z241" i="23"/>
  <c r="Z321" i="23" s="1"/>
  <c r="N241" i="23"/>
  <c r="N321" i="23" s="1"/>
  <c r="BM241" i="23"/>
  <c r="BM321" i="23" s="1"/>
  <c r="R241" i="23"/>
  <c r="R321" i="23" s="1"/>
  <c r="CF241" i="23"/>
  <c r="CF321" i="23" s="1"/>
  <c r="BG241" i="23"/>
  <c r="BG321" i="23" s="1"/>
  <c r="AJ241" i="23"/>
  <c r="AJ321" i="23" s="1"/>
  <c r="CG241" i="23"/>
  <c r="CG321" i="23" s="1"/>
  <c r="AR241" i="23"/>
  <c r="AR321" i="23" s="1"/>
  <c r="AV241" i="23"/>
  <c r="AV321" i="23" s="1"/>
  <c r="AU241" i="23"/>
  <c r="AU321" i="23" s="1"/>
  <c r="BB241" i="23"/>
  <c r="BB321" i="23" s="1"/>
  <c r="P241" i="23"/>
  <c r="P321" i="23" s="1"/>
  <c r="AM241" i="23"/>
  <c r="AM321" i="23" s="1"/>
  <c r="BU241" i="23"/>
  <c r="BU321" i="23" s="1"/>
  <c r="BY241" i="23"/>
  <c r="BY321" i="23" s="1"/>
  <c r="BA241" i="23"/>
  <c r="BA321" i="23" s="1"/>
  <c r="Q241" i="23"/>
  <c r="Q321" i="23" s="1"/>
  <c r="T241" i="23"/>
  <c r="T321" i="23" s="1"/>
  <c r="AI241" i="23"/>
  <c r="AI321" i="23" s="1"/>
  <c r="AH241" i="23"/>
  <c r="AH321" i="23" s="1"/>
  <c r="BX241" i="23"/>
  <c r="BX321" i="23" s="1"/>
  <c r="AE241" i="23"/>
  <c r="AE321" i="23" s="1"/>
  <c r="BI241" i="23"/>
  <c r="BI321" i="23" s="1"/>
  <c r="BR241" i="23"/>
  <c r="BR321" i="23" s="1"/>
  <c r="AO241" i="23"/>
  <c r="AO321" i="23" s="1"/>
  <c r="BP241" i="23"/>
  <c r="BP321" i="23" s="1"/>
  <c r="AC241" i="23"/>
  <c r="AC321" i="23" s="1"/>
  <c r="BT241" i="23"/>
  <c r="BT321" i="23" s="1"/>
  <c r="CE241" i="23"/>
  <c r="CE321" i="23" s="1"/>
  <c r="CD241" i="23"/>
  <c r="CD321" i="23" s="1"/>
  <c r="BL241" i="23"/>
  <c r="BL321" i="23" s="1"/>
  <c r="L241" i="23"/>
  <c r="L321" i="23" s="1"/>
  <c r="S241" i="23"/>
  <c r="S321" i="23" s="1"/>
  <c r="CH241" i="23"/>
  <c r="CH321" i="23" s="1"/>
  <c r="K241" i="23"/>
  <c r="K321" i="23" s="1"/>
  <c r="AP241" i="23"/>
  <c r="AP321" i="23" s="1"/>
  <c r="AK241" i="23"/>
  <c r="AK321" i="23" s="1"/>
  <c r="AL241" i="23"/>
  <c r="AL321" i="23" s="1"/>
  <c r="CC241" i="23"/>
  <c r="CC321" i="23" s="1"/>
  <c r="BO241" i="23"/>
  <c r="BO321" i="23" s="1"/>
  <c r="M241" i="23"/>
  <c r="M321" i="23" s="1"/>
  <c r="CA241" i="23"/>
  <c r="CA321" i="23" s="1"/>
  <c r="BF241" i="23"/>
  <c r="BF321" i="23" s="1"/>
  <c r="BE241" i="23"/>
  <c r="BE321" i="23" s="1"/>
  <c r="AN241" i="23"/>
  <c r="AN321" i="23" s="1"/>
  <c r="BW241" i="23"/>
  <c r="BW321" i="23" s="1"/>
  <c r="U241" i="23"/>
  <c r="U321" i="23" s="1"/>
  <c r="AZ241" i="23"/>
  <c r="AZ321" i="23" s="1"/>
  <c r="BZ241" i="23"/>
  <c r="BZ321" i="23" s="1"/>
  <c r="J241" i="23"/>
  <c r="J321" i="23" s="1"/>
  <c r="AY241" i="23"/>
  <c r="AY321" i="23" s="1"/>
  <c r="AB241" i="23"/>
  <c r="AB321" i="23" s="1"/>
  <c r="BD241" i="23"/>
  <c r="BD321" i="23" s="1"/>
  <c r="BC241" i="23"/>
  <c r="BC321" i="23" s="1"/>
  <c r="AQ241" i="23"/>
  <c r="AQ321" i="23" s="1"/>
  <c r="BJ241" i="23"/>
  <c r="BJ321" i="23" s="1"/>
  <c r="X241" i="23"/>
  <c r="X321" i="23" s="1"/>
  <c r="BS241" i="23"/>
  <c r="BS321" i="23" s="1"/>
  <c r="W241" i="23"/>
  <c r="W321" i="23" s="1"/>
  <c r="AG241" i="23"/>
  <c r="AG321" i="23" s="1"/>
  <c r="BV241" i="23"/>
  <c r="BV321" i="23" s="1"/>
  <c r="O241" i="23"/>
  <c r="O321" i="23" s="1"/>
  <c r="BH241" i="23"/>
  <c r="BH321" i="23" s="1"/>
  <c r="AA241" i="23"/>
  <c r="AA321" i="23" s="1"/>
  <c r="BK241" i="23"/>
  <c r="BK321" i="23" s="1"/>
  <c r="AF241" i="23"/>
  <c r="AF321" i="23" s="1"/>
  <c r="AW241" i="23"/>
  <c r="AW321" i="23" s="1"/>
  <c r="BN241" i="23"/>
  <c r="BN321" i="23" s="1"/>
  <c r="AD241" i="23"/>
  <c r="AD321" i="23" s="1"/>
  <c r="BQ241" i="23"/>
  <c r="BQ321" i="23" s="1"/>
  <c r="AS241" i="23"/>
  <c r="AS321" i="23" s="1"/>
  <c r="AT241" i="23"/>
  <c r="AT321" i="23" s="1"/>
  <c r="AX241" i="23"/>
  <c r="AX321" i="23" s="1"/>
  <c r="Y241" i="23"/>
  <c r="Y321" i="23" s="1"/>
  <c r="V241" i="23"/>
  <c r="V321" i="23" s="1"/>
  <c r="J47" i="35"/>
  <c r="J20" i="31"/>
  <c r="I49" i="30"/>
  <c r="J46" i="30" s="1"/>
  <c r="J213" i="25"/>
  <c r="J293" i="25" s="1"/>
  <c r="M213" i="25"/>
  <c r="M293" i="25" s="1"/>
  <c r="L213" i="25"/>
  <c r="L293" i="25" s="1"/>
  <c r="K213" i="25"/>
  <c r="K293" i="25" s="1"/>
  <c r="K48" i="30" l="1"/>
  <c r="K59" i="31" s="1"/>
  <c r="K20" i="35"/>
  <c r="K26" i="35"/>
  <c r="K32" i="35" s="1"/>
  <c r="K54" i="30"/>
  <c r="K32" i="31" s="1"/>
  <c r="R26" i="35"/>
  <c r="R32" i="35" s="1"/>
  <c r="R54" i="30"/>
  <c r="R32" i="31" s="1"/>
  <c r="L20" i="35"/>
  <c r="L48" i="30"/>
  <c r="L59" i="31" s="1"/>
  <c r="Y54" i="30"/>
  <c r="Y32" i="31" s="1"/>
  <c r="Y26" i="35"/>
  <c r="Y32" i="35" s="1"/>
  <c r="AF54" i="30"/>
  <c r="AF32" i="31" s="1"/>
  <c r="AF26" i="35"/>
  <c r="AF32" i="35" s="1"/>
  <c r="BS26" i="35"/>
  <c r="BS32" i="35" s="1"/>
  <c r="BS54" i="30"/>
  <c r="BS32" i="31" s="1"/>
  <c r="J54" i="30"/>
  <c r="J26" i="35"/>
  <c r="CA54" i="30"/>
  <c r="CA32" i="31" s="1"/>
  <c r="CA26" i="35"/>
  <c r="CA32" i="35" s="1"/>
  <c r="CH54" i="30"/>
  <c r="CH32" i="31" s="1"/>
  <c r="CH26" i="35"/>
  <c r="CH32" i="35" s="1"/>
  <c r="BP54" i="30"/>
  <c r="BP32" i="31" s="1"/>
  <c r="BP26" i="35"/>
  <c r="BP32" i="35" s="1"/>
  <c r="T54" i="30"/>
  <c r="T32" i="31" s="1"/>
  <c r="T26" i="35"/>
  <c r="T32" i="35" s="1"/>
  <c r="AU26" i="35"/>
  <c r="AU32" i="35" s="1"/>
  <c r="AU54" i="30"/>
  <c r="AU32" i="31" s="1"/>
  <c r="BM26" i="35"/>
  <c r="BM32" i="35" s="1"/>
  <c r="BM54" i="30"/>
  <c r="BM32" i="31" s="1"/>
  <c r="AY54" i="30"/>
  <c r="AY32" i="31" s="1"/>
  <c r="AY26" i="35"/>
  <c r="AY32" i="35" s="1"/>
  <c r="AI26" i="35"/>
  <c r="AI32" i="35" s="1"/>
  <c r="AI54" i="30"/>
  <c r="AI32" i="31" s="1"/>
  <c r="M48" i="30"/>
  <c r="M59" i="31" s="1"/>
  <c r="M20" i="35"/>
  <c r="AX54" i="30"/>
  <c r="AX32" i="31" s="1"/>
  <c r="AX26" i="35"/>
  <c r="AX32" i="35" s="1"/>
  <c r="BK26" i="35"/>
  <c r="BK32" i="35" s="1"/>
  <c r="BK54" i="30"/>
  <c r="BK32" i="31" s="1"/>
  <c r="X54" i="30"/>
  <c r="X32" i="31" s="1"/>
  <c r="X26" i="35"/>
  <c r="X32" i="35" s="1"/>
  <c r="BZ26" i="35"/>
  <c r="BZ32" i="35" s="1"/>
  <c r="BZ54" i="30"/>
  <c r="BZ32" i="31" s="1"/>
  <c r="M54" i="30"/>
  <c r="M32" i="31" s="1"/>
  <c r="M26" i="35"/>
  <c r="M32" i="35" s="1"/>
  <c r="S54" i="30"/>
  <c r="S32" i="31" s="1"/>
  <c r="S26" i="35"/>
  <c r="S32" i="35" s="1"/>
  <c r="AO54" i="30"/>
  <c r="AO32" i="31" s="1"/>
  <c r="AO26" i="35"/>
  <c r="AO32" i="35" s="1"/>
  <c r="Q26" i="35"/>
  <c r="Q32" i="35" s="1"/>
  <c r="Q54" i="30"/>
  <c r="Q32" i="31" s="1"/>
  <c r="AV54" i="30"/>
  <c r="AV32" i="31" s="1"/>
  <c r="AV26" i="35"/>
  <c r="AV32" i="35" s="1"/>
  <c r="N54" i="30"/>
  <c r="N32" i="31" s="1"/>
  <c r="N26" i="35"/>
  <c r="N32" i="35" s="1"/>
  <c r="V26" i="35"/>
  <c r="V32" i="35" s="1"/>
  <c r="V54" i="30"/>
  <c r="V32" i="31" s="1"/>
  <c r="W26" i="35"/>
  <c r="W32" i="35" s="1"/>
  <c r="W54" i="30"/>
  <c r="W32" i="31" s="1"/>
  <c r="BB54" i="30"/>
  <c r="BB32" i="31" s="1"/>
  <c r="BB26" i="35"/>
  <c r="BB32" i="35" s="1"/>
  <c r="J20" i="35"/>
  <c r="J48" i="30"/>
  <c r="J59" i="31" s="1"/>
  <c r="AT54" i="30"/>
  <c r="AT32" i="31" s="1"/>
  <c r="AT26" i="35"/>
  <c r="AT32" i="35" s="1"/>
  <c r="AA54" i="30"/>
  <c r="AA32" i="31" s="1"/>
  <c r="AA26" i="35"/>
  <c r="AA32" i="35" s="1"/>
  <c r="BJ26" i="35"/>
  <c r="BJ32" i="35" s="1"/>
  <c r="BJ54" i="30"/>
  <c r="BJ32" i="31" s="1"/>
  <c r="AZ26" i="35"/>
  <c r="AZ32" i="35" s="1"/>
  <c r="AZ54" i="30"/>
  <c r="AZ32" i="31" s="1"/>
  <c r="BO26" i="35"/>
  <c r="BO32" i="35" s="1"/>
  <c r="BO54" i="30"/>
  <c r="BO32" i="31" s="1"/>
  <c r="L26" i="35"/>
  <c r="L54" i="30"/>
  <c r="L32" i="31" s="1"/>
  <c r="BR54" i="30"/>
  <c r="BR32" i="31" s="1"/>
  <c r="BR26" i="35"/>
  <c r="BR32" i="35" s="1"/>
  <c r="BA26" i="35"/>
  <c r="BA32" i="35" s="1"/>
  <c r="BA54" i="30"/>
  <c r="BA32" i="31" s="1"/>
  <c r="AR26" i="35"/>
  <c r="AR32" i="35" s="1"/>
  <c r="AR54" i="30"/>
  <c r="AR32" i="31" s="1"/>
  <c r="Z54" i="30"/>
  <c r="Z32" i="31" s="1"/>
  <c r="Z26" i="35"/>
  <c r="Z32" i="35" s="1"/>
  <c r="AW54" i="30"/>
  <c r="AW32" i="31" s="1"/>
  <c r="AW26" i="35"/>
  <c r="AW32" i="35" s="1"/>
  <c r="BF54" i="30"/>
  <c r="BF32" i="31" s="1"/>
  <c r="BF26" i="35"/>
  <c r="BF32" i="35" s="1"/>
  <c r="AC54" i="30"/>
  <c r="AC32" i="31" s="1"/>
  <c r="AC26" i="35"/>
  <c r="AC32" i="35" s="1"/>
  <c r="J41" i="35"/>
  <c r="J53" i="35" s="1"/>
  <c r="J47" i="31"/>
  <c r="AS54" i="30"/>
  <c r="AS32" i="31" s="1"/>
  <c r="AS26" i="35"/>
  <c r="AS32" i="35" s="1"/>
  <c r="BH54" i="30"/>
  <c r="BH32" i="31" s="1"/>
  <c r="BH26" i="35"/>
  <c r="BH32" i="35" s="1"/>
  <c r="AQ26" i="35"/>
  <c r="AQ32" i="35" s="1"/>
  <c r="AQ54" i="30"/>
  <c r="AQ32" i="31" s="1"/>
  <c r="U26" i="35"/>
  <c r="U32" i="35" s="1"/>
  <c r="U54" i="30"/>
  <c r="U32" i="31" s="1"/>
  <c r="CC54" i="30"/>
  <c r="CC32" i="31" s="1"/>
  <c r="CC26" i="35"/>
  <c r="CC32" i="35" s="1"/>
  <c r="BL54" i="30"/>
  <c r="BL32" i="31" s="1"/>
  <c r="BL26" i="35"/>
  <c r="BL32" i="35" s="1"/>
  <c r="BI26" i="35"/>
  <c r="BI32" i="35" s="1"/>
  <c r="BI54" i="30"/>
  <c r="BI32" i="31" s="1"/>
  <c r="BY26" i="35"/>
  <c r="BY32" i="35" s="1"/>
  <c r="BY54" i="30"/>
  <c r="BY32" i="31" s="1"/>
  <c r="CG26" i="35"/>
  <c r="CG32" i="35" s="1"/>
  <c r="CG54" i="30"/>
  <c r="CG32" i="31" s="1"/>
  <c r="CB26" i="35"/>
  <c r="CB32" i="35" s="1"/>
  <c r="CB54" i="30"/>
  <c r="CB32" i="31" s="1"/>
  <c r="BQ54" i="30"/>
  <c r="BQ32" i="31" s="1"/>
  <c r="BQ26" i="35"/>
  <c r="BQ32" i="35" s="1"/>
  <c r="O54" i="30"/>
  <c r="O32" i="31" s="1"/>
  <c r="O26" i="35"/>
  <c r="O32" i="35" s="1"/>
  <c r="BC26" i="35"/>
  <c r="BC32" i="35" s="1"/>
  <c r="BC54" i="30"/>
  <c r="BC32" i="31" s="1"/>
  <c r="BW54" i="30"/>
  <c r="BW32" i="31" s="1"/>
  <c r="BW26" i="35"/>
  <c r="BW32" i="35" s="1"/>
  <c r="AL54" i="30"/>
  <c r="AL32" i="31" s="1"/>
  <c r="AL26" i="35"/>
  <c r="AL32" i="35" s="1"/>
  <c r="CD26" i="35"/>
  <c r="CD32" i="35" s="1"/>
  <c r="CD54" i="30"/>
  <c r="CD32" i="31" s="1"/>
  <c r="AE54" i="30"/>
  <c r="AE32" i="31" s="1"/>
  <c r="AE26" i="35"/>
  <c r="AE32" i="35" s="1"/>
  <c r="BU54" i="30"/>
  <c r="BU32" i="31" s="1"/>
  <c r="BU26" i="35"/>
  <c r="BU32" i="35" s="1"/>
  <c r="AJ26" i="35"/>
  <c r="AJ32" i="35" s="1"/>
  <c r="AJ54" i="30"/>
  <c r="AJ32" i="31" s="1"/>
  <c r="J46" i="35"/>
  <c r="J19" i="31"/>
  <c r="AD54" i="30"/>
  <c r="AD32" i="31" s="1"/>
  <c r="AD26" i="35"/>
  <c r="AD32" i="35" s="1"/>
  <c r="BV26" i="35"/>
  <c r="BV32" i="35" s="1"/>
  <c r="BV54" i="30"/>
  <c r="BV32" i="31" s="1"/>
  <c r="BD26" i="35"/>
  <c r="BD32" i="35" s="1"/>
  <c r="BD54" i="30"/>
  <c r="BD32" i="31" s="1"/>
  <c r="AN26" i="35"/>
  <c r="AN32" i="35" s="1"/>
  <c r="AN54" i="30"/>
  <c r="AN32" i="31" s="1"/>
  <c r="AK54" i="30"/>
  <c r="AK32" i="31" s="1"/>
  <c r="AK26" i="35"/>
  <c r="AK32" i="35" s="1"/>
  <c r="CE26" i="35"/>
  <c r="CE32" i="35" s="1"/>
  <c r="CE54" i="30"/>
  <c r="CE32" i="31" s="1"/>
  <c r="BX26" i="35"/>
  <c r="BX32" i="35" s="1"/>
  <c r="BX54" i="30"/>
  <c r="BX32" i="31" s="1"/>
  <c r="AM26" i="35"/>
  <c r="AM32" i="35" s="1"/>
  <c r="AM54" i="30"/>
  <c r="AM32" i="31" s="1"/>
  <c r="BG26" i="35"/>
  <c r="BG32" i="35" s="1"/>
  <c r="BG54" i="30"/>
  <c r="BG32" i="31" s="1"/>
  <c r="AT137" i="23"/>
  <c r="AW137" i="23"/>
  <c r="Y137" i="23"/>
  <c r="AB137" i="23"/>
  <c r="AF137" i="23"/>
  <c r="AC137" i="23"/>
  <c r="BF137" i="23"/>
  <c r="AD137" i="23"/>
  <c r="BH137" i="23"/>
  <c r="AX137" i="23"/>
  <c r="AO137" i="23"/>
  <c r="V137" i="23"/>
  <c r="BU137" i="23"/>
  <c r="AH137" i="23"/>
  <c r="CE137" i="23"/>
  <c r="BY137" i="23"/>
  <c r="R137" i="23"/>
  <c r="CC137" i="23"/>
  <c r="BB137" i="23"/>
  <c r="AY137" i="23"/>
  <c r="AA137" i="23"/>
  <c r="CG137" i="23"/>
  <c r="BI137" i="23"/>
  <c r="CB137" i="23"/>
  <c r="BK137" i="23"/>
  <c r="BP137" i="23"/>
  <c r="K137" i="23"/>
  <c r="K217" i="23" s="1"/>
  <c r="BE137" i="23"/>
  <c r="CF137" i="23"/>
  <c r="CH137" i="23"/>
  <c r="BD137" i="23"/>
  <c r="BX137" i="23"/>
  <c r="AK137" i="23"/>
  <c r="P137" i="23"/>
  <c r="AP137" i="23"/>
  <c r="BG137" i="23"/>
  <c r="O137" i="23"/>
  <c r="O217" i="23" s="1"/>
  <c r="AG137" i="23"/>
  <c r="T137" i="23"/>
  <c r="BS137" i="23"/>
  <c r="AI137" i="23"/>
  <c r="BL137" i="23"/>
  <c r="L137" i="23"/>
  <c r="L217" i="23" s="1"/>
  <c r="M137" i="23"/>
  <c r="M217" i="23" s="1"/>
  <c r="AM137" i="23"/>
  <c r="BM137" i="23"/>
  <c r="S137" i="23"/>
  <c r="N137" i="23"/>
  <c r="N217" i="23" s="1"/>
  <c r="N111" i="31" s="1"/>
  <c r="BT137" i="23"/>
  <c r="BW137" i="23"/>
  <c r="AS137" i="23"/>
  <c r="AN137" i="23"/>
  <c r="BO137" i="23"/>
  <c r="AZ137" i="23"/>
  <c r="BR137" i="23"/>
  <c r="BV137" i="23"/>
  <c r="CD137" i="23"/>
  <c r="BA137" i="23"/>
  <c r="CA137" i="23"/>
  <c r="AV137" i="23"/>
  <c r="U137" i="23"/>
  <c r="W137" i="23"/>
  <c r="BN137" i="23"/>
  <c r="BZ137" i="23"/>
  <c r="BQ137" i="23"/>
  <c r="AU137" i="23"/>
  <c r="Z137" i="23"/>
  <c r="AQ137" i="23"/>
  <c r="AL137" i="23"/>
  <c r="Q137" i="23"/>
  <c r="BC137" i="23"/>
  <c r="AR137" i="23"/>
  <c r="AE137" i="23"/>
  <c r="X137" i="23"/>
  <c r="AJ137" i="23"/>
  <c r="J137" i="23"/>
  <c r="J217" i="23" s="1"/>
  <c r="BJ137" i="23"/>
  <c r="BN54" i="30"/>
  <c r="BN32" i="31" s="1"/>
  <c r="BN26" i="35"/>
  <c r="BN32" i="35" s="1"/>
  <c r="AG26" i="35"/>
  <c r="AG32" i="35" s="1"/>
  <c r="AG54" i="30"/>
  <c r="AG32" i="31" s="1"/>
  <c r="AB54" i="30"/>
  <c r="AB32" i="31" s="1"/>
  <c r="AB26" i="35"/>
  <c r="AB32" i="35" s="1"/>
  <c r="BE54" i="30"/>
  <c r="BE32" i="31" s="1"/>
  <c r="BE26" i="35"/>
  <c r="BE32" i="35" s="1"/>
  <c r="AP26" i="35"/>
  <c r="AP32" i="35" s="1"/>
  <c r="AP54" i="30"/>
  <c r="AP32" i="31" s="1"/>
  <c r="BT54" i="30"/>
  <c r="BT32" i="31" s="1"/>
  <c r="BT26" i="35"/>
  <c r="BT32" i="35" s="1"/>
  <c r="AH54" i="30"/>
  <c r="AH32" i="31" s="1"/>
  <c r="AH26" i="35"/>
  <c r="AH32" i="35" s="1"/>
  <c r="P26" i="35"/>
  <c r="P32" i="35" s="1"/>
  <c r="P54" i="30"/>
  <c r="P32" i="31" s="1"/>
  <c r="CF26" i="35"/>
  <c r="CF32" i="35" s="1"/>
  <c r="CF54" i="30"/>
  <c r="CF32" i="31" s="1"/>
  <c r="I34" i="30"/>
  <c r="J31" i="30" s="1"/>
  <c r="O118" i="25"/>
  <c r="O198" i="25" s="1"/>
  <c r="K118" i="25"/>
  <c r="K198" i="25" s="1"/>
  <c r="N118" i="25"/>
  <c r="N198" i="25" s="1"/>
  <c r="S118" i="25"/>
  <c r="Q118" i="25"/>
  <c r="P118" i="25"/>
  <c r="L118" i="25"/>
  <c r="L198" i="25" s="1"/>
  <c r="M118" i="25"/>
  <c r="M198" i="25" s="1"/>
  <c r="R118" i="25"/>
  <c r="J118" i="25"/>
  <c r="J198" i="25" s="1"/>
  <c r="J32" i="31" l="1"/>
  <c r="J38" i="31" s="1"/>
  <c r="J55" i="30"/>
  <c r="K52" i="30" s="1"/>
  <c r="O25" i="35"/>
  <c r="O39" i="30"/>
  <c r="O31" i="31" s="1"/>
  <c r="O111" i="31"/>
  <c r="J25" i="35"/>
  <c r="J39" i="30"/>
  <c r="J111" i="31"/>
  <c r="M25" i="35"/>
  <c r="M39" i="30"/>
  <c r="M31" i="31" s="1"/>
  <c r="M111" i="31"/>
  <c r="I112" i="31"/>
  <c r="J109" i="31" s="1"/>
  <c r="J49" i="30"/>
  <c r="K46" i="30" s="1"/>
  <c r="L19" i="35"/>
  <c r="L33" i="30"/>
  <c r="L58" i="31" s="1"/>
  <c r="N19" i="35"/>
  <c r="N33" i="30"/>
  <c r="N58" i="31" s="1"/>
  <c r="L39" i="30"/>
  <c r="L31" i="31" s="1"/>
  <c r="L111" i="31"/>
  <c r="L25" i="35"/>
  <c r="K39" i="30"/>
  <c r="K31" i="31" s="1"/>
  <c r="K111" i="31"/>
  <c r="K25" i="35"/>
  <c r="J65" i="31"/>
  <c r="J33" i="30"/>
  <c r="J58" i="31" s="1"/>
  <c r="J19" i="35"/>
  <c r="K33" i="30"/>
  <c r="K58" i="31" s="1"/>
  <c r="K19" i="35"/>
  <c r="L32" i="35"/>
  <c r="O33" i="30"/>
  <c r="O58" i="31" s="1"/>
  <c r="O19" i="35"/>
  <c r="M33" i="30"/>
  <c r="M58" i="31" s="1"/>
  <c r="M19" i="35"/>
  <c r="J40" i="35"/>
  <c r="J52" i="35" s="1"/>
  <c r="J46" i="31"/>
  <c r="N39" i="30"/>
  <c r="N31" i="31" s="1"/>
  <c r="N25" i="35"/>
  <c r="J32" i="35"/>
  <c r="J34" i="30" l="1"/>
  <c r="K31" i="30" s="1"/>
  <c r="K46" i="31" s="1"/>
  <c r="K64" i="31" s="1"/>
  <c r="J31" i="35"/>
  <c r="J64" i="31"/>
  <c r="N31" i="35"/>
  <c r="K41" i="35"/>
  <c r="K47" i="31"/>
  <c r="K65" i="31" s="1"/>
  <c r="K49" i="30"/>
  <c r="L46" i="30" s="1"/>
  <c r="J31" i="31"/>
  <c r="J37" i="31" s="1"/>
  <c r="J40" i="30"/>
  <c r="K37" i="30" s="1"/>
  <c r="L31" i="35"/>
  <c r="J91" i="31"/>
  <c r="J112" i="31"/>
  <c r="K109" i="31" s="1"/>
  <c r="K91" i="31" s="1"/>
  <c r="O31" i="35"/>
  <c r="K47" i="35"/>
  <c r="K53" i="35" s="1"/>
  <c r="K20" i="31"/>
  <c r="K38" i="31" s="1"/>
  <c r="K55" i="30"/>
  <c r="L52" i="30" s="1"/>
  <c r="M31" i="35"/>
  <c r="K31" i="35"/>
  <c r="K34" i="30" l="1"/>
  <c r="L31" i="30" s="1"/>
  <c r="L34" i="30" s="1"/>
  <c r="M31" i="30" s="1"/>
  <c r="K40" i="35"/>
  <c r="K46" i="35"/>
  <c r="K52" i="35" s="1"/>
  <c r="K19" i="31"/>
  <c r="K37" i="31" s="1"/>
  <c r="K40" i="30"/>
  <c r="L37" i="30" s="1"/>
  <c r="K112" i="31"/>
  <c r="L109" i="31" s="1"/>
  <c r="L47" i="35"/>
  <c r="L20" i="31"/>
  <c r="L38" i="31" s="1"/>
  <c r="L55" i="30"/>
  <c r="M52" i="30" s="1"/>
  <c r="L41" i="35"/>
  <c r="L47" i="31"/>
  <c r="L65" i="31" s="1"/>
  <c r="L49" i="30"/>
  <c r="M46" i="30" s="1"/>
  <c r="L40" i="35"/>
  <c r="L46" i="31"/>
  <c r="L64" i="31" s="1"/>
  <c r="M47" i="35" l="1"/>
  <c r="M20" i="31"/>
  <c r="M38" i="31" s="1"/>
  <c r="M55" i="30"/>
  <c r="N52" i="30" s="1"/>
  <c r="L91" i="31"/>
  <c r="L112" i="31"/>
  <c r="M109" i="31" s="1"/>
  <c r="M40" i="35"/>
  <c r="M46" i="31"/>
  <c r="M64" i="31" s="1"/>
  <c r="M34" i="30"/>
  <c r="N31" i="30" s="1"/>
  <c r="L46" i="35"/>
  <c r="L52" i="35" s="1"/>
  <c r="L19" i="31"/>
  <c r="L37" i="31" s="1"/>
  <c r="L40" i="30"/>
  <c r="M37" i="30" s="1"/>
  <c r="M49" i="30"/>
  <c r="N46" i="30" s="1"/>
  <c r="M47" i="31"/>
  <c r="M65" i="31" s="1"/>
  <c r="M41" i="35"/>
  <c r="L53" i="35"/>
  <c r="M91" i="31" l="1"/>
  <c r="M112" i="31"/>
  <c r="N109" i="31" s="1"/>
  <c r="N49" i="30"/>
  <c r="O46" i="30" s="1"/>
  <c r="N41" i="35"/>
  <c r="N47" i="31"/>
  <c r="N65" i="31" s="1"/>
  <c r="M46" i="35"/>
  <c r="M52" i="35" s="1"/>
  <c r="M40" i="30"/>
  <c r="N37" i="30" s="1"/>
  <c r="M19" i="31"/>
  <c r="M37" i="31" s="1"/>
  <c r="N47" i="35"/>
  <c r="N20" i="31"/>
  <c r="N38" i="31" s="1"/>
  <c r="N55" i="30"/>
  <c r="O52" i="30" s="1"/>
  <c r="N40" i="35"/>
  <c r="N46" i="31"/>
  <c r="N64" i="31" s="1"/>
  <c r="N34" i="30"/>
  <c r="O31" i="30" s="1"/>
  <c r="M53" i="35"/>
  <c r="O40" i="35" l="1"/>
  <c r="O46" i="31"/>
  <c r="N19" i="31"/>
  <c r="N37" i="31" s="1"/>
  <c r="N46" i="35"/>
  <c r="N52" i="35" s="1"/>
  <c r="N40" i="30"/>
  <c r="O37" i="30" s="1"/>
  <c r="O47" i="35"/>
  <c r="O53" i="35" s="1"/>
  <c r="O20" i="31"/>
  <c r="O38" i="31" s="1"/>
  <c r="O55" i="30"/>
  <c r="P52" i="30" s="1"/>
  <c r="O41" i="35"/>
  <c r="O47" i="31"/>
  <c r="O65" i="31" s="1"/>
  <c r="O49" i="30"/>
  <c r="P46" i="30" s="1"/>
  <c r="N91" i="31"/>
  <c r="N112" i="31"/>
  <c r="O109" i="31" s="1"/>
  <c r="O91" i="31" s="1"/>
  <c r="N53" i="35"/>
  <c r="P55" i="30" l="1"/>
  <c r="Q52" i="30" s="1"/>
  <c r="P47" i="35"/>
  <c r="P20" i="31"/>
  <c r="P38" i="31" s="1"/>
  <c r="O46" i="35"/>
  <c r="O52" i="35" s="1"/>
  <c r="O19" i="31"/>
  <c r="P41" i="35"/>
  <c r="P47" i="31"/>
  <c r="P65" i="31" s="1"/>
  <c r="P49" i="30"/>
  <c r="Q46" i="30" s="1"/>
  <c r="Q41" i="35" l="1"/>
  <c r="Q47" i="31"/>
  <c r="Q65" i="31" s="1"/>
  <c r="Q49" i="30"/>
  <c r="R46" i="30" s="1"/>
  <c r="P53" i="35"/>
  <c r="Q55" i="30"/>
  <c r="R52" i="30" s="1"/>
  <c r="Q20" i="31"/>
  <c r="Q38" i="31" s="1"/>
  <c r="Q47" i="35"/>
  <c r="Q53" i="35" s="1"/>
  <c r="R47" i="35" l="1"/>
  <c r="R20" i="31"/>
  <c r="R38" i="31" s="1"/>
  <c r="R55" i="30"/>
  <c r="S52" i="30" s="1"/>
  <c r="R41" i="35"/>
  <c r="R49" i="30"/>
  <c r="S46" i="30" s="1"/>
  <c r="R47" i="31"/>
  <c r="R65" i="31" s="1"/>
  <c r="G8" i="9"/>
  <c r="H23" i="25" l="1"/>
  <c r="I25" i="30"/>
  <c r="J22" i="30" s="1"/>
  <c r="H33" i="23"/>
  <c r="S47" i="31"/>
  <c r="S65" i="31" s="1"/>
  <c r="S49" i="30"/>
  <c r="T46" i="30" s="1"/>
  <c r="S41" i="35"/>
  <c r="S47" i="35"/>
  <c r="S53" i="35" s="1"/>
  <c r="S20" i="31"/>
  <c r="S38" i="31" s="1"/>
  <c r="S55" i="30"/>
  <c r="T52" i="30" s="1"/>
  <c r="R53" i="35"/>
  <c r="T41" i="35" l="1"/>
  <c r="T47" i="31"/>
  <c r="T65" i="31" s="1"/>
  <c r="T49" i="30"/>
  <c r="U46" i="30" s="1"/>
  <c r="AU33" i="23"/>
  <c r="AU99" i="31" s="1"/>
  <c r="BU33" i="23"/>
  <c r="BU99" i="31" s="1"/>
  <c r="BY33" i="23"/>
  <c r="BY99" i="31" s="1"/>
  <c r="BA33" i="23"/>
  <c r="BA99" i="31" s="1"/>
  <c r="BT33" i="23"/>
  <c r="BT99" i="31" s="1"/>
  <c r="AB33" i="23"/>
  <c r="AB99" i="31" s="1"/>
  <c r="BQ33" i="23"/>
  <c r="BQ99" i="31" s="1"/>
  <c r="AC33" i="23"/>
  <c r="AC99" i="31" s="1"/>
  <c r="AE33" i="23"/>
  <c r="AE99" i="31" s="1"/>
  <c r="X33" i="23"/>
  <c r="X99" i="31" s="1"/>
  <c r="BD33" i="23"/>
  <c r="BD99" i="31" s="1"/>
  <c r="BO33" i="23"/>
  <c r="BO99" i="31" s="1"/>
  <c r="O33" i="23"/>
  <c r="BF33" i="23"/>
  <c r="BF99" i="31" s="1"/>
  <c r="AY33" i="23"/>
  <c r="AY99" i="31" s="1"/>
  <c r="V33" i="23"/>
  <c r="V99" i="31" s="1"/>
  <c r="CB33" i="23"/>
  <c r="CB99" i="31" s="1"/>
  <c r="AG33" i="23"/>
  <c r="AG99" i="31" s="1"/>
  <c r="BX33" i="23"/>
  <c r="BX99" i="31" s="1"/>
  <c r="AK33" i="23"/>
  <c r="AK99" i="31" s="1"/>
  <c r="CA33" i="23"/>
  <c r="CA99" i="31" s="1"/>
  <c r="CE33" i="23"/>
  <c r="CE99" i="31" s="1"/>
  <c r="BP33" i="23"/>
  <c r="BP99" i="31" s="1"/>
  <c r="AR33" i="23"/>
  <c r="AR99" i="31" s="1"/>
  <c r="AT33" i="23"/>
  <c r="AT99" i="31" s="1"/>
  <c r="BI33" i="23"/>
  <c r="BI99" i="31" s="1"/>
  <c r="BZ33" i="23"/>
  <c r="BZ99" i="31" s="1"/>
  <c r="AZ33" i="23"/>
  <c r="AZ99" i="31" s="1"/>
  <c r="Y33" i="23"/>
  <c r="Y99" i="31" s="1"/>
  <c r="CG33" i="23"/>
  <c r="CG99" i="31" s="1"/>
  <c r="AX33" i="23"/>
  <c r="AX99" i="31" s="1"/>
  <c r="BB33" i="23"/>
  <c r="BB99" i="31" s="1"/>
  <c r="BR33" i="23"/>
  <c r="BR99" i="31" s="1"/>
  <c r="BE33" i="23"/>
  <c r="BE99" i="31" s="1"/>
  <c r="L33" i="23"/>
  <c r="M33" i="23"/>
  <c r="AM33" i="23"/>
  <c r="AM99" i="31" s="1"/>
  <c r="BM33" i="23"/>
  <c r="BM99" i="31" s="1"/>
  <c r="BG33" i="23"/>
  <c r="BG99" i="31" s="1"/>
  <c r="K33" i="23"/>
  <c r="AD33" i="23"/>
  <c r="AD99" i="31" s="1"/>
  <c r="BH33" i="23"/>
  <c r="BH99" i="31" s="1"/>
  <c r="CD33" i="23"/>
  <c r="CD99" i="31" s="1"/>
  <c r="Q33" i="23"/>
  <c r="Q99" i="31" s="1"/>
  <c r="U33" i="23"/>
  <c r="U99" i="31" s="1"/>
  <c r="AN33" i="23"/>
  <c r="AN99" i="31" s="1"/>
  <c r="AA33" i="23"/>
  <c r="AA99" i="31" s="1"/>
  <c r="AQ33" i="23"/>
  <c r="AQ99" i="31" s="1"/>
  <c r="BJ33" i="23"/>
  <c r="BJ99" i="31" s="1"/>
  <c r="S33" i="23"/>
  <c r="S99" i="31" s="1"/>
  <c r="AP33" i="23"/>
  <c r="AP99" i="31" s="1"/>
  <c r="R33" i="23"/>
  <c r="R99" i="31" s="1"/>
  <c r="CF33" i="23"/>
  <c r="CF99" i="31" s="1"/>
  <c r="BV33" i="23"/>
  <c r="BV99" i="31" s="1"/>
  <c r="AI33" i="23"/>
  <c r="AI99" i="31" s="1"/>
  <c r="AJ33" i="23"/>
  <c r="AJ99" i="31" s="1"/>
  <c r="P33" i="23"/>
  <c r="P99" i="31" s="1"/>
  <c r="BC33" i="23"/>
  <c r="BC99" i="31" s="1"/>
  <c r="BN33" i="23"/>
  <c r="BN99" i="31" s="1"/>
  <c r="AL33" i="23"/>
  <c r="AL99" i="31" s="1"/>
  <c r="AO33" i="23"/>
  <c r="AO99" i="31" s="1"/>
  <c r="CH33" i="23"/>
  <c r="CH99" i="31" s="1"/>
  <c r="J33" i="23"/>
  <c r="T33" i="23"/>
  <c r="T99" i="31" s="1"/>
  <c r="AH33" i="23"/>
  <c r="AH99" i="31" s="1"/>
  <c r="CC33" i="23"/>
  <c r="CC99" i="31" s="1"/>
  <c r="AF33" i="23"/>
  <c r="AF99" i="31" s="1"/>
  <c r="BK33" i="23"/>
  <c r="BK99" i="31" s="1"/>
  <c r="W33" i="23"/>
  <c r="W99" i="31" s="1"/>
  <c r="AW33" i="23"/>
  <c r="AW99" i="31" s="1"/>
  <c r="Z33" i="23"/>
  <c r="Z99" i="31" s="1"/>
  <c r="N33" i="23"/>
  <c r="AV33" i="23"/>
  <c r="AV99" i="31" s="1"/>
  <c r="BS33" i="23"/>
  <c r="BS99" i="31" s="1"/>
  <c r="BL33" i="23"/>
  <c r="BL99" i="31" s="1"/>
  <c r="BW33" i="23"/>
  <c r="BW99" i="31" s="1"/>
  <c r="AS33" i="23"/>
  <c r="AS99" i="31" s="1"/>
  <c r="J45" i="35"/>
  <c r="J18" i="31"/>
  <c r="T47" i="35"/>
  <c r="T53" i="35" s="1"/>
  <c r="T20" i="31"/>
  <c r="T38" i="31" s="1"/>
  <c r="T55" i="30"/>
  <c r="U52" i="30" s="1"/>
  <c r="AL23" i="25"/>
  <c r="AG23" i="25"/>
  <c r="M23" i="25"/>
  <c r="M103" i="25" s="1"/>
  <c r="AP23" i="25"/>
  <c r="P23" i="25"/>
  <c r="AO23" i="25"/>
  <c r="V23" i="25"/>
  <c r="AB23" i="25"/>
  <c r="AM23" i="25"/>
  <c r="I19" i="30"/>
  <c r="J16" i="30" s="1"/>
  <c r="AE23" i="25"/>
  <c r="AJ23" i="25"/>
  <c r="T23" i="25"/>
  <c r="AI23" i="25"/>
  <c r="N23" i="25"/>
  <c r="N103" i="25" s="1"/>
  <c r="O23" i="25"/>
  <c r="O103" i="25" s="1"/>
  <c r="R23" i="25"/>
  <c r="AF23" i="25"/>
  <c r="U23" i="25"/>
  <c r="AH23" i="25"/>
  <c r="AD23" i="25"/>
  <c r="Q23" i="25"/>
  <c r="L23" i="25"/>
  <c r="L103" i="25" s="1"/>
  <c r="Z23" i="25"/>
  <c r="AC23" i="25"/>
  <c r="Y23" i="25"/>
  <c r="J23" i="25"/>
  <c r="J103" i="25" s="1"/>
  <c r="X23" i="25"/>
  <c r="AK23" i="25"/>
  <c r="K23" i="25"/>
  <c r="K103" i="25" s="1"/>
  <c r="W23" i="25"/>
  <c r="AN23" i="25"/>
  <c r="S23" i="25"/>
  <c r="AA23" i="25"/>
  <c r="J45" i="31" l="1"/>
  <c r="J39" i="35"/>
  <c r="J42" i="35" s="1"/>
  <c r="J60" i="35" s="1"/>
  <c r="O99" i="31"/>
  <c r="O113" i="23"/>
  <c r="M99" i="31"/>
  <c r="M113" i="23"/>
  <c r="O18" i="35"/>
  <c r="O21" i="35" s="1"/>
  <c r="O61" i="35" s="1"/>
  <c r="O18" i="30"/>
  <c r="O57" i="31" s="1"/>
  <c r="O60" i="31" s="1"/>
  <c r="U47" i="35"/>
  <c r="U20" i="31"/>
  <c r="U38" i="31" s="1"/>
  <c r="U55" i="30"/>
  <c r="V52" i="30" s="1"/>
  <c r="L99" i="31"/>
  <c r="L113" i="23"/>
  <c r="L18" i="30"/>
  <c r="L57" i="31" s="1"/>
  <c r="L60" i="31" s="1"/>
  <c r="L18" i="35"/>
  <c r="L21" i="35" s="1"/>
  <c r="L61" i="35" s="1"/>
  <c r="N18" i="30"/>
  <c r="N57" i="31" s="1"/>
  <c r="N60" i="31" s="1"/>
  <c r="N18" i="35"/>
  <c r="N21" i="35" s="1"/>
  <c r="N61" i="35" s="1"/>
  <c r="K18" i="30"/>
  <c r="K57" i="31" s="1"/>
  <c r="K60" i="31" s="1"/>
  <c r="K18" i="35"/>
  <c r="K21" i="35" s="1"/>
  <c r="K61" i="35" s="1"/>
  <c r="N113" i="23"/>
  <c r="N99" i="31"/>
  <c r="K99" i="31"/>
  <c r="K113" i="23"/>
  <c r="U41" i="35"/>
  <c r="U49" i="30"/>
  <c r="V46" i="30" s="1"/>
  <c r="U47" i="31"/>
  <c r="U65" i="31" s="1"/>
  <c r="I100" i="31"/>
  <c r="J97" i="31" s="1"/>
  <c r="J21" i="31"/>
  <c r="J74" i="31" s="1"/>
  <c r="J99" i="31"/>
  <c r="J113" i="23"/>
  <c r="J18" i="30"/>
  <c r="J57" i="31" s="1"/>
  <c r="J60" i="31" s="1"/>
  <c r="J18" i="35"/>
  <c r="J21" i="35" s="1"/>
  <c r="J61" i="35" s="1"/>
  <c r="J63" i="35" s="1"/>
  <c r="M18" i="35"/>
  <c r="M21" i="35" s="1"/>
  <c r="M61" i="35" s="1"/>
  <c r="M18" i="30"/>
  <c r="M57" i="31" s="1"/>
  <c r="M60" i="31" s="1"/>
  <c r="J48" i="35"/>
  <c r="J51" i="35"/>
  <c r="J54" i="35" s="1"/>
  <c r="U53" i="35" l="1"/>
  <c r="J24" i="30"/>
  <c r="J24" i="35"/>
  <c r="K24" i="30"/>
  <c r="K30" i="31" s="1"/>
  <c r="K33" i="31" s="1"/>
  <c r="K75" i="31" s="1"/>
  <c r="K67" i="35" s="1"/>
  <c r="K73" i="35" s="1"/>
  <c r="K24" i="35"/>
  <c r="M24" i="35"/>
  <c r="M24" i="30"/>
  <c r="M30" i="31" s="1"/>
  <c r="M33" i="31" s="1"/>
  <c r="M75" i="31" s="1"/>
  <c r="M67" i="35" s="1"/>
  <c r="M73" i="35" s="1"/>
  <c r="J66" i="35"/>
  <c r="N24" i="30"/>
  <c r="N30" i="31" s="1"/>
  <c r="N33" i="31" s="1"/>
  <c r="N75" i="31" s="1"/>
  <c r="N67" i="35" s="1"/>
  <c r="N73" i="35" s="1"/>
  <c r="N24" i="35"/>
  <c r="O24" i="30"/>
  <c r="O30" i="31" s="1"/>
  <c r="O33" i="31" s="1"/>
  <c r="O75" i="31" s="1"/>
  <c r="O67" i="35" s="1"/>
  <c r="O73" i="35" s="1"/>
  <c r="O24" i="35"/>
  <c r="L24" i="30"/>
  <c r="L30" i="31" s="1"/>
  <c r="L33" i="31" s="1"/>
  <c r="L75" i="31" s="1"/>
  <c r="L67" i="35" s="1"/>
  <c r="L73" i="35" s="1"/>
  <c r="L24" i="35"/>
  <c r="J89" i="31"/>
  <c r="J100" i="31"/>
  <c r="K97" i="31" s="1"/>
  <c r="K89" i="31" s="1"/>
  <c r="V47" i="35"/>
  <c r="V20" i="31"/>
  <c r="V38" i="31" s="1"/>
  <c r="V55" i="30"/>
  <c r="W52" i="30" s="1"/>
  <c r="J19" i="30"/>
  <c r="K16" i="30" s="1"/>
  <c r="V49" i="30"/>
  <c r="W46" i="30" s="1"/>
  <c r="V41" i="35"/>
  <c r="V47" i="31"/>
  <c r="V65" i="31" s="1"/>
  <c r="J48" i="31"/>
  <c r="J63" i="31"/>
  <c r="J66" i="31" s="1"/>
  <c r="V53" i="35" l="1"/>
  <c r="W49" i="30"/>
  <c r="X46" i="30" s="1"/>
  <c r="W41" i="35"/>
  <c r="W47" i="31"/>
  <c r="W65" i="31" s="1"/>
  <c r="L30" i="35"/>
  <c r="L33" i="35" s="1"/>
  <c r="L27" i="35"/>
  <c r="K39" i="35"/>
  <c r="K42" i="35" s="1"/>
  <c r="K60" i="35" s="1"/>
  <c r="K63" i="35" s="1"/>
  <c r="K45" i="31"/>
  <c r="K19" i="30"/>
  <c r="L16" i="30" s="1"/>
  <c r="O30" i="35"/>
  <c r="O33" i="35" s="1"/>
  <c r="O27" i="35"/>
  <c r="W20" i="31"/>
  <c r="W38" i="31" s="1"/>
  <c r="W47" i="35"/>
  <c r="W53" i="35" s="1"/>
  <c r="W55" i="30"/>
  <c r="X52" i="30" s="1"/>
  <c r="K100" i="31"/>
  <c r="L97" i="31" s="1"/>
  <c r="N27" i="35"/>
  <c r="N30" i="35"/>
  <c r="N33" i="35" s="1"/>
  <c r="K27" i="35"/>
  <c r="K30" i="35"/>
  <c r="K33" i="35" s="1"/>
  <c r="J30" i="35"/>
  <c r="J33" i="35" s="1"/>
  <c r="J27" i="35"/>
  <c r="M27" i="35"/>
  <c r="M30" i="35"/>
  <c r="M33" i="35" s="1"/>
  <c r="J72" i="35"/>
  <c r="J30" i="31"/>
  <c r="J25" i="30"/>
  <c r="K22" i="30" s="1"/>
  <c r="H23" i="38" l="1"/>
  <c r="L45" i="31"/>
  <c r="L19" i="30"/>
  <c r="M16" i="30" s="1"/>
  <c r="L39" i="35"/>
  <c r="L42" i="35" s="1"/>
  <c r="L60" i="35" s="1"/>
  <c r="L63" i="35" s="1"/>
  <c r="K63" i="31"/>
  <c r="K66" i="31" s="1"/>
  <c r="K48" i="31"/>
  <c r="L89" i="31"/>
  <c r="L100" i="31"/>
  <c r="M97" i="31" s="1"/>
  <c r="X47" i="35"/>
  <c r="X20" i="31"/>
  <c r="X38" i="31" s="1"/>
  <c r="X55" i="30"/>
  <c r="Y52" i="30" s="1"/>
  <c r="K45" i="35"/>
  <c r="K18" i="31"/>
  <c r="K25" i="30"/>
  <c r="L22" i="30" s="1"/>
  <c r="J33" i="31"/>
  <c r="J75" i="31" s="1"/>
  <c r="J36" i="31"/>
  <c r="J39" i="31" s="1"/>
  <c r="X49" i="30"/>
  <c r="Y46" i="30" s="1"/>
  <c r="X41" i="35"/>
  <c r="X47" i="31"/>
  <c r="X65" i="31" s="1"/>
  <c r="M89" i="31" l="1"/>
  <c r="M100" i="31"/>
  <c r="N97" i="31" s="1"/>
  <c r="J67" i="35"/>
  <c r="J77" i="31"/>
  <c r="L45" i="35"/>
  <c r="L18" i="31"/>
  <c r="L25" i="30"/>
  <c r="M22" i="30" s="1"/>
  <c r="K21" i="31"/>
  <c r="K74" i="31" s="1"/>
  <c r="K36" i="31"/>
  <c r="K39" i="31" s="1"/>
  <c r="K51" i="35"/>
  <c r="K54" i="35" s="1"/>
  <c r="K48" i="35"/>
  <c r="Y47" i="35"/>
  <c r="Y20" i="31"/>
  <c r="Y38" i="31" s="1"/>
  <c r="Y55" i="30"/>
  <c r="Z52" i="30" s="1"/>
  <c r="M19" i="30"/>
  <c r="N16" i="30" s="1"/>
  <c r="M45" i="31"/>
  <c r="M39" i="35"/>
  <c r="M42" i="35" s="1"/>
  <c r="M60" i="35" s="1"/>
  <c r="M63" i="35" s="1"/>
  <c r="L63" i="31"/>
  <c r="L66" i="31" s="1"/>
  <c r="L48" i="31"/>
  <c r="Y41" i="35"/>
  <c r="Y47" i="31"/>
  <c r="Y65" i="31" s="1"/>
  <c r="Y49" i="30"/>
  <c r="Z46" i="30" s="1"/>
  <c r="X53" i="35"/>
  <c r="M63" i="31" l="1"/>
  <c r="M66" i="31" s="1"/>
  <c r="M48" i="31"/>
  <c r="K66" i="35"/>
  <c r="K77" i="31"/>
  <c r="N39" i="35"/>
  <c r="N42" i="35" s="1"/>
  <c r="N60" i="35" s="1"/>
  <c r="N63" i="35" s="1"/>
  <c r="N45" i="31"/>
  <c r="N19" i="30"/>
  <c r="O16" i="30" s="1"/>
  <c r="M45" i="35"/>
  <c r="M18" i="31"/>
  <c r="M25" i="30"/>
  <c r="N22" i="30" s="1"/>
  <c r="Z41" i="35"/>
  <c r="Z49" i="30"/>
  <c r="AA46" i="30" s="1"/>
  <c r="Z47" i="31"/>
  <c r="Z65" i="31" s="1"/>
  <c r="Z47" i="35"/>
  <c r="Z53" i="35" s="1"/>
  <c r="Z20" i="31"/>
  <c r="Z38" i="31" s="1"/>
  <c r="Z55" i="30"/>
  <c r="AA52" i="30" s="1"/>
  <c r="L36" i="31"/>
  <c r="L39" i="31" s="1"/>
  <c r="L21" i="31"/>
  <c r="L74" i="31" s="1"/>
  <c r="L51" i="35"/>
  <c r="L54" i="35" s="1"/>
  <c r="L48" i="35"/>
  <c r="Y53" i="35"/>
  <c r="J79" i="31"/>
  <c r="J83" i="38"/>
  <c r="J73" i="35"/>
  <c r="J75" i="35" s="1"/>
  <c r="J69" i="35"/>
  <c r="N89" i="31"/>
  <c r="N100" i="31"/>
  <c r="O97" i="31" s="1"/>
  <c r="AA47" i="35" l="1"/>
  <c r="AA55" i="30"/>
  <c r="AB52" i="30" s="1"/>
  <c r="AA20" i="31"/>
  <c r="AA38" i="31" s="1"/>
  <c r="M48" i="35"/>
  <c r="M51" i="35"/>
  <c r="M54" i="35" s="1"/>
  <c r="J157" i="38"/>
  <c r="J126" i="38"/>
  <c r="O39" i="35"/>
  <c r="O42" i="35" s="1"/>
  <c r="O60" i="35" s="1"/>
  <c r="O63" i="35" s="1"/>
  <c r="O45" i="31"/>
  <c r="O48" i="31" s="1"/>
  <c r="N63" i="31"/>
  <c r="N66" i="31" s="1"/>
  <c r="N48" i="31"/>
  <c r="AA41" i="35"/>
  <c r="AA49" i="30"/>
  <c r="AB46" i="30" s="1"/>
  <c r="AA47" i="31"/>
  <c r="AA65" i="31" s="1"/>
  <c r="K83" i="38"/>
  <c r="K79" i="31"/>
  <c r="O89" i="31"/>
  <c r="O100" i="31"/>
  <c r="P97" i="31" s="1"/>
  <c r="K72" i="35"/>
  <c r="K75" i="35" s="1"/>
  <c r="K69" i="35"/>
  <c r="L77" i="31"/>
  <c r="L66" i="35"/>
  <c r="N45" i="35"/>
  <c r="N25" i="30"/>
  <c r="O22" i="30" s="1"/>
  <c r="N18" i="31"/>
  <c r="M21" i="31"/>
  <c r="M74" i="31" s="1"/>
  <c r="M36" i="31"/>
  <c r="M39" i="31" s="1"/>
  <c r="O45" i="35" l="1"/>
  <c r="O18" i="31"/>
  <c r="O21" i="31" s="1"/>
  <c r="O74" i="31" s="1"/>
  <c r="O66" i="35" s="1"/>
  <c r="O72" i="35" s="1"/>
  <c r="N48" i="35"/>
  <c r="N51" i="35"/>
  <c r="N54" i="35" s="1"/>
  <c r="K126" i="38"/>
  <c r="K157" i="38"/>
  <c r="J130" i="38"/>
  <c r="J144" i="38" s="1"/>
  <c r="J134" i="38"/>
  <c r="J148" i="38" s="1"/>
  <c r="J112" i="38" s="1"/>
  <c r="J127" i="38" s="1"/>
  <c r="J132" i="38"/>
  <c r="J146" i="38" s="1"/>
  <c r="J131" i="38"/>
  <c r="J145" i="38" s="1"/>
  <c r="J133" i="38"/>
  <c r="J147" i="38" s="1"/>
  <c r="L72" i="35"/>
  <c r="L75" i="35" s="1"/>
  <c r="L69" i="35"/>
  <c r="L83" i="38"/>
  <c r="L79" i="31"/>
  <c r="AB49" i="30"/>
  <c r="AC46" i="30" s="1"/>
  <c r="AB41" i="35"/>
  <c r="AB47" i="31"/>
  <c r="AB65" i="31" s="1"/>
  <c r="M77" i="31"/>
  <c r="M66" i="35"/>
  <c r="P89" i="31"/>
  <c r="P100" i="31"/>
  <c r="Q97" i="31" s="1"/>
  <c r="AB47" i="35"/>
  <c r="AB53" i="35" s="1"/>
  <c r="AB20" i="31"/>
  <c r="AB38" i="31" s="1"/>
  <c r="AB55" i="30"/>
  <c r="AC52" i="30" s="1"/>
  <c r="N21" i="31"/>
  <c r="N74" i="31" s="1"/>
  <c r="N36" i="31"/>
  <c r="N39" i="31" s="1"/>
  <c r="AA53" i="35"/>
  <c r="Q100" i="31" l="1"/>
  <c r="R97" i="31" s="1"/>
  <c r="Q89" i="31"/>
  <c r="L126" i="38"/>
  <c r="L157" i="38"/>
  <c r="J171" i="38"/>
  <c r="M69" i="35"/>
  <c r="M72" i="35"/>
  <c r="M75" i="35" s="1"/>
  <c r="M79" i="31"/>
  <c r="M83" i="38"/>
  <c r="N66" i="35"/>
  <c r="N77" i="31"/>
  <c r="J214" i="38"/>
  <c r="AC47" i="35"/>
  <c r="AC53" i="35" s="1"/>
  <c r="AC55" i="30"/>
  <c r="AD52" i="30" s="1"/>
  <c r="AC20" i="31"/>
  <c r="AC38" i="31" s="1"/>
  <c r="J208" i="38"/>
  <c r="AC41" i="35"/>
  <c r="AC49" i="30"/>
  <c r="AD46" i="30" s="1"/>
  <c r="AC47" i="31"/>
  <c r="AC65" i="31" s="1"/>
  <c r="O51" i="35"/>
  <c r="O54" i="35" s="1"/>
  <c r="O48" i="35"/>
  <c r="J172" i="38" l="1"/>
  <c r="J173" i="38" s="1"/>
  <c r="AD47" i="35"/>
  <c r="AD20" i="31"/>
  <c r="AD38" i="31" s="1"/>
  <c r="AD55" i="30"/>
  <c r="AE52" i="30" s="1"/>
  <c r="AD41" i="35"/>
  <c r="AD47" i="31"/>
  <c r="AD65" i="31" s="1"/>
  <c r="AD49" i="30"/>
  <c r="AE46" i="30" s="1"/>
  <c r="N79" i="31"/>
  <c r="N83" i="38"/>
  <c r="N72" i="35"/>
  <c r="N75" i="35" s="1"/>
  <c r="N69" i="35"/>
  <c r="J210" i="38"/>
  <c r="J168" i="38"/>
  <c r="M157" i="38"/>
  <c r="M126" i="38"/>
  <c r="R89" i="31"/>
  <c r="R100" i="31"/>
  <c r="S97" i="31" s="1"/>
  <c r="N157" i="38" l="1"/>
  <c r="N126" i="38"/>
  <c r="AE49" i="30"/>
  <c r="AF46" i="30" s="1"/>
  <c r="AE41" i="35"/>
  <c r="AE47" i="31"/>
  <c r="AE65" i="31" s="1"/>
  <c r="J225" i="38"/>
  <c r="J220" i="38"/>
  <c r="AE47" i="35"/>
  <c r="AE53" i="35" s="1"/>
  <c r="AE55" i="30"/>
  <c r="AF52" i="30" s="1"/>
  <c r="AE20" i="31"/>
  <c r="AE38" i="31" s="1"/>
  <c r="S89" i="31"/>
  <c r="S100" i="31"/>
  <c r="T97" i="31" s="1"/>
  <c r="AD53" i="35"/>
  <c r="T89" i="31" l="1"/>
  <c r="T100" i="31"/>
  <c r="U97" i="31" s="1"/>
  <c r="AF49" i="30"/>
  <c r="AG46" i="30" s="1"/>
  <c r="AF41" i="35"/>
  <c r="AF47" i="31"/>
  <c r="AF65" i="31" s="1"/>
  <c r="AF47" i="35"/>
  <c r="AF53" i="35" s="1"/>
  <c r="AF20" i="31"/>
  <c r="AF38" i="31" s="1"/>
  <c r="AF55" i="30"/>
  <c r="AG52" i="30" s="1"/>
  <c r="AG47" i="35" l="1"/>
  <c r="AG55" i="30"/>
  <c r="AH52" i="30" s="1"/>
  <c r="AG20" i="31"/>
  <c r="AG38" i="31" s="1"/>
  <c r="AG49" i="30"/>
  <c r="AH46" i="30" s="1"/>
  <c r="AG47" i="31"/>
  <c r="AG65" i="31" s="1"/>
  <c r="AG41" i="35"/>
  <c r="U89" i="31"/>
  <c r="U100" i="31"/>
  <c r="V97" i="31" s="1"/>
  <c r="V89" i="31" l="1"/>
  <c r="V100" i="31"/>
  <c r="W97" i="31" s="1"/>
  <c r="AH49" i="30"/>
  <c r="AI46" i="30" s="1"/>
  <c r="AH47" i="31"/>
  <c r="AH65" i="31" s="1"/>
  <c r="AH41" i="35"/>
  <c r="AH47" i="35"/>
  <c r="AH53" i="35" s="1"/>
  <c r="AH55" i="30"/>
  <c r="AI52" i="30" s="1"/>
  <c r="AH20" i="31"/>
  <c r="AH38" i="31" s="1"/>
  <c r="AG53" i="35"/>
  <c r="AI47" i="35" l="1"/>
  <c r="AI55" i="30"/>
  <c r="AJ52" i="30" s="1"/>
  <c r="AI20" i="31"/>
  <c r="AI38" i="31" s="1"/>
  <c r="AI41" i="35"/>
  <c r="AI47" i="31"/>
  <c r="AI65" i="31" s="1"/>
  <c r="AI49" i="30"/>
  <c r="AJ46" i="30" s="1"/>
  <c r="W89" i="31"/>
  <c r="W100" i="31"/>
  <c r="X97" i="31" s="1"/>
  <c r="X89" i="31" l="1"/>
  <c r="X100" i="31"/>
  <c r="Y97" i="31" s="1"/>
  <c r="AJ49" i="30"/>
  <c r="AK46" i="30" s="1"/>
  <c r="AJ47" i="31"/>
  <c r="AJ65" i="31" s="1"/>
  <c r="AJ41" i="35"/>
  <c r="AJ47" i="35"/>
  <c r="AJ20" i="31"/>
  <c r="AJ38" i="31" s="1"/>
  <c r="AJ55" i="30"/>
  <c r="AK52" i="30" s="1"/>
  <c r="AI53" i="35"/>
  <c r="AJ53" i="35" l="1"/>
  <c r="AK49" i="30"/>
  <c r="AL46" i="30" s="1"/>
  <c r="AK41" i="35"/>
  <c r="AK47" i="31"/>
  <c r="AK65" i="31" s="1"/>
  <c r="Y89" i="31"/>
  <c r="Y100" i="31"/>
  <c r="Z97" i="31" s="1"/>
  <c r="AK20" i="31"/>
  <c r="AK38" i="31" s="1"/>
  <c r="AK55" i="30"/>
  <c r="AL52" i="30" s="1"/>
  <c r="AK47" i="35"/>
  <c r="AK53" i="35" l="1"/>
  <c r="AL47" i="35"/>
  <c r="AL55" i="30"/>
  <c r="AM52" i="30" s="1"/>
  <c r="AL20" i="31"/>
  <c r="AL38" i="31" s="1"/>
  <c r="Z100" i="31"/>
  <c r="AA97" i="31" s="1"/>
  <c r="Z89" i="31"/>
  <c r="AL49" i="30"/>
  <c r="AM46" i="30" s="1"/>
  <c r="AL41" i="35"/>
  <c r="AL47" i="31"/>
  <c r="AL65" i="31" s="1"/>
  <c r="AM47" i="31" l="1"/>
  <c r="AM65" i="31" s="1"/>
  <c r="AM49" i="30"/>
  <c r="AN46" i="30" s="1"/>
  <c r="AM41" i="35"/>
  <c r="AA89" i="31"/>
  <c r="AA100" i="31"/>
  <c r="AB97" i="31" s="1"/>
  <c r="AM47" i="35"/>
  <c r="AM53" i="35" s="1"/>
  <c r="AM20" i="31"/>
  <c r="AM38" i="31" s="1"/>
  <c r="AM55" i="30"/>
  <c r="AN52" i="30" s="1"/>
  <c r="AL53" i="35"/>
  <c r="AB100" i="31" l="1"/>
  <c r="AC97" i="31" s="1"/>
  <c r="AB89" i="31"/>
  <c r="AN47" i="35"/>
  <c r="AN20" i="31"/>
  <c r="AN38" i="31" s="1"/>
  <c r="AN55" i="30"/>
  <c r="AO52" i="30" s="1"/>
  <c r="AN49" i="30"/>
  <c r="AO46" i="30" s="1"/>
  <c r="AN47" i="31"/>
  <c r="AN65" i="31" s="1"/>
  <c r="AN41" i="35"/>
  <c r="AO47" i="31" l="1"/>
  <c r="AO65" i="31" s="1"/>
  <c r="AO49" i="30"/>
  <c r="AP46" i="30" s="1"/>
  <c r="AO41" i="35"/>
  <c r="AO47" i="35"/>
  <c r="AO53" i="35" s="1"/>
  <c r="AO20" i="31"/>
  <c r="AO38" i="31" s="1"/>
  <c r="AO55" i="30"/>
  <c r="AP52" i="30" s="1"/>
  <c r="AN53" i="35"/>
  <c r="AC100" i="31"/>
  <c r="AD97" i="31" s="1"/>
  <c r="AC89" i="31"/>
  <c r="AD100" i="31" l="1"/>
  <c r="AE97" i="31" s="1"/>
  <c r="AD89" i="31"/>
  <c r="AP47" i="35"/>
  <c r="AP20" i="31"/>
  <c r="AP38" i="31" s="1"/>
  <c r="AP55" i="30"/>
  <c r="AQ52" i="30" s="1"/>
  <c r="AP41" i="35"/>
  <c r="AP47" i="31"/>
  <c r="AP65" i="31" s="1"/>
  <c r="AP49" i="30"/>
  <c r="AQ46" i="30" s="1"/>
  <c r="AQ41" i="35" l="1"/>
  <c r="AQ47" i="31"/>
  <c r="AQ65" i="31" s="1"/>
  <c r="AQ49" i="30"/>
  <c r="AR46" i="30" s="1"/>
  <c r="AQ47" i="35"/>
  <c r="AQ53" i="35" s="1"/>
  <c r="AQ55" i="30"/>
  <c r="AR52" i="30" s="1"/>
  <c r="AQ20" i="31"/>
  <c r="AQ38" i="31" s="1"/>
  <c r="AP53" i="35"/>
  <c r="AE89" i="31"/>
  <c r="AE100" i="31"/>
  <c r="AF97" i="31" s="1"/>
  <c r="AR47" i="35" l="1"/>
  <c r="AR55" i="30"/>
  <c r="AS52" i="30" s="1"/>
  <c r="AR20" i="31"/>
  <c r="AR38" i="31" s="1"/>
  <c r="AR49" i="30"/>
  <c r="AS46" i="30" s="1"/>
  <c r="AR41" i="35"/>
  <c r="AR47" i="31"/>
  <c r="AR65" i="31" s="1"/>
  <c r="AF100" i="31"/>
  <c r="AG97" i="31" s="1"/>
  <c r="AF89" i="31"/>
  <c r="AG89" i="31" l="1"/>
  <c r="AG100" i="31"/>
  <c r="AH97" i="31" s="1"/>
  <c r="AS49" i="30"/>
  <c r="AT46" i="30" s="1"/>
  <c r="AS47" i="31"/>
  <c r="AS65" i="31" s="1"/>
  <c r="AS41" i="35"/>
  <c r="AS47" i="35"/>
  <c r="AS53" i="35" s="1"/>
  <c r="AS55" i="30"/>
  <c r="AT52" i="30" s="1"/>
  <c r="AS20" i="31"/>
  <c r="AS38" i="31" s="1"/>
  <c r="AR53" i="35"/>
  <c r="AT47" i="35" l="1"/>
  <c r="AT20" i="31"/>
  <c r="AT38" i="31" s="1"/>
  <c r="AT55" i="30"/>
  <c r="AU52" i="30" s="1"/>
  <c r="AT41" i="35"/>
  <c r="AT47" i="31"/>
  <c r="AT65" i="31" s="1"/>
  <c r="AT49" i="30"/>
  <c r="AU46" i="30" s="1"/>
  <c r="AH100" i="31"/>
  <c r="AI97" i="31" s="1"/>
  <c r="AH89" i="31"/>
  <c r="AI89" i="31" l="1"/>
  <c r="AI100" i="31"/>
  <c r="AJ97" i="31" s="1"/>
  <c r="AU47" i="31"/>
  <c r="AU65" i="31" s="1"/>
  <c r="AU49" i="30"/>
  <c r="AV46" i="30" s="1"/>
  <c r="AU41" i="35"/>
  <c r="AU47" i="35"/>
  <c r="AU53" i="35" s="1"/>
  <c r="AU55" i="30"/>
  <c r="AV52" i="30" s="1"/>
  <c r="AU20" i="31"/>
  <c r="AU38" i="31" s="1"/>
  <c r="AT53" i="35"/>
  <c r="AV47" i="35" l="1"/>
  <c r="AV20" i="31"/>
  <c r="AV38" i="31" s="1"/>
  <c r="AV55" i="30"/>
  <c r="AW52" i="30" s="1"/>
  <c r="AV47" i="31"/>
  <c r="AV65" i="31" s="1"/>
  <c r="AV41" i="35"/>
  <c r="AV49" i="30"/>
  <c r="AW46" i="30" s="1"/>
  <c r="AJ100" i="31"/>
  <c r="AK97" i="31" s="1"/>
  <c r="AJ89" i="31"/>
  <c r="AK100" i="31" l="1"/>
  <c r="AL97" i="31" s="1"/>
  <c r="AK89" i="31"/>
  <c r="AW47" i="31"/>
  <c r="AW65" i="31" s="1"/>
  <c r="AW49" i="30"/>
  <c r="AX46" i="30" s="1"/>
  <c r="AW41" i="35"/>
  <c r="AW47" i="35"/>
  <c r="AW53" i="35" s="1"/>
  <c r="AW20" i="31"/>
  <c r="AW38" i="31" s="1"/>
  <c r="AW55" i="30"/>
  <c r="AX52" i="30" s="1"/>
  <c r="AV53" i="35"/>
  <c r="AX47" i="35" l="1"/>
  <c r="AX20" i="31"/>
  <c r="AX38" i="31" s="1"/>
  <c r="AX55" i="30"/>
  <c r="AY52" i="30" s="1"/>
  <c r="AX41" i="35"/>
  <c r="AX47" i="31"/>
  <c r="AX65" i="31" s="1"/>
  <c r="AX49" i="30"/>
  <c r="AY46" i="30" s="1"/>
  <c r="AL100" i="31"/>
  <c r="AM97" i="31" s="1"/>
  <c r="AL89" i="31"/>
  <c r="AM89" i="31" l="1"/>
  <c r="AM100" i="31"/>
  <c r="AN97" i="31" s="1"/>
  <c r="AY41" i="35"/>
  <c r="AY49" i="30"/>
  <c r="AZ46" i="30" s="1"/>
  <c r="AY47" i="31"/>
  <c r="AY65" i="31" s="1"/>
  <c r="AY47" i="35"/>
  <c r="AY53" i="35" s="1"/>
  <c r="AY20" i="31"/>
  <c r="AY38" i="31" s="1"/>
  <c r="AY55" i="30"/>
  <c r="AZ52" i="30" s="1"/>
  <c r="AX53" i="35"/>
  <c r="AZ47" i="35" l="1"/>
  <c r="AZ55" i="30"/>
  <c r="BA52" i="30" s="1"/>
  <c r="AZ20" i="31"/>
  <c r="AZ38" i="31" s="1"/>
  <c r="AZ47" i="31"/>
  <c r="AZ65" i="31" s="1"/>
  <c r="AZ49" i="30"/>
  <c r="BA46" i="30" s="1"/>
  <c r="AZ41" i="35"/>
  <c r="AN100" i="31"/>
  <c r="AO97" i="31" s="1"/>
  <c r="AN89" i="31"/>
  <c r="AO100" i="31" l="1"/>
  <c r="AP97" i="31" s="1"/>
  <c r="AO89" i="31"/>
  <c r="BA49" i="30"/>
  <c r="BB46" i="30" s="1"/>
  <c r="BA41" i="35"/>
  <c r="BA47" i="31"/>
  <c r="BA65" i="31" s="1"/>
  <c r="BA47" i="35"/>
  <c r="BA53" i="35" s="1"/>
  <c r="BA20" i="31"/>
  <c r="BA38" i="31" s="1"/>
  <c r="BA55" i="30"/>
  <c r="BB52" i="30" s="1"/>
  <c r="AZ53" i="35"/>
  <c r="BB47" i="35" l="1"/>
  <c r="BB20" i="31"/>
  <c r="BB38" i="31" s="1"/>
  <c r="BB55" i="30"/>
  <c r="BC52" i="30" s="1"/>
  <c r="BB41" i="35"/>
  <c r="BB49" i="30"/>
  <c r="BC46" i="30" s="1"/>
  <c r="BB47" i="31"/>
  <c r="BB65" i="31" s="1"/>
  <c r="AP100" i="31"/>
  <c r="AQ97" i="31" s="1"/>
  <c r="AP89" i="31"/>
  <c r="AQ100" i="31" l="1"/>
  <c r="AR97" i="31" s="1"/>
  <c r="AQ89" i="31"/>
  <c r="BC41" i="35"/>
  <c r="BC47" i="31"/>
  <c r="BC65" i="31" s="1"/>
  <c r="BC49" i="30"/>
  <c r="BD46" i="30" s="1"/>
  <c r="BC47" i="35"/>
  <c r="BC53" i="35" s="1"/>
  <c r="BC55" i="30"/>
  <c r="BD52" i="30" s="1"/>
  <c r="BC20" i="31"/>
  <c r="BC38" i="31" s="1"/>
  <c r="BB53" i="35"/>
  <c r="BD47" i="35" l="1"/>
  <c r="BD20" i="31"/>
  <c r="BD38" i="31" s="1"/>
  <c r="BD55" i="30"/>
  <c r="BE52" i="30" s="1"/>
  <c r="BD41" i="35"/>
  <c r="BD47" i="31"/>
  <c r="BD65" i="31" s="1"/>
  <c r="BD49" i="30"/>
  <c r="BE46" i="30" s="1"/>
  <c r="AR100" i="31"/>
  <c r="AS97" i="31" s="1"/>
  <c r="AR89" i="31"/>
  <c r="AS100" i="31" l="1"/>
  <c r="AT97" i="31" s="1"/>
  <c r="AS89" i="31"/>
  <c r="BE47" i="31"/>
  <c r="BE65" i="31" s="1"/>
  <c r="BE49" i="30"/>
  <c r="BF46" i="30" s="1"/>
  <c r="BE41" i="35"/>
  <c r="BE55" i="30"/>
  <c r="BF52" i="30" s="1"/>
  <c r="BE47" i="35"/>
  <c r="BE20" i="31"/>
  <c r="BE38" i="31" s="1"/>
  <c r="BD53" i="35"/>
  <c r="BE53" i="35" l="1"/>
  <c r="BF47" i="35"/>
  <c r="BF20" i="31"/>
  <c r="BF38" i="31" s="1"/>
  <c r="BF55" i="30"/>
  <c r="BG52" i="30" s="1"/>
  <c r="BF47" i="31"/>
  <c r="BF65" i="31" s="1"/>
  <c r="BF41" i="35"/>
  <c r="BF49" i="30"/>
  <c r="BG46" i="30" s="1"/>
  <c r="AT89" i="31"/>
  <c r="AT100" i="31"/>
  <c r="AU97" i="31" s="1"/>
  <c r="BG47" i="31" l="1"/>
  <c r="BG65" i="31" s="1"/>
  <c r="BG49" i="30"/>
  <c r="BH46" i="30" s="1"/>
  <c r="BG41" i="35"/>
  <c r="AU89" i="31"/>
  <c r="AU100" i="31"/>
  <c r="AV97" i="31" s="1"/>
  <c r="BG20" i="31"/>
  <c r="BG38" i="31" s="1"/>
  <c r="BG55" i="30"/>
  <c r="BH52" i="30" s="1"/>
  <c r="BG47" i="35"/>
  <c r="BG53" i="35" s="1"/>
  <c r="BF53" i="35"/>
  <c r="BH47" i="35" l="1"/>
  <c r="BH55" i="30"/>
  <c r="BI52" i="30" s="1"/>
  <c r="BH20" i="31"/>
  <c r="BH38" i="31" s="1"/>
  <c r="AV89" i="31"/>
  <c r="AV100" i="31"/>
  <c r="AW97" i="31" s="1"/>
  <c r="BH47" i="31"/>
  <c r="BH65" i="31" s="1"/>
  <c r="BH41" i="35"/>
  <c r="BH49" i="30"/>
  <c r="BI46" i="30" s="1"/>
  <c r="AW89" i="31" l="1"/>
  <c r="AW100" i="31"/>
  <c r="AX97" i="31" s="1"/>
  <c r="BI47" i="35"/>
  <c r="BI55" i="30"/>
  <c r="BJ52" i="30" s="1"/>
  <c r="BI20" i="31"/>
  <c r="BI38" i="31" s="1"/>
  <c r="BI47" i="31"/>
  <c r="BI65" i="31" s="1"/>
  <c r="BI41" i="35"/>
  <c r="BI49" i="30"/>
  <c r="BJ46" i="30" s="1"/>
  <c r="BH53" i="35"/>
  <c r="BJ47" i="35" l="1"/>
  <c r="BJ20" i="31"/>
  <c r="BJ38" i="31" s="1"/>
  <c r="BJ55" i="30"/>
  <c r="BK52" i="30" s="1"/>
  <c r="BI53" i="35"/>
  <c r="AX100" i="31"/>
  <c r="AY97" i="31" s="1"/>
  <c r="AX89" i="31"/>
  <c r="BJ49" i="30"/>
  <c r="BK46" i="30" s="1"/>
  <c r="BJ47" i="31"/>
  <c r="BJ65" i="31" s="1"/>
  <c r="BJ41" i="35"/>
  <c r="BK47" i="31" l="1"/>
  <c r="BK65" i="31" s="1"/>
  <c r="BK49" i="30"/>
  <c r="BL46" i="30" s="1"/>
  <c r="BK41" i="35"/>
  <c r="AY89" i="31"/>
  <c r="AY100" i="31"/>
  <c r="AZ97" i="31" s="1"/>
  <c r="BK47" i="35"/>
  <c r="BK20" i="31"/>
  <c r="BK38" i="31" s="1"/>
  <c r="BK55" i="30"/>
  <c r="BL52" i="30" s="1"/>
  <c r="BJ53" i="35"/>
  <c r="BK53" i="35" l="1"/>
  <c r="BL47" i="35"/>
  <c r="BL20" i="31"/>
  <c r="BL38" i="31" s="1"/>
  <c r="BL55" i="30"/>
  <c r="BM52" i="30" s="1"/>
  <c r="AZ100" i="31"/>
  <c r="BA97" i="31" s="1"/>
  <c r="AZ89" i="31"/>
  <c r="BL41" i="35"/>
  <c r="BL49" i="30"/>
  <c r="BM46" i="30" s="1"/>
  <c r="BL47" i="31"/>
  <c r="BL65" i="31" s="1"/>
  <c r="BM41" i="35" l="1"/>
  <c r="BM47" i="31"/>
  <c r="BM65" i="31" s="1"/>
  <c r="BM49" i="30"/>
  <c r="BN46" i="30" s="1"/>
  <c r="BA100" i="31"/>
  <c r="BB97" i="31" s="1"/>
  <c r="BA89" i="31"/>
  <c r="BM47" i="35"/>
  <c r="BM53" i="35" s="1"/>
  <c r="BM20" i="31"/>
  <c r="BM38" i="31" s="1"/>
  <c r="BM55" i="30"/>
  <c r="BN52" i="30" s="1"/>
  <c r="BL53" i="35"/>
  <c r="BN47" i="35" l="1"/>
  <c r="BN55" i="30"/>
  <c r="BO52" i="30" s="1"/>
  <c r="BN20" i="31"/>
  <c r="BN38" i="31" s="1"/>
  <c r="BB100" i="31"/>
  <c r="BC97" i="31" s="1"/>
  <c r="BB89" i="31"/>
  <c r="BN47" i="31"/>
  <c r="BN65" i="31" s="1"/>
  <c r="BN49" i="30"/>
  <c r="BO46" i="30" s="1"/>
  <c r="BN41" i="35"/>
  <c r="BO41" i="35" l="1"/>
  <c r="BO49" i="30"/>
  <c r="BP46" i="30" s="1"/>
  <c r="BO47" i="31"/>
  <c r="BO65" i="31" s="1"/>
  <c r="BC100" i="31"/>
  <c r="BD97" i="31" s="1"/>
  <c r="BC89" i="31"/>
  <c r="BO47" i="35"/>
  <c r="BO53" i="35" s="1"/>
  <c r="BO55" i="30"/>
  <c r="BP52" i="30" s="1"/>
  <c r="BO20" i="31"/>
  <c r="BO38" i="31" s="1"/>
  <c r="BN53" i="35"/>
  <c r="BP47" i="35" l="1"/>
  <c r="BP20" i="31"/>
  <c r="BP38" i="31" s="1"/>
  <c r="BP55" i="30"/>
  <c r="BQ52" i="30" s="1"/>
  <c r="BD89" i="31"/>
  <c r="BD100" i="31"/>
  <c r="BE97" i="31" s="1"/>
  <c r="BP49" i="30"/>
  <c r="BQ46" i="30" s="1"/>
  <c r="BP41" i="35"/>
  <c r="BP47" i="31"/>
  <c r="BP65" i="31" s="1"/>
  <c r="BQ41" i="35" l="1"/>
  <c r="BQ47" i="31"/>
  <c r="BQ65" i="31" s="1"/>
  <c r="BQ49" i="30"/>
  <c r="BR46" i="30" s="1"/>
  <c r="BE100" i="31"/>
  <c r="BF97" i="31" s="1"/>
  <c r="BE89" i="31"/>
  <c r="BQ47" i="35"/>
  <c r="BQ53" i="35" s="1"/>
  <c r="BQ55" i="30"/>
  <c r="BR52" i="30" s="1"/>
  <c r="BQ20" i="31"/>
  <c r="BQ38" i="31" s="1"/>
  <c r="BP53" i="35"/>
  <c r="BR55" i="30" l="1"/>
  <c r="BS52" i="30" s="1"/>
  <c r="BR47" i="35"/>
  <c r="BR20" i="31"/>
  <c r="BR38" i="31" s="1"/>
  <c r="BF89" i="31"/>
  <c r="BF100" i="31"/>
  <c r="BG97" i="31" s="1"/>
  <c r="BR41" i="35"/>
  <c r="BR49" i="30"/>
  <c r="BS46" i="30" s="1"/>
  <c r="BR47" i="31"/>
  <c r="BR65" i="31" s="1"/>
  <c r="BS41" i="35" l="1"/>
  <c r="BS47" i="31"/>
  <c r="BS65" i="31" s="1"/>
  <c r="BS49" i="30"/>
  <c r="BT46" i="30" s="1"/>
  <c r="BG89" i="31"/>
  <c r="BG100" i="31"/>
  <c r="BH97" i="31" s="1"/>
  <c r="BR53" i="35"/>
  <c r="BS47" i="35"/>
  <c r="BS53" i="35" s="1"/>
  <c r="BS20" i="31"/>
  <c r="BS38" i="31" s="1"/>
  <c r="BS55" i="30"/>
  <c r="BT52" i="30" s="1"/>
  <c r="BH100" i="31" l="1"/>
  <c r="BI97" i="31" s="1"/>
  <c r="BH89" i="31"/>
  <c r="BT41" i="35"/>
  <c r="BT49" i="30"/>
  <c r="BU46" i="30" s="1"/>
  <c r="BT47" i="31"/>
  <c r="BT65" i="31" s="1"/>
  <c r="BT55" i="30"/>
  <c r="BU52" i="30" s="1"/>
  <c r="BT47" i="35"/>
  <c r="BT53" i="35" s="1"/>
  <c r="BT20" i="31"/>
  <c r="BT38" i="31" s="1"/>
  <c r="BU41" i="35" l="1"/>
  <c r="BU47" i="31"/>
  <c r="BU65" i="31" s="1"/>
  <c r="BU49" i="30"/>
  <c r="BV46" i="30" s="1"/>
  <c r="BU47" i="35"/>
  <c r="BU53" i="35" s="1"/>
  <c r="BU20" i="31"/>
  <c r="BU38" i="31" s="1"/>
  <c r="BU55" i="30"/>
  <c r="BV52" i="30" s="1"/>
  <c r="BI100" i="31"/>
  <c r="BJ97" i="31" s="1"/>
  <c r="BI89" i="31"/>
  <c r="BJ89" i="31" l="1"/>
  <c r="BJ100" i="31"/>
  <c r="BK97" i="31" s="1"/>
  <c r="BV41" i="35"/>
  <c r="BV47" i="31"/>
  <c r="BV65" i="31" s="1"/>
  <c r="BV49" i="30"/>
  <c r="BW46" i="30" s="1"/>
  <c r="BV47" i="35"/>
  <c r="BV53" i="35" s="1"/>
  <c r="BV55" i="30"/>
  <c r="BW52" i="30" s="1"/>
  <c r="BV20" i="31"/>
  <c r="BV38" i="31" s="1"/>
  <c r="BW47" i="35" l="1"/>
  <c r="BW55" i="30"/>
  <c r="BX52" i="30" s="1"/>
  <c r="BW20" i="31"/>
  <c r="BW38" i="31" s="1"/>
  <c r="BW41" i="35"/>
  <c r="BW47" i="31"/>
  <c r="BW65" i="31" s="1"/>
  <c r="BW49" i="30"/>
  <c r="BX46" i="30" s="1"/>
  <c r="BK89" i="31"/>
  <c r="BK100" i="31"/>
  <c r="BL97" i="31" s="1"/>
  <c r="BL89" i="31" l="1"/>
  <c r="BL100" i="31"/>
  <c r="BM97" i="31" s="1"/>
  <c r="BX47" i="31"/>
  <c r="BX65" i="31" s="1"/>
  <c r="BX49" i="30"/>
  <c r="BY46" i="30" s="1"/>
  <c r="BX41" i="35"/>
  <c r="BX47" i="35"/>
  <c r="BX53" i="35" s="1"/>
  <c r="BX55" i="30"/>
  <c r="BY52" i="30" s="1"/>
  <c r="BX20" i="31"/>
  <c r="BX38" i="31" s="1"/>
  <c r="BW53" i="35"/>
  <c r="BY47" i="35" l="1"/>
  <c r="BY20" i="31"/>
  <c r="BY38" i="31" s="1"/>
  <c r="BY55" i="30"/>
  <c r="BZ52" i="30" s="1"/>
  <c r="BY41" i="35"/>
  <c r="BY47" i="31"/>
  <c r="BY65" i="31" s="1"/>
  <c r="BY49" i="30"/>
  <c r="BZ46" i="30" s="1"/>
  <c r="BM89" i="31"/>
  <c r="BM100" i="31"/>
  <c r="BN97" i="31" s="1"/>
  <c r="BN100" i="31" l="1"/>
  <c r="BO97" i="31" s="1"/>
  <c r="BN89" i="31"/>
  <c r="BZ47" i="31"/>
  <c r="BZ65" i="31" s="1"/>
  <c r="BZ49" i="30"/>
  <c r="CA46" i="30" s="1"/>
  <c r="BZ41" i="35"/>
  <c r="BZ47" i="35"/>
  <c r="BZ55" i="30"/>
  <c r="CA52" i="30" s="1"/>
  <c r="BZ20" i="31"/>
  <c r="BZ38" i="31" s="1"/>
  <c r="BY53" i="35"/>
  <c r="BZ53" i="35" l="1"/>
  <c r="CA47" i="31"/>
  <c r="CA65" i="31" s="1"/>
  <c r="CA49" i="30"/>
  <c r="CB46" i="30" s="1"/>
  <c r="CA41" i="35"/>
  <c r="CA47" i="35"/>
  <c r="CA53" i="35" s="1"/>
  <c r="CA20" i="31"/>
  <c r="CA38" i="31" s="1"/>
  <c r="CA55" i="30"/>
  <c r="CB52" i="30" s="1"/>
  <c r="BO89" i="31"/>
  <c r="BO100" i="31"/>
  <c r="BP97" i="31" s="1"/>
  <c r="CB20" i="31" l="1"/>
  <c r="CB38" i="31" s="1"/>
  <c r="CB47" i="35"/>
  <c r="CB55" i="30"/>
  <c r="CC52" i="30" s="1"/>
  <c r="BP89" i="31"/>
  <c r="BP100" i="31"/>
  <c r="BQ97" i="31" s="1"/>
  <c r="CB41" i="35"/>
  <c r="CB49" i="30"/>
  <c r="CC46" i="30" s="1"/>
  <c r="CB47" i="31"/>
  <c r="CB65" i="31" s="1"/>
  <c r="CC49" i="30" l="1"/>
  <c r="CD46" i="30" s="1"/>
  <c r="CC41" i="35"/>
  <c r="CC47" i="31"/>
  <c r="CC65" i="31" s="1"/>
  <c r="BQ89" i="31"/>
  <c r="BQ100" i="31"/>
  <c r="BR97" i="31" s="1"/>
  <c r="CC47" i="35"/>
  <c r="CC53" i="35" s="1"/>
  <c r="CC20" i="31"/>
  <c r="CC38" i="31" s="1"/>
  <c r="CC55" i="30"/>
  <c r="CD52" i="30" s="1"/>
  <c r="CB53" i="35"/>
  <c r="CD55" i="30" l="1"/>
  <c r="CE52" i="30" s="1"/>
  <c r="CD20" i="31"/>
  <c r="CD38" i="31" s="1"/>
  <c r="CD47" i="35"/>
  <c r="BR89" i="31"/>
  <c r="BR100" i="31"/>
  <c r="BS97" i="31" s="1"/>
  <c r="CD47" i="31"/>
  <c r="CD65" i="31" s="1"/>
  <c r="CD49" i="30"/>
  <c r="CE46" i="30" s="1"/>
  <c r="CD41" i="35"/>
  <c r="CE49" i="30" l="1"/>
  <c r="CF46" i="30" s="1"/>
  <c r="CE47" i="31"/>
  <c r="CE65" i="31" s="1"/>
  <c r="CE41" i="35"/>
  <c r="BS89" i="31"/>
  <c r="BS100" i="31"/>
  <c r="BT97" i="31" s="1"/>
  <c r="CD53" i="35"/>
  <c r="CE47" i="35"/>
  <c r="CE53" i="35" s="1"/>
  <c r="CE55" i="30"/>
  <c r="CF52" i="30" s="1"/>
  <c r="CE20" i="31"/>
  <c r="CE38" i="31" s="1"/>
  <c r="CF55" i="30" l="1"/>
  <c r="CG52" i="30" s="1"/>
  <c r="CF20" i="31"/>
  <c r="CF38" i="31" s="1"/>
  <c r="CF47" i="35"/>
  <c r="BT89" i="31"/>
  <c r="BT100" i="31"/>
  <c r="BU97" i="31" s="1"/>
  <c r="CF47" i="31"/>
  <c r="CF65" i="31" s="1"/>
  <c r="CF49" i="30"/>
  <c r="CG46" i="30" s="1"/>
  <c r="CF41" i="35"/>
  <c r="CG47" i="31" l="1"/>
  <c r="CG65" i="31" s="1"/>
  <c r="CG41" i="35"/>
  <c r="CG49" i="30"/>
  <c r="CH46" i="30" s="1"/>
  <c r="BU89" i="31"/>
  <c r="BU100" i="31"/>
  <c r="BV97" i="31" s="1"/>
  <c r="CF53" i="35"/>
  <c r="CG47" i="35"/>
  <c r="CG53" i="35" s="1"/>
  <c r="CG20" i="31"/>
  <c r="CG38" i="31" s="1"/>
  <c r="CG55" i="30"/>
  <c r="CH52" i="30" s="1"/>
  <c r="CH47" i="31" l="1"/>
  <c r="CH65" i="31" s="1"/>
  <c r="CH49" i="30"/>
  <c r="CH41" i="35"/>
  <c r="BV100" i="31"/>
  <c r="BW97" i="31" s="1"/>
  <c r="BV89" i="31"/>
  <c r="CH47" i="35"/>
  <c r="CH53" i="35" s="1"/>
  <c r="CH55" i="30"/>
  <c r="CH20" i="31"/>
  <c r="CH38" i="31" s="1"/>
  <c r="BW89" i="31" l="1"/>
  <c r="BW100" i="31"/>
  <c r="BX97" i="31" s="1"/>
  <c r="BX100" i="31" l="1"/>
  <c r="BY97" i="31" s="1"/>
  <c r="BX89" i="31"/>
  <c r="BY100" i="31" l="1"/>
  <c r="BZ97" i="31" s="1"/>
  <c r="BY89" i="31"/>
  <c r="BZ89" i="31" l="1"/>
  <c r="BZ100" i="31"/>
  <c r="CA97" i="31" s="1"/>
  <c r="CA100" i="31" l="1"/>
  <c r="CB97" i="31" s="1"/>
  <c r="CA89" i="31"/>
  <c r="CB100" i="31" l="1"/>
  <c r="CC97" i="31" s="1"/>
  <c r="CB89" i="31"/>
  <c r="CC89" i="31" l="1"/>
  <c r="CC100" i="31"/>
  <c r="CD97" i="31" s="1"/>
  <c r="CD100" i="31" l="1"/>
  <c r="CE97" i="31" s="1"/>
  <c r="CD89" i="31"/>
  <c r="CE100" i="31" l="1"/>
  <c r="CF97" i="31" s="1"/>
  <c r="CE89" i="31"/>
  <c r="CF100" i="31" l="1"/>
  <c r="CG97" i="31" s="1"/>
  <c r="CF89" i="31"/>
  <c r="CG100" i="31" l="1"/>
  <c r="CH97" i="31" s="1"/>
  <c r="CG89" i="31"/>
  <c r="CH89" i="31" l="1"/>
  <c r="CH100" i="31"/>
  <c r="J51" i="38" l="1"/>
  <c r="J55" i="38"/>
  <c r="J63" i="38"/>
  <c r="J90" i="38" s="1"/>
  <c r="K180" i="38" s="1"/>
  <c r="K187" i="38" s="1"/>
  <c r="G90" i="38"/>
  <c r="J104" i="38"/>
  <c r="J52" i="38"/>
  <c r="J82" i="35" s="1"/>
  <c r="J83" i="35" s="1"/>
  <c r="J56" i="38"/>
  <c r="J71" i="38" s="1"/>
  <c r="J60" i="38"/>
  <c r="J93" i="38" s="1"/>
  <c r="J64" i="38"/>
  <c r="G94" i="38"/>
  <c r="AB221" i="38"/>
  <c r="BX221" i="38"/>
  <c r="U221" i="38"/>
  <c r="CE221" i="38"/>
  <c r="AE221" i="38"/>
  <c r="Z221" i="38"/>
  <c r="AZ221" i="38"/>
  <c r="BO221" i="38"/>
  <c r="BI221" i="38"/>
  <c r="AW221" i="38"/>
  <c r="AL221" i="38"/>
  <c r="J91" i="35"/>
  <c r="J93" i="35" s="1"/>
  <c r="J92" i="35"/>
  <c r="AD221" i="38"/>
  <c r="AI221" i="38"/>
  <c r="AY221" i="38"/>
  <c r="CF221" i="38"/>
  <c r="AM221" i="38"/>
  <c r="BU221" i="38"/>
  <c r="Q221" i="38"/>
  <c r="AP221" i="38"/>
  <c r="BF221" i="38"/>
  <c r="AX221" i="38"/>
  <c r="J221" i="38"/>
  <c r="BG221" i="38"/>
  <c r="AC221" i="38"/>
  <c r="V221" i="38"/>
  <c r="CB221" i="38"/>
  <c r="M221" i="38"/>
  <c r="AN221" i="38"/>
  <c r="AH221" i="38"/>
  <c r="Y221" i="38"/>
  <c r="AK221" i="38"/>
  <c r="R221" i="38"/>
  <c r="T221" i="38"/>
  <c r="AG221" i="38"/>
  <c r="BL221" i="38"/>
  <c r="AV221" i="38"/>
  <c r="CA221" i="38"/>
  <c r="BS221" i="38"/>
  <c r="K221" i="38"/>
  <c r="J81" i="35"/>
  <c r="BV221" i="38"/>
  <c r="BN221" i="38"/>
  <c r="AS221" i="38"/>
  <c r="BC221" i="38"/>
  <c r="P221" i="38"/>
  <c r="AF221" i="38"/>
  <c r="AA221" i="38"/>
  <c r="BJ221" i="38"/>
  <c r="BR221" i="38"/>
  <c r="BB221" i="38"/>
  <c r="AT221" i="38"/>
  <c r="AU221" i="38"/>
  <c r="X221" i="38"/>
  <c r="BT221" i="38"/>
  <c r="L221" i="38"/>
  <c r="BP221" i="38"/>
  <c r="AJ221" i="38"/>
  <c r="N221" i="38"/>
  <c r="BH221" i="38"/>
  <c r="BY221" i="38"/>
  <c r="O221" i="38"/>
  <c r="BA221" i="38"/>
  <c r="BW221" i="38"/>
  <c r="BQ221" i="38"/>
  <c r="BK221" i="38"/>
  <c r="BZ221" i="38"/>
  <c r="CH221" i="38"/>
  <c r="CC221" i="38"/>
  <c r="AQ221" i="38"/>
  <c r="S221" i="38"/>
  <c r="CG221" i="38"/>
  <c r="AR221" i="38"/>
  <c r="CD221" i="38"/>
  <c r="BE221" i="38"/>
  <c r="BD221" i="38"/>
  <c r="W221" i="38"/>
  <c r="BM221" i="38"/>
  <c r="AO221" i="38"/>
  <c r="J76" i="38"/>
  <c r="J77" i="38"/>
  <c r="J75" i="38"/>
  <c r="J70" i="38" l="1"/>
  <c r="J87" i="35"/>
  <c r="J94" i="38"/>
  <c r="K182" i="38" s="1"/>
  <c r="K189" i="38" s="1"/>
  <c r="J59" i="38"/>
  <c r="J89" i="38" s="1"/>
  <c r="J108" i="38"/>
  <c r="K181" i="38"/>
  <c r="K188" i="38" s="1"/>
  <c r="K195" i="38" s="1"/>
  <c r="K194" i="38"/>
  <c r="K209" i="38"/>
  <c r="J109" i="38" l="1"/>
  <c r="J72" i="38"/>
  <c r="J86" i="35"/>
  <c r="J88" i="35" s="1"/>
  <c r="J226" i="38"/>
  <c r="J103" i="38"/>
  <c r="J105" i="38" s="1"/>
  <c r="K179" i="38"/>
  <c r="K186" i="38" s="1"/>
  <c r="K193" i="38" s="1"/>
  <c r="K196" i="38"/>
  <c r="K140" i="38" s="1"/>
  <c r="K215" i="38"/>
  <c r="K139" i="38"/>
  <c r="J110" i="38"/>
  <c r="J97" i="35" s="1"/>
  <c r="J102" i="35" s="1"/>
  <c r="K213" i="38" l="1"/>
  <c r="K124" i="38" s="1"/>
  <c r="K134" i="38" s="1"/>
  <c r="K148" i="38" s="1"/>
  <c r="K112" i="38" s="1"/>
  <c r="K127" i="38" s="1"/>
  <c r="K207" i="38"/>
  <c r="K137" i="38"/>
  <c r="K138" i="38" s="1"/>
  <c r="J156" i="38"/>
  <c r="J96" i="35"/>
  <c r="J114" i="38"/>
  <c r="K123" i="38" l="1"/>
  <c r="K133" i="38" s="1"/>
  <c r="K147" i="38" s="1"/>
  <c r="K214" i="38" s="1"/>
  <c r="J98" i="35"/>
  <c r="J103" i="35" s="1"/>
  <c r="J101" i="35"/>
  <c r="J159" i="38"/>
  <c r="K120" i="38"/>
  <c r="K121" i="38"/>
  <c r="K131" i="38" s="1"/>
  <c r="K145" i="38" s="1"/>
  <c r="K122" i="38"/>
  <c r="K132" i="38" s="1"/>
  <c r="K146" i="38" s="1"/>
  <c r="K130" i="38" l="1"/>
  <c r="K144" i="38" s="1"/>
  <c r="K171" i="38"/>
  <c r="J167" i="38"/>
  <c r="J160" i="38"/>
  <c r="K208" i="38"/>
  <c r="K56" i="38" l="1"/>
  <c r="K64" i="38"/>
  <c r="K63" i="38"/>
  <c r="K51" i="38"/>
  <c r="K55" i="38"/>
  <c r="K52" i="38"/>
  <c r="K168" i="38"/>
  <c r="K210" i="38"/>
  <c r="J169" i="38"/>
  <c r="K172" i="38"/>
  <c r="K173" i="38" s="1"/>
  <c r="K225" i="38" l="1"/>
  <c r="K220" i="38"/>
  <c r="K90" i="38"/>
  <c r="K91" i="35"/>
  <c r="K77" i="38"/>
  <c r="K75" i="38"/>
  <c r="K94" i="38"/>
  <c r="K92" i="35"/>
  <c r="K76" i="38"/>
  <c r="K60" i="38"/>
  <c r="K82" i="35"/>
  <c r="K81" i="35"/>
  <c r="K83" i="35" s="1"/>
  <c r="K71" i="38"/>
  <c r="K70" i="38"/>
  <c r="K59" i="38"/>
  <c r="K93" i="35" l="1"/>
  <c r="L182" i="38"/>
  <c r="L189" i="38" s="1"/>
  <c r="K109" i="38"/>
  <c r="K93" i="38"/>
  <c r="K87" i="35"/>
  <c r="K89" i="38"/>
  <c r="K86" i="35"/>
  <c r="K88" i="35" s="1"/>
  <c r="K72" i="38"/>
  <c r="K226" i="38"/>
  <c r="K104" i="38"/>
  <c r="L180" i="38"/>
  <c r="L187" i="38" s="1"/>
  <c r="K108" i="38" l="1"/>
  <c r="K110" i="38" s="1"/>
  <c r="K97" i="35" s="1"/>
  <c r="K102" i="35" s="1"/>
  <c r="L181" i="38"/>
  <c r="L188" i="38" s="1"/>
  <c r="L195" i="38" s="1"/>
  <c r="L179" i="38"/>
  <c r="L186" i="38" s="1"/>
  <c r="L193" i="38" s="1"/>
  <c r="K103" i="38"/>
  <c r="K105" i="38" s="1"/>
  <c r="L194" i="38"/>
  <c r="L209" i="38"/>
  <c r="L196" i="38"/>
  <c r="L140" i="38" s="1"/>
  <c r="L215" i="38"/>
  <c r="K156" i="38" l="1"/>
  <c r="K96" i="35"/>
  <c r="K114" i="38"/>
  <c r="L139" i="38"/>
  <c r="L213" i="38"/>
  <c r="L207" i="38"/>
  <c r="L137" i="38"/>
  <c r="L138" i="38" s="1"/>
  <c r="L120" i="38" l="1"/>
  <c r="L121" i="38"/>
  <c r="L131" i="38" s="1"/>
  <c r="L145" i="38" s="1"/>
  <c r="L124" i="38"/>
  <c r="L134" i="38" s="1"/>
  <c r="L148" i="38" s="1"/>
  <c r="L112" i="38" s="1"/>
  <c r="L127" i="38" s="1"/>
  <c r="L123" i="38"/>
  <c r="L133" i="38" s="1"/>
  <c r="L147" i="38" s="1"/>
  <c r="L214" i="38" s="1"/>
  <c r="L122" i="38"/>
  <c r="L132" i="38" s="1"/>
  <c r="L146" i="38" s="1"/>
  <c r="K98" i="35"/>
  <c r="K103" i="35" s="1"/>
  <c r="K101" i="35"/>
  <c r="K159" i="38"/>
  <c r="L208" i="38" l="1"/>
  <c r="K160" i="38"/>
  <c r="K167" i="38"/>
  <c r="L130" i="38"/>
  <c r="L144" i="38" s="1"/>
  <c r="L171" i="38"/>
  <c r="L172" i="38" s="1"/>
  <c r="L173" i="38" s="1"/>
  <c r="L56" i="38" l="1"/>
  <c r="L64" i="38"/>
  <c r="L63" i="38"/>
  <c r="L51" i="38"/>
  <c r="L55" i="38"/>
  <c r="L52" i="38"/>
  <c r="L168" i="38"/>
  <c r="L210" i="38"/>
  <c r="K169" i="38"/>
  <c r="L225" i="38" l="1"/>
  <c r="L220" i="38"/>
  <c r="L90" i="38"/>
  <c r="L77" i="38"/>
  <c r="L91" i="35"/>
  <c r="L75" i="38"/>
  <c r="L82" i="35"/>
  <c r="L60" i="38"/>
  <c r="L81" i="35"/>
  <c r="L71" i="38"/>
  <c r="L70" i="38"/>
  <c r="L59" i="38"/>
  <c r="L94" i="38"/>
  <c r="L92" i="35"/>
  <c r="L76" i="38"/>
  <c r="L93" i="35" l="1"/>
  <c r="L93" i="38"/>
  <c r="L87" i="35"/>
  <c r="M182" i="38"/>
  <c r="M189" i="38" s="1"/>
  <c r="L109" i="38"/>
  <c r="L89" i="38"/>
  <c r="L86" i="35"/>
  <c r="L88" i="35" s="1"/>
  <c r="L72" i="38"/>
  <c r="L226" i="38"/>
  <c r="L104" i="38"/>
  <c r="M180" i="38"/>
  <c r="M187" i="38" s="1"/>
  <c r="L83" i="35"/>
  <c r="M196" i="38" l="1"/>
  <c r="M140" i="38" s="1"/>
  <c r="M215" i="38"/>
  <c r="L108" i="38"/>
  <c r="L110" i="38" s="1"/>
  <c r="L97" i="35" s="1"/>
  <c r="L102" i="35" s="1"/>
  <c r="M181" i="38"/>
  <c r="M188" i="38" s="1"/>
  <c r="M195" i="38" s="1"/>
  <c r="M179" i="38"/>
  <c r="M186" i="38" s="1"/>
  <c r="M193" i="38" s="1"/>
  <c r="L103" i="38"/>
  <c r="L105" i="38" s="1"/>
  <c r="M194" i="38"/>
  <c r="M209" i="38"/>
  <c r="M207" i="38" l="1"/>
  <c r="M137" i="38"/>
  <c r="M138" i="38" s="1"/>
  <c r="M139" i="38"/>
  <c r="M213" i="38"/>
  <c r="L156" i="38"/>
  <c r="L96" i="35"/>
  <c r="L114" i="38"/>
  <c r="L98" i="35" l="1"/>
  <c r="L103" i="35" s="1"/>
  <c r="L101" i="35"/>
  <c r="L159" i="38"/>
  <c r="M124" i="38"/>
  <c r="M134" i="38" s="1"/>
  <c r="M148" i="38" s="1"/>
  <c r="M112" i="38" s="1"/>
  <c r="M127" i="38" s="1"/>
  <c r="M123" i="38"/>
  <c r="M133" i="38" s="1"/>
  <c r="M147" i="38" s="1"/>
  <c r="M214" i="38" s="1"/>
  <c r="M122" i="38"/>
  <c r="M132" i="38" s="1"/>
  <c r="M146" i="38" s="1"/>
  <c r="M120" i="38"/>
  <c r="M121" i="38"/>
  <c r="M131" i="38" s="1"/>
  <c r="M145" i="38" s="1"/>
  <c r="L160" i="38" l="1"/>
  <c r="L167" i="38"/>
  <c r="M130" i="38"/>
  <c r="M144" i="38" s="1"/>
  <c r="M171" i="38"/>
  <c r="M208" i="38"/>
  <c r="M172" i="38" l="1"/>
  <c r="M173" i="38" s="1"/>
  <c r="M56" i="38"/>
  <c r="M64" i="38"/>
  <c r="M63" i="38"/>
  <c r="M51" i="38"/>
  <c r="M55" i="38"/>
  <c r="M52" i="38"/>
  <c r="M168" i="38"/>
  <c r="M210" i="38"/>
  <c r="L169" i="38"/>
  <c r="M94" i="38" l="1"/>
  <c r="M92" i="35"/>
  <c r="M76" i="38"/>
  <c r="M225" i="38"/>
  <c r="M220" i="38"/>
  <c r="M82" i="35"/>
  <c r="M60" i="38"/>
  <c r="M81" i="35"/>
  <c r="M83" i="35" s="1"/>
  <c r="M71" i="38"/>
  <c r="M70" i="38"/>
  <c r="M59" i="38"/>
  <c r="M90" i="38"/>
  <c r="M91" i="35"/>
  <c r="M93" i="35" s="1"/>
  <c r="M77" i="38"/>
  <c r="M75" i="38"/>
  <c r="M93" i="38" l="1"/>
  <c r="M87" i="35"/>
  <c r="M89" i="38"/>
  <c r="M86" i="35"/>
  <c r="M88" i="35" s="1"/>
  <c r="M226" i="38"/>
  <c r="M72" i="38"/>
  <c r="M104" i="38"/>
  <c r="N180" i="38"/>
  <c r="N187" i="38" s="1"/>
  <c r="N182" i="38"/>
  <c r="N189" i="38" s="1"/>
  <c r="M109" i="38"/>
  <c r="N179" i="38" l="1"/>
  <c r="N186" i="38" s="1"/>
  <c r="N193" i="38" s="1"/>
  <c r="M103" i="38"/>
  <c r="M105" i="38" s="1"/>
  <c r="N196" i="38"/>
  <c r="N140" i="38" s="1"/>
  <c r="N215" i="38"/>
  <c r="N194" i="38"/>
  <c r="N209" i="38"/>
  <c r="M108" i="38"/>
  <c r="M110" i="38" s="1"/>
  <c r="M97" i="35" s="1"/>
  <c r="M102" i="35" s="1"/>
  <c r="N181" i="38"/>
  <c r="N188" i="38" s="1"/>
  <c r="N195" i="38" s="1"/>
  <c r="N139" i="38" l="1"/>
  <c r="N213" i="38"/>
  <c r="M156" i="38"/>
  <c r="M96" i="35"/>
  <c r="M114" i="38"/>
  <c r="N207" i="38"/>
  <c r="N137" i="38"/>
  <c r="N138" i="38" s="1"/>
  <c r="N120" i="38" l="1"/>
  <c r="N121" i="38"/>
  <c r="N131" i="38" s="1"/>
  <c r="N145" i="38" s="1"/>
  <c r="M101" i="35"/>
  <c r="M98" i="35"/>
  <c r="M103" i="35" s="1"/>
  <c r="M159" i="38"/>
  <c r="N124" i="38"/>
  <c r="N134" i="38" s="1"/>
  <c r="N148" i="38" s="1"/>
  <c r="N123" i="38"/>
  <c r="N133" i="38" s="1"/>
  <c r="N147" i="38" s="1"/>
  <c r="N214" i="38" s="1"/>
  <c r="N122" i="38"/>
  <c r="N132" i="38" s="1"/>
  <c r="N146" i="38" s="1"/>
  <c r="O148" i="38" l="1"/>
  <c r="N112" i="38"/>
  <c r="N127" i="38" s="1"/>
  <c r="M167" i="38"/>
  <c r="M160" i="38"/>
  <c r="N208" i="38"/>
  <c r="N130" i="38"/>
  <c r="N144" i="38" s="1"/>
  <c r="N171" i="38"/>
  <c r="N172" i="38" s="1"/>
  <c r="N173" i="38" s="1"/>
  <c r="N56" i="38" l="1"/>
  <c r="N64" i="38"/>
  <c r="N63" i="38"/>
  <c r="N51" i="38"/>
  <c r="N55" i="38"/>
  <c r="N52" i="38"/>
  <c r="N168" i="38"/>
  <c r="N210" i="38"/>
  <c r="M169" i="38"/>
  <c r="O112" i="38"/>
  <c r="P148" i="38"/>
  <c r="Q148" i="38" l="1"/>
  <c r="P112" i="38"/>
  <c r="J19" i="22"/>
  <c r="N81" i="35"/>
  <c r="N70" i="38"/>
  <c r="N71" i="38"/>
  <c r="N59" i="38"/>
  <c r="N90" i="38"/>
  <c r="N91" i="35"/>
  <c r="N77" i="38"/>
  <c r="N75" i="38"/>
  <c r="N82" i="35"/>
  <c r="N60" i="38"/>
  <c r="N94" i="38"/>
  <c r="N92" i="35"/>
  <c r="N76" i="38"/>
  <c r="N225" i="38"/>
  <c r="N220" i="38"/>
  <c r="N89" i="38" l="1"/>
  <c r="N72" i="38"/>
  <c r="J21" i="22" s="1"/>
  <c r="J22" i="22" s="1"/>
  <c r="N86" i="35"/>
  <c r="N226" i="38"/>
  <c r="N109" i="38"/>
  <c r="O182" i="38"/>
  <c r="O189" i="38" s="1"/>
  <c r="N93" i="38"/>
  <c r="N87" i="35"/>
  <c r="N83" i="35"/>
  <c r="J29" i="22"/>
  <c r="J33" i="22" s="1"/>
  <c r="J26" i="39" s="1"/>
  <c r="J35" i="22"/>
  <c r="J38" i="22" s="1"/>
  <c r="J27" i="39" s="1"/>
  <c r="J16" i="39" s="1"/>
  <c r="J57" i="22"/>
  <c r="J61" i="22" s="1"/>
  <c r="J37" i="39" s="1"/>
  <c r="J119" i="22"/>
  <c r="J122" i="22" s="1"/>
  <c r="J60" i="39" s="1"/>
  <c r="J85" i="22"/>
  <c r="J89" i="22" s="1"/>
  <c r="J48" i="39" s="1"/>
  <c r="J113" i="22"/>
  <c r="J117" i="22" s="1"/>
  <c r="J59" i="39" s="1"/>
  <c r="J63" i="22"/>
  <c r="J66" i="22" s="1"/>
  <c r="J38" i="39" s="1"/>
  <c r="J91" i="22"/>
  <c r="J94" i="22" s="1"/>
  <c r="J49" i="39" s="1"/>
  <c r="N104" i="38"/>
  <c r="O180" i="38"/>
  <c r="O187" i="38" s="1"/>
  <c r="N93" i="35"/>
  <c r="R148" i="38"/>
  <c r="Q112" i="38"/>
  <c r="J41" i="39" l="1"/>
  <c r="J52" i="39"/>
  <c r="N88" i="35"/>
  <c r="O196" i="38"/>
  <c r="O140" i="38" s="1"/>
  <c r="O215" i="38"/>
  <c r="J15" i="39"/>
  <c r="J30" i="39"/>
  <c r="J47" i="22"/>
  <c r="J50" i="22" s="1"/>
  <c r="J32" i="39" s="1"/>
  <c r="J21" i="39" s="1"/>
  <c r="O76" i="31" s="1"/>
  <c r="J103" i="22"/>
  <c r="J106" i="22" s="1"/>
  <c r="J54" i="39" s="1"/>
  <c r="J131" i="22"/>
  <c r="J134" i="22" s="1"/>
  <c r="J65" i="39" s="1"/>
  <c r="J75" i="22"/>
  <c r="J78" i="22" s="1"/>
  <c r="J43" i="39" s="1"/>
  <c r="R112" i="38"/>
  <c r="S148" i="38"/>
  <c r="N108" i="38"/>
  <c r="N110" i="38" s="1"/>
  <c r="N97" i="35" s="1"/>
  <c r="N102" i="35" s="1"/>
  <c r="O181" i="38"/>
  <c r="O188" i="38" s="1"/>
  <c r="O195" i="38" s="1"/>
  <c r="O194" i="38"/>
  <c r="O209" i="38"/>
  <c r="O122" i="23"/>
  <c r="O123" i="23" s="1"/>
  <c r="O113" i="25"/>
  <c r="O114" i="25" s="1"/>
  <c r="J63" i="39"/>
  <c r="O179" i="38"/>
  <c r="O186" i="38" s="1"/>
  <c r="O193" i="38" s="1"/>
  <c r="N103" i="38"/>
  <c r="N105" i="38" s="1"/>
  <c r="N156" i="38" l="1"/>
  <c r="N96" i="35"/>
  <c r="N114" i="38"/>
  <c r="O213" i="38"/>
  <c r="O139" i="38"/>
  <c r="S112" i="38"/>
  <c r="T148" i="38"/>
  <c r="O38" i="30"/>
  <c r="H144" i="23"/>
  <c r="O110" i="31"/>
  <c r="O112" i="31" s="1"/>
  <c r="P109" i="31" s="1"/>
  <c r="O77" i="31"/>
  <c r="O68" i="35"/>
  <c r="O207" i="38"/>
  <c r="O137" i="38"/>
  <c r="O138" i="38" s="1"/>
  <c r="O18" i="23"/>
  <c r="O18" i="25"/>
  <c r="O19" i="25" s="1"/>
  <c r="J19" i="39"/>
  <c r="P125" i="25"/>
  <c r="P198" i="25" s="1"/>
  <c r="Q125" i="25"/>
  <c r="AA125" i="25"/>
  <c r="R125" i="25"/>
  <c r="O32" i="30"/>
  <c r="U125" i="25"/>
  <c r="S125" i="25"/>
  <c r="AB125" i="25"/>
  <c r="X125" i="25"/>
  <c r="Y125" i="25"/>
  <c r="AD125" i="25"/>
  <c r="W125" i="25"/>
  <c r="Z125" i="25"/>
  <c r="T125" i="25"/>
  <c r="V125" i="25"/>
  <c r="AC125" i="25"/>
  <c r="H125" i="25"/>
  <c r="O19" i="23" l="1"/>
  <c r="O104" i="31"/>
  <c r="O106" i="31" s="1"/>
  <c r="P103" i="31" s="1"/>
  <c r="T112" i="38"/>
  <c r="U148" i="38"/>
  <c r="O34" i="30"/>
  <c r="P31" i="30" s="1"/>
  <c r="O52" i="31"/>
  <c r="O64" i="31" s="1"/>
  <c r="O120" i="38"/>
  <c r="O121" i="38"/>
  <c r="J15" i="22"/>
  <c r="W30" i="25"/>
  <c r="Z30" i="25"/>
  <c r="AE30" i="25"/>
  <c r="AH30" i="25"/>
  <c r="T30" i="25"/>
  <c r="AB30" i="25"/>
  <c r="AK30" i="25"/>
  <c r="AS30" i="25"/>
  <c r="V30" i="25"/>
  <c r="AA30" i="25"/>
  <c r="AD30" i="25"/>
  <c r="AI30" i="25"/>
  <c r="AM30" i="25"/>
  <c r="AQ30" i="25"/>
  <c r="P30" i="25"/>
  <c r="P103" i="25" s="1"/>
  <c r="Q30" i="25"/>
  <c r="R30" i="25"/>
  <c r="O17" i="30"/>
  <c r="U30" i="25"/>
  <c r="AC30" i="25"/>
  <c r="AJ30" i="25"/>
  <c r="AR30" i="25"/>
  <c r="S30" i="25"/>
  <c r="AL30" i="25"/>
  <c r="Y30" i="25"/>
  <c r="AN30" i="25"/>
  <c r="AO30" i="25"/>
  <c r="AW30" i="25"/>
  <c r="BA30" i="25"/>
  <c r="BD30" i="25"/>
  <c r="AU30" i="25"/>
  <c r="AY30" i="25"/>
  <c r="AF30" i="25"/>
  <c r="AP30" i="25"/>
  <c r="AT30" i="25"/>
  <c r="AV30" i="25"/>
  <c r="AX30" i="25"/>
  <c r="AZ30" i="25"/>
  <c r="BB30" i="25"/>
  <c r="X30" i="25"/>
  <c r="AG30" i="25"/>
  <c r="BJ30" i="25"/>
  <c r="BK30" i="25"/>
  <c r="BI30" i="25"/>
  <c r="BE30" i="25"/>
  <c r="BG30" i="25"/>
  <c r="BL30" i="25"/>
  <c r="BM30" i="25"/>
  <c r="BF30" i="25"/>
  <c r="BH30" i="25"/>
  <c r="BC30" i="25"/>
  <c r="H30" i="25"/>
  <c r="O69" i="35"/>
  <c r="O74" i="35"/>
  <c r="O75" i="35" s="1"/>
  <c r="O123" i="38"/>
  <c r="O122" i="38"/>
  <c r="O124" i="38"/>
  <c r="O83" i="38"/>
  <c r="O79" i="31"/>
  <c r="P33" i="30"/>
  <c r="P58" i="31" s="1"/>
  <c r="P19" i="35"/>
  <c r="P91" i="31"/>
  <c r="N98" i="35"/>
  <c r="N103" i="35" s="1"/>
  <c r="N101" i="35"/>
  <c r="O40" i="30"/>
  <c r="P37" i="30" s="1"/>
  <c r="O25" i="31"/>
  <c r="O37" i="31" s="1"/>
  <c r="Q144" i="23"/>
  <c r="P144" i="23"/>
  <c r="P217" i="23" s="1"/>
  <c r="R144" i="23"/>
  <c r="T144" i="23"/>
  <c r="S144" i="23"/>
  <c r="U144" i="23"/>
  <c r="X144" i="23"/>
  <c r="W144" i="23"/>
  <c r="Z144" i="23"/>
  <c r="Y144" i="23"/>
  <c r="V144" i="23"/>
  <c r="AB144" i="23"/>
  <c r="AD144" i="23"/>
  <c r="AA144" i="23"/>
  <c r="AC144" i="23"/>
  <c r="AE144" i="23"/>
  <c r="AH144" i="23"/>
  <c r="AF144" i="23"/>
  <c r="AJ144" i="23"/>
  <c r="AK144" i="23"/>
  <c r="AM144" i="23"/>
  <c r="AO144" i="23"/>
  <c r="AN144" i="23"/>
  <c r="AG144" i="23"/>
  <c r="AI144" i="23"/>
  <c r="AQ144" i="23"/>
  <c r="AL144" i="23"/>
  <c r="AV144" i="23"/>
  <c r="AR144" i="23"/>
  <c r="AP144" i="23"/>
  <c r="AT144" i="23"/>
  <c r="AS144" i="23"/>
  <c r="AU144" i="23"/>
  <c r="AW144" i="23"/>
  <c r="BA144" i="23"/>
  <c r="BC144" i="23"/>
  <c r="BE144" i="23"/>
  <c r="BG144" i="23"/>
  <c r="AX144" i="23"/>
  <c r="AZ144" i="23"/>
  <c r="BH144" i="23"/>
  <c r="BB144" i="23"/>
  <c r="BF144" i="23"/>
  <c r="AY144" i="23"/>
  <c r="BJ144" i="23"/>
  <c r="BD144" i="23"/>
  <c r="BN144" i="23"/>
  <c r="BM144" i="23"/>
  <c r="BO144" i="23"/>
  <c r="BL144" i="23"/>
  <c r="BP144" i="23"/>
  <c r="BI144" i="23"/>
  <c r="BK144" i="23"/>
  <c r="BR144" i="23"/>
  <c r="BQ144" i="23"/>
  <c r="BS144" i="23"/>
  <c r="BT144" i="23"/>
  <c r="BV144" i="23"/>
  <c r="BW144" i="23"/>
  <c r="BY144" i="23"/>
  <c r="BX144" i="23"/>
  <c r="BU144" i="23"/>
  <c r="CB144" i="23"/>
  <c r="BZ144" i="23"/>
  <c r="CA144" i="23"/>
  <c r="CC144" i="23"/>
  <c r="CH144" i="23"/>
  <c r="CE144" i="23"/>
  <c r="CG144" i="23"/>
  <c r="CF144" i="23"/>
  <c r="CD144" i="23"/>
  <c r="N159" i="38"/>
  <c r="P19" i="31" l="1"/>
  <c r="P46" i="35"/>
  <c r="P39" i="30"/>
  <c r="P31" i="31" s="1"/>
  <c r="P111" i="31"/>
  <c r="P25" i="35"/>
  <c r="P31" i="35" s="1"/>
  <c r="O19" i="30"/>
  <c r="P16" i="30" s="1"/>
  <c r="O51" i="31"/>
  <c r="V148" i="38"/>
  <c r="U112" i="38"/>
  <c r="N167" i="38"/>
  <c r="N160" i="38"/>
  <c r="O127" i="38"/>
  <c r="O133" i="38" s="1"/>
  <c r="O147" i="38" s="1"/>
  <c r="O214" i="38" s="1"/>
  <c r="O157" i="38"/>
  <c r="O126" i="38"/>
  <c r="P18" i="30"/>
  <c r="P57" i="31" s="1"/>
  <c r="P60" i="31" s="1"/>
  <c r="P18" i="35"/>
  <c r="P21" i="35" s="1"/>
  <c r="P61" i="35" s="1"/>
  <c r="P90" i="31"/>
  <c r="P40" i="35"/>
  <c r="P46" i="31"/>
  <c r="O23" i="30"/>
  <c r="H40" i="23"/>
  <c r="O130" i="38" l="1"/>
  <c r="O144" i="38" s="1"/>
  <c r="O131" i="38"/>
  <c r="O145" i="38" s="1"/>
  <c r="O132" i="38"/>
  <c r="O146" i="38" s="1"/>
  <c r="P39" i="35"/>
  <c r="P42" i="35" s="1"/>
  <c r="P60" i="35" s="1"/>
  <c r="P63" i="35" s="1"/>
  <c r="P45" i="31"/>
  <c r="P52" i="35"/>
  <c r="O208" i="38"/>
  <c r="O63" i="31"/>
  <c r="O66" i="31" s="1"/>
  <c r="O54" i="31"/>
  <c r="R40" i="23"/>
  <c r="Q40" i="23"/>
  <c r="P40" i="23"/>
  <c r="T40" i="23"/>
  <c r="V40" i="23"/>
  <c r="W40" i="23"/>
  <c r="U40" i="23"/>
  <c r="X40" i="23"/>
  <c r="Y40" i="23"/>
  <c r="S40" i="23"/>
  <c r="AD40" i="23"/>
  <c r="AE40" i="23"/>
  <c r="Z40" i="23"/>
  <c r="AB40" i="23"/>
  <c r="AC40" i="23"/>
  <c r="AA40" i="23"/>
  <c r="AF40" i="23"/>
  <c r="AP40" i="23"/>
  <c r="AG40" i="23"/>
  <c r="AH40" i="23"/>
  <c r="AO40" i="23"/>
  <c r="AI40" i="23"/>
  <c r="AJ40" i="23"/>
  <c r="AK40" i="23"/>
  <c r="AM40" i="23"/>
  <c r="AN40" i="23"/>
  <c r="AQ40" i="23"/>
  <c r="AL40" i="23"/>
  <c r="AR40" i="23"/>
  <c r="AT40" i="23"/>
  <c r="AU40" i="23"/>
  <c r="AS40" i="23"/>
  <c r="AX40" i="23"/>
  <c r="BF40" i="23"/>
  <c r="BG40" i="23"/>
  <c r="AW40" i="23"/>
  <c r="AZ40" i="23"/>
  <c r="AY40" i="23"/>
  <c r="BB40" i="23"/>
  <c r="BC40" i="23"/>
  <c r="AV40" i="23"/>
  <c r="BD40" i="23"/>
  <c r="BE40" i="23"/>
  <c r="BH40" i="23"/>
  <c r="BI40" i="23"/>
  <c r="BA40" i="23"/>
  <c r="BM40" i="23"/>
  <c r="BN40" i="23"/>
  <c r="BO40" i="23"/>
  <c r="BL40" i="23"/>
  <c r="BR40" i="23"/>
  <c r="BJ40" i="23"/>
  <c r="BK40" i="23"/>
  <c r="BT40" i="23"/>
  <c r="BP40" i="23"/>
  <c r="BU40" i="23"/>
  <c r="BQ40" i="23"/>
  <c r="BW40" i="23"/>
  <c r="BV40" i="23"/>
  <c r="CC40" i="23"/>
  <c r="BZ40" i="23"/>
  <c r="CA40" i="23"/>
  <c r="BX40" i="23"/>
  <c r="BS40" i="23"/>
  <c r="CB40" i="23"/>
  <c r="BY40" i="23"/>
  <c r="CD40" i="23"/>
  <c r="CE40" i="23"/>
  <c r="CF40" i="23"/>
  <c r="CH40" i="23"/>
  <c r="CG40" i="23"/>
  <c r="O25" i="30"/>
  <c r="P22" i="30" s="1"/>
  <c r="O24" i="31"/>
  <c r="V112" i="38"/>
  <c r="W148" i="38"/>
  <c r="O171" i="38"/>
  <c r="N169" i="38"/>
  <c r="H162" i="38"/>
  <c r="O172" i="38" l="1"/>
  <c r="O173" i="38" s="1"/>
  <c r="W112" i="38"/>
  <c r="X148" i="38"/>
  <c r="P113" i="23"/>
  <c r="P105" i="31"/>
  <c r="O64" i="38"/>
  <c r="O63" i="38"/>
  <c r="O51" i="38"/>
  <c r="O55" i="38"/>
  <c r="O52" i="38"/>
  <c r="O56" i="38"/>
  <c r="O168" i="38"/>
  <c r="O210" i="38"/>
  <c r="O36" i="31"/>
  <c r="O39" i="31" s="1"/>
  <c r="O27" i="31"/>
  <c r="P18" i="31"/>
  <c r="P45" i="35"/>
  <c r="P48" i="31"/>
  <c r="P24" i="30" l="1"/>
  <c r="P30" i="31" s="1"/>
  <c r="P33" i="31" s="1"/>
  <c r="P75" i="31" s="1"/>
  <c r="P67" i="35" s="1"/>
  <c r="P73" i="35" s="1"/>
  <c r="P24" i="35"/>
  <c r="Y148" i="38"/>
  <c r="X112" i="38"/>
  <c r="O82" i="35"/>
  <c r="O60" i="38"/>
  <c r="K19" i="22"/>
  <c r="O81" i="35"/>
  <c r="O83" i="35" s="1"/>
  <c r="O70" i="38"/>
  <c r="O71" i="38"/>
  <c r="O59" i="38"/>
  <c r="O225" i="38"/>
  <c r="O220" i="38"/>
  <c r="O90" i="38"/>
  <c r="O77" i="38"/>
  <c r="O75" i="38"/>
  <c r="O91" i="35"/>
  <c r="P51" i="35"/>
  <c r="P54" i="35" s="1"/>
  <c r="P48" i="35"/>
  <c r="P21" i="31"/>
  <c r="P74" i="31" s="1"/>
  <c r="O94" i="38"/>
  <c r="O92" i="35"/>
  <c r="O76" i="38"/>
  <c r="P66" i="35" l="1"/>
  <c r="O109" i="38"/>
  <c r="P182" i="38"/>
  <c r="P189" i="38" s="1"/>
  <c r="Y112" i="38"/>
  <c r="Z148" i="38"/>
  <c r="O104" i="38"/>
  <c r="P180" i="38"/>
  <c r="P187" i="38" s="1"/>
  <c r="O72" i="38"/>
  <c r="K21" i="22" s="1"/>
  <c r="K22" i="22" s="1"/>
  <c r="O89" i="38"/>
  <c r="O86" i="35"/>
  <c r="O226" i="38"/>
  <c r="P30" i="35"/>
  <c r="P33" i="35" s="1"/>
  <c r="P27" i="35"/>
  <c r="K29" i="22"/>
  <c r="K33" i="22" s="1"/>
  <c r="K26" i="39" s="1"/>
  <c r="K35" i="22"/>
  <c r="K38" i="22" s="1"/>
  <c r="K27" i="39" s="1"/>
  <c r="K16" i="39" s="1"/>
  <c r="K63" i="22"/>
  <c r="K66" i="22" s="1"/>
  <c r="K38" i="39" s="1"/>
  <c r="K113" i="22"/>
  <c r="K117" i="22" s="1"/>
  <c r="K59" i="39" s="1"/>
  <c r="K119" i="22"/>
  <c r="K122" i="22" s="1"/>
  <c r="K60" i="39" s="1"/>
  <c r="K85" i="22"/>
  <c r="K89" i="22" s="1"/>
  <c r="K48" i="39" s="1"/>
  <c r="K57" i="22"/>
  <c r="K61" i="22" s="1"/>
  <c r="K37" i="39" s="1"/>
  <c r="K91" i="22"/>
  <c r="K94" i="22" s="1"/>
  <c r="K49" i="39" s="1"/>
  <c r="O93" i="38"/>
  <c r="O87" i="35"/>
  <c r="O93" i="35"/>
  <c r="K41" i="39" l="1"/>
  <c r="O88" i="35"/>
  <c r="P209" i="38"/>
  <c r="P194" i="38"/>
  <c r="K52" i="39"/>
  <c r="AA148" i="38"/>
  <c r="Z112" i="38"/>
  <c r="K63" i="39"/>
  <c r="O103" i="38"/>
  <c r="O105" i="38" s="1"/>
  <c r="P179" i="38"/>
  <c r="P186" i="38" s="1"/>
  <c r="P193" i="38" s="1"/>
  <c r="P196" i="38"/>
  <c r="P140" i="38" s="1"/>
  <c r="P215" i="38"/>
  <c r="K47" i="22"/>
  <c r="K50" i="22" s="1"/>
  <c r="K32" i="39" s="1"/>
  <c r="K21" i="39" s="1"/>
  <c r="P76" i="31" s="1"/>
  <c r="K75" i="22"/>
  <c r="K78" i="22" s="1"/>
  <c r="K43" i="39" s="1"/>
  <c r="K103" i="22"/>
  <c r="K106" i="22" s="1"/>
  <c r="K54" i="39" s="1"/>
  <c r="K131" i="22"/>
  <c r="K134" i="22" s="1"/>
  <c r="K65" i="39" s="1"/>
  <c r="O108" i="38"/>
  <c r="O110" i="38" s="1"/>
  <c r="O97" i="35" s="1"/>
  <c r="O102" i="35" s="1"/>
  <c r="P181" i="38"/>
  <c r="P188" i="38" s="1"/>
  <c r="P195" i="38" s="1"/>
  <c r="P122" i="23"/>
  <c r="P123" i="23" s="1"/>
  <c r="P113" i="25"/>
  <c r="P114" i="25" s="1"/>
  <c r="P72" i="35"/>
  <c r="K15" i="39"/>
  <c r="K30" i="39"/>
  <c r="P18" i="23" l="1"/>
  <c r="P18" i="25"/>
  <c r="P19" i="25" s="1"/>
  <c r="K19" i="39"/>
  <c r="AA112" i="38"/>
  <c r="AB148" i="38"/>
  <c r="V126" i="25"/>
  <c r="AC126" i="25"/>
  <c r="Q126" i="25"/>
  <c r="Q198" i="25" s="1"/>
  <c r="AA126" i="25"/>
  <c r="R126" i="25"/>
  <c r="AE126" i="25"/>
  <c r="U126" i="25"/>
  <c r="S126" i="25"/>
  <c r="AB126" i="25"/>
  <c r="X126" i="25"/>
  <c r="Y126" i="25"/>
  <c r="AD126" i="25"/>
  <c r="W126" i="25"/>
  <c r="Z126" i="25"/>
  <c r="T126" i="25"/>
  <c r="P32" i="30"/>
  <c r="H126" i="25"/>
  <c r="P68" i="35"/>
  <c r="P77" i="31"/>
  <c r="H145" i="23"/>
  <c r="P38" i="30"/>
  <c r="P110" i="31"/>
  <c r="P112" i="31" s="1"/>
  <c r="Q109" i="31" s="1"/>
  <c r="P137" i="38"/>
  <c r="P138" i="38" s="1"/>
  <c r="P207" i="38"/>
  <c r="O156" i="38"/>
  <c r="O159" i="38" s="1"/>
  <c r="O96" i="35"/>
  <c r="O114" i="38"/>
  <c r="P139" i="38"/>
  <c r="P213" i="38"/>
  <c r="Q33" i="30" l="1"/>
  <c r="Q58" i="31" s="1"/>
  <c r="Q19" i="35"/>
  <c r="O160" i="38"/>
  <c r="O167" i="38"/>
  <c r="O169" i="38" s="1"/>
  <c r="AC148" i="38"/>
  <c r="AB112" i="38"/>
  <c r="P52" i="31"/>
  <c r="P64" i="31" s="1"/>
  <c r="P34" i="30"/>
  <c r="Q31" i="30" s="1"/>
  <c r="O98" i="35"/>
  <c r="O103" i="35" s="1"/>
  <c r="O101" i="35"/>
  <c r="P74" i="35"/>
  <c r="P75" i="35" s="1"/>
  <c r="P69" i="35"/>
  <c r="P120" i="38"/>
  <c r="P121" i="38"/>
  <c r="K15" i="22"/>
  <c r="P122" i="38"/>
  <c r="P123" i="38"/>
  <c r="P124" i="38"/>
  <c r="X31" i="25"/>
  <c r="Y31" i="25"/>
  <c r="AF31" i="25"/>
  <c r="AG31" i="25"/>
  <c r="W31" i="25"/>
  <c r="Z31" i="25"/>
  <c r="AE31" i="25"/>
  <c r="AH31" i="25"/>
  <c r="AP31" i="25"/>
  <c r="P17" i="30"/>
  <c r="T31" i="25"/>
  <c r="AB31" i="25"/>
  <c r="AK31" i="25"/>
  <c r="AS31" i="25"/>
  <c r="V31" i="25"/>
  <c r="AA31" i="25"/>
  <c r="AD31" i="25"/>
  <c r="AI31" i="25"/>
  <c r="AM31" i="25"/>
  <c r="AQ31" i="25"/>
  <c r="Q31" i="25"/>
  <c r="Q103" i="25" s="1"/>
  <c r="R31" i="25"/>
  <c r="U31" i="25"/>
  <c r="AC31" i="25"/>
  <c r="AJ31" i="25"/>
  <c r="AN31" i="25"/>
  <c r="AO31" i="25"/>
  <c r="AW31" i="25"/>
  <c r="BA31" i="25"/>
  <c r="BD31" i="25"/>
  <c r="AU31" i="25"/>
  <c r="AY31" i="25"/>
  <c r="AT31" i="25"/>
  <c r="AV31" i="25"/>
  <c r="BC31" i="25"/>
  <c r="AX31" i="25"/>
  <c r="S31" i="25"/>
  <c r="AL31" i="25"/>
  <c r="AR31" i="25"/>
  <c r="BB31" i="25"/>
  <c r="BJ31" i="25"/>
  <c r="AZ31" i="25"/>
  <c r="BK31" i="25"/>
  <c r="BN31" i="25"/>
  <c r="BH31" i="25"/>
  <c r="BF31" i="25"/>
  <c r="BM31" i="25"/>
  <c r="BE31" i="25"/>
  <c r="BG31" i="25"/>
  <c r="BL31" i="25"/>
  <c r="BI31" i="25"/>
  <c r="H31" i="25"/>
  <c r="P83" i="38"/>
  <c r="P79" i="31"/>
  <c r="Q91" i="31"/>
  <c r="P25" i="31"/>
  <c r="P37" i="31" s="1"/>
  <c r="P40" i="30"/>
  <c r="Q37" i="30" s="1"/>
  <c r="R145" i="23"/>
  <c r="Q145" i="23"/>
  <c r="Q217" i="23" s="1"/>
  <c r="U145" i="23"/>
  <c r="T145" i="23"/>
  <c r="S145" i="23"/>
  <c r="AB145" i="23"/>
  <c r="X145" i="23"/>
  <c r="V145" i="23"/>
  <c r="Y145" i="23"/>
  <c r="Z145" i="23"/>
  <c r="AD145" i="23"/>
  <c r="AF145" i="23"/>
  <c r="AC145" i="23"/>
  <c r="AE145" i="23"/>
  <c r="W145" i="23"/>
  <c r="AG145" i="23"/>
  <c r="AI145" i="23"/>
  <c r="AL145" i="23"/>
  <c r="AJ145" i="23"/>
  <c r="AK145" i="23"/>
  <c r="AM145" i="23"/>
  <c r="AO145" i="23"/>
  <c r="AH145" i="23"/>
  <c r="AA145" i="23"/>
  <c r="AP145" i="23"/>
  <c r="AN145" i="23"/>
  <c r="AR145" i="23"/>
  <c r="AV145" i="23"/>
  <c r="AQ145" i="23"/>
  <c r="AT145" i="23"/>
  <c r="AY145" i="23"/>
  <c r="BB145" i="23"/>
  <c r="BF145" i="23"/>
  <c r="AW145" i="23"/>
  <c r="AS145" i="23"/>
  <c r="AU145" i="23"/>
  <c r="AX145" i="23"/>
  <c r="AZ145" i="23"/>
  <c r="BD145" i="23"/>
  <c r="BC145" i="23"/>
  <c r="BH145" i="23"/>
  <c r="BE145" i="23"/>
  <c r="BA145" i="23"/>
  <c r="BI145" i="23"/>
  <c r="BK145" i="23"/>
  <c r="BN145" i="23"/>
  <c r="BM145" i="23"/>
  <c r="BO145" i="23"/>
  <c r="BQ145" i="23"/>
  <c r="BL145" i="23"/>
  <c r="BP145" i="23"/>
  <c r="BG145" i="23"/>
  <c r="BR145" i="23"/>
  <c r="BS145" i="23"/>
  <c r="BJ145" i="23"/>
  <c r="BU145" i="23"/>
  <c r="BV145" i="23"/>
  <c r="BW145" i="23"/>
  <c r="BT145" i="23"/>
  <c r="BX145" i="23"/>
  <c r="BY145" i="23"/>
  <c r="CB145" i="23"/>
  <c r="BZ145" i="23"/>
  <c r="CD145" i="23"/>
  <c r="CA145" i="23"/>
  <c r="CC145" i="23"/>
  <c r="CH145" i="23"/>
  <c r="CE145" i="23"/>
  <c r="CG145" i="23"/>
  <c r="CF145" i="23"/>
  <c r="P19" i="23"/>
  <c r="P104" i="31"/>
  <c r="P106" i="31" s="1"/>
  <c r="Q103" i="31" s="1"/>
  <c r="P51" i="31" l="1"/>
  <c r="P19" i="30"/>
  <c r="Q16" i="30" s="1"/>
  <c r="Q46" i="31"/>
  <c r="Q40" i="35"/>
  <c r="Q90" i="31"/>
  <c r="AD148" i="38"/>
  <c r="AC112" i="38"/>
  <c r="Q39" i="30"/>
  <c r="Q31" i="31" s="1"/>
  <c r="Q111" i="31"/>
  <c r="Q25" i="35"/>
  <c r="Q31" i="35" s="1"/>
  <c r="P23" i="30"/>
  <c r="H41" i="23"/>
  <c r="Q19" i="31"/>
  <c r="Q46" i="35"/>
  <c r="Q52" i="35" s="1"/>
  <c r="P127" i="38"/>
  <c r="P133" i="38" s="1"/>
  <c r="P147" i="38" s="1"/>
  <c r="P214" i="38" s="1"/>
  <c r="P157" i="38"/>
  <c r="P126" i="38"/>
  <c r="Q18" i="30"/>
  <c r="Q57" i="31" s="1"/>
  <c r="Q60" i="31" s="1"/>
  <c r="Q18" i="35"/>
  <c r="Q21" i="35" s="1"/>
  <c r="Q61" i="35" s="1"/>
  <c r="P130" i="38" l="1"/>
  <c r="P144" i="38" s="1"/>
  <c r="P131" i="38"/>
  <c r="P145" i="38" s="1"/>
  <c r="P24" i="31"/>
  <c r="P25" i="30"/>
  <c r="Q22" i="30" s="1"/>
  <c r="R41" i="23"/>
  <c r="Q41" i="23"/>
  <c r="S41" i="23"/>
  <c r="T41" i="23"/>
  <c r="V41" i="23"/>
  <c r="W41" i="23"/>
  <c r="U41" i="23"/>
  <c r="X41" i="23"/>
  <c r="Y41" i="23"/>
  <c r="AD41" i="23"/>
  <c r="AE41" i="23"/>
  <c r="Z41" i="23"/>
  <c r="AB41" i="23"/>
  <c r="AC41" i="23"/>
  <c r="AA41" i="23"/>
  <c r="AH41" i="23"/>
  <c r="AI41" i="23"/>
  <c r="AG41" i="23"/>
  <c r="AF41" i="23"/>
  <c r="AP41" i="23"/>
  <c r="AO41" i="23"/>
  <c r="AL41" i="23"/>
  <c r="AM41" i="23"/>
  <c r="AJ41" i="23"/>
  <c r="AK41" i="23"/>
  <c r="AN41" i="23"/>
  <c r="AQ41" i="23"/>
  <c r="AW41" i="23"/>
  <c r="AR41" i="23"/>
  <c r="AT41" i="23"/>
  <c r="AU41" i="23"/>
  <c r="AS41" i="23"/>
  <c r="BA41" i="23"/>
  <c r="AX41" i="23"/>
  <c r="AZ41" i="23"/>
  <c r="AY41" i="23"/>
  <c r="AV41" i="23"/>
  <c r="BC41" i="23"/>
  <c r="BD41" i="23"/>
  <c r="BH41" i="23"/>
  <c r="BB41" i="23"/>
  <c r="BJ41" i="23"/>
  <c r="BK41" i="23"/>
  <c r="BE41" i="23"/>
  <c r="BL41" i="23"/>
  <c r="BI41" i="23"/>
  <c r="BM41" i="23"/>
  <c r="BN41" i="23"/>
  <c r="BO41" i="23"/>
  <c r="BF41" i="23"/>
  <c r="BP41" i="23"/>
  <c r="BG41" i="23"/>
  <c r="BR41" i="23"/>
  <c r="BT41" i="23"/>
  <c r="BQ41" i="23"/>
  <c r="BW41" i="23"/>
  <c r="BS41" i="23"/>
  <c r="BU41" i="23"/>
  <c r="BX41" i="23"/>
  <c r="BV41" i="23"/>
  <c r="CC41" i="23"/>
  <c r="BZ41" i="23"/>
  <c r="CA41" i="23"/>
  <c r="CB41" i="23"/>
  <c r="CD41" i="23"/>
  <c r="CG41" i="23"/>
  <c r="CE41" i="23"/>
  <c r="CF41" i="23"/>
  <c r="BY41" i="23"/>
  <c r="CH41" i="23"/>
  <c r="AD112" i="38"/>
  <c r="AE148" i="38"/>
  <c r="P132" i="38"/>
  <c r="P146" i="38" s="1"/>
  <c r="Q45" i="31"/>
  <c r="Q39" i="35"/>
  <c r="Q42" i="35" s="1"/>
  <c r="Q60" i="35" s="1"/>
  <c r="Q63" i="35" s="1"/>
  <c r="P54" i="31"/>
  <c r="P63" i="31"/>
  <c r="P66" i="31" s="1"/>
  <c r="Q18" i="31" l="1"/>
  <c r="Q45" i="35"/>
  <c r="P27" i="31"/>
  <c r="P36" i="31"/>
  <c r="P39" i="31" s="1"/>
  <c r="AF148" i="38"/>
  <c r="AE112" i="38"/>
  <c r="P208" i="38"/>
  <c r="Q48" i="31"/>
  <c r="P171" i="38"/>
  <c r="Q105" i="31"/>
  <c r="Q113" i="23"/>
  <c r="P55" i="38" l="1"/>
  <c r="P52" i="38"/>
  <c r="P56" i="38"/>
  <c r="P64" i="38"/>
  <c r="P63" i="38"/>
  <c r="P51" i="38"/>
  <c r="P168" i="38"/>
  <c r="P210" i="38"/>
  <c r="Q51" i="35"/>
  <c r="Q54" i="35" s="1"/>
  <c r="Q48" i="35"/>
  <c r="AF112" i="38"/>
  <c r="AG148" i="38"/>
  <c r="Q21" i="31"/>
  <c r="Q74" i="31" s="1"/>
  <c r="P172" i="38"/>
  <c r="P173" i="38" s="1"/>
  <c r="Q24" i="30"/>
  <c r="Q30" i="31" s="1"/>
  <c r="Q33" i="31" s="1"/>
  <c r="Q75" i="31" s="1"/>
  <c r="Q67" i="35" s="1"/>
  <c r="Q73" i="35" s="1"/>
  <c r="Q24" i="35"/>
  <c r="P90" i="38" l="1"/>
  <c r="P91" i="35"/>
  <c r="P75" i="38"/>
  <c r="P77" i="38"/>
  <c r="P225" i="38"/>
  <c r="P220" i="38"/>
  <c r="L19" i="22"/>
  <c r="P81" i="35"/>
  <c r="P83" i="35" s="1"/>
  <c r="P71" i="38"/>
  <c r="P70" i="38"/>
  <c r="P59" i="38"/>
  <c r="Q66" i="35"/>
  <c r="AG112" i="38"/>
  <c r="AH148" i="38"/>
  <c r="P94" i="38"/>
  <c r="P76" i="38"/>
  <c r="P92" i="35"/>
  <c r="P82" i="35"/>
  <c r="P60" i="38"/>
  <c r="Q27" i="35"/>
  <c r="Q30" i="35"/>
  <c r="Q33" i="35" s="1"/>
  <c r="L29" i="22" l="1"/>
  <c r="L33" i="22" s="1"/>
  <c r="L26" i="39" s="1"/>
  <c r="L35" i="22"/>
  <c r="L38" i="22" s="1"/>
  <c r="L27" i="39" s="1"/>
  <c r="L16" i="39" s="1"/>
  <c r="L85" i="22"/>
  <c r="L89" i="22" s="1"/>
  <c r="L48" i="39" s="1"/>
  <c r="L91" i="22"/>
  <c r="L94" i="22" s="1"/>
  <c r="L49" i="39" s="1"/>
  <c r="L113" i="22"/>
  <c r="L117" i="22" s="1"/>
  <c r="L59" i="39" s="1"/>
  <c r="L57" i="22"/>
  <c r="L61" i="22" s="1"/>
  <c r="L37" i="39" s="1"/>
  <c r="L63" i="22"/>
  <c r="L66" i="22" s="1"/>
  <c r="L38" i="39" s="1"/>
  <c r="L119" i="22"/>
  <c r="L122" i="22" s="1"/>
  <c r="L60" i="39" s="1"/>
  <c r="AI148" i="38"/>
  <c r="AH112" i="38"/>
  <c r="P93" i="38"/>
  <c r="P87" i="35"/>
  <c r="P93" i="35"/>
  <c r="Q182" i="38"/>
  <c r="Q189" i="38" s="1"/>
  <c r="P109" i="38"/>
  <c r="Q72" i="35"/>
  <c r="P72" i="38"/>
  <c r="L21" i="22" s="1"/>
  <c r="L22" i="22" s="1"/>
  <c r="P89" i="38"/>
  <c r="P86" i="35"/>
  <c r="P226" i="38"/>
  <c r="Q180" i="38"/>
  <c r="Q187" i="38" s="1"/>
  <c r="P104" i="38"/>
  <c r="P88" i="35" l="1"/>
  <c r="L63" i="39"/>
  <c r="Q179" i="38"/>
  <c r="Q186" i="38" s="1"/>
  <c r="Q193" i="38" s="1"/>
  <c r="P103" i="38"/>
  <c r="P105" i="38" s="1"/>
  <c r="P108" i="38"/>
  <c r="P110" i="38" s="1"/>
  <c r="P97" i="35" s="1"/>
  <c r="P102" i="35" s="1"/>
  <c r="Q181" i="38"/>
  <c r="Q188" i="38" s="1"/>
  <c r="Q195" i="38" s="1"/>
  <c r="L47" i="22"/>
  <c r="L50" i="22" s="1"/>
  <c r="L32" i="39" s="1"/>
  <c r="L21" i="39" s="1"/>
  <c r="Q76" i="31" s="1"/>
  <c r="L103" i="22"/>
  <c r="L106" i="22" s="1"/>
  <c r="L54" i="39" s="1"/>
  <c r="L131" i="22"/>
  <c r="L134" i="22" s="1"/>
  <c r="L65" i="39" s="1"/>
  <c r="L75" i="22"/>
  <c r="L78" i="22" s="1"/>
  <c r="L43" i="39" s="1"/>
  <c r="L52" i="39"/>
  <c r="Q194" i="38"/>
  <c r="Q209" i="38"/>
  <c r="Q122" i="23"/>
  <c r="Q123" i="23" s="1"/>
  <c r="Q113" i="25"/>
  <c r="Q114" i="25" s="1"/>
  <c r="Q196" i="38"/>
  <c r="Q140" i="38" s="1"/>
  <c r="Q215" i="38"/>
  <c r="L41" i="39"/>
  <c r="AJ148" i="38"/>
  <c r="AI112" i="38"/>
  <c r="L15" i="39"/>
  <c r="L30" i="39"/>
  <c r="T127" i="25" l="1"/>
  <c r="AF127" i="25"/>
  <c r="V127" i="25"/>
  <c r="AC127" i="25"/>
  <c r="AA127" i="25"/>
  <c r="R127" i="25"/>
  <c r="R198" i="25" s="1"/>
  <c r="AE127" i="25"/>
  <c r="U127" i="25"/>
  <c r="S127" i="25"/>
  <c r="AB127" i="25"/>
  <c r="X127" i="25"/>
  <c r="Y127" i="25"/>
  <c r="AD127" i="25"/>
  <c r="W127" i="25"/>
  <c r="Q32" i="30"/>
  <c r="Z127" i="25"/>
  <c r="H127" i="25"/>
  <c r="Q18" i="23"/>
  <c r="Q18" i="25"/>
  <c r="Q19" i="25" s="1"/>
  <c r="L19" i="39"/>
  <c r="P156" i="38"/>
  <c r="P159" i="38" s="1"/>
  <c r="P96" i="35"/>
  <c r="P114" i="38"/>
  <c r="Q68" i="35"/>
  <c r="Q77" i="31"/>
  <c r="Q139" i="38"/>
  <c r="Q213" i="38"/>
  <c r="Q207" i="38"/>
  <c r="Q137" i="38"/>
  <c r="Q138" i="38" s="1"/>
  <c r="H146" i="23"/>
  <c r="Q38" i="30"/>
  <c r="Q110" i="31"/>
  <c r="Q112" i="31" s="1"/>
  <c r="R109" i="31" s="1"/>
  <c r="AJ112" i="38"/>
  <c r="AK148" i="38"/>
  <c r="Q25" i="31" l="1"/>
  <c r="Q37" i="31" s="1"/>
  <c r="Q40" i="30"/>
  <c r="R37" i="30" s="1"/>
  <c r="R33" i="30"/>
  <c r="R58" i="31" s="1"/>
  <c r="R19" i="35"/>
  <c r="R146" i="23"/>
  <c r="R217" i="23" s="1"/>
  <c r="S146" i="23"/>
  <c r="V146" i="23"/>
  <c r="U146" i="23"/>
  <c r="W146" i="23"/>
  <c r="T146" i="23"/>
  <c r="Y146" i="23"/>
  <c r="AB146" i="23"/>
  <c r="X146" i="23"/>
  <c r="Z146" i="23"/>
  <c r="AA146" i="23"/>
  <c r="AC146" i="23"/>
  <c r="AF146" i="23"/>
  <c r="AD146" i="23"/>
  <c r="AE146" i="23"/>
  <c r="AH146" i="23"/>
  <c r="AL146" i="23"/>
  <c r="AJ146" i="23"/>
  <c r="AK146" i="23"/>
  <c r="AM146" i="23"/>
  <c r="AO146" i="23"/>
  <c r="AN146" i="23"/>
  <c r="AG146" i="23"/>
  <c r="AP146" i="23"/>
  <c r="AQ146" i="23"/>
  <c r="AI146" i="23"/>
  <c r="AS146" i="23"/>
  <c r="AU146" i="23"/>
  <c r="AV146" i="23"/>
  <c r="AR146" i="23"/>
  <c r="AY146" i="23"/>
  <c r="AT146" i="23"/>
  <c r="AW146" i="23"/>
  <c r="BA146" i="23"/>
  <c r="AX146" i="23"/>
  <c r="BD146" i="23"/>
  <c r="BC146" i="23"/>
  <c r="AZ146" i="23"/>
  <c r="BL146" i="23"/>
  <c r="BE146" i="23"/>
  <c r="BF146" i="23"/>
  <c r="BJ146" i="23"/>
  <c r="BI146" i="23"/>
  <c r="BK146" i="23"/>
  <c r="BB146" i="23"/>
  <c r="BH146" i="23"/>
  <c r="BN146" i="23"/>
  <c r="BP146" i="23"/>
  <c r="BO146" i="23"/>
  <c r="BQ146" i="23"/>
  <c r="BR146" i="23"/>
  <c r="BG146" i="23"/>
  <c r="BS146" i="23"/>
  <c r="BU146" i="23"/>
  <c r="BM146" i="23"/>
  <c r="BV146" i="23"/>
  <c r="BT146" i="23"/>
  <c r="CA146" i="23"/>
  <c r="BY146" i="23"/>
  <c r="BX146" i="23"/>
  <c r="CB146" i="23"/>
  <c r="CC146" i="23"/>
  <c r="CH146" i="23"/>
  <c r="BW146" i="23"/>
  <c r="CE146" i="23"/>
  <c r="CG146" i="23"/>
  <c r="BZ146" i="23"/>
  <c r="CF146" i="23"/>
  <c r="CD146" i="23"/>
  <c r="P101" i="35"/>
  <c r="P98" i="35"/>
  <c r="P103" i="35" s="1"/>
  <c r="P167" i="38"/>
  <c r="P169" i="38" s="1"/>
  <c r="P160" i="38"/>
  <c r="Q121" i="38"/>
  <c r="Q120" i="38"/>
  <c r="L15" i="22"/>
  <c r="Q123" i="38"/>
  <c r="Q122" i="38"/>
  <c r="Q124" i="38"/>
  <c r="S32" i="25"/>
  <c r="AL32" i="25"/>
  <c r="X32" i="25"/>
  <c r="Y32" i="25"/>
  <c r="AF32" i="25"/>
  <c r="AG32" i="25"/>
  <c r="AN32" i="25"/>
  <c r="AO32" i="25"/>
  <c r="Q17" i="30"/>
  <c r="W32" i="25"/>
  <c r="Z32" i="25"/>
  <c r="AE32" i="25"/>
  <c r="AH32" i="25"/>
  <c r="AP32" i="25"/>
  <c r="T32" i="25"/>
  <c r="AB32" i="25"/>
  <c r="AK32" i="25"/>
  <c r="AS32" i="25"/>
  <c r="V32" i="25"/>
  <c r="AA32" i="25"/>
  <c r="AD32" i="25"/>
  <c r="AI32" i="25"/>
  <c r="AM32" i="25"/>
  <c r="R32" i="25"/>
  <c r="R103" i="25" s="1"/>
  <c r="AJ32" i="25"/>
  <c r="AQ32" i="25"/>
  <c r="AR32" i="25"/>
  <c r="U32" i="25"/>
  <c r="AC32" i="25"/>
  <c r="AW32" i="25"/>
  <c r="BA32" i="25"/>
  <c r="AU32" i="25"/>
  <c r="AY32" i="25"/>
  <c r="AT32" i="25"/>
  <c r="AV32" i="25"/>
  <c r="BC32" i="25"/>
  <c r="AZ32" i="25"/>
  <c r="BB32" i="25"/>
  <c r="BD32" i="25"/>
  <c r="BG32" i="25"/>
  <c r="BL32" i="25"/>
  <c r="AX32" i="25"/>
  <c r="BO32" i="25"/>
  <c r="BJ32" i="25"/>
  <c r="BI32" i="25"/>
  <c r="BH32" i="25"/>
  <c r="BF32" i="25"/>
  <c r="BM32" i="25"/>
  <c r="BE32" i="25"/>
  <c r="BK32" i="25"/>
  <c r="BN32" i="25"/>
  <c r="H32" i="25"/>
  <c r="R91" i="31"/>
  <c r="Q74" i="35"/>
  <c r="Q75" i="35" s="1"/>
  <c r="Q69" i="35"/>
  <c r="AL148" i="38"/>
  <c r="AK112" i="38"/>
  <c r="Q19" i="23"/>
  <c r="Q104" i="31"/>
  <c r="Q106" i="31" s="1"/>
  <c r="R103" i="31" s="1"/>
  <c r="Q52" i="31"/>
  <c r="Q64" i="31" s="1"/>
  <c r="Q34" i="30"/>
  <c r="R31" i="30" s="1"/>
  <c r="Q83" i="38"/>
  <c r="Q79" i="31"/>
  <c r="R90" i="31" l="1"/>
  <c r="Q127" i="38"/>
  <c r="Q130" i="38" s="1"/>
  <c r="Q144" i="38" s="1"/>
  <c r="Q126" i="38"/>
  <c r="Q157" i="38"/>
  <c r="Q23" i="30"/>
  <c r="H42" i="23"/>
  <c r="Q132" i="38"/>
  <c r="Q146" i="38" s="1"/>
  <c r="Q133" i="38"/>
  <c r="Q147" i="38" s="1"/>
  <c r="Q214" i="38" s="1"/>
  <c r="R18" i="30"/>
  <c r="R57" i="31" s="1"/>
  <c r="R60" i="31" s="1"/>
  <c r="R18" i="35"/>
  <c r="R21" i="35" s="1"/>
  <c r="R61" i="35" s="1"/>
  <c r="R40" i="35"/>
  <c r="R46" i="31"/>
  <c r="AM148" i="38"/>
  <c r="AL112" i="38"/>
  <c r="Q131" i="38"/>
  <c r="Q145" i="38" s="1"/>
  <c r="R19" i="31"/>
  <c r="R46" i="35"/>
  <c r="Q51" i="31"/>
  <c r="Q19" i="30"/>
  <c r="R16" i="30" s="1"/>
  <c r="R39" i="30"/>
  <c r="R31" i="31" s="1"/>
  <c r="R111" i="31"/>
  <c r="R25" i="35"/>
  <c r="R31" i="35" s="1"/>
  <c r="R52" i="35" l="1"/>
  <c r="Q171" i="38"/>
  <c r="Q24" i="31"/>
  <c r="Q25" i="30"/>
  <c r="R22" i="30" s="1"/>
  <c r="AM112" i="38"/>
  <c r="AN148" i="38"/>
  <c r="R39" i="35"/>
  <c r="R42" i="35" s="1"/>
  <c r="R60" i="35" s="1"/>
  <c r="R63" i="35" s="1"/>
  <c r="R45" i="31"/>
  <c r="Q54" i="31"/>
  <c r="Q63" i="31"/>
  <c r="Q66" i="31" s="1"/>
  <c r="Q208" i="38"/>
  <c r="S42" i="23"/>
  <c r="R42" i="23"/>
  <c r="T42" i="23"/>
  <c r="V42" i="23"/>
  <c r="W42" i="23"/>
  <c r="U42" i="23"/>
  <c r="X42" i="23"/>
  <c r="Y42" i="23"/>
  <c r="AB42" i="23"/>
  <c r="AD42" i="23"/>
  <c r="AE42" i="23"/>
  <c r="Z42" i="23"/>
  <c r="AC42" i="23"/>
  <c r="AF42" i="23"/>
  <c r="AA42" i="23"/>
  <c r="AG42" i="23"/>
  <c r="AK42" i="23"/>
  <c r="AN42" i="23"/>
  <c r="AP42" i="23"/>
  <c r="AH42" i="23"/>
  <c r="AI42" i="23"/>
  <c r="AL42" i="23"/>
  <c r="AM42" i="23"/>
  <c r="AQ42" i="23"/>
  <c r="AJ42" i="23"/>
  <c r="AR42" i="23"/>
  <c r="AO42" i="23"/>
  <c r="AW42" i="23"/>
  <c r="AS42" i="23"/>
  <c r="AV42" i="23"/>
  <c r="BA42" i="23"/>
  <c r="BD42" i="23"/>
  <c r="AT42" i="23"/>
  <c r="AU42" i="23"/>
  <c r="AX42" i="23"/>
  <c r="AZ42" i="23"/>
  <c r="BC42" i="23"/>
  <c r="AY42" i="23"/>
  <c r="BH42" i="23"/>
  <c r="BB42" i="23"/>
  <c r="BF42" i="23"/>
  <c r="BJ42" i="23"/>
  <c r="BK42" i="23"/>
  <c r="BE42" i="23"/>
  <c r="BI42" i="23"/>
  <c r="BM42" i="23"/>
  <c r="BL42" i="23"/>
  <c r="BP42" i="23"/>
  <c r="BS42" i="23"/>
  <c r="BN42" i="23"/>
  <c r="BR42" i="23"/>
  <c r="BT42" i="23"/>
  <c r="BG42" i="23"/>
  <c r="BO42" i="23"/>
  <c r="BV42" i="23"/>
  <c r="BY42" i="23"/>
  <c r="BU42" i="23"/>
  <c r="BX42" i="23"/>
  <c r="CC42" i="23"/>
  <c r="BZ42" i="23"/>
  <c r="CA42" i="23"/>
  <c r="BQ42" i="23"/>
  <c r="CB42" i="23"/>
  <c r="CD42" i="23"/>
  <c r="CG42" i="23"/>
  <c r="BW42" i="23"/>
  <c r="CE42" i="23"/>
  <c r="CF42" i="23"/>
  <c r="CH42" i="23"/>
  <c r="Q63" i="38" l="1"/>
  <c r="Q51" i="38"/>
  <c r="Q55" i="38"/>
  <c r="Q52" i="38"/>
  <c r="Q64" i="38"/>
  <c r="Q56" i="38"/>
  <c r="Q168" i="38"/>
  <c r="Q210" i="38"/>
  <c r="AO148" i="38"/>
  <c r="AN112" i="38"/>
  <c r="R48" i="31"/>
  <c r="R18" i="31"/>
  <c r="R45" i="35"/>
  <c r="R113" i="23"/>
  <c r="R105" i="31"/>
  <c r="Q27" i="31"/>
  <c r="Q36" i="31"/>
  <c r="Q39" i="31" s="1"/>
  <c r="Q172" i="38"/>
  <c r="Q173" i="38" s="1"/>
  <c r="R24" i="30" l="1"/>
  <c r="R30" i="31" s="1"/>
  <c r="R33" i="31" s="1"/>
  <c r="R75" i="31" s="1"/>
  <c r="R67" i="35" s="1"/>
  <c r="R73" i="35" s="1"/>
  <c r="R24" i="35"/>
  <c r="Q94" i="38"/>
  <c r="Q92" i="35"/>
  <c r="Q76" i="38"/>
  <c r="R51" i="35"/>
  <c r="R54" i="35" s="1"/>
  <c r="R48" i="35"/>
  <c r="R21" i="31"/>
  <c r="R74" i="31" s="1"/>
  <c r="Q82" i="35"/>
  <c r="Q60" i="38"/>
  <c r="Q225" i="38"/>
  <c r="Q220" i="38"/>
  <c r="M19" i="22"/>
  <c r="Q81" i="35"/>
  <c r="Q83" i="35" s="1"/>
  <c r="Q71" i="38"/>
  <c r="Q70" i="38"/>
  <c r="Q59" i="38"/>
  <c r="AP148" i="38"/>
  <c r="AO112" i="38"/>
  <c r="Q90" i="38"/>
  <c r="Q91" i="35"/>
  <c r="Q93" i="35" s="1"/>
  <c r="Q75" i="38"/>
  <c r="Q77" i="38"/>
  <c r="R66" i="35" l="1"/>
  <c r="Q104" i="38"/>
  <c r="R180" i="38"/>
  <c r="R187" i="38" s="1"/>
  <c r="AP112" i="38"/>
  <c r="AQ148" i="38"/>
  <c r="Q93" i="38"/>
  <c r="Q87" i="35"/>
  <c r="R182" i="38"/>
  <c r="R189" i="38" s="1"/>
  <c r="Q109" i="38"/>
  <c r="R30" i="35"/>
  <c r="R33" i="35" s="1"/>
  <c r="R27" i="35"/>
  <c r="M29" i="22"/>
  <c r="M33" i="22" s="1"/>
  <c r="M26" i="39" s="1"/>
  <c r="M35" i="22"/>
  <c r="M38" i="22" s="1"/>
  <c r="M27" i="39" s="1"/>
  <c r="M16" i="39" s="1"/>
  <c r="M63" i="22"/>
  <c r="M66" i="22" s="1"/>
  <c r="M38" i="39" s="1"/>
  <c r="M57" i="22"/>
  <c r="M61" i="22" s="1"/>
  <c r="M37" i="39" s="1"/>
  <c r="M113" i="22"/>
  <c r="M117" i="22" s="1"/>
  <c r="M59" i="39" s="1"/>
  <c r="M119" i="22"/>
  <c r="M122" i="22" s="1"/>
  <c r="M60" i="39" s="1"/>
  <c r="M85" i="22"/>
  <c r="M89" i="22" s="1"/>
  <c r="M48" i="39" s="1"/>
  <c r="M91" i="22"/>
  <c r="M94" i="22" s="1"/>
  <c r="M49" i="39" s="1"/>
  <c r="Q89" i="38"/>
  <c r="Q72" i="38"/>
  <c r="M21" i="22" s="1"/>
  <c r="M22" i="22" s="1"/>
  <c r="Q86" i="35"/>
  <c r="Q226" i="38"/>
  <c r="Q88" i="35" l="1"/>
  <c r="M52" i="39"/>
  <c r="M15" i="39"/>
  <c r="M30" i="39"/>
  <c r="AQ112" i="38"/>
  <c r="AR148" i="38"/>
  <c r="R122" i="23"/>
  <c r="R123" i="23" s="1"/>
  <c r="R113" i="25"/>
  <c r="R114" i="25" s="1"/>
  <c r="R179" i="38"/>
  <c r="R186" i="38" s="1"/>
  <c r="R193" i="38" s="1"/>
  <c r="Q103" i="38"/>
  <c r="Q105" i="38" s="1"/>
  <c r="M47" i="22"/>
  <c r="M50" i="22" s="1"/>
  <c r="M32" i="39" s="1"/>
  <c r="M21" i="39" s="1"/>
  <c r="R76" i="31" s="1"/>
  <c r="M131" i="22"/>
  <c r="M134" i="22" s="1"/>
  <c r="M65" i="39" s="1"/>
  <c r="M103" i="22"/>
  <c r="M106" i="22" s="1"/>
  <c r="M54" i="39" s="1"/>
  <c r="M75" i="22"/>
  <c r="M78" i="22" s="1"/>
  <c r="M43" i="39" s="1"/>
  <c r="Q108" i="38"/>
  <c r="Q110" i="38" s="1"/>
  <c r="Q97" i="35" s="1"/>
  <c r="Q102" i="35" s="1"/>
  <c r="R181" i="38"/>
  <c r="R188" i="38" s="1"/>
  <c r="R195" i="38" s="1"/>
  <c r="R194" i="38"/>
  <c r="R209" i="38"/>
  <c r="M63" i="39"/>
  <c r="R215" i="38"/>
  <c r="R196" i="38"/>
  <c r="R140" i="38" s="1"/>
  <c r="R72" i="35"/>
  <c r="M41" i="39"/>
  <c r="Q156" i="38" l="1"/>
  <c r="Q159" i="38" s="1"/>
  <c r="Q96" i="35"/>
  <c r="Q114" i="38"/>
  <c r="R32" i="30"/>
  <c r="W128" i="25"/>
  <c r="Z128" i="25"/>
  <c r="T128" i="25"/>
  <c r="AF128" i="25"/>
  <c r="V128" i="25"/>
  <c r="AC128" i="25"/>
  <c r="AA128" i="25"/>
  <c r="AE128" i="25"/>
  <c r="U128" i="25"/>
  <c r="S128" i="25"/>
  <c r="S198" i="25" s="1"/>
  <c r="AB128" i="25"/>
  <c r="AG128" i="25"/>
  <c r="AD128" i="25"/>
  <c r="X128" i="25"/>
  <c r="Y128" i="25"/>
  <c r="H128" i="25"/>
  <c r="R207" i="38"/>
  <c r="R137" i="38"/>
  <c r="R138" i="38" s="1"/>
  <c r="AR112" i="38"/>
  <c r="AS148" i="38"/>
  <c r="R213" i="38"/>
  <c r="R139" i="38"/>
  <c r="R38" i="30"/>
  <c r="H147" i="23"/>
  <c r="R110" i="31"/>
  <c r="R112" i="31" s="1"/>
  <c r="S109" i="31" s="1"/>
  <c r="R68" i="35"/>
  <c r="R77" i="31"/>
  <c r="R18" i="23"/>
  <c r="R18" i="25"/>
  <c r="R19" i="25" s="1"/>
  <c r="M19" i="39"/>
  <c r="S33" i="30" l="1"/>
  <c r="S58" i="31" s="1"/>
  <c r="S19" i="35"/>
  <c r="R121" i="38"/>
  <c r="R120" i="38"/>
  <c r="M15" i="22"/>
  <c r="R25" i="31"/>
  <c r="R37" i="31" s="1"/>
  <c r="R40" i="30"/>
  <c r="S37" i="30" s="1"/>
  <c r="R83" i="38"/>
  <c r="R79" i="31"/>
  <c r="AS112" i="38"/>
  <c r="AT148" i="38"/>
  <c r="R74" i="35"/>
  <c r="R75" i="35" s="1"/>
  <c r="R69" i="35"/>
  <c r="S91" i="31"/>
  <c r="V147" i="23"/>
  <c r="U147" i="23"/>
  <c r="W147" i="23"/>
  <c r="T147" i="23"/>
  <c r="S147" i="23"/>
  <c r="S217" i="23" s="1"/>
  <c r="Y147" i="23"/>
  <c r="AA147" i="23"/>
  <c r="AC147" i="23"/>
  <c r="Z147" i="23"/>
  <c r="AB147" i="23"/>
  <c r="X147" i="23"/>
  <c r="AD147" i="23"/>
  <c r="AF147" i="23"/>
  <c r="AJ147" i="23"/>
  <c r="AG147" i="23"/>
  <c r="AI147" i="23"/>
  <c r="AL147" i="23"/>
  <c r="AH147" i="23"/>
  <c r="AK147" i="23"/>
  <c r="AM147" i="23"/>
  <c r="AO147" i="23"/>
  <c r="AE147" i="23"/>
  <c r="AP147" i="23"/>
  <c r="AQ147" i="23"/>
  <c r="AN147" i="23"/>
  <c r="AT147" i="23"/>
  <c r="AS147" i="23"/>
  <c r="AU147" i="23"/>
  <c r="AW147" i="23"/>
  <c r="AY147" i="23"/>
  <c r="AR147" i="23"/>
  <c r="BB147" i="23"/>
  <c r="BA147" i="23"/>
  <c r="AX147" i="23"/>
  <c r="BE147" i="23"/>
  <c r="BD147" i="23"/>
  <c r="AV147" i="23"/>
  <c r="BC147" i="23"/>
  <c r="BG147" i="23"/>
  <c r="BH147" i="23"/>
  <c r="BF147" i="23"/>
  <c r="AZ147" i="23"/>
  <c r="BJ147" i="23"/>
  <c r="BI147" i="23"/>
  <c r="BK147" i="23"/>
  <c r="BM147" i="23"/>
  <c r="BO147" i="23"/>
  <c r="BQ147" i="23"/>
  <c r="BL147" i="23"/>
  <c r="BN147" i="23"/>
  <c r="BT147" i="23"/>
  <c r="BR147" i="23"/>
  <c r="BS147" i="23"/>
  <c r="BP147" i="23"/>
  <c r="BU147" i="23"/>
  <c r="BW147" i="23"/>
  <c r="BY147" i="23"/>
  <c r="BZ147" i="23"/>
  <c r="CA147" i="23"/>
  <c r="CC147" i="23"/>
  <c r="BX147" i="23"/>
  <c r="BV147" i="23"/>
  <c r="CB147" i="23"/>
  <c r="CD147" i="23"/>
  <c r="CH147" i="23"/>
  <c r="CE147" i="23"/>
  <c r="CG147" i="23"/>
  <c r="CF147" i="23"/>
  <c r="R52" i="31"/>
  <c r="R64" i="31" s="1"/>
  <c r="R34" i="30"/>
  <c r="S31" i="30" s="1"/>
  <c r="U33" i="25"/>
  <c r="AC33" i="25"/>
  <c r="AJ33" i="25"/>
  <c r="S33" i="25"/>
  <c r="S103" i="25" s="1"/>
  <c r="AL33" i="25"/>
  <c r="AT33" i="25"/>
  <c r="X33" i="25"/>
  <c r="Y33" i="25"/>
  <c r="AF33" i="25"/>
  <c r="AG33" i="25"/>
  <c r="AN33" i="25"/>
  <c r="AO33" i="25"/>
  <c r="R17" i="30"/>
  <c r="W33" i="25"/>
  <c r="Z33" i="25"/>
  <c r="AE33" i="25"/>
  <c r="AH33" i="25"/>
  <c r="AP33" i="25"/>
  <c r="T33" i="25"/>
  <c r="AB33" i="25"/>
  <c r="AK33" i="25"/>
  <c r="V33" i="25"/>
  <c r="AA33" i="25"/>
  <c r="AD33" i="25"/>
  <c r="AI33" i="25"/>
  <c r="AM33" i="25"/>
  <c r="AQ33" i="25"/>
  <c r="AZ33" i="25"/>
  <c r="BB33" i="25"/>
  <c r="AR33" i="25"/>
  <c r="AS33" i="25"/>
  <c r="AW33" i="25"/>
  <c r="BA33" i="25"/>
  <c r="AU33" i="25"/>
  <c r="AY33" i="25"/>
  <c r="AX33" i="25"/>
  <c r="BE33" i="25"/>
  <c r="AV33" i="25"/>
  <c r="BD33" i="25"/>
  <c r="BG33" i="25"/>
  <c r="BL33" i="25"/>
  <c r="BP33" i="25"/>
  <c r="BO33" i="25"/>
  <c r="BC33" i="25"/>
  <c r="BK33" i="25"/>
  <c r="BN33" i="25"/>
  <c r="BI33" i="25"/>
  <c r="BH33" i="25"/>
  <c r="BF33" i="25"/>
  <c r="BM33" i="25"/>
  <c r="BJ33" i="25"/>
  <c r="H33" i="25"/>
  <c r="Q101" i="35"/>
  <c r="Q98" i="35"/>
  <c r="Q103" i="35" s="1"/>
  <c r="R19" i="23"/>
  <c r="R104" i="31"/>
  <c r="R106" i="31" s="1"/>
  <c r="S103" i="31" s="1"/>
  <c r="R123" i="38"/>
  <c r="R122" i="38"/>
  <c r="R124" i="38"/>
  <c r="Q167" i="38"/>
  <c r="Q169" i="38" s="1"/>
  <c r="Q160" i="38"/>
  <c r="S18" i="30" l="1"/>
  <c r="S57" i="31" s="1"/>
  <c r="S60" i="31" s="1"/>
  <c r="S18" i="35"/>
  <c r="S21" i="35" s="1"/>
  <c r="S61" i="35" s="1"/>
  <c r="S39" i="30"/>
  <c r="S31" i="31" s="1"/>
  <c r="S111" i="31"/>
  <c r="S25" i="35"/>
  <c r="S31" i="35" s="1"/>
  <c r="AT112" i="38"/>
  <c r="AU148" i="38"/>
  <c r="S19" i="31"/>
  <c r="S46" i="35"/>
  <c r="S40" i="35"/>
  <c r="S46" i="31"/>
  <c r="R51" i="31"/>
  <c r="R19" i="30"/>
  <c r="S16" i="30" s="1"/>
  <c r="S90" i="31"/>
  <c r="H43" i="23"/>
  <c r="R23" i="30"/>
  <c r="R127" i="38"/>
  <c r="R132" i="38" s="1"/>
  <c r="R146" i="38" s="1"/>
  <c r="R126" i="38"/>
  <c r="R157" i="38"/>
  <c r="R133" i="38" l="1"/>
  <c r="R147" i="38" s="1"/>
  <c r="R214" i="38" s="1"/>
  <c r="R131" i="38"/>
  <c r="R145" i="38" s="1"/>
  <c r="R208" i="38"/>
  <c r="S39" i="35"/>
  <c r="S42" i="35" s="1"/>
  <c r="S60" i="35" s="1"/>
  <c r="S63" i="35" s="1"/>
  <c r="S45" i="31"/>
  <c r="R24" i="31"/>
  <c r="R25" i="30"/>
  <c r="S22" i="30" s="1"/>
  <c r="R54" i="31"/>
  <c r="R63" i="31"/>
  <c r="R66" i="31" s="1"/>
  <c r="R130" i="38"/>
  <c r="R144" i="38" s="1"/>
  <c r="R171" i="38" s="1"/>
  <c r="S43" i="23"/>
  <c r="U43" i="23"/>
  <c r="T43" i="23"/>
  <c r="W43" i="23"/>
  <c r="Z43" i="23"/>
  <c r="X43" i="23"/>
  <c r="Y43" i="23"/>
  <c r="AB43" i="23"/>
  <c r="V43" i="23"/>
  <c r="AA43" i="23"/>
  <c r="AD43" i="23"/>
  <c r="AE43" i="23"/>
  <c r="AC43" i="23"/>
  <c r="AG43" i="23"/>
  <c r="AF43" i="23"/>
  <c r="AH43" i="23"/>
  <c r="AI43" i="23"/>
  <c r="AJ43" i="23"/>
  <c r="AK43" i="23"/>
  <c r="AN43" i="23"/>
  <c r="AM43" i="23"/>
  <c r="AQ43" i="23"/>
  <c r="AL43" i="23"/>
  <c r="AO43" i="23"/>
  <c r="AX43" i="23"/>
  <c r="AY43" i="23"/>
  <c r="AP43" i="23"/>
  <c r="AR43" i="23"/>
  <c r="AT43" i="23"/>
  <c r="AU43" i="23"/>
  <c r="AV43" i="23"/>
  <c r="AW43" i="23"/>
  <c r="BE43" i="23"/>
  <c r="BD43" i="23"/>
  <c r="BC43" i="23"/>
  <c r="AZ43" i="23"/>
  <c r="AS43" i="23"/>
  <c r="BA43" i="23"/>
  <c r="BB43" i="23"/>
  <c r="BG43" i="23"/>
  <c r="BF43" i="23"/>
  <c r="BJ43" i="23"/>
  <c r="BK43" i="23"/>
  <c r="BH43" i="23"/>
  <c r="BL43" i="23"/>
  <c r="BQ43" i="23"/>
  <c r="BM43" i="23"/>
  <c r="BN43" i="23"/>
  <c r="BO43" i="23"/>
  <c r="BI43" i="23"/>
  <c r="BP43" i="23"/>
  <c r="BS43" i="23"/>
  <c r="BR43" i="23"/>
  <c r="BT43" i="23"/>
  <c r="BV43" i="23"/>
  <c r="BW43" i="23"/>
  <c r="BU43" i="23"/>
  <c r="BX43" i="23"/>
  <c r="BY43" i="23"/>
  <c r="CD43" i="23"/>
  <c r="CC43" i="23"/>
  <c r="BZ43" i="23"/>
  <c r="CA43" i="23"/>
  <c r="CH43" i="23"/>
  <c r="CG43" i="23"/>
  <c r="CB43" i="23"/>
  <c r="CE43" i="23"/>
  <c r="CF43" i="23"/>
  <c r="S52" i="35"/>
  <c r="AV148" i="38"/>
  <c r="AU112" i="38"/>
  <c r="R172" i="38" l="1"/>
  <c r="R173" i="38" s="1"/>
  <c r="S113" i="23"/>
  <c r="S105" i="31"/>
  <c r="S48" i="31"/>
  <c r="AV112" i="38"/>
  <c r="AW148" i="38"/>
  <c r="S18" i="31"/>
  <c r="S45" i="35"/>
  <c r="R27" i="31"/>
  <c r="R36" i="31"/>
  <c r="R39" i="31" s="1"/>
  <c r="R63" i="38"/>
  <c r="R51" i="38"/>
  <c r="R55" i="38"/>
  <c r="R52" i="38"/>
  <c r="R56" i="38"/>
  <c r="R64" i="38"/>
  <c r="R168" i="38"/>
  <c r="R210" i="38"/>
  <c r="R94" i="38" l="1"/>
  <c r="R92" i="35"/>
  <c r="R76" i="38"/>
  <c r="S21" i="31"/>
  <c r="S74" i="31" s="1"/>
  <c r="R90" i="38"/>
  <c r="R91" i="35"/>
  <c r="R75" i="38"/>
  <c r="R77" i="38"/>
  <c r="R82" i="35"/>
  <c r="R60" i="38"/>
  <c r="AW112" i="38"/>
  <c r="AX148" i="38"/>
  <c r="N19" i="22"/>
  <c r="R81" i="35"/>
  <c r="R83" i="35" s="1"/>
  <c r="R71" i="38"/>
  <c r="R70" i="38"/>
  <c r="R59" i="38"/>
  <c r="S24" i="30"/>
  <c r="S30" i="31" s="1"/>
  <c r="S33" i="31" s="1"/>
  <c r="S75" i="31" s="1"/>
  <c r="S67" i="35" s="1"/>
  <c r="S73" i="35" s="1"/>
  <c r="S24" i="35"/>
  <c r="R220" i="38"/>
  <c r="R225" i="38"/>
  <c r="S51" i="35"/>
  <c r="S54" i="35" s="1"/>
  <c r="S48" i="35"/>
  <c r="R93" i="35" l="1"/>
  <c r="N29" i="22"/>
  <c r="N33" i="22" s="1"/>
  <c r="N26" i="39" s="1"/>
  <c r="N35" i="22"/>
  <c r="N38" i="22" s="1"/>
  <c r="N27" i="39" s="1"/>
  <c r="N16" i="39" s="1"/>
  <c r="N113" i="22"/>
  <c r="N117" i="22" s="1"/>
  <c r="N59" i="39" s="1"/>
  <c r="N91" i="22"/>
  <c r="N94" i="22" s="1"/>
  <c r="N49" i="39" s="1"/>
  <c r="N119" i="22"/>
  <c r="N122" i="22" s="1"/>
  <c r="N60" i="39" s="1"/>
  <c r="N85" i="22"/>
  <c r="N89" i="22" s="1"/>
  <c r="N48" i="39" s="1"/>
  <c r="N52" i="39" s="1"/>
  <c r="N63" i="22"/>
  <c r="N66" i="22" s="1"/>
  <c r="N38" i="39" s="1"/>
  <c r="N57" i="22"/>
  <c r="N61" i="22" s="1"/>
  <c r="N37" i="39" s="1"/>
  <c r="S180" i="38"/>
  <c r="S187" i="38" s="1"/>
  <c r="R104" i="38"/>
  <c r="AX112" i="38"/>
  <c r="AY148" i="38"/>
  <c r="S30" i="35"/>
  <c r="S33" i="35" s="1"/>
  <c r="S27" i="35"/>
  <c r="S66" i="35"/>
  <c r="R93" i="38"/>
  <c r="R87" i="35"/>
  <c r="R72" i="38"/>
  <c r="N21" i="22" s="1"/>
  <c r="N22" i="22" s="1"/>
  <c r="R89" i="38"/>
  <c r="R226" i="38"/>
  <c r="R86" i="35"/>
  <c r="R88" i="35" s="1"/>
  <c r="R109" i="38"/>
  <c r="S182" i="38"/>
  <c r="S189" i="38" s="1"/>
  <c r="R108" i="38" l="1"/>
  <c r="R110" i="38" s="1"/>
  <c r="R97" i="35" s="1"/>
  <c r="R102" i="35" s="1"/>
  <c r="S181" i="38"/>
  <c r="S188" i="38" s="1"/>
  <c r="S195" i="38" s="1"/>
  <c r="S72" i="35"/>
  <c r="S179" i="38"/>
  <c r="S186" i="38" s="1"/>
  <c r="S193" i="38" s="1"/>
  <c r="R103" i="38"/>
  <c r="R105" i="38" s="1"/>
  <c r="N63" i="39"/>
  <c r="N41" i="39"/>
  <c r="N47" i="22"/>
  <c r="N50" i="22" s="1"/>
  <c r="N32" i="39" s="1"/>
  <c r="N21" i="39" s="1"/>
  <c r="S76" i="31" s="1"/>
  <c r="N131" i="22"/>
  <c r="N134" i="22" s="1"/>
  <c r="N65" i="39" s="1"/>
  <c r="N103" i="22"/>
  <c r="N106" i="22" s="1"/>
  <c r="N54" i="39" s="1"/>
  <c r="N75" i="22"/>
  <c r="N78" i="22" s="1"/>
  <c r="N43" i="39" s="1"/>
  <c r="AZ148" i="38"/>
  <c r="AY112" i="38"/>
  <c r="S196" i="38"/>
  <c r="S140" i="38" s="1"/>
  <c r="S215" i="38"/>
  <c r="S122" i="23"/>
  <c r="S123" i="23" s="1"/>
  <c r="S113" i="25"/>
  <c r="S114" i="25" s="1"/>
  <c r="S209" i="38"/>
  <c r="S194" i="38"/>
  <c r="N15" i="39"/>
  <c r="N30" i="39"/>
  <c r="S207" i="38" l="1"/>
  <c r="S137" i="38"/>
  <c r="S138" i="38" s="1"/>
  <c r="S18" i="23"/>
  <c r="S18" i="25"/>
  <c r="S19" i="25" s="1"/>
  <c r="N19" i="39"/>
  <c r="R156" i="38"/>
  <c r="R159" i="38" s="1"/>
  <c r="R96" i="35"/>
  <c r="R114" i="38"/>
  <c r="X129" i="25"/>
  <c r="Y129" i="25"/>
  <c r="AD129" i="25"/>
  <c r="W129" i="25"/>
  <c r="Z129" i="25"/>
  <c r="S32" i="30"/>
  <c r="T129" i="25"/>
  <c r="T198" i="25" s="1"/>
  <c r="AF129" i="25"/>
  <c r="V129" i="25"/>
  <c r="AC129" i="25"/>
  <c r="AA129" i="25"/>
  <c r="AH129" i="25"/>
  <c r="AE129" i="25"/>
  <c r="U129" i="25"/>
  <c r="AG129" i="25"/>
  <c r="AB129" i="25"/>
  <c r="H129" i="25"/>
  <c r="S38" i="30"/>
  <c r="H148" i="23"/>
  <c r="S110" i="31"/>
  <c r="S112" i="31" s="1"/>
  <c r="T109" i="31" s="1"/>
  <c r="S139" i="38"/>
  <c r="S213" i="38"/>
  <c r="AZ112" i="38"/>
  <c r="BA148" i="38"/>
  <c r="S68" i="35"/>
  <c r="S77" i="31"/>
  <c r="S19" i="23" l="1"/>
  <c r="S104" i="31"/>
  <c r="S106" i="31" s="1"/>
  <c r="T103" i="31" s="1"/>
  <c r="R101" i="35"/>
  <c r="R98" i="35"/>
  <c r="R103" i="35" s="1"/>
  <c r="S52" i="31"/>
  <c r="S64" i="31" s="1"/>
  <c r="S34" i="30"/>
  <c r="T31" i="30" s="1"/>
  <c r="R160" i="38"/>
  <c r="R167" i="38"/>
  <c r="R169" i="38" s="1"/>
  <c r="T91" i="31"/>
  <c r="U34" i="25"/>
  <c r="AC34" i="25"/>
  <c r="AJ34" i="25"/>
  <c r="AR34" i="25"/>
  <c r="AL34" i="25"/>
  <c r="AT34" i="25"/>
  <c r="X34" i="25"/>
  <c r="Y34" i="25"/>
  <c r="AF34" i="25"/>
  <c r="AG34" i="25"/>
  <c r="AN34" i="25"/>
  <c r="AO34" i="25"/>
  <c r="W34" i="25"/>
  <c r="Z34" i="25"/>
  <c r="AE34" i="25"/>
  <c r="AH34" i="25"/>
  <c r="S17" i="30"/>
  <c r="T34" i="25"/>
  <c r="T103" i="25" s="1"/>
  <c r="AB34" i="25"/>
  <c r="AK34" i="25"/>
  <c r="AS34" i="25"/>
  <c r="V34" i="25"/>
  <c r="AA34" i="25"/>
  <c r="AD34" i="25"/>
  <c r="AI34" i="25"/>
  <c r="AM34" i="25"/>
  <c r="AQ34" i="25"/>
  <c r="AX34" i="25"/>
  <c r="AZ34" i="25"/>
  <c r="BB34" i="25"/>
  <c r="AP34" i="25"/>
  <c r="AW34" i="25"/>
  <c r="BA34" i="25"/>
  <c r="BD34" i="25"/>
  <c r="AV34" i="25"/>
  <c r="BC34" i="25"/>
  <c r="BH34" i="25"/>
  <c r="BF34" i="25"/>
  <c r="BM34" i="25"/>
  <c r="BE34" i="25"/>
  <c r="BG34" i="25"/>
  <c r="BL34" i="25"/>
  <c r="BP34" i="25"/>
  <c r="BJ34" i="25"/>
  <c r="BQ34" i="25"/>
  <c r="AU34" i="25"/>
  <c r="AY34" i="25"/>
  <c r="BK34" i="25"/>
  <c r="BN34" i="25"/>
  <c r="BI34" i="25"/>
  <c r="BO34" i="25"/>
  <c r="H34" i="25"/>
  <c r="S74" i="35"/>
  <c r="S75" i="35" s="1"/>
  <c r="S69" i="35"/>
  <c r="T33" i="30"/>
  <c r="T58" i="31" s="1"/>
  <c r="T19" i="35"/>
  <c r="S123" i="38"/>
  <c r="S122" i="38"/>
  <c r="S124" i="38"/>
  <c r="V148" i="23"/>
  <c r="U148" i="23"/>
  <c r="W148" i="23"/>
  <c r="Y148" i="23"/>
  <c r="AA148" i="23"/>
  <c r="T148" i="23"/>
  <c r="T217" i="23" s="1"/>
  <c r="AB148" i="23"/>
  <c r="X148" i="23"/>
  <c r="AD148" i="23"/>
  <c r="AC148" i="23"/>
  <c r="Z148" i="23"/>
  <c r="AG148" i="23"/>
  <c r="AI148" i="23"/>
  <c r="AF148" i="23"/>
  <c r="AJ148" i="23"/>
  <c r="AE148" i="23"/>
  <c r="AH148" i="23"/>
  <c r="AL148" i="23"/>
  <c r="AK148" i="23"/>
  <c r="AM148" i="23"/>
  <c r="AP148" i="23"/>
  <c r="AQ148" i="23"/>
  <c r="AN148" i="23"/>
  <c r="AO148" i="23"/>
  <c r="AT148" i="23"/>
  <c r="AX148" i="23"/>
  <c r="AS148" i="23"/>
  <c r="AU148" i="23"/>
  <c r="AR148" i="23"/>
  <c r="AV148" i="23"/>
  <c r="AZ148" i="23"/>
  <c r="AY148" i="23"/>
  <c r="AW148" i="23"/>
  <c r="BA148" i="23"/>
  <c r="BC148" i="23"/>
  <c r="BB148" i="23"/>
  <c r="BD148" i="23"/>
  <c r="BG148" i="23"/>
  <c r="BH148" i="23"/>
  <c r="BE148" i="23"/>
  <c r="BL148" i="23"/>
  <c r="BF148" i="23"/>
  <c r="BJ148" i="23"/>
  <c r="BI148" i="23"/>
  <c r="BK148" i="23"/>
  <c r="BN148" i="23"/>
  <c r="BM148" i="23"/>
  <c r="BO148" i="23"/>
  <c r="BQ148" i="23"/>
  <c r="BP148" i="23"/>
  <c r="BT148" i="23"/>
  <c r="BR148" i="23"/>
  <c r="BU148" i="23"/>
  <c r="BV148" i="23"/>
  <c r="BW148" i="23"/>
  <c r="BY148" i="23"/>
  <c r="BZ148" i="23"/>
  <c r="CD148" i="23"/>
  <c r="CA148" i="23"/>
  <c r="CC148" i="23"/>
  <c r="BX148" i="23"/>
  <c r="CB148" i="23"/>
  <c r="BS148" i="23"/>
  <c r="CF148" i="23"/>
  <c r="CH148" i="23"/>
  <c r="CE148" i="23"/>
  <c r="CG148" i="23"/>
  <c r="S83" i="38"/>
  <c r="S79" i="31"/>
  <c r="S25" i="31"/>
  <c r="S37" i="31" s="1"/>
  <c r="S40" i="30"/>
  <c r="T37" i="30" s="1"/>
  <c r="BA112" i="38"/>
  <c r="BB148" i="38"/>
  <c r="S120" i="38"/>
  <c r="S121" i="38"/>
  <c r="N15" i="22"/>
  <c r="T18" i="30" l="1"/>
  <c r="T57" i="31" s="1"/>
  <c r="T60" i="31" s="1"/>
  <c r="T18" i="35"/>
  <c r="T21" i="35" s="1"/>
  <c r="T61" i="35" s="1"/>
  <c r="T39" i="30"/>
  <c r="T31" i="31" s="1"/>
  <c r="T111" i="31"/>
  <c r="T25" i="35"/>
  <c r="T31" i="35" s="1"/>
  <c r="S51" i="31"/>
  <c r="S19" i="30"/>
  <c r="T16" i="30" s="1"/>
  <c r="T90" i="31"/>
  <c r="T40" i="35"/>
  <c r="T46" i="31"/>
  <c r="S131" i="38"/>
  <c r="S145" i="38" s="1"/>
  <c r="S23" i="30"/>
  <c r="H44" i="23"/>
  <c r="T19" i="31"/>
  <c r="T46" i="35"/>
  <c r="T52" i="35" s="1"/>
  <c r="S133" i="38"/>
  <c r="S147" i="38" s="1"/>
  <c r="S214" i="38" s="1"/>
  <c r="S127" i="38"/>
  <c r="S130" i="38" s="1"/>
  <c r="S144" i="38" s="1"/>
  <c r="S157" i="38"/>
  <c r="S126" i="38"/>
  <c r="BC148" i="38"/>
  <c r="BB112" i="38"/>
  <c r="S208" i="38" l="1"/>
  <c r="S132" i="38"/>
  <c r="S146" i="38" s="1"/>
  <c r="S171" i="38" s="1"/>
  <c r="S172" i="38" s="1"/>
  <c r="S173" i="38" s="1"/>
  <c r="BD148" i="38"/>
  <c r="BC112" i="38"/>
  <c r="U44" i="23"/>
  <c r="X44" i="23"/>
  <c r="T44" i="23"/>
  <c r="W44" i="23"/>
  <c r="Z44" i="23"/>
  <c r="AA44" i="23"/>
  <c r="Y44" i="23"/>
  <c r="AB44" i="23"/>
  <c r="V44" i="23"/>
  <c r="AD44" i="23"/>
  <c r="AE44" i="23"/>
  <c r="AC44" i="23"/>
  <c r="AH44" i="23"/>
  <c r="AI44" i="23"/>
  <c r="AG44" i="23"/>
  <c r="AJ44" i="23"/>
  <c r="AL44" i="23"/>
  <c r="AM44" i="23"/>
  <c r="AF44" i="23"/>
  <c r="AK44" i="23"/>
  <c r="AN44" i="23"/>
  <c r="AP44" i="23"/>
  <c r="AQ44" i="23"/>
  <c r="AR44" i="23"/>
  <c r="AS44" i="23"/>
  <c r="AT44" i="23"/>
  <c r="AU44" i="23"/>
  <c r="BB44" i="23"/>
  <c r="BC44" i="23"/>
  <c r="AV44" i="23"/>
  <c r="BA44" i="23"/>
  <c r="AX44" i="23"/>
  <c r="AO44" i="23"/>
  <c r="AW44" i="23"/>
  <c r="BE44" i="23"/>
  <c r="BD44" i="23"/>
  <c r="AY44" i="23"/>
  <c r="BG44" i="23"/>
  <c r="AZ44" i="23"/>
  <c r="BF44" i="23"/>
  <c r="BH44" i="23"/>
  <c r="BM44" i="23"/>
  <c r="BL44" i="23"/>
  <c r="BN44" i="23"/>
  <c r="BO44" i="23"/>
  <c r="BI44" i="23"/>
  <c r="BQ44" i="23"/>
  <c r="BU44" i="23"/>
  <c r="BJ44" i="23"/>
  <c r="BS44" i="23"/>
  <c r="BR44" i="23"/>
  <c r="BT44" i="23"/>
  <c r="BK44" i="23"/>
  <c r="BP44" i="23"/>
  <c r="BV44" i="23"/>
  <c r="BW44" i="23"/>
  <c r="CB44" i="23"/>
  <c r="BY44" i="23"/>
  <c r="CD44" i="23"/>
  <c r="CE44" i="23"/>
  <c r="BX44" i="23"/>
  <c r="CC44" i="23"/>
  <c r="BZ44" i="23"/>
  <c r="CA44" i="23"/>
  <c r="CH44" i="23"/>
  <c r="CG44" i="23"/>
  <c r="CF44" i="23"/>
  <c r="S24" i="31"/>
  <c r="S25" i="30"/>
  <c r="T22" i="30" s="1"/>
  <c r="T39" i="35"/>
  <c r="T42" i="35" s="1"/>
  <c r="T60" i="35" s="1"/>
  <c r="T63" i="35" s="1"/>
  <c r="T45" i="31"/>
  <c r="S54" i="31"/>
  <c r="S63" i="31"/>
  <c r="S66" i="31" s="1"/>
  <c r="T105" i="31" l="1"/>
  <c r="T113" i="23"/>
  <c r="S27" i="31"/>
  <c r="S36" i="31"/>
  <c r="S39" i="31" s="1"/>
  <c r="S56" i="38"/>
  <c r="S64" i="38"/>
  <c r="S63" i="38"/>
  <c r="S51" i="38"/>
  <c r="S55" i="38"/>
  <c r="S52" i="38"/>
  <c r="S168" i="38"/>
  <c r="S210" i="38"/>
  <c r="T18" i="31"/>
  <c r="T45" i="35"/>
  <c r="BD112" i="38"/>
  <c r="BE148" i="38"/>
  <c r="T48" i="31"/>
  <c r="BF148" i="38" l="1"/>
  <c r="BE112" i="38"/>
  <c r="T21" i="31"/>
  <c r="T74" i="31" s="1"/>
  <c r="S225" i="38"/>
  <c r="S220" i="38"/>
  <c r="S82" i="35"/>
  <c r="S60" i="38"/>
  <c r="S94" i="38"/>
  <c r="S92" i="35"/>
  <c r="S76" i="38"/>
  <c r="T24" i="30"/>
  <c r="T30" i="31" s="1"/>
  <c r="T33" i="31" s="1"/>
  <c r="T75" i="31" s="1"/>
  <c r="T67" i="35" s="1"/>
  <c r="T73" i="35" s="1"/>
  <c r="T24" i="35"/>
  <c r="O19" i="22"/>
  <c r="S81" i="35"/>
  <c r="S83" i="35" s="1"/>
  <c r="S70" i="38"/>
  <c r="S71" i="38"/>
  <c r="S59" i="38"/>
  <c r="T51" i="35"/>
  <c r="T54" i="35" s="1"/>
  <c r="T48" i="35"/>
  <c r="S90" i="38"/>
  <c r="S91" i="35"/>
  <c r="S93" i="35" s="1"/>
  <c r="S77" i="38"/>
  <c r="S75" i="38"/>
  <c r="T66" i="35" l="1"/>
  <c r="O35" i="22"/>
  <c r="O38" i="22" s="1"/>
  <c r="O27" i="39" s="1"/>
  <c r="O16" i="39" s="1"/>
  <c r="O29" i="22"/>
  <c r="O33" i="22" s="1"/>
  <c r="O26" i="39" s="1"/>
  <c r="O91" i="22"/>
  <c r="O94" i="22" s="1"/>
  <c r="O49" i="39" s="1"/>
  <c r="O63" i="22"/>
  <c r="O66" i="22" s="1"/>
  <c r="O38" i="39" s="1"/>
  <c r="O85" i="22"/>
  <c r="O89" i="22" s="1"/>
  <c r="O48" i="39" s="1"/>
  <c r="O52" i="39" s="1"/>
  <c r="O57" i="22"/>
  <c r="O61" i="22" s="1"/>
  <c r="O37" i="39" s="1"/>
  <c r="O41" i="39" s="1"/>
  <c r="O113" i="22"/>
  <c r="O117" i="22" s="1"/>
  <c r="O59" i="39" s="1"/>
  <c r="O119" i="22"/>
  <c r="O122" i="22" s="1"/>
  <c r="O60" i="39" s="1"/>
  <c r="S104" i="38"/>
  <c r="T180" i="38"/>
  <c r="T187" i="38" s="1"/>
  <c r="T30" i="35"/>
  <c r="T33" i="35" s="1"/>
  <c r="T27" i="35"/>
  <c r="S89" i="38"/>
  <c r="S72" i="38"/>
  <c r="O21" i="22" s="1"/>
  <c r="O22" i="22" s="1"/>
  <c r="S86" i="35"/>
  <c r="S226" i="38"/>
  <c r="S93" i="38"/>
  <c r="S87" i="35"/>
  <c r="S109" i="38"/>
  <c r="T182" i="38"/>
  <c r="T189" i="38" s="1"/>
  <c r="BG148" i="38"/>
  <c r="BF112" i="38"/>
  <c r="T196" i="38" l="1"/>
  <c r="T140" i="38" s="1"/>
  <c r="T215" i="38"/>
  <c r="T179" i="38"/>
  <c r="T186" i="38" s="1"/>
  <c r="T193" i="38" s="1"/>
  <c r="S103" i="38"/>
  <c r="S105" i="38" s="1"/>
  <c r="S108" i="38"/>
  <c r="S110" i="38" s="1"/>
  <c r="S97" i="35" s="1"/>
  <c r="S102" i="35" s="1"/>
  <c r="T181" i="38"/>
  <c r="T188" i="38" s="1"/>
  <c r="T195" i="38" s="1"/>
  <c r="T122" i="23"/>
  <c r="T123" i="23" s="1"/>
  <c r="T113" i="25"/>
  <c r="T114" i="25" s="1"/>
  <c r="T72" i="35"/>
  <c r="T194" i="38"/>
  <c r="T209" i="38"/>
  <c r="O15" i="39"/>
  <c r="O30" i="39"/>
  <c r="S88" i="35"/>
  <c r="BG112" i="38"/>
  <c r="BH148" i="38"/>
  <c r="O47" i="22"/>
  <c r="O50" i="22" s="1"/>
  <c r="O32" i="39" s="1"/>
  <c r="O21" i="39" s="1"/>
  <c r="T76" i="31" s="1"/>
  <c r="O75" i="22"/>
  <c r="O78" i="22" s="1"/>
  <c r="O43" i="39" s="1"/>
  <c r="O131" i="22"/>
  <c r="O134" i="22" s="1"/>
  <c r="O65" i="39" s="1"/>
  <c r="O103" i="22"/>
  <c r="O106" i="22" s="1"/>
  <c r="O54" i="39" s="1"/>
  <c r="O63" i="39"/>
  <c r="T213" i="38" l="1"/>
  <c r="T139" i="38"/>
  <c r="AB130" i="25"/>
  <c r="AG130" i="25"/>
  <c r="X130" i="25"/>
  <c r="Y130" i="25"/>
  <c r="AD130" i="25"/>
  <c r="W130" i="25"/>
  <c r="Z130" i="25"/>
  <c r="AI130" i="25"/>
  <c r="AF130" i="25"/>
  <c r="V130" i="25"/>
  <c r="AC130" i="25"/>
  <c r="T32" i="30"/>
  <c r="AA130" i="25"/>
  <c r="AH130" i="25"/>
  <c r="AE130" i="25"/>
  <c r="U130" i="25"/>
  <c r="U198" i="25" s="1"/>
  <c r="H130" i="25"/>
  <c r="T18" i="23"/>
  <c r="T18" i="25"/>
  <c r="T19" i="25" s="1"/>
  <c r="O19" i="39"/>
  <c r="S156" i="38"/>
  <c r="S159" i="38" s="1"/>
  <c r="S114" i="38"/>
  <c r="S96" i="35"/>
  <c r="T207" i="38"/>
  <c r="T137" i="38"/>
  <c r="T138" i="38" s="1"/>
  <c r="H149" i="23"/>
  <c r="T38" i="30"/>
  <c r="T110" i="31"/>
  <c r="T112" i="31" s="1"/>
  <c r="U109" i="31" s="1"/>
  <c r="T68" i="35"/>
  <c r="T77" i="31"/>
  <c r="BI148" i="38"/>
  <c r="BH112" i="38"/>
  <c r="T74" i="35" l="1"/>
  <c r="T75" i="35" s="1"/>
  <c r="T69" i="35"/>
  <c r="U91" i="31"/>
  <c r="T52" i="31"/>
  <c r="T64" i="31" s="1"/>
  <c r="T34" i="30"/>
  <c r="U31" i="30" s="1"/>
  <c r="T17" i="30"/>
  <c r="AU35" i="25"/>
  <c r="U35" i="25"/>
  <c r="U103" i="25" s="1"/>
  <c r="AC35" i="25"/>
  <c r="AJ35" i="25"/>
  <c r="AR35" i="25"/>
  <c r="AL35" i="25"/>
  <c r="AT35" i="25"/>
  <c r="X35" i="25"/>
  <c r="Y35" i="25"/>
  <c r="AF35" i="25"/>
  <c r="AG35" i="25"/>
  <c r="AN35" i="25"/>
  <c r="AO35" i="25"/>
  <c r="W35" i="25"/>
  <c r="Z35" i="25"/>
  <c r="AE35" i="25"/>
  <c r="AH35" i="25"/>
  <c r="AP35" i="25"/>
  <c r="AB35" i="25"/>
  <c r="AK35" i="25"/>
  <c r="AV35" i="25"/>
  <c r="BC35" i="25"/>
  <c r="AQ35" i="25"/>
  <c r="AX35" i="25"/>
  <c r="AM35" i="25"/>
  <c r="AZ35" i="25"/>
  <c r="BB35" i="25"/>
  <c r="AA35" i="25"/>
  <c r="AS35" i="25"/>
  <c r="V35" i="25"/>
  <c r="AI35" i="25"/>
  <c r="AY35" i="25"/>
  <c r="BI35" i="25"/>
  <c r="BA35" i="25"/>
  <c r="BH35" i="25"/>
  <c r="BF35" i="25"/>
  <c r="BM35" i="25"/>
  <c r="BD35" i="25"/>
  <c r="BE35" i="25"/>
  <c r="BG35" i="25"/>
  <c r="BL35" i="25"/>
  <c r="BP35" i="25"/>
  <c r="AW35" i="25"/>
  <c r="BO35" i="25"/>
  <c r="BJ35" i="25"/>
  <c r="BQ35" i="25"/>
  <c r="AD35" i="25"/>
  <c r="BK35" i="25"/>
  <c r="BN35" i="25"/>
  <c r="BR35" i="25"/>
  <c r="H35" i="25"/>
  <c r="S160" i="38"/>
  <c r="H163" i="38" s="1"/>
  <c r="S167" i="38"/>
  <c r="S169" i="38" s="1"/>
  <c r="V149" i="23"/>
  <c r="W149" i="23"/>
  <c r="U149" i="23"/>
  <c r="U217" i="23" s="1"/>
  <c r="X149" i="23"/>
  <c r="Z149" i="23"/>
  <c r="Y149" i="23"/>
  <c r="AA149" i="23"/>
  <c r="AD149" i="23"/>
  <c r="AC149" i="23"/>
  <c r="AE149" i="23"/>
  <c r="AH149" i="23"/>
  <c r="AG149" i="23"/>
  <c r="AN149" i="23"/>
  <c r="AI149" i="23"/>
  <c r="AJ149" i="23"/>
  <c r="AB149" i="23"/>
  <c r="AK149" i="23"/>
  <c r="AM149" i="23"/>
  <c r="AF149" i="23"/>
  <c r="AL149" i="23"/>
  <c r="AP149" i="23"/>
  <c r="AO149" i="23"/>
  <c r="AR149" i="23"/>
  <c r="AT149" i="23"/>
  <c r="AS149" i="23"/>
  <c r="AU149" i="23"/>
  <c r="AQ149" i="23"/>
  <c r="AV149" i="23"/>
  <c r="AZ149" i="23"/>
  <c r="BD149" i="23"/>
  <c r="AY149" i="23"/>
  <c r="AW149" i="23"/>
  <c r="BB149" i="23"/>
  <c r="AX149" i="23"/>
  <c r="BE149" i="23"/>
  <c r="BF149" i="23"/>
  <c r="BG149" i="23"/>
  <c r="BA149" i="23"/>
  <c r="BI149" i="23"/>
  <c r="BK149" i="23"/>
  <c r="BH149" i="23"/>
  <c r="BC149" i="23"/>
  <c r="BJ149" i="23"/>
  <c r="BN149" i="23"/>
  <c r="BM149" i="23"/>
  <c r="BO149" i="23"/>
  <c r="BP149" i="23"/>
  <c r="BT149" i="23"/>
  <c r="BQ149" i="23"/>
  <c r="BR149" i="23"/>
  <c r="BL149" i="23"/>
  <c r="BX149" i="23"/>
  <c r="BS149" i="23"/>
  <c r="BV149" i="23"/>
  <c r="BW149" i="23"/>
  <c r="BU149" i="23"/>
  <c r="BY149" i="23"/>
  <c r="BZ149" i="23"/>
  <c r="CD149" i="23"/>
  <c r="CA149" i="23"/>
  <c r="CC149" i="23"/>
  <c r="CB149" i="23"/>
  <c r="CF149" i="23"/>
  <c r="CH149" i="23"/>
  <c r="CE149" i="23"/>
  <c r="CG149" i="23"/>
  <c r="U33" i="30"/>
  <c r="U58" i="31" s="1"/>
  <c r="U19" i="35"/>
  <c r="T83" i="38"/>
  <c r="T79" i="31"/>
  <c r="T25" i="31"/>
  <c r="T37" i="31" s="1"/>
  <c r="T40" i="30"/>
  <c r="U37" i="30" s="1"/>
  <c r="T19" i="23"/>
  <c r="T104" i="31"/>
  <c r="T106" i="31" s="1"/>
  <c r="U103" i="31" s="1"/>
  <c r="T121" i="38"/>
  <c r="T120" i="38"/>
  <c r="O15" i="22"/>
  <c r="BJ148" i="38"/>
  <c r="BI112" i="38"/>
  <c r="S98" i="35"/>
  <c r="S103" i="35" s="1"/>
  <c r="S101" i="35"/>
  <c r="T122" i="38"/>
  <c r="T123" i="38"/>
  <c r="T124" i="38"/>
  <c r="U39" i="30" l="1"/>
  <c r="U31" i="31" s="1"/>
  <c r="U25" i="35"/>
  <c r="U31" i="35" s="1"/>
  <c r="U111" i="31"/>
  <c r="H45" i="23"/>
  <c r="T23" i="30"/>
  <c r="T51" i="31"/>
  <c r="T19" i="30"/>
  <c r="U16" i="30" s="1"/>
  <c r="BJ112" i="38"/>
  <c r="BK148" i="38"/>
  <c r="U40" i="35"/>
  <c r="U46" i="31"/>
  <c r="U90" i="31"/>
  <c r="U19" i="31"/>
  <c r="U46" i="35"/>
  <c r="T127" i="38"/>
  <c r="T131" i="38" s="1"/>
  <c r="T145" i="38" s="1"/>
  <c r="T157" i="38"/>
  <c r="T126" i="38"/>
  <c r="U18" i="30"/>
  <c r="U57" i="31" s="1"/>
  <c r="U60" i="31" s="1"/>
  <c r="U18" i="35"/>
  <c r="U21" i="35" s="1"/>
  <c r="U61" i="35" s="1"/>
  <c r="T130" i="38" l="1"/>
  <c r="T144" i="38" s="1"/>
  <c r="T132" i="38"/>
  <c r="T146" i="38" s="1"/>
  <c r="T208" i="38"/>
  <c r="T24" i="31"/>
  <c r="T25" i="30"/>
  <c r="U22" i="30" s="1"/>
  <c r="V45" i="23"/>
  <c r="U45" i="23"/>
  <c r="W45" i="23"/>
  <c r="Z45" i="23"/>
  <c r="AA45" i="23"/>
  <c r="X45" i="23"/>
  <c r="Y45" i="23"/>
  <c r="AB45" i="23"/>
  <c r="AC45" i="23"/>
  <c r="AD45" i="23"/>
  <c r="AH45" i="23"/>
  <c r="AG45" i="23"/>
  <c r="AJ45" i="23"/>
  <c r="AF45" i="23"/>
  <c r="AL45" i="23"/>
  <c r="AM45" i="23"/>
  <c r="AK45" i="23"/>
  <c r="AN45" i="23"/>
  <c r="AE45" i="23"/>
  <c r="AI45" i="23"/>
  <c r="AO45" i="23"/>
  <c r="AP45" i="23"/>
  <c r="AS45" i="23"/>
  <c r="AV45" i="23"/>
  <c r="AQ45" i="23"/>
  <c r="AR45" i="23"/>
  <c r="AY45" i="23"/>
  <c r="AZ45" i="23"/>
  <c r="AT45" i="23"/>
  <c r="AU45" i="23"/>
  <c r="BA45" i="23"/>
  <c r="AX45" i="23"/>
  <c r="AW45" i="23"/>
  <c r="BE45" i="23"/>
  <c r="BC45" i="23"/>
  <c r="BD45" i="23"/>
  <c r="BB45" i="23"/>
  <c r="BG45" i="23"/>
  <c r="BF45" i="23"/>
  <c r="BJ45" i="23"/>
  <c r="BK45" i="23"/>
  <c r="BH45" i="23"/>
  <c r="BQ45" i="23"/>
  <c r="BM45" i="23"/>
  <c r="BL45" i="23"/>
  <c r="BN45" i="23"/>
  <c r="BO45" i="23"/>
  <c r="BU45" i="23"/>
  <c r="BS45" i="23"/>
  <c r="BR45" i="23"/>
  <c r="BT45" i="23"/>
  <c r="BI45" i="23"/>
  <c r="BP45" i="23"/>
  <c r="BV45" i="23"/>
  <c r="BY45" i="23"/>
  <c r="BW45" i="23"/>
  <c r="CB45" i="23"/>
  <c r="CD45" i="23"/>
  <c r="BX45" i="23"/>
  <c r="CA45" i="23"/>
  <c r="CF45" i="23"/>
  <c r="CC45" i="23"/>
  <c r="CH45" i="23"/>
  <c r="BZ45" i="23"/>
  <c r="CG45" i="23"/>
  <c r="CE45" i="23"/>
  <c r="U45" i="31"/>
  <c r="U39" i="35"/>
  <c r="U42" i="35" s="1"/>
  <c r="U60" i="35" s="1"/>
  <c r="U63" i="35" s="1"/>
  <c r="T54" i="31"/>
  <c r="T63" i="31"/>
  <c r="T66" i="31" s="1"/>
  <c r="T133" i="38"/>
  <c r="T147" i="38" s="1"/>
  <c r="T214" i="38" s="1"/>
  <c r="U52" i="35"/>
  <c r="BK112" i="38"/>
  <c r="BL148" i="38"/>
  <c r="U18" i="31" l="1"/>
  <c r="U45" i="35"/>
  <c r="T27" i="31"/>
  <c r="T36" i="31"/>
  <c r="T39" i="31" s="1"/>
  <c r="BL112" i="38"/>
  <c r="BM148" i="38"/>
  <c r="T171" i="38"/>
  <c r="T172" i="38" s="1"/>
  <c r="T173" i="38" s="1"/>
  <c r="U48" i="31"/>
  <c r="U113" i="23"/>
  <c r="U105" i="31"/>
  <c r="T64" i="38"/>
  <c r="T63" i="38"/>
  <c r="T51" i="38"/>
  <c r="T55" i="38"/>
  <c r="T52" i="38"/>
  <c r="T56" i="38"/>
  <c r="T168" i="38"/>
  <c r="T210" i="38"/>
  <c r="T90" i="38" l="1"/>
  <c r="T91" i="35"/>
  <c r="T77" i="38"/>
  <c r="T75" i="38"/>
  <c r="P19" i="22"/>
  <c r="T70" i="38"/>
  <c r="T81" i="35"/>
  <c r="T83" i="35" s="1"/>
  <c r="T71" i="38"/>
  <c r="T59" i="38"/>
  <c r="T225" i="38"/>
  <c r="T220" i="38"/>
  <c r="U24" i="30"/>
  <c r="U30" i="31" s="1"/>
  <c r="U33" i="31" s="1"/>
  <c r="U75" i="31" s="1"/>
  <c r="U67" i="35" s="1"/>
  <c r="U73" i="35" s="1"/>
  <c r="U24" i="35"/>
  <c r="BM112" i="38"/>
  <c r="BN148" i="38"/>
  <c r="T94" i="38"/>
  <c r="T92" i="35"/>
  <c r="T76" i="38"/>
  <c r="U51" i="35"/>
  <c r="U54" i="35" s="1"/>
  <c r="U48" i="35"/>
  <c r="T82" i="35"/>
  <c r="T60" i="38"/>
  <c r="U21" i="31"/>
  <c r="U74" i="31" s="1"/>
  <c r="T93" i="35" l="1"/>
  <c r="T109" i="38"/>
  <c r="U182" i="38"/>
  <c r="U189" i="38" s="1"/>
  <c r="U66" i="35"/>
  <c r="T93" i="38"/>
  <c r="T87" i="35"/>
  <c r="BN112" i="38"/>
  <c r="BO148" i="38"/>
  <c r="U30" i="35"/>
  <c r="U33" i="35" s="1"/>
  <c r="U27" i="35"/>
  <c r="P29" i="22"/>
  <c r="P33" i="22" s="1"/>
  <c r="P26" i="39" s="1"/>
  <c r="P35" i="22"/>
  <c r="P38" i="22" s="1"/>
  <c r="P27" i="39" s="1"/>
  <c r="P16" i="39" s="1"/>
  <c r="P91" i="22"/>
  <c r="P94" i="22" s="1"/>
  <c r="P49" i="39" s="1"/>
  <c r="P85" i="22"/>
  <c r="P89" i="22" s="1"/>
  <c r="P48" i="39" s="1"/>
  <c r="P57" i="22"/>
  <c r="P61" i="22" s="1"/>
  <c r="P37" i="39" s="1"/>
  <c r="P63" i="22"/>
  <c r="P66" i="22" s="1"/>
  <c r="P38" i="39" s="1"/>
  <c r="P119" i="22"/>
  <c r="P122" i="22" s="1"/>
  <c r="P60" i="39" s="1"/>
  <c r="P113" i="22"/>
  <c r="P117" i="22" s="1"/>
  <c r="P59" i="39" s="1"/>
  <c r="T72" i="38"/>
  <c r="P21" i="22" s="1"/>
  <c r="P22" i="22" s="1"/>
  <c r="T89" i="38"/>
  <c r="T86" i="35"/>
  <c r="T226" i="38"/>
  <c r="T104" i="38"/>
  <c r="U180" i="38"/>
  <c r="U187" i="38" s="1"/>
  <c r="P41" i="39" l="1"/>
  <c r="T88" i="35"/>
  <c r="P63" i="39"/>
  <c r="P47" i="22"/>
  <c r="P50" i="22" s="1"/>
  <c r="P32" i="39" s="1"/>
  <c r="P21" i="39" s="1"/>
  <c r="U76" i="31" s="1"/>
  <c r="P75" i="22"/>
  <c r="P78" i="22" s="1"/>
  <c r="P43" i="39" s="1"/>
  <c r="P103" i="22"/>
  <c r="P106" i="22" s="1"/>
  <c r="P54" i="39" s="1"/>
  <c r="P131" i="22"/>
  <c r="P134" i="22" s="1"/>
  <c r="P65" i="39" s="1"/>
  <c r="U72" i="35"/>
  <c r="U122" i="23"/>
  <c r="U123" i="23" s="1"/>
  <c r="U113" i="25"/>
  <c r="U114" i="25" s="1"/>
  <c r="U194" i="38"/>
  <c r="U209" i="38"/>
  <c r="U215" i="38"/>
  <c r="U196" i="38"/>
  <c r="U140" i="38" s="1"/>
  <c r="P52" i="39"/>
  <c r="T103" i="38"/>
  <c r="T105" i="38" s="1"/>
  <c r="U179" i="38"/>
  <c r="U186" i="38" s="1"/>
  <c r="U193" i="38" s="1"/>
  <c r="U181" i="38"/>
  <c r="U188" i="38" s="1"/>
  <c r="U195" i="38" s="1"/>
  <c r="T108" i="38"/>
  <c r="T110" i="38" s="1"/>
  <c r="T97" i="35" s="1"/>
  <c r="T102" i="35" s="1"/>
  <c r="P15" i="39"/>
  <c r="P30" i="39"/>
  <c r="BO112" i="38"/>
  <c r="BP148" i="38"/>
  <c r="H150" i="23" l="1"/>
  <c r="U38" i="30"/>
  <c r="U110" i="31"/>
  <c r="U112" i="31" s="1"/>
  <c r="V109" i="31" s="1"/>
  <c r="T156" i="38"/>
  <c r="T159" i="38" s="1"/>
  <c r="T96" i="35"/>
  <c r="T114" i="38"/>
  <c r="BP112" i="38"/>
  <c r="BQ148" i="38"/>
  <c r="U137" i="38"/>
  <c r="U138" i="38" s="1"/>
  <c r="U207" i="38"/>
  <c r="U18" i="23"/>
  <c r="U18" i="25"/>
  <c r="U19" i="25" s="1"/>
  <c r="P19" i="39"/>
  <c r="U68" i="35"/>
  <c r="U77" i="31"/>
  <c r="U139" i="38"/>
  <c r="U213" i="38"/>
  <c r="AJ131" i="25"/>
  <c r="U32" i="30"/>
  <c r="AB131" i="25"/>
  <c r="AG131" i="25"/>
  <c r="X131" i="25"/>
  <c r="Y131" i="25"/>
  <c r="AD131" i="25"/>
  <c r="W131" i="25"/>
  <c r="Z131" i="25"/>
  <c r="AI131" i="25"/>
  <c r="AF131" i="25"/>
  <c r="V131" i="25"/>
  <c r="V198" i="25" s="1"/>
  <c r="AC131" i="25"/>
  <c r="AA131" i="25"/>
  <c r="AH131" i="25"/>
  <c r="AE131" i="25"/>
  <c r="H131" i="25"/>
  <c r="U122" i="38" l="1"/>
  <c r="U123" i="38"/>
  <c r="U124" i="38"/>
  <c r="U74" i="35"/>
  <c r="U75" i="35" s="1"/>
  <c r="U69" i="35"/>
  <c r="V150" i="23"/>
  <c r="V217" i="23" s="1"/>
  <c r="W150" i="23"/>
  <c r="X150" i="23"/>
  <c r="Z150" i="23"/>
  <c r="Y150" i="23"/>
  <c r="AA150" i="23"/>
  <c r="AD150" i="23"/>
  <c r="AC150" i="23"/>
  <c r="AE150" i="23"/>
  <c r="AB150" i="23"/>
  <c r="AG150" i="23"/>
  <c r="AI150" i="23"/>
  <c r="AF150" i="23"/>
  <c r="AN150" i="23"/>
  <c r="AH150" i="23"/>
  <c r="AJ150" i="23"/>
  <c r="AL150" i="23"/>
  <c r="AK150" i="23"/>
  <c r="AM150" i="23"/>
  <c r="AP150" i="23"/>
  <c r="AQ150" i="23"/>
  <c r="AO150" i="23"/>
  <c r="AR150" i="23"/>
  <c r="AT150" i="23"/>
  <c r="AX150" i="23"/>
  <c r="AV150" i="23"/>
  <c r="AZ150" i="23"/>
  <c r="AS150" i="23"/>
  <c r="AU150" i="23"/>
  <c r="AY150" i="23"/>
  <c r="AW150" i="23"/>
  <c r="BB150" i="23"/>
  <c r="BE150" i="23"/>
  <c r="BF150" i="23"/>
  <c r="BD150" i="23"/>
  <c r="BJ150" i="23"/>
  <c r="BG150" i="23"/>
  <c r="BI150" i="23"/>
  <c r="BK150" i="23"/>
  <c r="BA150" i="23"/>
  <c r="BH150" i="23"/>
  <c r="BL150" i="23"/>
  <c r="BC150" i="23"/>
  <c r="BP150" i="23"/>
  <c r="BN150" i="23"/>
  <c r="BS150" i="23"/>
  <c r="BU150" i="23"/>
  <c r="BO150" i="23"/>
  <c r="BQ150" i="23"/>
  <c r="BX150" i="23"/>
  <c r="BM150" i="23"/>
  <c r="BV150" i="23"/>
  <c r="BT150" i="23"/>
  <c r="BW150" i="23"/>
  <c r="BR150" i="23"/>
  <c r="BY150" i="23"/>
  <c r="BZ150" i="23"/>
  <c r="CA150" i="23"/>
  <c r="CD150" i="23"/>
  <c r="CC150" i="23"/>
  <c r="CF150" i="23"/>
  <c r="CB150" i="23"/>
  <c r="CH150" i="23"/>
  <c r="CE150" i="23"/>
  <c r="CG150" i="23"/>
  <c r="T98" i="35"/>
  <c r="T103" i="35" s="1"/>
  <c r="T101" i="35"/>
  <c r="V33" i="30"/>
  <c r="V58" i="31" s="1"/>
  <c r="V19" i="35"/>
  <c r="V36" i="25"/>
  <c r="V103" i="25" s="1"/>
  <c r="AA36" i="25"/>
  <c r="AD36" i="25"/>
  <c r="AI36" i="25"/>
  <c r="AM36" i="25"/>
  <c r="AV36" i="25"/>
  <c r="AW36" i="25"/>
  <c r="AU36" i="25"/>
  <c r="AX36" i="25"/>
  <c r="AC36" i="25"/>
  <c r="AJ36" i="25"/>
  <c r="AR36" i="25"/>
  <c r="U17" i="30"/>
  <c r="AL36" i="25"/>
  <c r="X36" i="25"/>
  <c r="Y36" i="25"/>
  <c r="AF36" i="25"/>
  <c r="AG36" i="25"/>
  <c r="AN36" i="25"/>
  <c r="AO36" i="25"/>
  <c r="W36" i="25"/>
  <c r="Z36" i="25"/>
  <c r="AE36" i="25"/>
  <c r="AH36" i="25"/>
  <c r="AP36" i="25"/>
  <c r="AY36" i="25"/>
  <c r="AB36" i="25"/>
  <c r="BC36" i="25"/>
  <c r="AQ36" i="25"/>
  <c r="AZ36" i="25"/>
  <c r="AK36" i="25"/>
  <c r="AS36" i="25"/>
  <c r="BA36" i="25"/>
  <c r="BD36" i="25"/>
  <c r="BK36" i="25"/>
  <c r="BN36" i="25"/>
  <c r="BI36" i="25"/>
  <c r="BB36" i="25"/>
  <c r="BH36" i="25"/>
  <c r="BF36" i="25"/>
  <c r="BM36" i="25"/>
  <c r="AT36" i="25"/>
  <c r="BE36" i="25"/>
  <c r="BR36" i="25"/>
  <c r="BO36" i="25"/>
  <c r="BS36" i="25"/>
  <c r="BJ36" i="25"/>
  <c r="BG36" i="25"/>
  <c r="BQ36" i="25"/>
  <c r="BP36" i="25"/>
  <c r="BL36" i="25"/>
  <c r="H36" i="25"/>
  <c r="T160" i="38"/>
  <c r="T167" i="38"/>
  <c r="T169" i="38" s="1"/>
  <c r="U83" i="38"/>
  <c r="U79" i="31"/>
  <c r="U52" i="31"/>
  <c r="U64" i="31" s="1"/>
  <c r="U34" i="30"/>
  <c r="V31" i="30" s="1"/>
  <c r="U19" i="23"/>
  <c r="U104" i="31"/>
  <c r="U106" i="31" s="1"/>
  <c r="V103" i="31" s="1"/>
  <c r="V91" i="31"/>
  <c r="U121" i="38"/>
  <c r="U120" i="38"/>
  <c r="P15" i="22"/>
  <c r="U25" i="31"/>
  <c r="U37" i="31" s="1"/>
  <c r="U40" i="30"/>
  <c r="V37" i="30" s="1"/>
  <c r="BR148" i="38"/>
  <c r="BQ112" i="38"/>
  <c r="V19" i="31" l="1"/>
  <c r="V46" i="35"/>
  <c r="V90" i="31"/>
  <c r="V39" i="30"/>
  <c r="V31" i="31" s="1"/>
  <c r="V111" i="31"/>
  <c r="V25" i="35"/>
  <c r="V31" i="35" s="1"/>
  <c r="U51" i="31"/>
  <c r="U19" i="30"/>
  <c r="V16" i="30" s="1"/>
  <c r="H46" i="23"/>
  <c r="U23" i="30"/>
  <c r="V46" i="31"/>
  <c r="V40" i="35"/>
  <c r="U133" i="38"/>
  <c r="U147" i="38" s="1"/>
  <c r="U214" i="38" s="1"/>
  <c r="U131" i="38"/>
  <c r="U145" i="38" s="1"/>
  <c r="V18" i="30"/>
  <c r="V57" i="31" s="1"/>
  <c r="V60" i="31" s="1"/>
  <c r="V18" i="35"/>
  <c r="V21" i="35" s="1"/>
  <c r="V61" i="35" s="1"/>
  <c r="BR112" i="38"/>
  <c r="BS148" i="38"/>
  <c r="U127" i="38"/>
  <c r="U130" i="38" s="1"/>
  <c r="U144" i="38" s="1"/>
  <c r="U126" i="38"/>
  <c r="U157" i="38"/>
  <c r="U132" i="38"/>
  <c r="U146" i="38" s="1"/>
  <c r="V52" i="35" l="1"/>
  <c r="U171" i="38"/>
  <c r="U24" i="31"/>
  <c r="U25" i="30"/>
  <c r="V22" i="30" s="1"/>
  <c r="U208" i="38"/>
  <c r="V45" i="31"/>
  <c r="V39" i="35"/>
  <c r="V42" i="35" s="1"/>
  <c r="V60" i="35" s="1"/>
  <c r="V63" i="35" s="1"/>
  <c r="U54" i="31"/>
  <c r="U63" i="31"/>
  <c r="U66" i="31" s="1"/>
  <c r="W46" i="23"/>
  <c r="V46" i="23"/>
  <c r="Z46" i="23"/>
  <c r="AA46" i="23"/>
  <c r="X46" i="23"/>
  <c r="AC46" i="23"/>
  <c r="AB46" i="23"/>
  <c r="AD46" i="23"/>
  <c r="AE46" i="23"/>
  <c r="AF46" i="23"/>
  <c r="AH46" i="23"/>
  <c r="AI46" i="23"/>
  <c r="Y46" i="23"/>
  <c r="AO46" i="23"/>
  <c r="AJ46" i="23"/>
  <c r="AG46" i="23"/>
  <c r="AL46" i="23"/>
  <c r="AM46" i="23"/>
  <c r="AK46" i="23"/>
  <c r="AN46" i="23"/>
  <c r="AP46" i="23"/>
  <c r="AQ46" i="23"/>
  <c r="AT46" i="23"/>
  <c r="AU46" i="23"/>
  <c r="AS46" i="23"/>
  <c r="AV46" i="23"/>
  <c r="AR46" i="23"/>
  <c r="AY46" i="23"/>
  <c r="AZ46" i="23"/>
  <c r="BE46" i="23"/>
  <c r="BB46" i="23"/>
  <c r="BA46" i="23"/>
  <c r="AX46" i="23"/>
  <c r="BF46" i="23"/>
  <c r="BG46" i="23"/>
  <c r="BI46" i="23"/>
  <c r="AW46" i="23"/>
  <c r="BC46" i="23"/>
  <c r="BJ46" i="23"/>
  <c r="BK46" i="23"/>
  <c r="BP46" i="23"/>
  <c r="BD46" i="23"/>
  <c r="BQ46" i="23"/>
  <c r="BH46" i="23"/>
  <c r="BM46" i="23"/>
  <c r="BV46" i="23"/>
  <c r="BU46" i="23"/>
  <c r="BL46" i="23"/>
  <c r="BN46" i="23"/>
  <c r="BS46" i="23"/>
  <c r="BO46" i="23"/>
  <c r="BR46" i="23"/>
  <c r="BT46" i="23"/>
  <c r="BX46" i="23"/>
  <c r="BY46" i="23"/>
  <c r="BW46" i="23"/>
  <c r="BZ46" i="23"/>
  <c r="CA46" i="23"/>
  <c r="CB46" i="23"/>
  <c r="CC46" i="23"/>
  <c r="CE46" i="23"/>
  <c r="CF46" i="23"/>
  <c r="CD46" i="23"/>
  <c r="CH46" i="23"/>
  <c r="CG46" i="23"/>
  <c r="BS112" i="38"/>
  <c r="BT148" i="38"/>
  <c r="BU148" i="38" l="1"/>
  <c r="BT112" i="38"/>
  <c r="V113" i="23"/>
  <c r="V105" i="31"/>
  <c r="U51" i="38"/>
  <c r="U55" i="38"/>
  <c r="U52" i="38"/>
  <c r="U56" i="38"/>
  <c r="U64" i="38"/>
  <c r="U63" i="38"/>
  <c r="U168" i="38"/>
  <c r="U210" i="38"/>
  <c r="V18" i="31"/>
  <c r="V45" i="35"/>
  <c r="U27" i="31"/>
  <c r="U36" i="31"/>
  <c r="U39" i="31" s="1"/>
  <c r="V48" i="31"/>
  <c r="U172" i="38"/>
  <c r="U173" i="38" s="1"/>
  <c r="BU112" i="38" l="1"/>
  <c r="BV148" i="38"/>
  <c r="U82" i="35"/>
  <c r="U60" i="38"/>
  <c r="V21" i="31"/>
  <c r="V74" i="31" s="1"/>
  <c r="Q19" i="22"/>
  <c r="U81" i="35"/>
  <c r="U83" i="35" s="1"/>
  <c r="U71" i="38"/>
  <c r="U70" i="38"/>
  <c r="U59" i="38"/>
  <c r="V51" i="35"/>
  <c r="V54" i="35" s="1"/>
  <c r="V48" i="35"/>
  <c r="U225" i="38"/>
  <c r="U220" i="38"/>
  <c r="U94" i="38"/>
  <c r="U92" i="35"/>
  <c r="U76" i="38"/>
  <c r="V24" i="30"/>
  <c r="V30" i="31" s="1"/>
  <c r="V33" i="31" s="1"/>
  <c r="V75" i="31" s="1"/>
  <c r="V67" i="35" s="1"/>
  <c r="V73" i="35" s="1"/>
  <c r="V24" i="35"/>
  <c r="U90" i="38"/>
  <c r="U77" i="38"/>
  <c r="U75" i="38"/>
  <c r="U91" i="35"/>
  <c r="U93" i="35" l="1"/>
  <c r="U109" i="38"/>
  <c r="V182" i="38"/>
  <c r="V189" i="38" s="1"/>
  <c r="Q29" i="22"/>
  <c r="Q33" i="22" s="1"/>
  <c r="Q26" i="39" s="1"/>
  <c r="Q35" i="22"/>
  <c r="Q38" i="22" s="1"/>
  <c r="Q27" i="39" s="1"/>
  <c r="Q16" i="39" s="1"/>
  <c r="Q119" i="22"/>
  <c r="Q122" i="22" s="1"/>
  <c r="Q60" i="39" s="1"/>
  <c r="Q85" i="22"/>
  <c r="Q89" i="22" s="1"/>
  <c r="Q48" i="39" s="1"/>
  <c r="Q57" i="22"/>
  <c r="Q61" i="22" s="1"/>
  <c r="Q37" i="39" s="1"/>
  <c r="Q91" i="22"/>
  <c r="Q94" i="22" s="1"/>
  <c r="Q49" i="39" s="1"/>
  <c r="Q63" i="22"/>
  <c r="Q66" i="22" s="1"/>
  <c r="Q38" i="39" s="1"/>
  <c r="Q113" i="22"/>
  <c r="Q117" i="22" s="1"/>
  <c r="Q59" i="39" s="1"/>
  <c r="V66" i="35"/>
  <c r="U93" i="38"/>
  <c r="U87" i="35"/>
  <c r="U89" i="38"/>
  <c r="U72" i="38"/>
  <c r="Q21" i="22" s="1"/>
  <c r="Q22" i="22" s="1"/>
  <c r="U226" i="38"/>
  <c r="U86" i="35"/>
  <c r="BV112" i="38"/>
  <c r="BW148" i="38"/>
  <c r="V180" i="38"/>
  <c r="V187" i="38" s="1"/>
  <c r="U104" i="38"/>
  <c r="V30" i="35"/>
  <c r="V33" i="35" s="1"/>
  <c r="V27" i="35"/>
  <c r="Q41" i="39" l="1"/>
  <c r="Q52" i="39"/>
  <c r="BX148" i="38"/>
  <c r="BW112" i="38"/>
  <c r="V122" i="23"/>
  <c r="V123" i="23" s="1"/>
  <c r="V113" i="25"/>
  <c r="V114" i="25" s="1"/>
  <c r="Q47" i="22"/>
  <c r="Q50" i="22" s="1"/>
  <c r="Q32" i="39" s="1"/>
  <c r="Q21" i="39" s="1"/>
  <c r="V76" i="31" s="1"/>
  <c r="Q131" i="22"/>
  <c r="Q134" i="22" s="1"/>
  <c r="Q65" i="39" s="1"/>
  <c r="Q75" i="22"/>
  <c r="Q78" i="22" s="1"/>
  <c r="Q43" i="39" s="1"/>
  <c r="Q103" i="22"/>
  <c r="Q106" i="22" s="1"/>
  <c r="Q54" i="39" s="1"/>
  <c r="Q63" i="39"/>
  <c r="V215" i="38"/>
  <c r="V196" i="38"/>
  <c r="V140" i="38" s="1"/>
  <c r="V194" i="38"/>
  <c r="V209" i="38"/>
  <c r="V181" i="38"/>
  <c r="V188" i="38" s="1"/>
  <c r="V195" i="38" s="1"/>
  <c r="U108" i="38"/>
  <c r="U110" i="38" s="1"/>
  <c r="U97" i="35" s="1"/>
  <c r="U102" i="35" s="1"/>
  <c r="U88" i="35"/>
  <c r="V72" i="35"/>
  <c r="Q15" i="39"/>
  <c r="Q30" i="39"/>
  <c r="V179" i="38"/>
  <c r="V186" i="38" s="1"/>
  <c r="V193" i="38" s="1"/>
  <c r="U103" i="38"/>
  <c r="U105" i="38" s="1"/>
  <c r="AE132" i="25" l="1"/>
  <c r="AJ132" i="25"/>
  <c r="AB132" i="25"/>
  <c r="AG132" i="25"/>
  <c r="X132" i="25"/>
  <c r="Y132" i="25"/>
  <c r="AD132" i="25"/>
  <c r="W132" i="25"/>
  <c r="W198" i="25" s="1"/>
  <c r="Z132" i="25"/>
  <c r="AI132" i="25"/>
  <c r="AF132" i="25"/>
  <c r="V32" i="30"/>
  <c r="AC132" i="25"/>
  <c r="AK132" i="25"/>
  <c r="AH132" i="25"/>
  <c r="AA132" i="25"/>
  <c r="H132" i="25"/>
  <c r="U156" i="38"/>
  <c r="U159" i="38" s="1"/>
  <c r="U96" i="35"/>
  <c r="U114" i="38"/>
  <c r="V38" i="30"/>
  <c r="H151" i="23"/>
  <c r="V110" i="31"/>
  <c r="V112" i="31" s="1"/>
  <c r="W109" i="31" s="1"/>
  <c r="V137" i="38"/>
  <c r="V138" i="38" s="1"/>
  <c r="V207" i="38"/>
  <c r="V68" i="35"/>
  <c r="V77" i="31"/>
  <c r="BX112" i="38"/>
  <c r="BY148" i="38"/>
  <c r="V139" i="38"/>
  <c r="V213" i="38"/>
  <c r="V18" i="23"/>
  <c r="V18" i="25"/>
  <c r="V19" i="25" s="1"/>
  <c r="Q19" i="39"/>
  <c r="W33" i="30" l="1"/>
  <c r="W58" i="31" s="1"/>
  <c r="W19" i="35"/>
  <c r="BZ148" i="38"/>
  <c r="BY112" i="38"/>
  <c r="U101" i="35"/>
  <c r="U98" i="35"/>
  <c r="U103" i="35" s="1"/>
  <c r="V19" i="23"/>
  <c r="V104" i="31"/>
  <c r="V106" i="31" s="1"/>
  <c r="W103" i="31" s="1"/>
  <c r="V122" i="38"/>
  <c r="V123" i="38"/>
  <c r="V124" i="38"/>
  <c r="V52" i="31"/>
  <c r="V64" i="31" s="1"/>
  <c r="V34" i="30"/>
  <c r="W31" i="30" s="1"/>
  <c r="V83" i="38"/>
  <c r="V79" i="31"/>
  <c r="V74" i="35"/>
  <c r="V75" i="35" s="1"/>
  <c r="V69" i="35"/>
  <c r="U160" i="38"/>
  <c r="U167" i="38"/>
  <c r="U169" i="38" s="1"/>
  <c r="W91" i="31"/>
  <c r="X151" i="23"/>
  <c r="W151" i="23"/>
  <c r="W217" i="23" s="1"/>
  <c r="Z151" i="23"/>
  <c r="Y151" i="23"/>
  <c r="AA151" i="23"/>
  <c r="AB151" i="23"/>
  <c r="AD151" i="23"/>
  <c r="AC151" i="23"/>
  <c r="AE151" i="23"/>
  <c r="AH151" i="23"/>
  <c r="AG151" i="23"/>
  <c r="AI151" i="23"/>
  <c r="AN151" i="23"/>
  <c r="AJ151" i="23"/>
  <c r="AL151" i="23"/>
  <c r="AO151" i="23"/>
  <c r="AK151" i="23"/>
  <c r="AM151" i="23"/>
  <c r="AF151" i="23"/>
  <c r="AP151" i="23"/>
  <c r="AR151" i="23"/>
  <c r="AS151" i="23"/>
  <c r="AU151" i="23"/>
  <c r="BA151" i="23"/>
  <c r="AX151" i="23"/>
  <c r="AQ151" i="23"/>
  <c r="AV151" i="23"/>
  <c r="AZ151" i="23"/>
  <c r="AT151" i="23"/>
  <c r="AY151" i="23"/>
  <c r="AW151" i="23"/>
  <c r="BB151" i="23"/>
  <c r="BE151" i="23"/>
  <c r="BF151" i="23"/>
  <c r="BJ151" i="23"/>
  <c r="BG151" i="23"/>
  <c r="BI151" i="23"/>
  <c r="BK151" i="23"/>
  <c r="BH151" i="23"/>
  <c r="BD151" i="23"/>
  <c r="BC151" i="23"/>
  <c r="BL151" i="23"/>
  <c r="BM151" i="23"/>
  <c r="BO151" i="23"/>
  <c r="BR151" i="23"/>
  <c r="BN151" i="23"/>
  <c r="BS151" i="23"/>
  <c r="BU151" i="23"/>
  <c r="BP151" i="23"/>
  <c r="BT151" i="23"/>
  <c r="BQ151" i="23"/>
  <c r="BW151" i="23"/>
  <c r="BV151" i="23"/>
  <c r="CB151" i="23"/>
  <c r="BY151" i="23"/>
  <c r="BZ151" i="23"/>
  <c r="BX151" i="23"/>
  <c r="CA151" i="23"/>
  <c r="CE151" i="23"/>
  <c r="CG151" i="23"/>
  <c r="CD151" i="23"/>
  <c r="CC151" i="23"/>
  <c r="CF151" i="23"/>
  <c r="CH151" i="23"/>
  <c r="V25" i="31"/>
  <c r="V37" i="31" s="1"/>
  <c r="V40" i="30"/>
  <c r="W37" i="30" s="1"/>
  <c r="AB37" i="25"/>
  <c r="AK37" i="25"/>
  <c r="V17" i="30"/>
  <c r="AA37" i="25"/>
  <c r="AD37" i="25"/>
  <c r="AI37" i="25"/>
  <c r="AM37" i="25"/>
  <c r="AQ37" i="25"/>
  <c r="AV37" i="25"/>
  <c r="AW37" i="25"/>
  <c r="AU37" i="25"/>
  <c r="AC37" i="25"/>
  <c r="AJ37" i="25"/>
  <c r="AL37" i="25"/>
  <c r="X37" i="25"/>
  <c r="Y37" i="25"/>
  <c r="AF37" i="25"/>
  <c r="AG37" i="25"/>
  <c r="AN37" i="25"/>
  <c r="AO37" i="25"/>
  <c r="BA37" i="25"/>
  <c r="BD37" i="25"/>
  <c r="AE37" i="25"/>
  <c r="AY37" i="25"/>
  <c r="AH37" i="25"/>
  <c r="AR37" i="25"/>
  <c r="AX37" i="25"/>
  <c r="BC37" i="25"/>
  <c r="Z37" i="25"/>
  <c r="AZ37" i="25"/>
  <c r="BB37" i="25"/>
  <c r="AP37" i="25"/>
  <c r="AS37" i="25"/>
  <c r="AT37" i="25"/>
  <c r="BS37" i="25"/>
  <c r="BJ37" i="25"/>
  <c r="BQ37" i="25"/>
  <c r="BK37" i="25"/>
  <c r="BN37" i="25"/>
  <c r="BI37" i="25"/>
  <c r="BH37" i="25"/>
  <c r="BF37" i="25"/>
  <c r="BM37" i="25"/>
  <c r="BG37" i="25"/>
  <c r="BL37" i="25"/>
  <c r="BP37" i="25"/>
  <c r="BR37" i="25"/>
  <c r="W37" i="25"/>
  <c r="W103" i="25" s="1"/>
  <c r="BE37" i="25"/>
  <c r="BT37" i="25"/>
  <c r="BO37" i="25"/>
  <c r="H37" i="25"/>
  <c r="V121" i="38"/>
  <c r="V120" i="38"/>
  <c r="Q15" i="22"/>
  <c r="H47" i="23" l="1"/>
  <c r="V23" i="30"/>
  <c r="W46" i="31"/>
  <c r="W40" i="35"/>
  <c r="BZ112" i="38"/>
  <c r="CA148" i="38"/>
  <c r="V51" i="31"/>
  <c r="V19" i="30"/>
  <c r="W16" i="30" s="1"/>
  <c r="V127" i="38"/>
  <c r="V133" i="38" s="1"/>
  <c r="V147" i="38" s="1"/>
  <c r="V214" i="38" s="1"/>
  <c r="V157" i="38"/>
  <c r="V126" i="38"/>
  <c r="W18" i="30"/>
  <c r="W57" i="31" s="1"/>
  <c r="W60" i="31" s="1"/>
  <c r="W18" i="35"/>
  <c r="W21" i="35" s="1"/>
  <c r="W61" i="35" s="1"/>
  <c r="W19" i="31"/>
  <c r="W46" i="35"/>
  <c r="W52" i="35" s="1"/>
  <c r="W39" i="30"/>
  <c r="W31" i="31" s="1"/>
  <c r="W25" i="35"/>
  <c r="W31" i="35" s="1"/>
  <c r="W111" i="31"/>
  <c r="W90" i="31"/>
  <c r="V131" i="38" l="1"/>
  <c r="V145" i="38" s="1"/>
  <c r="V208" i="38"/>
  <c r="V130" i="38"/>
  <c r="V144" i="38" s="1"/>
  <c r="W39" i="35"/>
  <c r="W42" i="35" s="1"/>
  <c r="W60" i="35" s="1"/>
  <c r="W63" i="35" s="1"/>
  <c r="W45" i="31"/>
  <c r="V54" i="31"/>
  <c r="V63" i="31"/>
  <c r="V66" i="31" s="1"/>
  <c r="V132" i="38"/>
  <c r="V146" i="38" s="1"/>
  <c r="CB148" i="38"/>
  <c r="CA112" i="38"/>
  <c r="V24" i="31"/>
  <c r="V25" i="30"/>
  <c r="W22" i="30" s="1"/>
  <c r="W47" i="23"/>
  <c r="Z47" i="23"/>
  <c r="AA47" i="23"/>
  <c r="AD47" i="23"/>
  <c r="AC47" i="23"/>
  <c r="Y47" i="23"/>
  <c r="AF47" i="23"/>
  <c r="AB47" i="23"/>
  <c r="AH47" i="23"/>
  <c r="AI47" i="23"/>
  <c r="AE47" i="23"/>
  <c r="AG47" i="23"/>
  <c r="AO47" i="23"/>
  <c r="X47" i="23"/>
  <c r="AJ47" i="23"/>
  <c r="AL47" i="23"/>
  <c r="AM47" i="23"/>
  <c r="AK47" i="23"/>
  <c r="AN47" i="23"/>
  <c r="AP47" i="23"/>
  <c r="AT47" i="23"/>
  <c r="AU47" i="23"/>
  <c r="AQ47" i="23"/>
  <c r="AS47" i="23"/>
  <c r="AV47" i="23"/>
  <c r="AW47" i="23"/>
  <c r="AY47" i="23"/>
  <c r="AZ47" i="23"/>
  <c r="BB47" i="23"/>
  <c r="AR47" i="23"/>
  <c r="AX47" i="23"/>
  <c r="BE47" i="23"/>
  <c r="BF47" i="23"/>
  <c r="BG47" i="23"/>
  <c r="BD47" i="23"/>
  <c r="BI47" i="23"/>
  <c r="BL47" i="23"/>
  <c r="BC47" i="23"/>
  <c r="BM47" i="23"/>
  <c r="BN47" i="23"/>
  <c r="BO47" i="23"/>
  <c r="BJ47" i="23"/>
  <c r="BK47" i="23"/>
  <c r="BP47" i="23"/>
  <c r="BQ47" i="23"/>
  <c r="BV47" i="23"/>
  <c r="BA47" i="23"/>
  <c r="BS47" i="23"/>
  <c r="BW47" i="23"/>
  <c r="BT47" i="23"/>
  <c r="BX47" i="23"/>
  <c r="BH47" i="23"/>
  <c r="BR47" i="23"/>
  <c r="BU47" i="23"/>
  <c r="BZ47" i="23"/>
  <c r="CA47" i="23"/>
  <c r="BY47" i="23"/>
  <c r="CB47" i="23"/>
  <c r="CE47" i="23"/>
  <c r="CC47" i="23"/>
  <c r="CF47" i="23"/>
  <c r="CD47" i="23"/>
  <c r="CH47" i="23"/>
  <c r="CG47" i="23"/>
  <c r="V171" i="38" l="1"/>
  <c r="V172" i="38" s="1"/>
  <c r="V173" i="38" s="1"/>
  <c r="V27" i="31"/>
  <c r="V36" i="31"/>
  <c r="V39" i="31" s="1"/>
  <c r="W48" i="31"/>
  <c r="CB112" i="38"/>
  <c r="CC148" i="38"/>
  <c r="W18" i="31"/>
  <c r="W45" i="35"/>
  <c r="W113" i="23"/>
  <c r="W105" i="31"/>
  <c r="V51" i="38"/>
  <c r="V55" i="38"/>
  <c r="V52" i="38"/>
  <c r="V56" i="38"/>
  <c r="V64" i="38"/>
  <c r="V63" i="38"/>
  <c r="V168" i="38"/>
  <c r="V210" i="38"/>
  <c r="W21" i="31" l="1"/>
  <c r="W74" i="31" s="1"/>
  <c r="V82" i="35"/>
  <c r="V60" i="38"/>
  <c r="R19" i="22"/>
  <c r="V81" i="35"/>
  <c r="V83" i="35" s="1"/>
  <c r="V70" i="38"/>
  <c r="V71" i="38"/>
  <c r="V59" i="38"/>
  <c r="V220" i="38"/>
  <c r="V225" i="38"/>
  <c r="W24" i="30"/>
  <c r="W30" i="31" s="1"/>
  <c r="W33" i="31" s="1"/>
  <c r="W75" i="31" s="1"/>
  <c r="W67" i="35" s="1"/>
  <c r="W73" i="35" s="1"/>
  <c r="W24" i="35"/>
  <c r="V94" i="38"/>
  <c r="V92" i="35"/>
  <c r="V76" i="38"/>
  <c r="CC112" i="38"/>
  <c r="CD148" i="38"/>
  <c r="V90" i="38"/>
  <c r="V91" i="35"/>
  <c r="V75" i="38"/>
  <c r="V77" i="38"/>
  <c r="W51" i="35"/>
  <c r="W54" i="35" s="1"/>
  <c r="W48" i="35"/>
  <c r="W27" i="35" l="1"/>
  <c r="W30" i="35"/>
  <c r="W33" i="35" s="1"/>
  <c r="R35" i="22"/>
  <c r="R38" i="22" s="1"/>
  <c r="R27" i="39" s="1"/>
  <c r="R16" i="39" s="1"/>
  <c r="R29" i="22"/>
  <c r="R33" i="22" s="1"/>
  <c r="R26" i="39" s="1"/>
  <c r="R63" i="22"/>
  <c r="R66" i="22" s="1"/>
  <c r="R38" i="39" s="1"/>
  <c r="R85" i="22"/>
  <c r="R89" i="22" s="1"/>
  <c r="R48" i="39" s="1"/>
  <c r="R91" i="22"/>
  <c r="R94" i="22" s="1"/>
  <c r="R49" i="39" s="1"/>
  <c r="R119" i="22"/>
  <c r="R122" i="22" s="1"/>
  <c r="R60" i="39" s="1"/>
  <c r="R113" i="22"/>
  <c r="R117" i="22" s="1"/>
  <c r="R59" i="39" s="1"/>
  <c r="R57" i="22"/>
  <c r="R61" i="22" s="1"/>
  <c r="R37" i="39" s="1"/>
  <c r="V93" i="35"/>
  <c r="V93" i="38"/>
  <c r="V87" i="35"/>
  <c r="W180" i="38"/>
  <c r="W187" i="38" s="1"/>
  <c r="V104" i="38"/>
  <c r="CD112" i="38"/>
  <c r="CE148" i="38"/>
  <c r="V109" i="38"/>
  <c r="W182" i="38"/>
  <c r="W189" i="38" s="1"/>
  <c r="V89" i="38"/>
  <c r="V72" i="38"/>
  <c r="R21" i="22" s="1"/>
  <c r="R22" i="22" s="1"/>
  <c r="V86" i="35"/>
  <c r="V88" i="35" s="1"/>
  <c r="V226" i="38"/>
  <c r="W66" i="35"/>
  <c r="R52" i="39" l="1"/>
  <c r="W194" i="38"/>
  <c r="W209" i="38"/>
  <c r="W179" i="38"/>
  <c r="W186" i="38" s="1"/>
  <c r="W193" i="38" s="1"/>
  <c r="V103" i="38"/>
  <c r="V105" i="38" s="1"/>
  <c r="R47" i="22"/>
  <c r="R50" i="22" s="1"/>
  <c r="R32" i="39" s="1"/>
  <c r="R21" i="39" s="1"/>
  <c r="W76" i="31" s="1"/>
  <c r="R131" i="22"/>
  <c r="R134" i="22" s="1"/>
  <c r="R65" i="39" s="1"/>
  <c r="R103" i="22"/>
  <c r="R106" i="22" s="1"/>
  <c r="R54" i="39" s="1"/>
  <c r="R75" i="22"/>
  <c r="R78" i="22" s="1"/>
  <c r="R43" i="39" s="1"/>
  <c r="W122" i="23"/>
  <c r="W123" i="23" s="1"/>
  <c r="W113" i="25"/>
  <c r="W114" i="25" s="1"/>
  <c r="R15" i="39"/>
  <c r="R30" i="39"/>
  <c r="W72" i="35"/>
  <c r="CF148" i="38"/>
  <c r="CE112" i="38"/>
  <c r="R41" i="39"/>
  <c r="W215" i="38"/>
  <c r="W196" i="38"/>
  <c r="W140" i="38" s="1"/>
  <c r="V108" i="38"/>
  <c r="V110" i="38" s="1"/>
  <c r="V97" i="35" s="1"/>
  <c r="V102" i="35" s="1"/>
  <c r="W181" i="38"/>
  <c r="W188" i="38" s="1"/>
  <c r="W195" i="38" s="1"/>
  <c r="R63" i="39"/>
  <c r="CF112" i="38" l="1"/>
  <c r="CG148" i="38"/>
  <c r="W68" i="35"/>
  <c r="W77" i="31"/>
  <c r="W18" i="23"/>
  <c r="W18" i="25"/>
  <c r="W19" i="25" s="1"/>
  <c r="R19" i="39"/>
  <c r="V156" i="38"/>
  <c r="V159" i="38" s="1"/>
  <c r="V96" i="35"/>
  <c r="V114" i="38"/>
  <c r="W207" i="38"/>
  <c r="W137" i="38"/>
  <c r="W138" i="38" s="1"/>
  <c r="H152" i="23"/>
  <c r="W38" i="30"/>
  <c r="W110" i="31"/>
  <c r="W112" i="31" s="1"/>
  <c r="X109" i="31" s="1"/>
  <c r="W213" i="38"/>
  <c r="W139" i="38"/>
  <c r="AA133" i="25"/>
  <c r="AH133" i="25"/>
  <c r="AE133" i="25"/>
  <c r="AJ133" i="25"/>
  <c r="AB133" i="25"/>
  <c r="AG133" i="25"/>
  <c r="W32" i="30"/>
  <c r="X133" i="25"/>
  <c r="X198" i="25" s="1"/>
  <c r="Y133" i="25"/>
  <c r="AD133" i="25"/>
  <c r="AL133" i="25"/>
  <c r="Z133" i="25"/>
  <c r="AI133" i="25"/>
  <c r="AF133" i="25"/>
  <c r="AK133" i="25"/>
  <c r="AC133" i="25"/>
  <c r="H133" i="25"/>
  <c r="W121" i="38" l="1"/>
  <c r="W120" i="38"/>
  <c r="R15" i="22"/>
  <c r="W74" i="35"/>
  <c r="W75" i="35" s="1"/>
  <c r="W69" i="35"/>
  <c r="X91" i="31"/>
  <c r="Z38" i="25"/>
  <c r="AE38" i="25"/>
  <c r="AH38" i="25"/>
  <c r="AB38" i="25"/>
  <c r="AK38" i="25"/>
  <c r="AS38" i="25"/>
  <c r="AA38" i="25"/>
  <c r="AD38" i="25"/>
  <c r="AI38" i="25"/>
  <c r="AM38" i="25"/>
  <c r="AQ38" i="25"/>
  <c r="AC38" i="25"/>
  <c r="AJ38" i="25"/>
  <c r="AR38" i="25"/>
  <c r="AL38" i="25"/>
  <c r="X38" i="25"/>
  <c r="X103" i="25" s="1"/>
  <c r="AT38" i="25"/>
  <c r="AV38" i="25"/>
  <c r="BA38" i="25"/>
  <c r="BD38" i="25"/>
  <c r="Y38" i="25"/>
  <c r="AY38" i="25"/>
  <c r="AN38" i="25"/>
  <c r="AO38" i="25"/>
  <c r="AX38" i="25"/>
  <c r="AF38" i="25"/>
  <c r="W17" i="30"/>
  <c r="AZ38" i="25"/>
  <c r="BB38" i="25"/>
  <c r="AG38" i="25"/>
  <c r="AU38" i="25"/>
  <c r="AW38" i="25"/>
  <c r="BO38" i="25"/>
  <c r="BT38" i="25"/>
  <c r="BS38" i="25"/>
  <c r="BJ38" i="25"/>
  <c r="BQ38" i="25"/>
  <c r="BK38" i="25"/>
  <c r="BN38" i="25"/>
  <c r="AP38" i="25"/>
  <c r="BI38" i="25"/>
  <c r="BE38" i="25"/>
  <c r="BC38" i="25"/>
  <c r="BG38" i="25"/>
  <c r="BL38" i="25"/>
  <c r="BP38" i="25"/>
  <c r="BU38" i="25"/>
  <c r="BR38" i="25"/>
  <c r="BF38" i="25"/>
  <c r="BM38" i="25"/>
  <c r="BH38" i="25"/>
  <c r="H38" i="25"/>
  <c r="W19" i="23"/>
  <c r="W104" i="31"/>
  <c r="W106" i="31" s="1"/>
  <c r="X103" i="31" s="1"/>
  <c r="W25" i="31"/>
  <c r="W37" i="31" s="1"/>
  <c r="W40" i="30"/>
  <c r="X37" i="30" s="1"/>
  <c r="W83" i="38"/>
  <c r="W79" i="31"/>
  <c r="X33" i="30"/>
  <c r="X58" i="31" s="1"/>
  <c r="X19" i="35"/>
  <c r="V101" i="35"/>
  <c r="V98" i="35"/>
  <c r="V103" i="35" s="1"/>
  <c r="CG112" i="38"/>
  <c r="CH148" i="38"/>
  <c r="CH112" i="38" s="1"/>
  <c r="X152" i="23"/>
  <c r="X217" i="23" s="1"/>
  <c r="Z152" i="23"/>
  <c r="AA152" i="23"/>
  <c r="AB152" i="23"/>
  <c r="Y152" i="23"/>
  <c r="AD152" i="23"/>
  <c r="AC152" i="23"/>
  <c r="AE152" i="23"/>
  <c r="AH152" i="23"/>
  <c r="AF152" i="23"/>
  <c r="AG152" i="23"/>
  <c r="AK152" i="23"/>
  <c r="AM152" i="23"/>
  <c r="AO152" i="23"/>
  <c r="AI152" i="23"/>
  <c r="AN152" i="23"/>
  <c r="AJ152" i="23"/>
  <c r="AQ152" i="23"/>
  <c r="AL152" i="23"/>
  <c r="AV152" i="23"/>
  <c r="AR152" i="23"/>
  <c r="AT152" i="23"/>
  <c r="AP152" i="23"/>
  <c r="AS152" i="23"/>
  <c r="AU152" i="23"/>
  <c r="AW152" i="23"/>
  <c r="BA152" i="23"/>
  <c r="BC152" i="23"/>
  <c r="BE152" i="23"/>
  <c r="BG152" i="23"/>
  <c r="AX152" i="23"/>
  <c r="AZ152" i="23"/>
  <c r="BB152" i="23"/>
  <c r="BH152" i="23"/>
  <c r="AY152" i="23"/>
  <c r="BJ152" i="23"/>
  <c r="BF152" i="23"/>
  <c r="BN152" i="23"/>
  <c r="BL152" i="23"/>
  <c r="BM152" i="23"/>
  <c r="BO152" i="23"/>
  <c r="BI152" i="23"/>
  <c r="BK152" i="23"/>
  <c r="BP152" i="23"/>
  <c r="BR152" i="23"/>
  <c r="BS152" i="23"/>
  <c r="BD152" i="23"/>
  <c r="BT152" i="23"/>
  <c r="BQ152" i="23"/>
  <c r="BV152" i="23"/>
  <c r="BW152" i="23"/>
  <c r="BY152" i="23"/>
  <c r="BU152" i="23"/>
  <c r="BX152" i="23"/>
  <c r="CB152" i="23"/>
  <c r="BZ152" i="23"/>
  <c r="CA152" i="23"/>
  <c r="CC152" i="23"/>
  <c r="CH152" i="23"/>
  <c r="CE152" i="23"/>
  <c r="CG152" i="23"/>
  <c r="CD152" i="23"/>
  <c r="CF152" i="23"/>
  <c r="W52" i="31"/>
  <c r="W64" i="31" s="1"/>
  <c r="W34" i="30"/>
  <c r="X31" i="30" s="1"/>
  <c r="W122" i="38"/>
  <c r="W123" i="38"/>
  <c r="W124" i="38"/>
  <c r="V160" i="38"/>
  <c r="V167" i="38"/>
  <c r="V169" i="38" s="1"/>
  <c r="X90" i="31" l="1"/>
  <c r="W23" i="30"/>
  <c r="H48" i="23"/>
  <c r="W51" i="31"/>
  <c r="W19" i="30"/>
  <c r="X16" i="30" s="1"/>
  <c r="X40" i="35"/>
  <c r="X46" i="31"/>
  <c r="X39" i="30"/>
  <c r="X31" i="31" s="1"/>
  <c r="X111" i="31"/>
  <c r="X25" i="35"/>
  <c r="X31" i="35" s="1"/>
  <c r="W127" i="38"/>
  <c r="W133" i="38" s="1"/>
  <c r="W147" i="38" s="1"/>
  <c r="W214" i="38" s="1"/>
  <c r="W157" i="38"/>
  <c r="W126" i="38"/>
  <c r="W131" i="38"/>
  <c r="W145" i="38" s="1"/>
  <c r="X19" i="31"/>
  <c r="X46" i="35"/>
  <c r="X18" i="30"/>
  <c r="X57" i="31" s="1"/>
  <c r="X60" i="31" s="1"/>
  <c r="X18" i="35"/>
  <c r="X21" i="35" s="1"/>
  <c r="X61" i="35" s="1"/>
  <c r="W132" i="38" l="1"/>
  <c r="W146" i="38" s="1"/>
  <c r="W130" i="38"/>
  <c r="W144" i="38" s="1"/>
  <c r="W54" i="31"/>
  <c r="W63" i="31"/>
  <c r="W66" i="31" s="1"/>
  <c r="W208" i="38"/>
  <c r="W171" i="38"/>
  <c r="X48" i="23"/>
  <c r="Y48" i="23"/>
  <c r="AA48" i="23"/>
  <c r="AD48" i="23"/>
  <c r="AC48" i="23"/>
  <c r="AB48" i="23"/>
  <c r="AF48" i="23"/>
  <c r="AE48" i="23"/>
  <c r="AP48" i="23"/>
  <c r="AO48" i="23"/>
  <c r="Z48" i="23"/>
  <c r="AG48" i="23"/>
  <c r="AJ48" i="23"/>
  <c r="AH48" i="23"/>
  <c r="AK48" i="23"/>
  <c r="AQ48" i="23"/>
  <c r="AM48" i="23"/>
  <c r="AI48" i="23"/>
  <c r="AN48" i="23"/>
  <c r="AL48" i="23"/>
  <c r="AR48" i="23"/>
  <c r="AT48" i="23"/>
  <c r="AU48" i="23"/>
  <c r="AS48" i="23"/>
  <c r="AX48" i="23"/>
  <c r="AW48" i="23"/>
  <c r="BF48" i="23"/>
  <c r="BG48" i="23"/>
  <c r="AV48" i="23"/>
  <c r="AY48" i="23"/>
  <c r="AZ48" i="23"/>
  <c r="BB48" i="23"/>
  <c r="BC48" i="23"/>
  <c r="BA48" i="23"/>
  <c r="BE48" i="23"/>
  <c r="BH48" i="23"/>
  <c r="BD48" i="23"/>
  <c r="BI48" i="23"/>
  <c r="BL48" i="23"/>
  <c r="BN48" i="23"/>
  <c r="BO48" i="23"/>
  <c r="BJ48" i="23"/>
  <c r="BK48" i="23"/>
  <c r="BR48" i="23"/>
  <c r="BT48" i="23"/>
  <c r="BQ48" i="23"/>
  <c r="BU48" i="23"/>
  <c r="BM48" i="23"/>
  <c r="BW48" i="23"/>
  <c r="BS48" i="23"/>
  <c r="BP48" i="23"/>
  <c r="CC48" i="23"/>
  <c r="BZ48" i="23"/>
  <c r="CA48" i="23"/>
  <c r="BY48" i="23"/>
  <c r="CB48" i="23"/>
  <c r="BV48" i="23"/>
  <c r="BX48" i="23"/>
  <c r="CD48" i="23"/>
  <c r="CE48" i="23"/>
  <c r="CF48" i="23"/>
  <c r="CH48" i="23"/>
  <c r="CG48" i="23"/>
  <c r="X52" i="35"/>
  <c r="W24" i="31"/>
  <c r="W25" i="30"/>
  <c r="X22" i="30" s="1"/>
  <c r="X39" i="35"/>
  <c r="X42" i="35" s="1"/>
  <c r="X60" i="35" s="1"/>
  <c r="X63" i="35" s="1"/>
  <c r="X45" i="31"/>
  <c r="W172" i="38" l="1"/>
  <c r="W173" i="38" s="1"/>
  <c r="X113" i="23"/>
  <c r="X105" i="31"/>
  <c r="W27" i="31"/>
  <c r="W36" i="31"/>
  <c r="W39" i="31" s="1"/>
  <c r="X18" i="31"/>
  <c r="X45" i="35"/>
  <c r="X48" i="31"/>
  <c r="W63" i="38"/>
  <c r="W51" i="38"/>
  <c r="W56" i="38"/>
  <c r="W64" i="38"/>
  <c r="W55" i="38"/>
  <c r="W52" i="38"/>
  <c r="W168" i="38"/>
  <c r="W210" i="38"/>
  <c r="W82" i="35" l="1"/>
  <c r="W60" i="38"/>
  <c r="X51" i="35"/>
  <c r="X54" i="35" s="1"/>
  <c r="X48" i="35"/>
  <c r="X21" i="31"/>
  <c r="X74" i="31" s="1"/>
  <c r="W94" i="38"/>
  <c r="W92" i="35"/>
  <c r="W76" i="38"/>
  <c r="S19" i="22"/>
  <c r="W81" i="35"/>
  <c r="W71" i="38"/>
  <c r="W70" i="38"/>
  <c r="W59" i="38"/>
  <c r="W90" i="38"/>
  <c r="W91" i="35"/>
  <c r="W75" i="38"/>
  <c r="W77" i="38"/>
  <c r="W220" i="38"/>
  <c r="W225" i="38"/>
  <c r="X24" i="30"/>
  <c r="X30" i="31" s="1"/>
  <c r="X33" i="31" s="1"/>
  <c r="X75" i="31" s="1"/>
  <c r="X67" i="35" s="1"/>
  <c r="X73" i="35" s="1"/>
  <c r="X24" i="35"/>
  <c r="W83" i="35" l="1"/>
  <c r="W93" i="35"/>
  <c r="X180" i="38"/>
  <c r="X187" i="38" s="1"/>
  <c r="W104" i="38"/>
  <c r="W109" i="38"/>
  <c r="X182" i="38"/>
  <c r="X189" i="38" s="1"/>
  <c r="X30" i="35"/>
  <c r="X33" i="35" s="1"/>
  <c r="X27" i="35"/>
  <c r="W72" i="38"/>
  <c r="S21" i="22" s="1"/>
  <c r="S22" i="22" s="1"/>
  <c r="W89" i="38"/>
  <c r="W86" i="35"/>
  <c r="W226" i="38"/>
  <c r="X66" i="35"/>
  <c r="S29" i="22"/>
  <c r="S33" i="22" s="1"/>
  <c r="S26" i="39" s="1"/>
  <c r="S35" i="22"/>
  <c r="S38" i="22" s="1"/>
  <c r="S27" i="39" s="1"/>
  <c r="S16" i="39" s="1"/>
  <c r="S119" i="22"/>
  <c r="S122" i="22" s="1"/>
  <c r="S60" i="39" s="1"/>
  <c r="S57" i="22"/>
  <c r="S61" i="22" s="1"/>
  <c r="S37" i="39" s="1"/>
  <c r="S41" i="39" s="1"/>
  <c r="S85" i="22"/>
  <c r="S89" i="22" s="1"/>
  <c r="S48" i="39" s="1"/>
  <c r="S63" i="22"/>
  <c r="S66" i="22" s="1"/>
  <c r="S38" i="39" s="1"/>
  <c r="S113" i="22"/>
  <c r="S117" i="22" s="1"/>
  <c r="S59" i="39" s="1"/>
  <c r="S91" i="22"/>
  <c r="S94" i="22" s="1"/>
  <c r="S49" i="39" s="1"/>
  <c r="W93" i="38"/>
  <c r="W87" i="35"/>
  <c r="W103" i="38" l="1"/>
  <c r="W105" i="38" s="1"/>
  <c r="X179" i="38"/>
  <c r="X186" i="38" s="1"/>
  <c r="X193" i="38" s="1"/>
  <c r="W108" i="38"/>
  <c r="W110" i="38" s="1"/>
  <c r="W97" i="35" s="1"/>
  <c r="W102" i="35" s="1"/>
  <c r="X181" i="38"/>
  <c r="X188" i="38" s="1"/>
  <c r="X195" i="38" s="1"/>
  <c r="S47" i="22"/>
  <c r="S50" i="22" s="1"/>
  <c r="S32" i="39" s="1"/>
  <c r="S21" i="39" s="1"/>
  <c r="X76" i="31" s="1"/>
  <c r="S75" i="22"/>
  <c r="S78" i="22" s="1"/>
  <c r="S43" i="39" s="1"/>
  <c r="S131" i="22"/>
  <c r="S134" i="22" s="1"/>
  <c r="S65" i="39" s="1"/>
  <c r="S103" i="22"/>
  <c r="S106" i="22" s="1"/>
  <c r="S54" i="39" s="1"/>
  <c r="X72" i="35"/>
  <c r="X122" i="23"/>
  <c r="X123" i="23" s="1"/>
  <c r="X113" i="25"/>
  <c r="X114" i="25" s="1"/>
  <c r="S15" i="39"/>
  <c r="S30" i="39"/>
  <c r="S63" i="39"/>
  <c r="X196" i="38"/>
  <c r="X140" i="38" s="1"/>
  <c r="X215" i="38"/>
  <c r="S52" i="39"/>
  <c r="W88" i="35"/>
  <c r="X194" i="38"/>
  <c r="X209" i="38"/>
  <c r="W156" i="38" l="1"/>
  <c r="W159" i="38" s="1"/>
  <c r="W96" i="35"/>
  <c r="W114" i="38"/>
  <c r="X18" i="23"/>
  <c r="X18" i="25"/>
  <c r="X19" i="25" s="1"/>
  <c r="S19" i="39"/>
  <c r="X68" i="35"/>
  <c r="X77" i="31"/>
  <c r="AC134" i="25"/>
  <c r="AK134" i="25"/>
  <c r="AA134" i="25"/>
  <c r="AH134" i="25"/>
  <c r="AE134" i="25"/>
  <c r="X32" i="30"/>
  <c r="AJ134" i="25"/>
  <c r="AB134" i="25"/>
  <c r="AG134" i="25"/>
  <c r="AM134" i="25"/>
  <c r="Y134" i="25"/>
  <c r="Y198" i="25" s="1"/>
  <c r="AD134" i="25"/>
  <c r="AL134" i="25"/>
  <c r="Z134" i="25"/>
  <c r="AI134" i="25"/>
  <c r="AF134" i="25"/>
  <c r="H134" i="25"/>
  <c r="X38" i="30"/>
  <c r="H153" i="23"/>
  <c r="X110" i="31"/>
  <c r="X112" i="31" s="1"/>
  <c r="Y109" i="31" s="1"/>
  <c r="X139" i="38"/>
  <c r="X213" i="38"/>
  <c r="X207" i="38"/>
  <c r="X137" i="38"/>
  <c r="X138" i="38" s="1"/>
  <c r="X123" i="38" l="1"/>
  <c r="X122" i="38"/>
  <c r="X124" i="38"/>
  <c r="Y153" i="23"/>
  <c r="Y217" i="23" s="1"/>
  <c r="AB153" i="23"/>
  <c r="AA153" i="23"/>
  <c r="Z153" i="23"/>
  <c r="AD153" i="23"/>
  <c r="AF153" i="23"/>
  <c r="AC153" i="23"/>
  <c r="AG153" i="23"/>
  <c r="AI153" i="23"/>
  <c r="AE153" i="23"/>
  <c r="AL153" i="23"/>
  <c r="AK153" i="23"/>
  <c r="AM153" i="23"/>
  <c r="AO153" i="23"/>
  <c r="AH153" i="23"/>
  <c r="AP153" i="23"/>
  <c r="AR153" i="23"/>
  <c r="AN153" i="23"/>
  <c r="AQ153" i="23"/>
  <c r="AV153" i="23"/>
  <c r="AJ153" i="23"/>
  <c r="AT153" i="23"/>
  <c r="AW153" i="23"/>
  <c r="BB153" i="23"/>
  <c r="BF153" i="23"/>
  <c r="AX153" i="23"/>
  <c r="AS153" i="23"/>
  <c r="AU153" i="23"/>
  <c r="AZ153" i="23"/>
  <c r="BA153" i="23"/>
  <c r="BC153" i="23"/>
  <c r="BH153" i="23"/>
  <c r="BD153" i="23"/>
  <c r="AY153" i="23"/>
  <c r="BE153" i="23"/>
  <c r="BG153" i="23"/>
  <c r="BI153" i="23"/>
  <c r="BK153" i="23"/>
  <c r="BN153" i="23"/>
  <c r="BL153" i="23"/>
  <c r="BM153" i="23"/>
  <c r="BO153" i="23"/>
  <c r="BQ153" i="23"/>
  <c r="BJ153" i="23"/>
  <c r="BP153" i="23"/>
  <c r="BR153" i="23"/>
  <c r="BS153" i="23"/>
  <c r="BT153" i="23"/>
  <c r="BV153" i="23"/>
  <c r="BW153" i="23"/>
  <c r="BU153" i="23"/>
  <c r="BX153" i="23"/>
  <c r="CB153" i="23"/>
  <c r="BY153" i="23"/>
  <c r="BZ153" i="23"/>
  <c r="CD153" i="23"/>
  <c r="CA153" i="23"/>
  <c r="CH153" i="23"/>
  <c r="CE153" i="23"/>
  <c r="CG153" i="23"/>
  <c r="CC153" i="23"/>
  <c r="CF153" i="23"/>
  <c r="X120" i="38"/>
  <c r="X121" i="38"/>
  <c r="S15" i="22"/>
  <c r="X83" i="38"/>
  <c r="X79" i="31"/>
  <c r="X74" i="35"/>
  <c r="X75" i="35" s="1"/>
  <c r="X69" i="35"/>
  <c r="X52" i="31"/>
  <c r="X64" i="31" s="1"/>
  <c r="X34" i="30"/>
  <c r="Y31" i="30" s="1"/>
  <c r="Y39" i="25"/>
  <c r="Y103" i="25" s="1"/>
  <c r="AF39" i="25"/>
  <c r="AG39" i="25"/>
  <c r="Z39" i="25"/>
  <c r="AE39" i="25"/>
  <c r="AH39" i="25"/>
  <c r="AP39" i="25"/>
  <c r="AB39" i="25"/>
  <c r="AK39" i="25"/>
  <c r="AS39" i="25"/>
  <c r="AA39" i="25"/>
  <c r="AD39" i="25"/>
  <c r="AI39" i="25"/>
  <c r="AM39" i="25"/>
  <c r="AQ39" i="25"/>
  <c r="X17" i="30"/>
  <c r="AC39" i="25"/>
  <c r="AJ39" i="25"/>
  <c r="AL39" i="25"/>
  <c r="AU39" i="25"/>
  <c r="AW39" i="25"/>
  <c r="AT39" i="25"/>
  <c r="AV39" i="25"/>
  <c r="BA39" i="25"/>
  <c r="BD39" i="25"/>
  <c r="AR39" i="25"/>
  <c r="AY39" i="25"/>
  <c r="AN39" i="25"/>
  <c r="AO39" i="25"/>
  <c r="AX39" i="25"/>
  <c r="BC39" i="25"/>
  <c r="BR39" i="25"/>
  <c r="BO39" i="25"/>
  <c r="BS39" i="25"/>
  <c r="BJ39" i="25"/>
  <c r="BQ39" i="25"/>
  <c r="BB39" i="25"/>
  <c r="BK39" i="25"/>
  <c r="BN39" i="25"/>
  <c r="BH39" i="25"/>
  <c r="BF39" i="25"/>
  <c r="BM39" i="25"/>
  <c r="BV39" i="25"/>
  <c r="BE39" i="25"/>
  <c r="BG39" i="25"/>
  <c r="BL39" i="25"/>
  <c r="BI39" i="25"/>
  <c r="BU39" i="25"/>
  <c r="AZ39" i="25"/>
  <c r="BP39" i="25"/>
  <c r="BT39" i="25"/>
  <c r="H39" i="25"/>
  <c r="Y91" i="31"/>
  <c r="X19" i="23"/>
  <c r="X104" i="31"/>
  <c r="X106" i="31" s="1"/>
  <c r="Y103" i="31" s="1"/>
  <c r="Y33" i="30"/>
  <c r="Y58" i="31" s="1"/>
  <c r="Y19" i="35"/>
  <c r="X25" i="31"/>
  <c r="X37" i="31" s="1"/>
  <c r="X40" i="30"/>
  <c r="Y37" i="30" s="1"/>
  <c r="W98" i="35"/>
  <c r="W103" i="35" s="1"/>
  <c r="W101" i="35"/>
  <c r="W160" i="38"/>
  <c r="W167" i="38"/>
  <c r="W169" i="38" s="1"/>
  <c r="X127" i="38" l="1"/>
  <c r="X133" i="38" s="1"/>
  <c r="X147" i="38" s="1"/>
  <c r="X214" i="38" s="1"/>
  <c r="X126" i="38"/>
  <c r="X157" i="38"/>
  <c r="Y39" i="30"/>
  <c r="Y31" i="31" s="1"/>
  <c r="Y111" i="31"/>
  <c r="Y25" i="35"/>
  <c r="Y31" i="35" s="1"/>
  <c r="Y18" i="30"/>
  <c r="Y57" i="31" s="1"/>
  <c r="Y60" i="31" s="1"/>
  <c r="Y18" i="35"/>
  <c r="Y21" i="35" s="1"/>
  <c r="Y61" i="35" s="1"/>
  <c r="Y90" i="31"/>
  <c r="X23" i="30"/>
  <c r="H49" i="23"/>
  <c r="Y40" i="35"/>
  <c r="Y46" i="31"/>
  <c r="Y19" i="31"/>
  <c r="Y46" i="35"/>
  <c r="X51" i="31"/>
  <c r="X19" i="30"/>
  <c r="Y16" i="30" s="1"/>
  <c r="X131" i="38" l="1"/>
  <c r="X145" i="38" s="1"/>
  <c r="X130" i="38"/>
  <c r="X144" i="38" s="1"/>
  <c r="X54" i="31"/>
  <c r="X63" i="31"/>
  <c r="X66" i="31" s="1"/>
  <c r="X132" i="38"/>
  <c r="X146" i="38" s="1"/>
  <c r="Y39" i="35"/>
  <c r="Y42" i="35" s="1"/>
  <c r="Y60" i="35" s="1"/>
  <c r="Y63" i="35" s="1"/>
  <c r="Y45" i="31"/>
  <c r="Y49" i="23"/>
  <c r="AB49" i="23"/>
  <c r="AA49" i="23"/>
  <c r="AD49" i="23"/>
  <c r="AE49" i="23"/>
  <c r="AC49" i="23"/>
  <c r="Z49" i="23"/>
  <c r="AF49" i="23"/>
  <c r="AH49" i="23"/>
  <c r="AI49" i="23"/>
  <c r="AG49" i="23"/>
  <c r="AP49" i="23"/>
  <c r="AO49" i="23"/>
  <c r="AJ49" i="23"/>
  <c r="AL49" i="23"/>
  <c r="AM49" i="23"/>
  <c r="AK49" i="23"/>
  <c r="AN49" i="23"/>
  <c r="AR49" i="23"/>
  <c r="AW49" i="23"/>
  <c r="AT49" i="23"/>
  <c r="AU49" i="23"/>
  <c r="AQ49" i="23"/>
  <c r="AS49" i="23"/>
  <c r="BA49" i="23"/>
  <c r="AX49" i="23"/>
  <c r="AV49" i="23"/>
  <c r="AY49" i="23"/>
  <c r="AZ49" i="23"/>
  <c r="BB49" i="23"/>
  <c r="BD49" i="23"/>
  <c r="BH49" i="23"/>
  <c r="BF49" i="23"/>
  <c r="BJ49" i="23"/>
  <c r="BK49" i="23"/>
  <c r="BI49" i="23"/>
  <c r="BL49" i="23"/>
  <c r="BC49" i="23"/>
  <c r="BE49" i="23"/>
  <c r="BG49" i="23"/>
  <c r="BM49" i="23"/>
  <c r="BN49" i="23"/>
  <c r="BO49" i="23"/>
  <c r="BP49" i="23"/>
  <c r="BR49" i="23"/>
  <c r="BT49" i="23"/>
  <c r="BQ49" i="23"/>
  <c r="BU49" i="23"/>
  <c r="BW49" i="23"/>
  <c r="BV49" i="23"/>
  <c r="BX49" i="23"/>
  <c r="BS49" i="23"/>
  <c r="CC49" i="23"/>
  <c r="BZ49" i="23"/>
  <c r="CA49" i="23"/>
  <c r="BY49" i="23"/>
  <c r="CB49" i="23"/>
  <c r="CG49" i="23"/>
  <c r="CE49" i="23"/>
  <c r="CD49" i="23"/>
  <c r="CF49" i="23"/>
  <c r="CH49" i="23"/>
  <c r="Y52" i="35"/>
  <c r="X24" i="31"/>
  <c r="X25" i="30"/>
  <c r="Y22" i="30" s="1"/>
  <c r="X208" i="38"/>
  <c r="X171" i="38" l="1"/>
  <c r="X172" i="38" s="1"/>
  <c r="X173" i="38" s="1"/>
  <c r="Y18" i="31"/>
  <c r="Y45" i="35"/>
  <c r="X27" i="31"/>
  <c r="X36" i="31"/>
  <c r="X39" i="31" s="1"/>
  <c r="Y48" i="31"/>
  <c r="X64" i="38"/>
  <c r="X63" i="38"/>
  <c r="X51" i="38"/>
  <c r="X55" i="38"/>
  <c r="X52" i="38"/>
  <c r="X56" i="38"/>
  <c r="X168" i="38"/>
  <c r="X210" i="38"/>
  <c r="Y105" i="31"/>
  <c r="Y113" i="23"/>
  <c r="X94" i="38" l="1"/>
  <c r="X92" i="35"/>
  <c r="X76" i="38"/>
  <c r="X82" i="35"/>
  <c r="X60" i="38"/>
  <c r="Y48" i="35"/>
  <c r="Y51" i="35"/>
  <c r="Y54" i="35" s="1"/>
  <c r="X225" i="38"/>
  <c r="X220" i="38"/>
  <c r="T19" i="22"/>
  <c r="X81" i="35"/>
  <c r="X71" i="38"/>
  <c r="X70" i="38"/>
  <c r="X59" i="38"/>
  <c r="Y24" i="30"/>
  <c r="Y30" i="31" s="1"/>
  <c r="Y33" i="31" s="1"/>
  <c r="Y75" i="31" s="1"/>
  <c r="Y67" i="35" s="1"/>
  <c r="Y73" i="35" s="1"/>
  <c r="Y24" i="35"/>
  <c r="X90" i="38"/>
  <c r="X91" i="35"/>
  <c r="X93" i="35" s="1"/>
  <c r="X75" i="38"/>
  <c r="X77" i="38"/>
  <c r="Y21" i="31"/>
  <c r="Y74" i="31" s="1"/>
  <c r="Y30" i="35" l="1"/>
  <c r="Y33" i="35" s="1"/>
  <c r="Y27" i="35"/>
  <c r="Y66" i="35"/>
  <c r="X93" i="38"/>
  <c r="X87" i="35"/>
  <c r="X83" i="35"/>
  <c r="T35" i="22"/>
  <c r="T38" i="22" s="1"/>
  <c r="T27" i="39" s="1"/>
  <c r="T16" i="39" s="1"/>
  <c r="T29" i="22"/>
  <c r="T33" i="22" s="1"/>
  <c r="T26" i="39" s="1"/>
  <c r="T119" i="22"/>
  <c r="T122" i="22" s="1"/>
  <c r="T60" i="39" s="1"/>
  <c r="T85" i="22"/>
  <c r="T89" i="22" s="1"/>
  <c r="T48" i="39" s="1"/>
  <c r="T113" i="22"/>
  <c r="T117" i="22" s="1"/>
  <c r="T59" i="39" s="1"/>
  <c r="T63" i="22"/>
  <c r="T66" i="22" s="1"/>
  <c r="T38" i="39" s="1"/>
  <c r="T91" i="22"/>
  <c r="T94" i="22" s="1"/>
  <c r="T49" i="39" s="1"/>
  <c r="T57" i="22"/>
  <c r="T61" i="22" s="1"/>
  <c r="T37" i="39" s="1"/>
  <c r="T41" i="39" s="1"/>
  <c r="X89" i="38"/>
  <c r="X72" i="38"/>
  <c r="T21" i="22" s="1"/>
  <c r="T22" i="22" s="1"/>
  <c r="X86" i="35"/>
  <c r="X226" i="38"/>
  <c r="X104" i="38"/>
  <c r="Y180" i="38"/>
  <c r="Y187" i="38" s="1"/>
  <c r="X109" i="38"/>
  <c r="Y182" i="38"/>
  <c r="Y189" i="38" s="1"/>
  <c r="T63" i="39" l="1"/>
  <c r="Y194" i="38"/>
  <c r="Y209" i="38"/>
  <c r="X108" i="38"/>
  <c r="X110" i="38" s="1"/>
  <c r="X97" i="35" s="1"/>
  <c r="X102" i="35" s="1"/>
  <c r="Y181" i="38"/>
  <c r="Y188" i="38" s="1"/>
  <c r="Y195" i="38" s="1"/>
  <c r="X88" i="35"/>
  <c r="Y72" i="35"/>
  <c r="T47" i="22"/>
  <c r="T50" i="22" s="1"/>
  <c r="T32" i="39" s="1"/>
  <c r="T21" i="39" s="1"/>
  <c r="Y76" i="31" s="1"/>
  <c r="T75" i="22"/>
  <c r="T78" i="22" s="1"/>
  <c r="T43" i="39" s="1"/>
  <c r="T131" i="22"/>
  <c r="T134" i="22" s="1"/>
  <c r="T65" i="39" s="1"/>
  <c r="T103" i="22"/>
  <c r="T106" i="22" s="1"/>
  <c r="T54" i="39" s="1"/>
  <c r="T15" i="39"/>
  <c r="T30" i="39"/>
  <c r="T52" i="39"/>
  <c r="Y196" i="38"/>
  <c r="Y140" i="38" s="1"/>
  <c r="Y215" i="38"/>
  <c r="Y179" i="38"/>
  <c r="Y186" i="38" s="1"/>
  <c r="Y193" i="38" s="1"/>
  <c r="X103" i="38"/>
  <c r="X105" i="38" s="1"/>
  <c r="Y122" i="23"/>
  <c r="Y123" i="23" s="1"/>
  <c r="Y113" i="25"/>
  <c r="Y114" i="25" s="1"/>
  <c r="Y68" i="35" l="1"/>
  <c r="Y77" i="31"/>
  <c r="Y18" i="23"/>
  <c r="Y18" i="25"/>
  <c r="Y19" i="25" s="1"/>
  <c r="T19" i="39"/>
  <c r="Y38" i="30"/>
  <c r="H154" i="23"/>
  <c r="Y110" i="31"/>
  <c r="Y112" i="31" s="1"/>
  <c r="Z109" i="31" s="1"/>
  <c r="Y213" i="38"/>
  <c r="Y139" i="38"/>
  <c r="AF135" i="25"/>
  <c r="AC135" i="25"/>
  <c r="AK135" i="25"/>
  <c r="AA135" i="25"/>
  <c r="AH135" i="25"/>
  <c r="Y32" i="30"/>
  <c r="AE135" i="25"/>
  <c r="AJ135" i="25"/>
  <c r="AB135" i="25"/>
  <c r="AG135" i="25"/>
  <c r="AM135" i="25"/>
  <c r="AD135" i="25"/>
  <c r="AL135" i="25"/>
  <c r="Z135" i="25"/>
  <c r="Z198" i="25" s="1"/>
  <c r="AI135" i="25"/>
  <c r="AN135" i="25"/>
  <c r="H135" i="25"/>
  <c r="X156" i="38"/>
  <c r="X159" i="38" s="1"/>
  <c r="X96" i="35"/>
  <c r="X114" i="38"/>
  <c r="Y207" i="38"/>
  <c r="Y137" i="38"/>
  <c r="Y138" i="38" s="1"/>
  <c r="AB154" i="23" l="1"/>
  <c r="AA154" i="23"/>
  <c r="Z154" i="23"/>
  <c r="Z217" i="23" s="1"/>
  <c r="AC154" i="23"/>
  <c r="AF154" i="23"/>
  <c r="AD154" i="23"/>
  <c r="AH154" i="23"/>
  <c r="AE154" i="23"/>
  <c r="AJ154" i="23"/>
  <c r="AG154" i="23"/>
  <c r="AL154" i="23"/>
  <c r="AK154" i="23"/>
  <c r="AM154" i="23"/>
  <c r="AO154" i="23"/>
  <c r="AI154" i="23"/>
  <c r="AN154" i="23"/>
  <c r="AP154" i="23"/>
  <c r="AQ154" i="23"/>
  <c r="AS154" i="23"/>
  <c r="AU154" i="23"/>
  <c r="AV154" i="23"/>
  <c r="AR154" i="23"/>
  <c r="AY154" i="23"/>
  <c r="AW154" i="23"/>
  <c r="BA154" i="23"/>
  <c r="AX154" i="23"/>
  <c r="AT154" i="23"/>
  <c r="AZ154" i="23"/>
  <c r="BD154" i="23"/>
  <c r="BC154" i="23"/>
  <c r="BB154" i="23"/>
  <c r="BL154" i="23"/>
  <c r="BE154" i="23"/>
  <c r="BG154" i="23"/>
  <c r="BJ154" i="23"/>
  <c r="BF154" i="23"/>
  <c r="BN154" i="23"/>
  <c r="BH154" i="23"/>
  <c r="BI154" i="23"/>
  <c r="BK154" i="23"/>
  <c r="BP154" i="23"/>
  <c r="BM154" i="23"/>
  <c r="BQ154" i="23"/>
  <c r="BR154" i="23"/>
  <c r="BO154" i="23"/>
  <c r="BS154" i="23"/>
  <c r="BU154" i="23"/>
  <c r="BT154" i="23"/>
  <c r="BV154" i="23"/>
  <c r="BW154" i="23"/>
  <c r="CA154" i="23"/>
  <c r="CB154" i="23"/>
  <c r="BX154" i="23"/>
  <c r="BY154" i="23"/>
  <c r="CH154" i="23"/>
  <c r="CE154" i="23"/>
  <c r="CG154" i="23"/>
  <c r="CD154" i="23"/>
  <c r="BZ154" i="23"/>
  <c r="CC154" i="23"/>
  <c r="CF154" i="23"/>
  <c r="AL40" i="25"/>
  <c r="AF40" i="25"/>
  <c r="AG40" i="25"/>
  <c r="AN40" i="25"/>
  <c r="AO40" i="25"/>
  <c r="Z40" i="25"/>
  <c r="Z103" i="25" s="1"/>
  <c r="AE40" i="25"/>
  <c r="AH40" i="25"/>
  <c r="AP40" i="25"/>
  <c r="AB40" i="25"/>
  <c r="AK40" i="25"/>
  <c r="AS40" i="25"/>
  <c r="AA40" i="25"/>
  <c r="AD40" i="25"/>
  <c r="AI40" i="25"/>
  <c r="AM40" i="25"/>
  <c r="Y17" i="30"/>
  <c r="AJ40" i="25"/>
  <c r="AU40" i="25"/>
  <c r="AW40" i="25"/>
  <c r="AT40" i="25"/>
  <c r="AQ40" i="25"/>
  <c r="AV40" i="25"/>
  <c r="BA40" i="25"/>
  <c r="AC40" i="25"/>
  <c r="AR40" i="25"/>
  <c r="AY40" i="25"/>
  <c r="AX40" i="25"/>
  <c r="BC40" i="25"/>
  <c r="AZ40" i="25"/>
  <c r="BB40" i="25"/>
  <c r="BG40" i="25"/>
  <c r="BL40" i="25"/>
  <c r="BP40" i="25"/>
  <c r="BU40" i="25"/>
  <c r="BO40" i="25"/>
  <c r="BT40" i="25"/>
  <c r="BD40" i="25"/>
  <c r="BS40" i="25"/>
  <c r="BJ40" i="25"/>
  <c r="BQ40" i="25"/>
  <c r="BW40" i="25"/>
  <c r="BI40" i="25"/>
  <c r="BH40" i="25"/>
  <c r="BF40" i="25"/>
  <c r="BM40" i="25"/>
  <c r="BE40" i="25"/>
  <c r="BK40" i="25"/>
  <c r="BN40" i="25"/>
  <c r="BR40" i="25"/>
  <c r="BV40" i="25"/>
  <c r="H40" i="25"/>
  <c r="Z91" i="31"/>
  <c r="X98" i="35"/>
  <c r="X103" i="35" s="1"/>
  <c r="X101" i="35"/>
  <c r="X167" i="38"/>
  <c r="X169" i="38" s="1"/>
  <c r="X160" i="38"/>
  <c r="Y19" i="23"/>
  <c r="Y104" i="31"/>
  <c r="Y106" i="31" s="1"/>
  <c r="Z103" i="31" s="1"/>
  <c r="Y121" i="38"/>
  <c r="Y120" i="38"/>
  <c r="T15" i="22"/>
  <c r="Y83" i="38"/>
  <c r="Y79" i="31"/>
  <c r="Y25" i="31"/>
  <c r="Y37" i="31" s="1"/>
  <c r="Y40" i="30"/>
  <c r="Z37" i="30" s="1"/>
  <c r="Z33" i="30"/>
  <c r="Z58" i="31" s="1"/>
  <c r="Z19" i="35"/>
  <c r="Y52" i="31"/>
  <c r="Y64" i="31" s="1"/>
  <c r="Y34" i="30"/>
  <c r="Z31" i="30" s="1"/>
  <c r="Y122" i="38"/>
  <c r="Y123" i="38"/>
  <c r="Y124" i="38"/>
  <c r="Y74" i="35"/>
  <c r="Y75" i="35" s="1"/>
  <c r="Y69" i="35"/>
  <c r="Y127" i="38" l="1"/>
  <c r="Y157" i="38"/>
  <c r="Y126" i="38"/>
  <c r="Y51" i="31"/>
  <c r="Y19" i="30"/>
  <c r="Z16" i="30" s="1"/>
  <c r="H50" i="23"/>
  <c r="Y23" i="30"/>
  <c r="Y130" i="38"/>
  <c r="Y144" i="38" s="1"/>
  <c r="Y171" i="38" s="1"/>
  <c r="Z19" i="31"/>
  <c r="Z46" i="35"/>
  <c r="Z39" i="30"/>
  <c r="Z31" i="31" s="1"/>
  <c r="Z111" i="31"/>
  <c r="Z25" i="35"/>
  <c r="Z31" i="35" s="1"/>
  <c r="Y133" i="38"/>
  <c r="Y147" i="38" s="1"/>
  <c r="Y214" i="38" s="1"/>
  <c r="Z40" i="35"/>
  <c r="Z46" i="31"/>
  <c r="Y131" i="38"/>
  <c r="Y145" i="38" s="1"/>
  <c r="Z18" i="30"/>
  <c r="Z57" i="31" s="1"/>
  <c r="Z60" i="31" s="1"/>
  <c r="Z18" i="35"/>
  <c r="Z21" i="35" s="1"/>
  <c r="Z61" i="35" s="1"/>
  <c r="Z90" i="31"/>
  <c r="Y132" i="38"/>
  <c r="Y146" i="38" s="1"/>
  <c r="Z52" i="35" l="1"/>
  <c r="Y24" i="31"/>
  <c r="Y25" i="30"/>
  <c r="Z22" i="30" s="1"/>
  <c r="Z50" i="23"/>
  <c r="AB50" i="23"/>
  <c r="AA50" i="23"/>
  <c r="AD50" i="23"/>
  <c r="AE50" i="23"/>
  <c r="AC50" i="23"/>
  <c r="AG50" i="23"/>
  <c r="AI50" i="23"/>
  <c r="AK50" i="23"/>
  <c r="AN50" i="23"/>
  <c r="AF50" i="23"/>
  <c r="AP50" i="23"/>
  <c r="AH50" i="23"/>
  <c r="AJ50" i="23"/>
  <c r="AL50" i="23"/>
  <c r="AM50" i="23"/>
  <c r="AO50" i="23"/>
  <c r="AQ50" i="23"/>
  <c r="AR50" i="23"/>
  <c r="AW50" i="23"/>
  <c r="AS50" i="23"/>
  <c r="BA50" i="23"/>
  <c r="BD50" i="23"/>
  <c r="AX50" i="23"/>
  <c r="AT50" i="23"/>
  <c r="AU50" i="23"/>
  <c r="AV50" i="23"/>
  <c r="AY50" i="23"/>
  <c r="AZ50" i="23"/>
  <c r="BC50" i="23"/>
  <c r="BB50" i="23"/>
  <c r="BH50" i="23"/>
  <c r="BJ50" i="23"/>
  <c r="BK50" i="23"/>
  <c r="BI50" i="23"/>
  <c r="BE50" i="23"/>
  <c r="BF50" i="23"/>
  <c r="BG50" i="23"/>
  <c r="BL50" i="23"/>
  <c r="BM50" i="23"/>
  <c r="BP50" i="23"/>
  <c r="BS50" i="23"/>
  <c r="BR50" i="23"/>
  <c r="BT50" i="23"/>
  <c r="BN50" i="23"/>
  <c r="BQ50" i="23"/>
  <c r="BV50" i="23"/>
  <c r="BO50" i="23"/>
  <c r="BU50" i="23"/>
  <c r="BY50" i="23"/>
  <c r="BX50" i="23"/>
  <c r="BW50" i="23"/>
  <c r="CC50" i="23"/>
  <c r="BZ50" i="23"/>
  <c r="CA50" i="23"/>
  <c r="CB50" i="23"/>
  <c r="CG50" i="23"/>
  <c r="CE50" i="23"/>
  <c r="CD50" i="23"/>
  <c r="CF50" i="23"/>
  <c r="CH50" i="23"/>
  <c r="Y54" i="31"/>
  <c r="Y63" i="31"/>
  <c r="Y66" i="31" s="1"/>
  <c r="Y208" i="38"/>
  <c r="Z39" i="35"/>
  <c r="Z42" i="35" s="1"/>
  <c r="Z60" i="35" s="1"/>
  <c r="Z63" i="35" s="1"/>
  <c r="Z45" i="31"/>
  <c r="Z113" i="23" l="1"/>
  <c r="Z105" i="31"/>
  <c r="Y64" i="38"/>
  <c r="Y63" i="38"/>
  <c r="Y51" i="38"/>
  <c r="Y55" i="38"/>
  <c r="Y52" i="38"/>
  <c r="Y56" i="38"/>
  <c r="Y168" i="38"/>
  <c r="Y210" i="38"/>
  <c r="Z18" i="31"/>
  <c r="Z45" i="35"/>
  <c r="Y27" i="31"/>
  <c r="Y36" i="31"/>
  <c r="Y39" i="31" s="1"/>
  <c r="Z48" i="31"/>
  <c r="Y172" i="38"/>
  <c r="Y173" i="38" s="1"/>
  <c r="Y82" i="35" l="1"/>
  <c r="Y60" i="38"/>
  <c r="Z48" i="35"/>
  <c r="Z51" i="35"/>
  <c r="Z54" i="35" s="1"/>
  <c r="U19" i="22"/>
  <c r="Y81" i="35"/>
  <c r="Y83" i="35" s="1"/>
  <c r="Y70" i="38"/>
  <c r="Y71" i="38"/>
  <c r="Y59" i="38"/>
  <c r="Y90" i="38"/>
  <c r="Y91" i="35"/>
  <c r="Y77" i="38"/>
  <c r="Y75" i="38"/>
  <c r="Z21" i="31"/>
  <c r="Z74" i="31" s="1"/>
  <c r="Y94" i="38"/>
  <c r="Y92" i="35"/>
  <c r="Y76" i="38"/>
  <c r="Y220" i="38"/>
  <c r="Y225" i="38"/>
  <c r="Z24" i="30"/>
  <c r="Z30" i="31" s="1"/>
  <c r="Z33" i="31" s="1"/>
  <c r="Z75" i="31" s="1"/>
  <c r="Z67" i="35" s="1"/>
  <c r="Z73" i="35" s="1"/>
  <c r="Z24" i="35"/>
  <c r="Y93" i="35" l="1"/>
  <c r="Y109" i="38"/>
  <c r="Z182" i="38"/>
  <c r="Z189" i="38" s="1"/>
  <c r="Z30" i="35"/>
  <c r="Z33" i="35" s="1"/>
  <c r="Z27" i="35"/>
  <c r="Z66" i="35"/>
  <c r="U35" i="22"/>
  <c r="U38" i="22" s="1"/>
  <c r="U27" i="39" s="1"/>
  <c r="U16" i="39" s="1"/>
  <c r="U29" i="22"/>
  <c r="U33" i="22" s="1"/>
  <c r="U26" i="39" s="1"/>
  <c r="U63" i="22"/>
  <c r="U66" i="22" s="1"/>
  <c r="U38" i="39" s="1"/>
  <c r="U91" i="22"/>
  <c r="U94" i="22" s="1"/>
  <c r="U49" i="39" s="1"/>
  <c r="U113" i="22"/>
  <c r="U117" i="22" s="1"/>
  <c r="U59" i="39" s="1"/>
  <c r="U57" i="22"/>
  <c r="U61" i="22" s="1"/>
  <c r="U37" i="39" s="1"/>
  <c r="U85" i="22"/>
  <c r="U89" i="22" s="1"/>
  <c r="U48" i="39" s="1"/>
  <c r="U119" i="22"/>
  <c r="U122" i="22" s="1"/>
  <c r="U60" i="39" s="1"/>
  <c r="Y104" i="38"/>
  <c r="Z180" i="38"/>
  <c r="Z187" i="38" s="1"/>
  <c r="Y93" i="38"/>
  <c r="Y87" i="35"/>
  <c r="Y72" i="38"/>
  <c r="U21" i="22" s="1"/>
  <c r="U22" i="22" s="1"/>
  <c r="Y89" i="38"/>
  <c r="Y86" i="35"/>
  <c r="Y226" i="38"/>
  <c r="Y88" i="35" l="1"/>
  <c r="U52" i="39"/>
  <c r="U41" i="39"/>
  <c r="U15" i="39"/>
  <c r="U30" i="39"/>
  <c r="U63" i="39"/>
  <c r="Z209" i="38"/>
  <c r="Z194" i="38"/>
  <c r="Z215" i="38"/>
  <c r="Z196" i="38"/>
  <c r="Z140" i="38" s="1"/>
  <c r="Z122" i="23"/>
  <c r="Z123" i="23" s="1"/>
  <c r="Z113" i="25"/>
  <c r="Z114" i="25" s="1"/>
  <c r="Y103" i="38"/>
  <c r="Y105" i="38" s="1"/>
  <c r="Z179" i="38"/>
  <c r="Z186" i="38" s="1"/>
  <c r="Z193" i="38" s="1"/>
  <c r="Z72" i="35"/>
  <c r="U47" i="22"/>
  <c r="U50" i="22" s="1"/>
  <c r="U32" i="39" s="1"/>
  <c r="U21" i="39" s="1"/>
  <c r="Z76" i="31" s="1"/>
  <c r="U131" i="22"/>
  <c r="U134" i="22" s="1"/>
  <c r="U65" i="39" s="1"/>
  <c r="U103" i="22"/>
  <c r="U106" i="22" s="1"/>
  <c r="U54" i="39" s="1"/>
  <c r="U75" i="22"/>
  <c r="U78" i="22" s="1"/>
  <c r="U43" i="39" s="1"/>
  <c r="Z181" i="38"/>
  <c r="Z188" i="38" s="1"/>
  <c r="Z195" i="38" s="1"/>
  <c r="Y108" i="38"/>
  <c r="Y110" i="38" s="1"/>
  <c r="Y97" i="35" s="1"/>
  <c r="Y102" i="35" s="1"/>
  <c r="Z38" i="30" l="1"/>
  <c r="H155" i="23"/>
  <c r="Z110" i="31"/>
  <c r="Z112" i="31" s="1"/>
  <c r="AA109" i="31" s="1"/>
  <c r="Z68" i="35"/>
  <c r="Z77" i="31"/>
  <c r="Z213" i="38"/>
  <c r="Z139" i="38"/>
  <c r="Z137" i="38"/>
  <c r="Z138" i="38" s="1"/>
  <c r="Z207" i="38"/>
  <c r="Y156" i="38"/>
  <c r="Y159" i="38" s="1"/>
  <c r="Y96" i="35"/>
  <c r="Y114" i="38"/>
  <c r="AI136" i="25"/>
  <c r="AF136" i="25"/>
  <c r="AC136" i="25"/>
  <c r="AK136" i="25"/>
  <c r="AA136" i="25"/>
  <c r="AA198" i="25" s="1"/>
  <c r="AH136" i="25"/>
  <c r="Z32" i="30"/>
  <c r="AE136" i="25"/>
  <c r="AJ136" i="25"/>
  <c r="AB136" i="25"/>
  <c r="AG136" i="25"/>
  <c r="AM136" i="25"/>
  <c r="AN136" i="25"/>
  <c r="AD136" i="25"/>
  <c r="AO136" i="25"/>
  <c r="AL136" i="25"/>
  <c r="H136" i="25"/>
  <c r="Z18" i="23"/>
  <c r="Z18" i="25"/>
  <c r="Z19" i="25" s="1"/>
  <c r="U19" i="39"/>
  <c r="Z52" i="31" l="1"/>
  <c r="Z64" i="31" s="1"/>
  <c r="Z34" i="30"/>
  <c r="AA31" i="30" s="1"/>
  <c r="Y98" i="35"/>
  <c r="Y103" i="35" s="1"/>
  <c r="Y101" i="35"/>
  <c r="Z74" i="35"/>
  <c r="Z75" i="35" s="1"/>
  <c r="Z69" i="35"/>
  <c r="Y167" i="38"/>
  <c r="Y169" i="38" s="1"/>
  <c r="Y160" i="38"/>
  <c r="AA91" i="31"/>
  <c r="AA19" i="35"/>
  <c r="AA33" i="30"/>
  <c r="AA58" i="31" s="1"/>
  <c r="Z121" i="38"/>
  <c r="Z120" i="38"/>
  <c r="U15" i="22"/>
  <c r="AA155" i="23"/>
  <c r="AA217" i="23" s="1"/>
  <c r="AC155" i="23"/>
  <c r="AB155" i="23"/>
  <c r="AD155" i="23"/>
  <c r="AE155" i="23"/>
  <c r="AF155" i="23"/>
  <c r="AJ155" i="23"/>
  <c r="AG155" i="23"/>
  <c r="AL155" i="23"/>
  <c r="AK155" i="23"/>
  <c r="AM155" i="23"/>
  <c r="AI155" i="23"/>
  <c r="AH155" i="23"/>
  <c r="AO155" i="23"/>
  <c r="AP155" i="23"/>
  <c r="AQ155" i="23"/>
  <c r="AT155" i="23"/>
  <c r="AN155" i="23"/>
  <c r="AS155" i="23"/>
  <c r="AU155" i="23"/>
  <c r="AW155" i="23"/>
  <c r="AY155" i="23"/>
  <c r="AR155" i="23"/>
  <c r="AV155" i="23"/>
  <c r="BA155" i="23"/>
  <c r="AX155" i="23"/>
  <c r="AZ155" i="23"/>
  <c r="BD155" i="23"/>
  <c r="BC155" i="23"/>
  <c r="BB155" i="23"/>
  <c r="BE155" i="23"/>
  <c r="BG155" i="23"/>
  <c r="BF155" i="23"/>
  <c r="BL155" i="23"/>
  <c r="BH155" i="23"/>
  <c r="BJ155" i="23"/>
  <c r="BM155" i="23"/>
  <c r="BO155" i="23"/>
  <c r="BQ155" i="23"/>
  <c r="BI155" i="23"/>
  <c r="BK155" i="23"/>
  <c r="BT155" i="23"/>
  <c r="BN155" i="23"/>
  <c r="BP155" i="23"/>
  <c r="BR155" i="23"/>
  <c r="BS155" i="23"/>
  <c r="BW155" i="23"/>
  <c r="BY155" i="23"/>
  <c r="BU155" i="23"/>
  <c r="BZ155" i="23"/>
  <c r="CA155" i="23"/>
  <c r="CC155" i="23"/>
  <c r="CB155" i="23"/>
  <c r="BV155" i="23"/>
  <c r="CH155" i="23"/>
  <c r="BX155" i="23"/>
  <c r="CE155" i="23"/>
  <c r="CG155" i="23"/>
  <c r="CD155" i="23"/>
  <c r="CF155" i="23"/>
  <c r="Z25" i="31"/>
  <c r="Z37" i="31" s="1"/>
  <c r="Z40" i="30"/>
  <c r="AA37" i="30" s="1"/>
  <c r="AC41" i="25"/>
  <c r="AJ41" i="25"/>
  <c r="AL41" i="25"/>
  <c r="AT41" i="25"/>
  <c r="AF41" i="25"/>
  <c r="AG41" i="25"/>
  <c r="AN41" i="25"/>
  <c r="AO41" i="25"/>
  <c r="AE41" i="25"/>
  <c r="AH41" i="25"/>
  <c r="AP41" i="25"/>
  <c r="AB41" i="25"/>
  <c r="AK41" i="25"/>
  <c r="AA41" i="25"/>
  <c r="AA103" i="25" s="1"/>
  <c r="AD41" i="25"/>
  <c r="AI41" i="25"/>
  <c r="AM41" i="25"/>
  <c r="AQ41" i="25"/>
  <c r="AZ41" i="25"/>
  <c r="BB41" i="25"/>
  <c r="AU41" i="25"/>
  <c r="AW41" i="25"/>
  <c r="Z17" i="30"/>
  <c r="AV41" i="25"/>
  <c r="BA41" i="25"/>
  <c r="AR41" i="25"/>
  <c r="AY41" i="25"/>
  <c r="BE41" i="25"/>
  <c r="AS41" i="25"/>
  <c r="BG41" i="25"/>
  <c r="BL41" i="25"/>
  <c r="BP41" i="25"/>
  <c r="AX41" i="25"/>
  <c r="BR41" i="25"/>
  <c r="BX41" i="25"/>
  <c r="BO41" i="25"/>
  <c r="BT41" i="25"/>
  <c r="BK41" i="25"/>
  <c r="BN41" i="25"/>
  <c r="BI41" i="25"/>
  <c r="BC41" i="25"/>
  <c r="BH41" i="25"/>
  <c r="BF41" i="25"/>
  <c r="BD41" i="25"/>
  <c r="BS41" i="25"/>
  <c r="BQ41" i="25"/>
  <c r="BU41" i="25"/>
  <c r="BM41" i="25"/>
  <c r="BV41" i="25"/>
  <c r="BJ41" i="25"/>
  <c r="BW41" i="25"/>
  <c r="H41" i="25"/>
  <c r="Z19" i="23"/>
  <c r="Z104" i="31"/>
  <c r="Z106" i="31" s="1"/>
  <c r="AA103" i="31" s="1"/>
  <c r="Z122" i="38"/>
  <c r="Z123" i="38"/>
  <c r="Z124" i="38"/>
  <c r="Z83" i="38"/>
  <c r="Z79" i="31"/>
  <c r="Z51" i="31" l="1"/>
  <c r="Z19" i="30"/>
  <c r="AA16" i="30" s="1"/>
  <c r="H51" i="23"/>
  <c r="Z23" i="30"/>
  <c r="AA90" i="31"/>
  <c r="Z127" i="38"/>
  <c r="Z131" i="38" s="1"/>
  <c r="Z145" i="38" s="1"/>
  <c r="Z126" i="38"/>
  <c r="Z157" i="38"/>
  <c r="AA39" i="30"/>
  <c r="AA31" i="31" s="1"/>
  <c r="AA25" i="35"/>
  <c r="AA31" i="35" s="1"/>
  <c r="AA111" i="31"/>
  <c r="AA40" i="35"/>
  <c r="AA46" i="31"/>
  <c r="AA18" i="30"/>
  <c r="AA57" i="31" s="1"/>
  <c r="AA60" i="31" s="1"/>
  <c r="AA18" i="35"/>
  <c r="AA21" i="35" s="1"/>
  <c r="AA61" i="35" s="1"/>
  <c r="AA19" i="31"/>
  <c r="AA46" i="35"/>
  <c r="Z132" i="38" l="1"/>
  <c r="Z146" i="38" s="1"/>
  <c r="Z133" i="38"/>
  <c r="Z147" i="38" s="1"/>
  <c r="Z214" i="38" s="1"/>
  <c r="Z130" i="38"/>
  <c r="Z144" i="38" s="1"/>
  <c r="Z208" i="38"/>
  <c r="Z171" i="38"/>
  <c r="Z172" i="38" s="1"/>
  <c r="Z173" i="38" s="1"/>
  <c r="Z24" i="31"/>
  <c r="Z25" i="30"/>
  <c r="AA22" i="30" s="1"/>
  <c r="AA51" i="23"/>
  <c r="AB51" i="23"/>
  <c r="AD51" i="23"/>
  <c r="AE51" i="23"/>
  <c r="AC51" i="23"/>
  <c r="AG51" i="23"/>
  <c r="AF51" i="23"/>
  <c r="AH51" i="23"/>
  <c r="AI51" i="23"/>
  <c r="AK51" i="23"/>
  <c r="AN51" i="23"/>
  <c r="AJ51" i="23"/>
  <c r="AO51" i="23"/>
  <c r="AM51" i="23"/>
  <c r="AQ51" i="23"/>
  <c r="AP51" i="23"/>
  <c r="AX51" i="23"/>
  <c r="AY51" i="23"/>
  <c r="AR51" i="23"/>
  <c r="AL51" i="23"/>
  <c r="AT51" i="23"/>
  <c r="AU51" i="23"/>
  <c r="AS51" i="23"/>
  <c r="AW51" i="23"/>
  <c r="AV51" i="23"/>
  <c r="BA51" i="23"/>
  <c r="BC51" i="23"/>
  <c r="BD51" i="23"/>
  <c r="BB51" i="23"/>
  <c r="AZ51" i="23"/>
  <c r="BH51" i="23"/>
  <c r="BJ51" i="23"/>
  <c r="BK51" i="23"/>
  <c r="BI51" i="23"/>
  <c r="BL51" i="23"/>
  <c r="BE51" i="23"/>
  <c r="BF51" i="23"/>
  <c r="BG51" i="23"/>
  <c r="BM51" i="23"/>
  <c r="BQ51" i="23"/>
  <c r="BN51" i="23"/>
  <c r="BO51" i="23"/>
  <c r="BP51" i="23"/>
  <c r="BS51" i="23"/>
  <c r="BR51" i="23"/>
  <c r="BT51" i="23"/>
  <c r="BU51" i="23"/>
  <c r="BW51" i="23"/>
  <c r="BV51" i="23"/>
  <c r="BX51" i="23"/>
  <c r="CD51" i="23"/>
  <c r="CC51" i="23"/>
  <c r="BY51" i="23"/>
  <c r="BZ51" i="23"/>
  <c r="CA51" i="23"/>
  <c r="CH51" i="23"/>
  <c r="CG51" i="23"/>
  <c r="CB51" i="23"/>
  <c r="CE51" i="23"/>
  <c r="CF51" i="23"/>
  <c r="AA52" i="35"/>
  <c r="AA39" i="35"/>
  <c r="AA42" i="35" s="1"/>
  <c r="AA60" i="35" s="1"/>
  <c r="AA63" i="35" s="1"/>
  <c r="AA45" i="31"/>
  <c r="Z54" i="31"/>
  <c r="Z63" i="31"/>
  <c r="Z66" i="31" s="1"/>
  <c r="AA105" i="31" l="1"/>
  <c r="AA113" i="23"/>
  <c r="AA18" i="31"/>
  <c r="AA45" i="35"/>
  <c r="Z27" i="31"/>
  <c r="Z36" i="31"/>
  <c r="Z39" i="31" s="1"/>
  <c r="AA48" i="31"/>
  <c r="Z63" i="38"/>
  <c r="Z51" i="38"/>
  <c r="Z55" i="38"/>
  <c r="Z52" i="38"/>
  <c r="Z56" i="38"/>
  <c r="Z64" i="38"/>
  <c r="Z168" i="38"/>
  <c r="Z210" i="38"/>
  <c r="V19" i="22" l="1"/>
  <c r="Z81" i="35"/>
  <c r="Z71" i="38"/>
  <c r="Z70" i="38"/>
  <c r="Z59" i="38"/>
  <c r="AA21" i="31"/>
  <c r="AA74" i="31" s="1"/>
  <c r="AA48" i="35"/>
  <c r="AA51" i="35"/>
  <c r="AA54" i="35" s="1"/>
  <c r="AA24" i="30"/>
  <c r="AA30" i="31" s="1"/>
  <c r="AA33" i="31" s="1"/>
  <c r="AA75" i="31" s="1"/>
  <c r="AA67" i="35" s="1"/>
  <c r="AA73" i="35" s="1"/>
  <c r="AA24" i="35"/>
  <c r="Z94" i="38"/>
  <c r="Z92" i="35"/>
  <c r="Z76" i="38"/>
  <c r="Z82" i="35"/>
  <c r="Z60" i="38"/>
  <c r="Z90" i="38"/>
  <c r="Z91" i="35"/>
  <c r="Z77" i="38"/>
  <c r="Z75" i="38"/>
  <c r="Z220" i="38"/>
  <c r="Z225" i="38"/>
  <c r="Z93" i="35" l="1"/>
  <c r="Z93" i="38"/>
  <c r="Z87" i="35"/>
  <c r="Z89" i="38"/>
  <c r="Z72" i="38"/>
  <c r="V21" i="22" s="1"/>
  <c r="V22" i="22" s="1"/>
  <c r="Z86" i="35"/>
  <c r="Z88" i="35" s="1"/>
  <c r="Z226" i="38"/>
  <c r="AA180" i="38"/>
  <c r="AA187" i="38" s="1"/>
  <c r="Z104" i="38"/>
  <c r="AA66" i="35"/>
  <c r="Z109" i="38"/>
  <c r="AA182" i="38"/>
  <c r="AA189" i="38" s="1"/>
  <c r="AA30" i="35"/>
  <c r="AA33" i="35" s="1"/>
  <c r="AA27" i="35"/>
  <c r="Z83" i="35"/>
  <c r="V29" i="22"/>
  <c r="V33" i="22" s="1"/>
  <c r="V26" i="39" s="1"/>
  <c r="V35" i="22"/>
  <c r="V38" i="22" s="1"/>
  <c r="V27" i="39" s="1"/>
  <c r="V16" i="39" s="1"/>
  <c r="V85" i="22"/>
  <c r="V89" i="22" s="1"/>
  <c r="V48" i="39" s="1"/>
  <c r="V91" i="22"/>
  <c r="V94" i="22" s="1"/>
  <c r="V49" i="39" s="1"/>
  <c r="V119" i="22"/>
  <c r="V122" i="22" s="1"/>
  <c r="V60" i="39" s="1"/>
  <c r="V63" i="22"/>
  <c r="V66" i="22" s="1"/>
  <c r="V38" i="39" s="1"/>
  <c r="V57" i="22"/>
  <c r="V61" i="22" s="1"/>
  <c r="V37" i="39" s="1"/>
  <c r="V41" i="39" s="1"/>
  <c r="V113" i="22"/>
  <c r="V117" i="22" s="1"/>
  <c r="V59" i="39" s="1"/>
  <c r="V47" i="22" l="1"/>
  <c r="V50" i="22" s="1"/>
  <c r="V32" i="39" s="1"/>
  <c r="V21" i="39" s="1"/>
  <c r="AA76" i="31" s="1"/>
  <c r="V75" i="22"/>
  <c r="V78" i="22" s="1"/>
  <c r="V43" i="39" s="1"/>
  <c r="V131" i="22"/>
  <c r="V134" i="22" s="1"/>
  <c r="V65" i="39" s="1"/>
  <c r="V103" i="22"/>
  <c r="V106" i="22" s="1"/>
  <c r="V54" i="39" s="1"/>
  <c r="V15" i="39"/>
  <c r="V30" i="39"/>
  <c r="AA181" i="38"/>
  <c r="AA188" i="38" s="1"/>
  <c r="AA195" i="38" s="1"/>
  <c r="Z108" i="38"/>
  <c r="Z110" i="38" s="1"/>
  <c r="Z97" i="35" s="1"/>
  <c r="Z102" i="35" s="1"/>
  <c r="AA196" i="38"/>
  <c r="AA140" i="38" s="1"/>
  <c r="AA215" i="38"/>
  <c r="Z103" i="38"/>
  <c r="Z105" i="38" s="1"/>
  <c r="AA179" i="38"/>
  <c r="AA186" i="38" s="1"/>
  <c r="AA193" i="38" s="1"/>
  <c r="V52" i="39"/>
  <c r="AA72" i="35"/>
  <c r="AA122" i="23"/>
  <c r="AA123" i="23" s="1"/>
  <c r="AA113" i="25"/>
  <c r="AA114" i="25" s="1"/>
  <c r="V63" i="39"/>
  <c r="AA194" i="38"/>
  <c r="AA209" i="38"/>
  <c r="AA18" i="23" l="1"/>
  <c r="AA18" i="25"/>
  <c r="AA19" i="25" s="1"/>
  <c r="V19" i="39"/>
  <c r="AA207" i="38"/>
  <c r="AA137" i="38"/>
  <c r="AA138" i="38" s="1"/>
  <c r="AA213" i="38"/>
  <c r="AA139" i="38"/>
  <c r="Z156" i="38"/>
  <c r="Z159" i="38" s="1"/>
  <c r="Z96" i="35"/>
  <c r="Z114" i="38"/>
  <c r="AD137" i="25"/>
  <c r="AL137" i="25"/>
  <c r="AI137" i="25"/>
  <c r="AF137" i="25"/>
  <c r="AC137" i="25"/>
  <c r="AK137" i="25"/>
  <c r="AA32" i="30"/>
  <c r="AH137" i="25"/>
  <c r="AE137" i="25"/>
  <c r="AJ137" i="25"/>
  <c r="AN137" i="25"/>
  <c r="AG137" i="25"/>
  <c r="AP137" i="25"/>
  <c r="AB137" i="25"/>
  <c r="AB198" i="25" s="1"/>
  <c r="AM137" i="25"/>
  <c r="AO137" i="25"/>
  <c r="H137" i="25"/>
  <c r="AA38" i="30"/>
  <c r="H156" i="23"/>
  <c r="AA110" i="31"/>
  <c r="AA112" i="31" s="1"/>
  <c r="AB109" i="31" s="1"/>
  <c r="AA68" i="35"/>
  <c r="AA77" i="31"/>
  <c r="AA123" i="38" l="1"/>
  <c r="AA122" i="38"/>
  <c r="AA124" i="38"/>
  <c r="AB91" i="31"/>
  <c r="AA74" i="35"/>
  <c r="AA75" i="35" s="1"/>
  <c r="AA69" i="35"/>
  <c r="AA120" i="38"/>
  <c r="AA121" i="38"/>
  <c r="V15" i="22"/>
  <c r="AD156" i="23"/>
  <c r="AC156" i="23"/>
  <c r="AB156" i="23"/>
  <c r="AB217" i="23" s="1"/>
  <c r="AG156" i="23"/>
  <c r="AI156" i="23"/>
  <c r="AE156" i="23"/>
  <c r="AF156" i="23"/>
  <c r="AJ156" i="23"/>
  <c r="AH156" i="23"/>
  <c r="AL156" i="23"/>
  <c r="AN156" i="23"/>
  <c r="AK156" i="23"/>
  <c r="AM156" i="23"/>
  <c r="AO156" i="23"/>
  <c r="AP156" i="23"/>
  <c r="AQ156" i="23"/>
  <c r="AT156" i="23"/>
  <c r="AX156" i="23"/>
  <c r="AS156" i="23"/>
  <c r="AU156" i="23"/>
  <c r="AR156" i="23"/>
  <c r="AZ156" i="23"/>
  <c r="AY156" i="23"/>
  <c r="AW156" i="23"/>
  <c r="AV156" i="23"/>
  <c r="BA156" i="23"/>
  <c r="BC156" i="23"/>
  <c r="BE156" i="23"/>
  <c r="BD156" i="23"/>
  <c r="BB156" i="23"/>
  <c r="BF156" i="23"/>
  <c r="BL156" i="23"/>
  <c r="BG156" i="23"/>
  <c r="BN156" i="23"/>
  <c r="BH156" i="23"/>
  <c r="BJ156" i="23"/>
  <c r="BM156" i="23"/>
  <c r="BO156" i="23"/>
  <c r="BQ156" i="23"/>
  <c r="BI156" i="23"/>
  <c r="BK156" i="23"/>
  <c r="BT156" i="23"/>
  <c r="BP156" i="23"/>
  <c r="BR156" i="23"/>
  <c r="BV156" i="23"/>
  <c r="BS156" i="23"/>
  <c r="BW156" i="23"/>
  <c r="BY156" i="23"/>
  <c r="BU156" i="23"/>
  <c r="BX156" i="23"/>
  <c r="BZ156" i="23"/>
  <c r="CD156" i="23"/>
  <c r="CA156" i="23"/>
  <c r="CC156" i="23"/>
  <c r="CB156" i="23"/>
  <c r="CF156" i="23"/>
  <c r="CH156" i="23"/>
  <c r="CE156" i="23"/>
  <c r="CG156" i="23"/>
  <c r="AA25" i="31"/>
  <c r="AA37" i="31" s="1"/>
  <c r="AA40" i="30"/>
  <c r="AB37" i="30" s="1"/>
  <c r="AA52" i="31"/>
  <c r="AA64" i="31" s="1"/>
  <c r="AA34" i="30"/>
  <c r="AB31" i="30" s="1"/>
  <c r="Z98" i="35"/>
  <c r="Z103" i="35" s="1"/>
  <c r="Z101" i="35"/>
  <c r="AC42" i="25"/>
  <c r="AJ42" i="25"/>
  <c r="AR42" i="25"/>
  <c r="AA17" i="30"/>
  <c r="AL42" i="25"/>
  <c r="AT42" i="25"/>
  <c r="AF42" i="25"/>
  <c r="AG42" i="25"/>
  <c r="AN42" i="25"/>
  <c r="AO42" i="25"/>
  <c r="AE42" i="25"/>
  <c r="AH42" i="25"/>
  <c r="AB42" i="25"/>
  <c r="AB103" i="25" s="1"/>
  <c r="AK42" i="25"/>
  <c r="AS42" i="25"/>
  <c r="AD42" i="25"/>
  <c r="AI42" i="25"/>
  <c r="AM42" i="25"/>
  <c r="AQ42" i="25"/>
  <c r="AZ42" i="25"/>
  <c r="BB42" i="25"/>
  <c r="AU42" i="25"/>
  <c r="AW42" i="25"/>
  <c r="AV42" i="25"/>
  <c r="BA42" i="25"/>
  <c r="BD42" i="25"/>
  <c r="AP42" i="25"/>
  <c r="AX42" i="25"/>
  <c r="BC42" i="25"/>
  <c r="BH42" i="25"/>
  <c r="BF42" i="25"/>
  <c r="BM42" i="25"/>
  <c r="BV42" i="25"/>
  <c r="BE42" i="25"/>
  <c r="BG42" i="25"/>
  <c r="BL42" i="25"/>
  <c r="BP42" i="25"/>
  <c r="BU42" i="25"/>
  <c r="BR42" i="25"/>
  <c r="BX42" i="25"/>
  <c r="BS42" i="25"/>
  <c r="BJ42" i="25"/>
  <c r="BQ42" i="25"/>
  <c r="BW42" i="25"/>
  <c r="BK42" i="25"/>
  <c r="BN42" i="25"/>
  <c r="AY42" i="25"/>
  <c r="BI42" i="25"/>
  <c r="BY42" i="25"/>
  <c r="BO42" i="25"/>
  <c r="BT42" i="25"/>
  <c r="H42" i="25"/>
  <c r="AA83" i="38"/>
  <c r="AA79" i="31"/>
  <c r="AB33" i="30"/>
  <c r="AB58" i="31" s="1"/>
  <c r="AB19" i="35"/>
  <c r="Z160" i="38"/>
  <c r="Z167" i="38"/>
  <c r="Z169" i="38" s="1"/>
  <c r="AA19" i="23"/>
  <c r="AA104" i="31"/>
  <c r="AA106" i="31" s="1"/>
  <c r="AB103" i="31" s="1"/>
  <c r="AA127" i="38" l="1"/>
  <c r="AA126" i="38"/>
  <c r="AA157" i="38"/>
  <c r="AB40" i="35"/>
  <c r="AB46" i="31"/>
  <c r="AB39" i="30"/>
  <c r="AB31" i="31" s="1"/>
  <c r="AB111" i="31"/>
  <c r="AB25" i="35"/>
  <c r="AB31" i="35" s="1"/>
  <c r="AB90" i="31"/>
  <c r="H52" i="23"/>
  <c r="AA23" i="30"/>
  <c r="AA51" i="31"/>
  <c r="AA19" i="30"/>
  <c r="AB16" i="30" s="1"/>
  <c r="AB19" i="31"/>
  <c r="AB46" i="35"/>
  <c r="AA131" i="38"/>
  <c r="AA145" i="38" s="1"/>
  <c r="AA133" i="38"/>
  <c r="AA147" i="38" s="1"/>
  <c r="AA214" i="38" s="1"/>
  <c r="AB18" i="30"/>
  <c r="AB57" i="31" s="1"/>
  <c r="AB60" i="31" s="1"/>
  <c r="AB18" i="35"/>
  <c r="AB21" i="35" s="1"/>
  <c r="AB61" i="35" s="1"/>
  <c r="AA132" i="38"/>
  <c r="AA146" i="38" s="1"/>
  <c r="AA130" i="38"/>
  <c r="AA144" i="38" s="1"/>
  <c r="AA24" i="31" l="1"/>
  <c r="AA25" i="30"/>
  <c r="AB22" i="30" s="1"/>
  <c r="AA208" i="38"/>
  <c r="AB52" i="35"/>
  <c r="AA171" i="38"/>
  <c r="AA172" i="38" s="1"/>
  <c r="AA173" i="38" s="1"/>
  <c r="AA54" i="31"/>
  <c r="AA63" i="31"/>
  <c r="AA66" i="31" s="1"/>
  <c r="AB52" i="23"/>
  <c r="AD52" i="23"/>
  <c r="AE52" i="23"/>
  <c r="AC52" i="23"/>
  <c r="AH52" i="23"/>
  <c r="AI52" i="23"/>
  <c r="AG52" i="23"/>
  <c r="AJ52" i="23"/>
  <c r="AL52" i="23"/>
  <c r="AM52" i="23"/>
  <c r="AK52" i="23"/>
  <c r="AN52" i="23"/>
  <c r="AF52" i="23"/>
  <c r="AO52" i="23"/>
  <c r="AQ52" i="23"/>
  <c r="AP52" i="23"/>
  <c r="AR52" i="23"/>
  <c r="AS52" i="23"/>
  <c r="AT52" i="23"/>
  <c r="AU52" i="23"/>
  <c r="BB52" i="23"/>
  <c r="BC52" i="23"/>
  <c r="AW52" i="23"/>
  <c r="AX52" i="23"/>
  <c r="BA52" i="23"/>
  <c r="BE52" i="23"/>
  <c r="AV52" i="23"/>
  <c r="BD52" i="23"/>
  <c r="AY52" i="23"/>
  <c r="BH52" i="23"/>
  <c r="AZ52" i="23"/>
  <c r="BG52" i="23"/>
  <c r="BI52" i="23"/>
  <c r="BL52" i="23"/>
  <c r="BJ52" i="23"/>
  <c r="BK52" i="23"/>
  <c r="BM52" i="23"/>
  <c r="BF52" i="23"/>
  <c r="BN52" i="23"/>
  <c r="BO52" i="23"/>
  <c r="BP52" i="23"/>
  <c r="BU52" i="23"/>
  <c r="BS52" i="23"/>
  <c r="BR52" i="23"/>
  <c r="BT52" i="23"/>
  <c r="BQ52" i="23"/>
  <c r="BW52" i="23"/>
  <c r="BV52" i="23"/>
  <c r="CB52" i="23"/>
  <c r="CD52" i="23"/>
  <c r="CE52" i="23"/>
  <c r="CC52" i="23"/>
  <c r="BY52" i="23"/>
  <c r="BZ52" i="23"/>
  <c r="CA52" i="23"/>
  <c r="BX52" i="23"/>
  <c r="CH52" i="23"/>
  <c r="CG52" i="23"/>
  <c r="CF52" i="23"/>
  <c r="AB39" i="35"/>
  <c r="AB42" i="35" s="1"/>
  <c r="AB60" i="35" s="1"/>
  <c r="AB63" i="35" s="1"/>
  <c r="AB45" i="31"/>
  <c r="AB105" i="31" l="1"/>
  <c r="AB113" i="23"/>
  <c r="AA64" i="38"/>
  <c r="AA63" i="38"/>
  <c r="AA51" i="38"/>
  <c r="AA55" i="38"/>
  <c r="AA52" i="38"/>
  <c r="AA56" i="38"/>
  <c r="AA168" i="38"/>
  <c r="AA210" i="38"/>
  <c r="AB18" i="31"/>
  <c r="AB45" i="35"/>
  <c r="AA27" i="31"/>
  <c r="AA36" i="31"/>
  <c r="AA39" i="31" s="1"/>
  <c r="AB48" i="31"/>
  <c r="AA82" i="35" l="1"/>
  <c r="AA60" i="38"/>
  <c r="AA90" i="38"/>
  <c r="AA91" i="35"/>
  <c r="AA75" i="38"/>
  <c r="AA77" i="38"/>
  <c r="AB51" i="35"/>
  <c r="AB54" i="35" s="1"/>
  <c r="AB48" i="35"/>
  <c r="AA94" i="38"/>
  <c r="AA92" i="35"/>
  <c r="AA76" i="38"/>
  <c r="AB24" i="30"/>
  <c r="AB30" i="31" s="1"/>
  <c r="AB33" i="31" s="1"/>
  <c r="AB75" i="31" s="1"/>
  <c r="AB67" i="35" s="1"/>
  <c r="AB73" i="35" s="1"/>
  <c r="AB24" i="35"/>
  <c r="W19" i="22"/>
  <c r="AA81" i="35"/>
  <c r="AA83" i="35" s="1"/>
  <c r="AA70" i="38"/>
  <c r="AA71" i="38"/>
  <c r="AA59" i="38"/>
  <c r="AB21" i="31"/>
  <c r="AB74" i="31" s="1"/>
  <c r="AA225" i="38"/>
  <c r="AA220" i="38"/>
  <c r="AA93" i="35" l="1"/>
  <c r="W29" i="22"/>
  <c r="W33" i="22" s="1"/>
  <c r="W26" i="39" s="1"/>
  <c r="W35" i="22"/>
  <c r="W38" i="22" s="1"/>
  <c r="W27" i="39" s="1"/>
  <c r="W16" i="39" s="1"/>
  <c r="W63" i="22"/>
  <c r="W66" i="22" s="1"/>
  <c r="W38" i="39" s="1"/>
  <c r="W85" i="22"/>
  <c r="W89" i="22" s="1"/>
  <c r="W48" i="39" s="1"/>
  <c r="W52" i="39" s="1"/>
  <c r="W119" i="22"/>
  <c r="W122" i="22" s="1"/>
  <c r="W60" i="39" s="1"/>
  <c r="W57" i="22"/>
  <c r="W61" i="22" s="1"/>
  <c r="W37" i="39" s="1"/>
  <c r="W113" i="22"/>
  <c r="W117" i="22" s="1"/>
  <c r="W59" i="39" s="1"/>
  <c r="W91" i="22"/>
  <c r="W94" i="22" s="1"/>
  <c r="W49" i="39" s="1"/>
  <c r="AB66" i="35"/>
  <c r="AA104" i="38"/>
  <c r="AB180" i="38"/>
  <c r="AB187" i="38" s="1"/>
  <c r="AB27" i="35"/>
  <c r="AB30" i="35"/>
  <c r="AB33" i="35" s="1"/>
  <c r="AA89" i="38"/>
  <c r="AA72" i="38"/>
  <c r="W21" i="22" s="1"/>
  <c r="W22" i="22" s="1"/>
  <c r="AA86" i="35"/>
  <c r="AA226" i="38"/>
  <c r="AA93" i="38"/>
  <c r="AA87" i="35"/>
  <c r="AA109" i="38"/>
  <c r="AB182" i="38"/>
  <c r="AB189" i="38" s="1"/>
  <c r="W41" i="39" l="1"/>
  <c r="AB209" i="38"/>
  <c r="AB194" i="38"/>
  <c r="AB215" i="38"/>
  <c r="AB196" i="38"/>
  <c r="AB140" i="38" s="1"/>
  <c r="AA103" i="38"/>
  <c r="AA105" i="38" s="1"/>
  <c r="AB179" i="38"/>
  <c r="AB186" i="38" s="1"/>
  <c r="AB193" i="38" s="1"/>
  <c r="AB122" i="23"/>
  <c r="AB123" i="23" s="1"/>
  <c r="AB113" i="25"/>
  <c r="AB114" i="25" s="1"/>
  <c r="W63" i="39"/>
  <c r="AA108" i="38"/>
  <c r="AA110" i="38" s="1"/>
  <c r="AA97" i="35" s="1"/>
  <c r="AA102" i="35" s="1"/>
  <c r="AB181" i="38"/>
  <c r="AB188" i="38" s="1"/>
  <c r="AB195" i="38" s="1"/>
  <c r="AA88" i="35"/>
  <c r="AB72" i="35"/>
  <c r="W47" i="22"/>
  <c r="W50" i="22" s="1"/>
  <c r="W32" i="39" s="1"/>
  <c r="W21" i="39" s="1"/>
  <c r="AB76" i="31" s="1"/>
  <c r="W131" i="22"/>
  <c r="W134" i="22" s="1"/>
  <c r="W65" i="39" s="1"/>
  <c r="W75" i="22"/>
  <c r="W78" i="22" s="1"/>
  <c r="W43" i="39" s="1"/>
  <c r="W103" i="22"/>
  <c r="W106" i="22" s="1"/>
  <c r="W54" i="39" s="1"/>
  <c r="W15" i="39"/>
  <c r="W30" i="39"/>
  <c r="AB207" i="38" l="1"/>
  <c r="AB137" i="38"/>
  <c r="AB138" i="38" s="1"/>
  <c r="H157" i="23"/>
  <c r="AB38" i="30"/>
  <c r="AB110" i="31"/>
  <c r="AB112" i="31" s="1"/>
  <c r="AC109" i="31" s="1"/>
  <c r="AB68" i="35"/>
  <c r="AB77" i="31"/>
  <c r="AA156" i="38"/>
  <c r="AA159" i="38" s="1"/>
  <c r="AA96" i="35"/>
  <c r="AA114" i="38"/>
  <c r="AB139" i="38"/>
  <c r="AB213" i="38"/>
  <c r="AG138" i="25"/>
  <c r="AM138" i="25"/>
  <c r="AD138" i="25"/>
  <c r="AL138" i="25"/>
  <c r="AB32" i="30"/>
  <c r="AI138" i="25"/>
  <c r="AF138" i="25"/>
  <c r="AC138" i="25"/>
  <c r="AC198" i="25" s="1"/>
  <c r="AK138" i="25"/>
  <c r="AH138" i="25"/>
  <c r="AE138" i="25"/>
  <c r="AQ138" i="25"/>
  <c r="AJ138" i="25"/>
  <c r="AN138" i="25"/>
  <c r="AP138" i="25"/>
  <c r="AO138" i="25"/>
  <c r="H138" i="25"/>
  <c r="AB18" i="23"/>
  <c r="AB18" i="25"/>
  <c r="AB19" i="25" s="1"/>
  <c r="W19" i="39"/>
  <c r="AA167" i="38" l="1"/>
  <c r="AA169" i="38" s="1"/>
  <c r="AA160" i="38"/>
  <c r="AB19" i="23"/>
  <c r="AB104" i="31"/>
  <c r="AB106" i="31" s="1"/>
  <c r="AC103" i="31" s="1"/>
  <c r="AB83" i="38"/>
  <c r="AB79" i="31"/>
  <c r="AB17" i="30"/>
  <c r="AU43" i="25"/>
  <c r="AC43" i="25"/>
  <c r="AC103" i="25" s="1"/>
  <c r="AJ43" i="25"/>
  <c r="AR43" i="25"/>
  <c r="AL43" i="25"/>
  <c r="AT43" i="25"/>
  <c r="AF43" i="25"/>
  <c r="AG43" i="25"/>
  <c r="AN43" i="25"/>
  <c r="AO43" i="25"/>
  <c r="AE43" i="25"/>
  <c r="AH43" i="25"/>
  <c r="AP43" i="25"/>
  <c r="AK43" i="25"/>
  <c r="AX43" i="25"/>
  <c r="BC43" i="25"/>
  <c r="AZ43" i="25"/>
  <c r="BB43" i="25"/>
  <c r="AM43" i="25"/>
  <c r="AQ43" i="25"/>
  <c r="AW43" i="25"/>
  <c r="AD43" i="25"/>
  <c r="AS43" i="25"/>
  <c r="AY43" i="25"/>
  <c r="BI43" i="25"/>
  <c r="BZ43" i="25"/>
  <c r="AI43" i="25"/>
  <c r="BH43" i="25"/>
  <c r="BF43" i="25"/>
  <c r="BM43" i="25"/>
  <c r="AV43" i="25"/>
  <c r="BA43" i="25"/>
  <c r="BE43" i="25"/>
  <c r="BY43" i="25"/>
  <c r="BG43" i="25"/>
  <c r="BL43" i="25"/>
  <c r="BP43" i="25"/>
  <c r="BU43" i="25"/>
  <c r="BD43" i="25"/>
  <c r="BO43" i="25"/>
  <c r="BT43" i="25"/>
  <c r="BS43" i="25"/>
  <c r="BJ43" i="25"/>
  <c r="BQ43" i="25"/>
  <c r="BK43" i="25"/>
  <c r="BW43" i="25"/>
  <c r="BX43" i="25"/>
  <c r="BN43" i="25"/>
  <c r="BR43" i="25"/>
  <c r="BV43" i="25"/>
  <c r="H43" i="25"/>
  <c r="AC91" i="31"/>
  <c r="AC33" i="30"/>
  <c r="AC58" i="31" s="1"/>
  <c r="AC19" i="35"/>
  <c r="AB122" i="38"/>
  <c r="AB123" i="38"/>
  <c r="AB124" i="38"/>
  <c r="AB25" i="31"/>
  <c r="AB37" i="31" s="1"/>
  <c r="AB40" i="30"/>
  <c r="AC37" i="30" s="1"/>
  <c r="AB74" i="35"/>
  <c r="AB75" i="35" s="1"/>
  <c r="AB69" i="35"/>
  <c r="AD157" i="23"/>
  <c r="AE157" i="23"/>
  <c r="AC157" i="23"/>
  <c r="AC217" i="23" s="1"/>
  <c r="AH157" i="23"/>
  <c r="AG157" i="23"/>
  <c r="AF157" i="23"/>
  <c r="AN157" i="23"/>
  <c r="AJ157" i="23"/>
  <c r="AI157" i="23"/>
  <c r="AK157" i="23"/>
  <c r="AM157" i="23"/>
  <c r="AO157" i="23"/>
  <c r="AP157" i="23"/>
  <c r="AL157" i="23"/>
  <c r="AQ157" i="23"/>
  <c r="AT157" i="23"/>
  <c r="AS157" i="23"/>
  <c r="AU157" i="23"/>
  <c r="AR157" i="23"/>
  <c r="AZ157" i="23"/>
  <c r="BD157" i="23"/>
  <c r="AY157" i="23"/>
  <c r="AW157" i="23"/>
  <c r="BB157" i="23"/>
  <c r="AV157" i="23"/>
  <c r="BA157" i="23"/>
  <c r="AX157" i="23"/>
  <c r="BC157" i="23"/>
  <c r="BG157" i="23"/>
  <c r="BH157" i="23"/>
  <c r="BI157" i="23"/>
  <c r="BK157" i="23"/>
  <c r="BF157" i="23"/>
  <c r="BE157" i="23"/>
  <c r="BL157" i="23"/>
  <c r="BN157" i="23"/>
  <c r="BJ157" i="23"/>
  <c r="BM157" i="23"/>
  <c r="BO157" i="23"/>
  <c r="BQ157" i="23"/>
  <c r="BT157" i="23"/>
  <c r="BP157" i="23"/>
  <c r="BR157" i="23"/>
  <c r="BU157" i="23"/>
  <c r="BX157" i="23"/>
  <c r="BV157" i="23"/>
  <c r="BS157" i="23"/>
  <c r="BW157" i="23"/>
  <c r="BZ157" i="23"/>
  <c r="CD157" i="23"/>
  <c r="CA157" i="23"/>
  <c r="CC157" i="23"/>
  <c r="CB157" i="23"/>
  <c r="CF157" i="23"/>
  <c r="BY157" i="23"/>
  <c r="CH157" i="23"/>
  <c r="CE157" i="23"/>
  <c r="CG157" i="23"/>
  <c r="AB52" i="31"/>
  <c r="AB64" i="31" s="1"/>
  <c r="AB34" i="30"/>
  <c r="AC31" i="30" s="1"/>
  <c r="AA98" i="35"/>
  <c r="AA103" i="35" s="1"/>
  <c r="AA101" i="35"/>
  <c r="AB120" i="38"/>
  <c r="AB121" i="38"/>
  <c r="W15" i="22"/>
  <c r="AB127" i="38" l="1"/>
  <c r="AB130" i="38" s="1"/>
  <c r="AB144" i="38" s="1"/>
  <c r="AB157" i="38"/>
  <c r="AB126" i="38"/>
  <c r="AC90" i="31"/>
  <c r="AB132" i="38"/>
  <c r="AB146" i="38" s="1"/>
  <c r="AC19" i="31"/>
  <c r="AC46" i="35"/>
  <c r="AC52" i="35" s="1"/>
  <c r="H53" i="23"/>
  <c r="AB23" i="30"/>
  <c r="AB51" i="31"/>
  <c r="AB19" i="30"/>
  <c r="AC16" i="30" s="1"/>
  <c r="AC40" i="35"/>
  <c r="AC46" i="31"/>
  <c r="AC18" i="30"/>
  <c r="AC57" i="31" s="1"/>
  <c r="AC60" i="31" s="1"/>
  <c r="AC18" i="35"/>
  <c r="AC21" i="35" s="1"/>
  <c r="AC61" i="35" s="1"/>
  <c r="AC39" i="30"/>
  <c r="AC31" i="31" s="1"/>
  <c r="AC25" i="35"/>
  <c r="AC31" i="35" s="1"/>
  <c r="AC111" i="31"/>
  <c r="AB133" i="38"/>
  <c r="AB147" i="38" s="1"/>
  <c r="AB214" i="38" s="1"/>
  <c r="AB131" i="38" l="1"/>
  <c r="AB145" i="38" s="1"/>
  <c r="AB171" i="38" s="1"/>
  <c r="AB54" i="31"/>
  <c r="AB63" i="31"/>
  <c r="AB66" i="31" s="1"/>
  <c r="AB208" i="38"/>
  <c r="AB24" i="31"/>
  <c r="AB25" i="30"/>
  <c r="AC22" i="30" s="1"/>
  <c r="AC53" i="23"/>
  <c r="AD53" i="23"/>
  <c r="AG53" i="23"/>
  <c r="AJ53" i="23"/>
  <c r="AE53" i="23"/>
  <c r="AF53" i="23"/>
  <c r="AI53" i="23"/>
  <c r="AL53" i="23"/>
  <c r="AM53" i="23"/>
  <c r="AK53" i="23"/>
  <c r="AN53" i="23"/>
  <c r="AH53" i="23"/>
  <c r="AO53" i="23"/>
  <c r="AP53" i="23"/>
  <c r="AS53" i="23"/>
  <c r="AV53" i="23"/>
  <c r="AR53" i="23"/>
  <c r="AQ53" i="23"/>
  <c r="AZ53" i="23"/>
  <c r="AW53" i="23"/>
  <c r="AX53" i="23"/>
  <c r="BA53" i="23"/>
  <c r="AT53" i="23"/>
  <c r="AU53" i="23"/>
  <c r="BE53" i="23"/>
  <c r="BC53" i="23"/>
  <c r="BB53" i="23"/>
  <c r="BD53" i="23"/>
  <c r="AY53" i="23"/>
  <c r="BH53" i="23"/>
  <c r="BJ53" i="23"/>
  <c r="BK53" i="23"/>
  <c r="BG53" i="23"/>
  <c r="BI53" i="23"/>
  <c r="BL53" i="23"/>
  <c r="BM53" i="23"/>
  <c r="BQ53" i="23"/>
  <c r="BF53" i="23"/>
  <c r="BN53" i="23"/>
  <c r="BO53" i="23"/>
  <c r="BP53" i="23"/>
  <c r="BU53" i="23"/>
  <c r="BS53" i="23"/>
  <c r="BR53" i="23"/>
  <c r="BT53" i="23"/>
  <c r="BY53" i="23"/>
  <c r="BW53" i="23"/>
  <c r="BV53" i="23"/>
  <c r="BX53" i="23"/>
  <c r="CB53" i="23"/>
  <c r="CD53" i="23"/>
  <c r="CF53" i="23"/>
  <c r="CA53" i="23"/>
  <c r="CH53" i="23"/>
  <c r="CC53" i="23"/>
  <c r="CG53" i="23"/>
  <c r="BZ53" i="23"/>
  <c r="CE53" i="23"/>
  <c r="AC39" i="35"/>
  <c r="AC42" i="35" s="1"/>
  <c r="AC60" i="35" s="1"/>
  <c r="AC63" i="35" s="1"/>
  <c r="AC45" i="31"/>
  <c r="AB27" i="31" l="1"/>
  <c r="AB36" i="31"/>
  <c r="AB39" i="31" s="1"/>
  <c r="AB51" i="38"/>
  <c r="AB55" i="38"/>
  <c r="AB52" i="38"/>
  <c r="AB56" i="38"/>
  <c r="AB63" i="38"/>
  <c r="AB64" i="38"/>
  <c r="AB168" i="38"/>
  <c r="AB210" i="38"/>
  <c r="AC48" i="31"/>
  <c r="AC18" i="31"/>
  <c r="AC45" i="35"/>
  <c r="AC113" i="23"/>
  <c r="AC105" i="31"/>
  <c r="AB172" i="38"/>
  <c r="AB173" i="38" s="1"/>
  <c r="AC51" i="35" l="1"/>
  <c r="AC54" i="35" s="1"/>
  <c r="AC48" i="35"/>
  <c r="AC24" i="30"/>
  <c r="AC30" i="31" s="1"/>
  <c r="AC33" i="31" s="1"/>
  <c r="AC75" i="31" s="1"/>
  <c r="AC67" i="35" s="1"/>
  <c r="AC73" i="35" s="1"/>
  <c r="AC24" i="35"/>
  <c r="AB94" i="38"/>
  <c r="AB92" i="35"/>
  <c r="AB76" i="38"/>
  <c r="AC21" i="31"/>
  <c r="AC74" i="31" s="1"/>
  <c r="AB82" i="35"/>
  <c r="AB60" i="38"/>
  <c r="X19" i="22"/>
  <c r="AB81" i="35"/>
  <c r="AB83" i="35" s="1"/>
  <c r="AB71" i="38"/>
  <c r="AB70" i="38"/>
  <c r="AB59" i="38"/>
  <c r="AB225" i="38"/>
  <c r="AB220" i="38"/>
  <c r="AB90" i="38"/>
  <c r="AB91" i="35"/>
  <c r="AB75" i="38"/>
  <c r="AB77" i="38"/>
  <c r="AB72" i="38" l="1"/>
  <c r="X21" i="22" s="1"/>
  <c r="X22" i="22" s="1"/>
  <c r="AB89" i="38"/>
  <c r="AB86" i="35"/>
  <c r="AB226" i="38"/>
  <c r="AB109" i="38"/>
  <c r="AC182" i="38"/>
  <c r="AC189" i="38" s="1"/>
  <c r="AC180" i="38"/>
  <c r="AC187" i="38" s="1"/>
  <c r="AB104" i="38"/>
  <c r="X29" i="22"/>
  <c r="X33" i="22" s="1"/>
  <c r="X26" i="39" s="1"/>
  <c r="X35" i="22"/>
  <c r="X38" i="22" s="1"/>
  <c r="X27" i="39" s="1"/>
  <c r="X16" i="39" s="1"/>
  <c r="X63" i="22"/>
  <c r="X66" i="22" s="1"/>
  <c r="X38" i="39" s="1"/>
  <c r="X113" i="22"/>
  <c r="X117" i="22" s="1"/>
  <c r="X59" i="39" s="1"/>
  <c r="X119" i="22"/>
  <c r="X122" i="22" s="1"/>
  <c r="X60" i="39" s="1"/>
  <c r="X91" i="22"/>
  <c r="X94" i="22" s="1"/>
  <c r="X49" i="39" s="1"/>
  <c r="X57" i="22"/>
  <c r="X61" i="22" s="1"/>
  <c r="X37" i="39" s="1"/>
  <c r="X41" i="39" s="1"/>
  <c r="X85" i="22"/>
  <c r="X89" i="22" s="1"/>
  <c r="X48" i="39" s="1"/>
  <c r="AC27" i="35"/>
  <c r="AC30" i="35"/>
  <c r="AC33" i="35" s="1"/>
  <c r="AB93" i="38"/>
  <c r="AB87" i="35"/>
  <c r="AC66" i="35"/>
  <c r="AB93" i="35"/>
  <c r="AB108" i="38" l="1"/>
  <c r="AB110" i="38" s="1"/>
  <c r="AB97" i="35" s="1"/>
  <c r="AB102" i="35" s="1"/>
  <c r="AC181" i="38"/>
  <c r="AC188" i="38" s="1"/>
  <c r="AC195" i="38" s="1"/>
  <c r="AC72" i="35"/>
  <c r="AC122" i="23"/>
  <c r="AC123" i="23" s="1"/>
  <c r="AC113" i="25"/>
  <c r="AC114" i="25" s="1"/>
  <c r="AC179" i="38"/>
  <c r="AC186" i="38" s="1"/>
  <c r="AC193" i="38" s="1"/>
  <c r="AB103" i="38"/>
  <c r="AB105" i="38" s="1"/>
  <c r="AC194" i="38"/>
  <c r="AC209" i="38"/>
  <c r="X47" i="22"/>
  <c r="X50" i="22" s="1"/>
  <c r="X32" i="39" s="1"/>
  <c r="X21" i="39" s="1"/>
  <c r="AC76" i="31" s="1"/>
  <c r="X103" i="22"/>
  <c r="X106" i="22" s="1"/>
  <c r="X54" i="39" s="1"/>
  <c r="X75" i="22"/>
  <c r="X78" i="22" s="1"/>
  <c r="X43" i="39" s="1"/>
  <c r="X131" i="22"/>
  <c r="X134" i="22" s="1"/>
  <c r="X65" i="39" s="1"/>
  <c r="AC196" i="38"/>
  <c r="AC140" i="38" s="1"/>
  <c r="AC215" i="38"/>
  <c r="X63" i="39"/>
  <c r="AB88" i="35"/>
  <c r="X15" i="39"/>
  <c r="X30" i="39"/>
  <c r="X52" i="39"/>
  <c r="AC207" i="38" l="1"/>
  <c r="AC137" i="38"/>
  <c r="AC138" i="38" s="1"/>
  <c r="AJ139" i="25"/>
  <c r="AG139" i="25"/>
  <c r="AM139" i="25"/>
  <c r="AD139" i="25"/>
  <c r="AD198" i="25" s="1"/>
  <c r="AL139" i="25"/>
  <c r="AI139" i="25"/>
  <c r="AF139" i="25"/>
  <c r="AK139" i="25"/>
  <c r="AC32" i="30"/>
  <c r="AH139" i="25"/>
  <c r="AO139" i="25"/>
  <c r="AQ139" i="25"/>
  <c r="AN139" i="25"/>
  <c r="AE139" i="25"/>
  <c r="AP139" i="25"/>
  <c r="AR139" i="25"/>
  <c r="H139" i="25"/>
  <c r="H158" i="23"/>
  <c r="AC38" i="30"/>
  <c r="AC110" i="31"/>
  <c r="AC112" i="31" s="1"/>
  <c r="AD109" i="31" s="1"/>
  <c r="AC18" i="23"/>
  <c r="AC18" i="25"/>
  <c r="AC19" i="25" s="1"/>
  <c r="X19" i="39"/>
  <c r="AC139" i="38"/>
  <c r="AC213" i="38"/>
  <c r="AB156" i="38"/>
  <c r="AB159" i="38" s="1"/>
  <c r="AB96" i="35"/>
  <c r="AB114" i="38"/>
  <c r="AC68" i="35"/>
  <c r="AC77" i="31"/>
  <c r="AD33" i="30" l="1"/>
  <c r="AD58" i="31" s="1"/>
  <c r="AD19" i="35"/>
  <c r="AC83" i="38"/>
  <c r="AC79" i="31"/>
  <c r="AD91" i="31"/>
  <c r="AB101" i="35"/>
  <c r="AB98" i="35"/>
  <c r="AB103" i="35" s="1"/>
  <c r="AC123" i="38"/>
  <c r="AC122" i="38"/>
  <c r="AC124" i="38"/>
  <c r="AC52" i="31"/>
  <c r="AC64" i="31" s="1"/>
  <c r="AC34" i="30"/>
  <c r="AD31" i="30" s="1"/>
  <c r="AD44" i="25"/>
  <c r="AD103" i="25" s="1"/>
  <c r="AI44" i="25"/>
  <c r="AM44" i="25"/>
  <c r="AV44" i="25"/>
  <c r="AU44" i="25"/>
  <c r="AX44" i="25"/>
  <c r="AJ44" i="25"/>
  <c r="AR44" i="25"/>
  <c r="AC17" i="30"/>
  <c r="AL44" i="25"/>
  <c r="AF44" i="25"/>
  <c r="AG44" i="25"/>
  <c r="AN44" i="25"/>
  <c r="AO44" i="25"/>
  <c r="AE44" i="25"/>
  <c r="AH44" i="25"/>
  <c r="AP44" i="25"/>
  <c r="AS44" i="25"/>
  <c r="AY44" i="25"/>
  <c r="BC44" i="25"/>
  <c r="AT44" i="25"/>
  <c r="AZ44" i="25"/>
  <c r="AK44" i="25"/>
  <c r="AQ44" i="25"/>
  <c r="AW44" i="25"/>
  <c r="BA44" i="25"/>
  <c r="BD44" i="25"/>
  <c r="BK44" i="25"/>
  <c r="BN44" i="25"/>
  <c r="BI44" i="25"/>
  <c r="BH44" i="25"/>
  <c r="BF44" i="25"/>
  <c r="BM44" i="25"/>
  <c r="BV44" i="25"/>
  <c r="BE44" i="25"/>
  <c r="BY44" i="25"/>
  <c r="BR44" i="25"/>
  <c r="BO44" i="25"/>
  <c r="BT44" i="25"/>
  <c r="BS44" i="25"/>
  <c r="BJ44" i="25"/>
  <c r="BL44" i="25"/>
  <c r="BG44" i="25"/>
  <c r="BW44" i="25"/>
  <c r="BX44" i="25"/>
  <c r="BB44" i="25"/>
  <c r="BQ44" i="25"/>
  <c r="BU44" i="25"/>
  <c r="BP44" i="25"/>
  <c r="BZ44" i="25"/>
  <c r="CA44" i="25"/>
  <c r="H44" i="25"/>
  <c r="AC74" i="35"/>
  <c r="AC75" i="35" s="1"/>
  <c r="AC69" i="35"/>
  <c r="AC19" i="23"/>
  <c r="AC104" i="31"/>
  <c r="AC106" i="31" s="1"/>
  <c r="AD103" i="31" s="1"/>
  <c r="AC25" i="31"/>
  <c r="AC37" i="31" s="1"/>
  <c r="AC40" i="30"/>
  <c r="AD37" i="30" s="1"/>
  <c r="AB167" i="38"/>
  <c r="AB169" i="38" s="1"/>
  <c r="AB160" i="38"/>
  <c r="AD158" i="23"/>
  <c r="AD217" i="23" s="1"/>
  <c r="AE158" i="23"/>
  <c r="AG158" i="23"/>
  <c r="AI158" i="23"/>
  <c r="AF158" i="23"/>
  <c r="AN158" i="23"/>
  <c r="AJ158" i="23"/>
  <c r="AL158" i="23"/>
  <c r="AK158" i="23"/>
  <c r="AM158" i="23"/>
  <c r="AO158" i="23"/>
  <c r="AP158" i="23"/>
  <c r="AH158" i="23"/>
  <c r="AQ158" i="23"/>
  <c r="AR158" i="23"/>
  <c r="AT158" i="23"/>
  <c r="AZ158" i="23"/>
  <c r="AY158" i="23"/>
  <c r="AW158" i="23"/>
  <c r="AS158" i="23"/>
  <c r="AU158" i="23"/>
  <c r="BA158" i="23"/>
  <c r="BE158" i="23"/>
  <c r="BF158" i="23"/>
  <c r="AX158" i="23"/>
  <c r="BD158" i="23"/>
  <c r="AV158" i="23"/>
  <c r="BC158" i="23"/>
  <c r="BG158" i="23"/>
  <c r="BJ158" i="23"/>
  <c r="BB158" i="23"/>
  <c r="BH158" i="23"/>
  <c r="BI158" i="23"/>
  <c r="BK158" i="23"/>
  <c r="BL158" i="23"/>
  <c r="BP158" i="23"/>
  <c r="BN158" i="23"/>
  <c r="BS158" i="23"/>
  <c r="BU158" i="23"/>
  <c r="BM158" i="23"/>
  <c r="BQ158" i="23"/>
  <c r="BO158" i="23"/>
  <c r="BT158" i="23"/>
  <c r="BX158" i="23"/>
  <c r="BR158" i="23"/>
  <c r="BV158" i="23"/>
  <c r="BW158" i="23"/>
  <c r="BY158" i="23"/>
  <c r="BZ158" i="23"/>
  <c r="CA158" i="23"/>
  <c r="CF158" i="23"/>
  <c r="CB158" i="23"/>
  <c r="CC158" i="23"/>
  <c r="CD158" i="23"/>
  <c r="CH158" i="23"/>
  <c r="CG158" i="23"/>
  <c r="CE158" i="23"/>
  <c r="AC121" i="38"/>
  <c r="AC120" i="38"/>
  <c r="X15" i="22"/>
  <c r="AC51" i="31" l="1"/>
  <c r="AC19" i="30"/>
  <c r="AD16" i="30" s="1"/>
  <c r="AD18" i="30"/>
  <c r="AD57" i="31" s="1"/>
  <c r="AD60" i="31" s="1"/>
  <c r="AD18" i="35"/>
  <c r="AD21" i="35" s="1"/>
  <c r="AD61" i="35" s="1"/>
  <c r="AD90" i="31"/>
  <c r="AD40" i="35"/>
  <c r="AD46" i="31"/>
  <c r="AD39" i="30"/>
  <c r="AD31" i="31" s="1"/>
  <c r="AD111" i="31"/>
  <c r="AD25" i="35"/>
  <c r="AD31" i="35" s="1"/>
  <c r="AC127" i="38"/>
  <c r="AC132" i="38" s="1"/>
  <c r="AC146" i="38" s="1"/>
  <c r="AC157" i="38"/>
  <c r="AC126" i="38"/>
  <c r="AC23" i="30"/>
  <c r="H54" i="23"/>
  <c r="AD19" i="31"/>
  <c r="AD46" i="35"/>
  <c r="AD52" i="35" l="1"/>
  <c r="AC133" i="38"/>
  <c r="AC147" i="38" s="1"/>
  <c r="AC214" i="38" s="1"/>
  <c r="AC130" i="38"/>
  <c r="AC144" i="38" s="1"/>
  <c r="AC131" i="38"/>
  <c r="AC145" i="38" s="1"/>
  <c r="AD54" i="23"/>
  <c r="AE54" i="23"/>
  <c r="AF54" i="23"/>
  <c r="AH54" i="23"/>
  <c r="AI54" i="23"/>
  <c r="AO54" i="23"/>
  <c r="AL54" i="23"/>
  <c r="AM54" i="23"/>
  <c r="AG54" i="23"/>
  <c r="AK54" i="23"/>
  <c r="AJ54" i="23"/>
  <c r="AN54" i="23"/>
  <c r="AQ54" i="23"/>
  <c r="AT54" i="23"/>
  <c r="AU54" i="23"/>
  <c r="AS54" i="23"/>
  <c r="AV54" i="23"/>
  <c r="AP54" i="23"/>
  <c r="AR54" i="23"/>
  <c r="AY54" i="23"/>
  <c r="AZ54" i="23"/>
  <c r="BE54" i="23"/>
  <c r="BB54" i="23"/>
  <c r="AW54" i="23"/>
  <c r="AX54" i="23"/>
  <c r="BA54" i="23"/>
  <c r="BC54" i="23"/>
  <c r="BD54" i="23"/>
  <c r="BF54" i="23"/>
  <c r="BG54" i="23"/>
  <c r="BH54" i="23"/>
  <c r="BP54" i="23"/>
  <c r="BI54" i="23"/>
  <c r="BJ54" i="23"/>
  <c r="BK54" i="23"/>
  <c r="BL54" i="23"/>
  <c r="BM54" i="23"/>
  <c r="BQ54" i="23"/>
  <c r="BV54" i="23"/>
  <c r="BU54" i="23"/>
  <c r="BS54" i="23"/>
  <c r="BN54" i="23"/>
  <c r="BR54" i="23"/>
  <c r="BX54" i="23"/>
  <c r="BY54" i="23"/>
  <c r="BO54" i="23"/>
  <c r="BW54" i="23"/>
  <c r="BZ54" i="23"/>
  <c r="CA54" i="23"/>
  <c r="CB54" i="23"/>
  <c r="BT54" i="23"/>
  <c r="CC54" i="23"/>
  <c r="CF54" i="23"/>
  <c r="CH54" i="23"/>
  <c r="CG54" i="23"/>
  <c r="CD54" i="23"/>
  <c r="CE54" i="23"/>
  <c r="AC24" i="31"/>
  <c r="AC25" i="30"/>
  <c r="AD22" i="30" s="1"/>
  <c r="AD39" i="35"/>
  <c r="AD42" i="35" s="1"/>
  <c r="AD60" i="35" s="1"/>
  <c r="AD63" i="35" s="1"/>
  <c r="AD45" i="31"/>
  <c r="AC54" i="31"/>
  <c r="AC63" i="31"/>
  <c r="AC66" i="31" s="1"/>
  <c r="AD18" i="31" l="1"/>
  <c r="AD45" i="35"/>
  <c r="AD105" i="31"/>
  <c r="AD113" i="23"/>
  <c r="AC27" i="31"/>
  <c r="AC36" i="31"/>
  <c r="AC39" i="31" s="1"/>
  <c r="AC208" i="38"/>
  <c r="AC171" i="38"/>
  <c r="AD48" i="31"/>
  <c r="AD24" i="30" l="1"/>
  <c r="AD30" i="31" s="1"/>
  <c r="AD33" i="31" s="1"/>
  <c r="AD75" i="31" s="1"/>
  <c r="AD67" i="35" s="1"/>
  <c r="AD73" i="35" s="1"/>
  <c r="AD24" i="35"/>
  <c r="AC56" i="38"/>
  <c r="AC64" i="38"/>
  <c r="AC63" i="38"/>
  <c r="AC55" i="38"/>
  <c r="AC52" i="38"/>
  <c r="AC51" i="38"/>
  <c r="AC168" i="38"/>
  <c r="AC210" i="38"/>
  <c r="AD51" i="35"/>
  <c r="AD54" i="35" s="1"/>
  <c r="AD48" i="35"/>
  <c r="AC172" i="38"/>
  <c r="AC173" i="38" s="1"/>
  <c r="AD21" i="31"/>
  <c r="AD74" i="31" s="1"/>
  <c r="AC82" i="35" l="1"/>
  <c r="AC60" i="38"/>
  <c r="Y19" i="22"/>
  <c r="AC81" i="35"/>
  <c r="AC83" i="35" s="1"/>
  <c r="AC71" i="38"/>
  <c r="AC70" i="38"/>
  <c r="AC59" i="38"/>
  <c r="AD66" i="35"/>
  <c r="AC90" i="38"/>
  <c r="AC75" i="38"/>
  <c r="AC91" i="35"/>
  <c r="AC77" i="38"/>
  <c r="AC94" i="38"/>
  <c r="AC76" i="38"/>
  <c r="AC92" i="35"/>
  <c r="AC225" i="38"/>
  <c r="AC220" i="38"/>
  <c r="AD27" i="35"/>
  <c r="AD30" i="35"/>
  <c r="AD33" i="35" s="1"/>
  <c r="AC89" i="38" l="1"/>
  <c r="AC72" i="38"/>
  <c r="Y21" i="22" s="1"/>
  <c r="Y22" i="22" s="1"/>
  <c r="AC86" i="35"/>
  <c r="AC226" i="38"/>
  <c r="AD182" i="38"/>
  <c r="AD189" i="38" s="1"/>
  <c r="AC109" i="38"/>
  <c r="AC93" i="35"/>
  <c r="Y29" i="22"/>
  <c r="Y33" i="22" s="1"/>
  <c r="Y26" i="39" s="1"/>
  <c r="Y35" i="22"/>
  <c r="Y38" i="22" s="1"/>
  <c r="Y27" i="39" s="1"/>
  <c r="Y16" i="39" s="1"/>
  <c r="Y119" i="22"/>
  <c r="Y122" i="22" s="1"/>
  <c r="Y60" i="39" s="1"/>
  <c r="Y91" i="22"/>
  <c r="Y94" i="22" s="1"/>
  <c r="Y49" i="39" s="1"/>
  <c r="Y85" i="22"/>
  <c r="Y89" i="22" s="1"/>
  <c r="Y48" i="39" s="1"/>
  <c r="Y52" i="39" s="1"/>
  <c r="Y57" i="22"/>
  <c r="Y61" i="22" s="1"/>
  <c r="Y37" i="39" s="1"/>
  <c r="Y113" i="22"/>
  <c r="Y117" i="22" s="1"/>
  <c r="Y59" i="39" s="1"/>
  <c r="Y63" i="22"/>
  <c r="Y66" i="22" s="1"/>
  <c r="Y38" i="39" s="1"/>
  <c r="AC104" i="38"/>
  <c r="AD180" i="38"/>
  <c r="AD187" i="38" s="1"/>
  <c r="AC93" i="38"/>
  <c r="AC87" i="35"/>
  <c r="AD72" i="35"/>
  <c r="Y63" i="39" l="1"/>
  <c r="AD196" i="38"/>
  <c r="AD140" i="38" s="1"/>
  <c r="AD215" i="38"/>
  <c r="AC108" i="38"/>
  <c r="AC110" i="38" s="1"/>
  <c r="AC97" i="35" s="1"/>
  <c r="AC102" i="35" s="1"/>
  <c r="AD181" i="38"/>
  <c r="AD188" i="38" s="1"/>
  <c r="AD195" i="38" s="1"/>
  <c r="AC88" i="35"/>
  <c r="AD194" i="38"/>
  <c r="AD209" i="38"/>
  <c r="Y47" i="22"/>
  <c r="Y50" i="22" s="1"/>
  <c r="Y32" i="39" s="1"/>
  <c r="Y21" i="39" s="1"/>
  <c r="AD76" i="31" s="1"/>
  <c r="Y75" i="22"/>
  <c r="Y78" i="22" s="1"/>
  <c r="Y43" i="39" s="1"/>
  <c r="Y131" i="22"/>
  <c r="Y134" i="22" s="1"/>
  <c r="Y65" i="39" s="1"/>
  <c r="Y103" i="22"/>
  <c r="Y106" i="22" s="1"/>
  <c r="Y54" i="39" s="1"/>
  <c r="Y41" i="39"/>
  <c r="AD122" i="23"/>
  <c r="AD123" i="23" s="1"/>
  <c r="AD113" i="25"/>
  <c r="AD114" i="25" s="1"/>
  <c r="Y15" i="39"/>
  <c r="Y30" i="39"/>
  <c r="AD179" i="38"/>
  <c r="AD186" i="38" s="1"/>
  <c r="AD193" i="38" s="1"/>
  <c r="AC103" i="38"/>
  <c r="AC105" i="38" s="1"/>
  <c r="AD38" i="30" l="1"/>
  <c r="H159" i="23"/>
  <c r="AD110" i="31"/>
  <c r="AD112" i="31" s="1"/>
  <c r="AE109" i="31" s="1"/>
  <c r="AC156" i="38"/>
  <c r="AC159" i="38" s="1"/>
  <c r="AC96" i="35"/>
  <c r="AC114" i="38"/>
  <c r="AD207" i="38"/>
  <c r="AD137" i="38"/>
  <c r="AD138" i="38" s="1"/>
  <c r="AE140" i="25"/>
  <c r="AE198" i="25" s="1"/>
  <c r="AJ140" i="25"/>
  <c r="AG140" i="25"/>
  <c r="AM140" i="25"/>
  <c r="AD32" i="30"/>
  <c r="AL140" i="25"/>
  <c r="AI140" i="25"/>
  <c r="AF140" i="25"/>
  <c r="AK140" i="25"/>
  <c r="AR140" i="25"/>
  <c r="AO140" i="25"/>
  <c r="AQ140" i="25"/>
  <c r="AN140" i="25"/>
  <c r="AH140" i="25"/>
  <c r="AS140" i="25"/>
  <c r="AP140" i="25"/>
  <c r="H140" i="25"/>
  <c r="AD139" i="38"/>
  <c r="AD213" i="38"/>
  <c r="AD18" i="23"/>
  <c r="AD18" i="25"/>
  <c r="AD19" i="25" s="1"/>
  <c r="Y19" i="39"/>
  <c r="AD68" i="35"/>
  <c r="AD77" i="31"/>
  <c r="AD121" i="38" l="1"/>
  <c r="AD120" i="38"/>
  <c r="Y15" i="22"/>
  <c r="AC98" i="35"/>
  <c r="AC103" i="35" s="1"/>
  <c r="AC101" i="35"/>
  <c r="AC160" i="38"/>
  <c r="AC167" i="38"/>
  <c r="AC169" i="38" s="1"/>
  <c r="AK45" i="25"/>
  <c r="AD17" i="30"/>
  <c r="AI45" i="25"/>
  <c r="AM45" i="25"/>
  <c r="AQ45" i="25"/>
  <c r="AV45" i="25"/>
  <c r="AW45" i="25"/>
  <c r="AU45" i="25"/>
  <c r="AJ45" i="25"/>
  <c r="AL45" i="25"/>
  <c r="AF45" i="25"/>
  <c r="AG45" i="25"/>
  <c r="AN45" i="25"/>
  <c r="AO45" i="25"/>
  <c r="AP45" i="25"/>
  <c r="BA45" i="25"/>
  <c r="BD45" i="25"/>
  <c r="AS45" i="25"/>
  <c r="AX45" i="25"/>
  <c r="AY45" i="25"/>
  <c r="AE45" i="25"/>
  <c r="AE103" i="25" s="1"/>
  <c r="BC45" i="25"/>
  <c r="AH45" i="25"/>
  <c r="AT45" i="25"/>
  <c r="AZ45" i="25"/>
  <c r="BB45" i="25"/>
  <c r="BS45" i="25"/>
  <c r="BJ45" i="25"/>
  <c r="BQ45" i="25"/>
  <c r="BW45" i="25"/>
  <c r="CA45" i="25"/>
  <c r="BK45" i="25"/>
  <c r="BN45" i="25"/>
  <c r="BI45" i="25"/>
  <c r="BZ45" i="25"/>
  <c r="BH45" i="25"/>
  <c r="BF45" i="25"/>
  <c r="BM45" i="25"/>
  <c r="BV45" i="25"/>
  <c r="BG45" i="25"/>
  <c r="BL45" i="25"/>
  <c r="BP45" i="25"/>
  <c r="BU45" i="25"/>
  <c r="BR45" i="25"/>
  <c r="AR45" i="25"/>
  <c r="BO45" i="25"/>
  <c r="BT45" i="25"/>
  <c r="CB45" i="25"/>
  <c r="BX45" i="25"/>
  <c r="BY45" i="25"/>
  <c r="BE45" i="25"/>
  <c r="H45" i="25"/>
  <c r="AD52" i="31"/>
  <c r="AD64" i="31" s="1"/>
  <c r="AD34" i="30"/>
  <c r="AE31" i="30" s="1"/>
  <c r="AD123" i="38"/>
  <c r="AD122" i="38"/>
  <c r="AD124" i="38"/>
  <c r="AE91" i="31"/>
  <c r="AD83" i="38"/>
  <c r="AD79" i="31"/>
  <c r="AD74" i="35"/>
  <c r="AD75" i="35" s="1"/>
  <c r="AD69" i="35"/>
  <c r="AD19" i="23"/>
  <c r="AD104" i="31"/>
  <c r="AD106" i="31" s="1"/>
  <c r="AE103" i="31" s="1"/>
  <c r="AE159" i="23"/>
  <c r="AE217" i="23" s="1"/>
  <c r="AH159" i="23"/>
  <c r="AG159" i="23"/>
  <c r="AI159" i="23"/>
  <c r="AF159" i="23"/>
  <c r="AN159" i="23"/>
  <c r="AJ159" i="23"/>
  <c r="AL159" i="23"/>
  <c r="AK159" i="23"/>
  <c r="AM159" i="23"/>
  <c r="AO159" i="23"/>
  <c r="AP159" i="23"/>
  <c r="AR159" i="23"/>
  <c r="AQ159" i="23"/>
  <c r="AS159" i="23"/>
  <c r="AU159" i="23"/>
  <c r="AV159" i="23"/>
  <c r="AX159" i="23"/>
  <c r="BA159" i="23"/>
  <c r="AZ159" i="23"/>
  <c r="AY159" i="23"/>
  <c r="AT159" i="23"/>
  <c r="AW159" i="23"/>
  <c r="BB159" i="23"/>
  <c r="BE159" i="23"/>
  <c r="BF159" i="23"/>
  <c r="BD159" i="23"/>
  <c r="BC159" i="23"/>
  <c r="BJ159" i="23"/>
  <c r="BH159" i="23"/>
  <c r="BI159" i="23"/>
  <c r="BK159" i="23"/>
  <c r="BM159" i="23"/>
  <c r="BO159" i="23"/>
  <c r="BG159" i="23"/>
  <c r="BL159" i="23"/>
  <c r="BR159" i="23"/>
  <c r="BS159" i="23"/>
  <c r="BU159" i="23"/>
  <c r="BN159" i="23"/>
  <c r="BQ159" i="23"/>
  <c r="BT159" i="23"/>
  <c r="BP159" i="23"/>
  <c r="BW159" i="23"/>
  <c r="BV159" i="23"/>
  <c r="CB159" i="23"/>
  <c r="BX159" i="23"/>
  <c r="BY159" i="23"/>
  <c r="BZ159" i="23"/>
  <c r="CA159" i="23"/>
  <c r="CE159" i="23"/>
  <c r="CG159" i="23"/>
  <c r="CF159" i="23"/>
  <c r="CD159" i="23"/>
  <c r="CC159" i="23"/>
  <c r="CH159" i="23"/>
  <c r="AE33" i="30"/>
  <c r="AE58" i="31" s="1"/>
  <c r="AE19" i="35"/>
  <c r="AD25" i="31"/>
  <c r="AD37" i="31" s="1"/>
  <c r="AD40" i="30"/>
  <c r="AE37" i="30" s="1"/>
  <c r="AE19" i="31" l="1"/>
  <c r="AE46" i="35"/>
  <c r="AE18" i="30"/>
  <c r="AE57" i="31" s="1"/>
  <c r="AE60" i="31" s="1"/>
  <c r="AE18" i="35"/>
  <c r="AE21" i="35" s="1"/>
  <c r="AE61" i="35" s="1"/>
  <c r="AD127" i="38"/>
  <c r="AD133" i="38" s="1"/>
  <c r="AD147" i="38" s="1"/>
  <c r="AD214" i="38" s="1"/>
  <c r="AD157" i="38"/>
  <c r="AD126" i="38"/>
  <c r="AE39" i="30"/>
  <c r="AE31" i="31" s="1"/>
  <c r="AE111" i="31"/>
  <c r="AE25" i="35"/>
  <c r="AE31" i="35" s="1"/>
  <c r="AD51" i="31"/>
  <c r="AD19" i="30"/>
  <c r="AE16" i="30" s="1"/>
  <c r="AE90" i="31"/>
  <c r="AE40" i="35"/>
  <c r="AE46" i="31"/>
  <c r="AD23" i="30"/>
  <c r="H55" i="23"/>
  <c r="AE39" i="35" l="1"/>
  <c r="AE42" i="35" s="1"/>
  <c r="AE60" i="35" s="1"/>
  <c r="AE63" i="35" s="1"/>
  <c r="AE45" i="31"/>
  <c r="AD24" i="31"/>
  <c r="AD25" i="30"/>
  <c r="AE22" i="30" s="1"/>
  <c r="AD54" i="31"/>
  <c r="AD63" i="31"/>
  <c r="AD66" i="31" s="1"/>
  <c r="AD131" i="38"/>
  <c r="AD145" i="38" s="1"/>
  <c r="AE52" i="35"/>
  <c r="AD130" i="38"/>
  <c r="AD144" i="38" s="1"/>
  <c r="AD132" i="38"/>
  <c r="AD146" i="38" s="1"/>
  <c r="AE55" i="23"/>
  <c r="AF55" i="23"/>
  <c r="AH55" i="23"/>
  <c r="AI55" i="23"/>
  <c r="AG55" i="23"/>
  <c r="AJ55" i="23"/>
  <c r="AO55" i="23"/>
  <c r="AL55" i="23"/>
  <c r="AM55" i="23"/>
  <c r="AK55" i="23"/>
  <c r="AN55" i="23"/>
  <c r="AP55" i="23"/>
  <c r="AT55" i="23"/>
  <c r="AU55" i="23"/>
  <c r="AS55" i="23"/>
  <c r="AV55" i="23"/>
  <c r="AR55" i="23"/>
  <c r="AQ55" i="23"/>
  <c r="AY55" i="23"/>
  <c r="AZ55" i="23"/>
  <c r="AW55" i="23"/>
  <c r="AX55" i="23"/>
  <c r="BA55" i="23"/>
  <c r="BE55" i="23"/>
  <c r="BF55" i="23"/>
  <c r="BG55" i="23"/>
  <c r="BB55" i="23"/>
  <c r="BC55" i="23"/>
  <c r="BI55" i="23"/>
  <c r="BL55" i="23"/>
  <c r="BD55" i="23"/>
  <c r="BM55" i="23"/>
  <c r="BH55" i="23"/>
  <c r="BN55" i="23"/>
  <c r="BO55" i="23"/>
  <c r="BP55" i="23"/>
  <c r="BJ55" i="23"/>
  <c r="BK55" i="23"/>
  <c r="BV55" i="23"/>
  <c r="BS55" i="23"/>
  <c r="BQ55" i="23"/>
  <c r="BR55" i="23"/>
  <c r="BW55" i="23"/>
  <c r="BX55" i="23"/>
  <c r="BT55" i="23"/>
  <c r="BZ55" i="23"/>
  <c r="CA55" i="23"/>
  <c r="CB55" i="23"/>
  <c r="BU55" i="23"/>
  <c r="CE55" i="23"/>
  <c r="CF55" i="23"/>
  <c r="CC55" i="23"/>
  <c r="CH55" i="23"/>
  <c r="CG55" i="23"/>
  <c r="CD55" i="23"/>
  <c r="BY55" i="23"/>
  <c r="AE105" i="31" l="1"/>
  <c r="AE113" i="23"/>
  <c r="AD208" i="38"/>
  <c r="AE18" i="31"/>
  <c r="AE45" i="35"/>
  <c r="AD27" i="31"/>
  <c r="AD36" i="31"/>
  <c r="AD39" i="31" s="1"/>
  <c r="AE48" i="31"/>
  <c r="AD171" i="38"/>
  <c r="AD172" i="38" s="1"/>
  <c r="AD173" i="38" s="1"/>
  <c r="AD64" i="38" l="1"/>
  <c r="AD63" i="38"/>
  <c r="AD55" i="38"/>
  <c r="AD52" i="38"/>
  <c r="AD51" i="38"/>
  <c r="AD56" i="38"/>
  <c r="AD168" i="38"/>
  <c r="AD210" i="38"/>
  <c r="AE24" i="30"/>
  <c r="AE30" i="31" s="1"/>
  <c r="AE33" i="31" s="1"/>
  <c r="AE75" i="31" s="1"/>
  <c r="AE67" i="35" s="1"/>
  <c r="AE73" i="35" s="1"/>
  <c r="AE24" i="35"/>
  <c r="AE51" i="35"/>
  <c r="AE54" i="35" s="1"/>
  <c r="AE48" i="35"/>
  <c r="AE21" i="31"/>
  <c r="AE74" i="31" s="1"/>
  <c r="AD225" i="38" l="1"/>
  <c r="AD220" i="38"/>
  <c r="AE66" i="35"/>
  <c r="AD82" i="35"/>
  <c r="AD60" i="38"/>
  <c r="AE30" i="35"/>
  <c r="AE33" i="35" s="1"/>
  <c r="AE27" i="35"/>
  <c r="AD90" i="38"/>
  <c r="AD91" i="35"/>
  <c r="AD75" i="38"/>
  <c r="AD77" i="38"/>
  <c r="Z19" i="22"/>
  <c r="AD81" i="35"/>
  <c r="AD83" i="35" s="1"/>
  <c r="AD70" i="38"/>
  <c r="AD71" i="38"/>
  <c r="AD59" i="38"/>
  <c r="AD94" i="38"/>
  <c r="AD92" i="35"/>
  <c r="AD76" i="38"/>
  <c r="AD93" i="38" l="1"/>
  <c r="AD87" i="35"/>
  <c r="AE72" i="35"/>
  <c r="AE182" i="38"/>
  <c r="AE189" i="38" s="1"/>
  <c r="AD109" i="38"/>
  <c r="AD93" i="35"/>
  <c r="Z29" i="22"/>
  <c r="Z33" i="22" s="1"/>
  <c r="Z26" i="39" s="1"/>
  <c r="Z35" i="22"/>
  <c r="Z38" i="22" s="1"/>
  <c r="Z27" i="39" s="1"/>
  <c r="Z16" i="39" s="1"/>
  <c r="Z85" i="22"/>
  <c r="Z89" i="22" s="1"/>
  <c r="Z48" i="39" s="1"/>
  <c r="Z119" i="22"/>
  <c r="Z122" i="22" s="1"/>
  <c r="Z60" i="39" s="1"/>
  <c r="Z57" i="22"/>
  <c r="Z61" i="22" s="1"/>
  <c r="Z37" i="39" s="1"/>
  <c r="Z91" i="22"/>
  <c r="Z94" i="22" s="1"/>
  <c r="Z49" i="39" s="1"/>
  <c r="Z113" i="22"/>
  <c r="Z117" i="22" s="1"/>
  <c r="Z59" i="39" s="1"/>
  <c r="Z63" i="22"/>
  <c r="Z66" i="22" s="1"/>
  <c r="Z38" i="39" s="1"/>
  <c r="AD89" i="38"/>
  <c r="AD72" i="38"/>
  <c r="Z21" i="22" s="1"/>
  <c r="Z22" i="22" s="1"/>
  <c r="AD86" i="35"/>
  <c r="AD88" i="35" s="1"/>
  <c r="AD226" i="38"/>
  <c r="AD104" i="38"/>
  <c r="AE180" i="38"/>
  <c r="AE187" i="38" s="1"/>
  <c r="Z41" i="39" l="1"/>
  <c r="AE194" i="38"/>
  <c r="AE209" i="38"/>
  <c r="Z52" i="39"/>
  <c r="AE122" i="23"/>
  <c r="AE123" i="23" s="1"/>
  <c r="AE113" i="25"/>
  <c r="AE114" i="25" s="1"/>
  <c r="Z63" i="39"/>
  <c r="AE215" i="38"/>
  <c r="AE196" i="38"/>
  <c r="AE140" i="38" s="1"/>
  <c r="Z47" i="22"/>
  <c r="Z50" i="22" s="1"/>
  <c r="Z32" i="39" s="1"/>
  <c r="Z21" i="39" s="1"/>
  <c r="AE76" i="31" s="1"/>
  <c r="Z75" i="22"/>
  <c r="Z78" i="22" s="1"/>
  <c r="Z43" i="39" s="1"/>
  <c r="Z103" i="22"/>
  <c r="Z106" i="22" s="1"/>
  <c r="Z54" i="39" s="1"/>
  <c r="Z131" i="22"/>
  <c r="Z134" i="22" s="1"/>
  <c r="Z65" i="39" s="1"/>
  <c r="AE179" i="38"/>
  <c r="AE186" i="38" s="1"/>
  <c r="AE193" i="38" s="1"/>
  <c r="AD103" i="38"/>
  <c r="AD105" i="38" s="1"/>
  <c r="Z15" i="39"/>
  <c r="Z30" i="39"/>
  <c r="AD108" i="38"/>
  <c r="AD110" i="38" s="1"/>
  <c r="AD97" i="35" s="1"/>
  <c r="AD102" i="35" s="1"/>
  <c r="AE181" i="38"/>
  <c r="AE188" i="38" s="1"/>
  <c r="AE195" i="38" s="1"/>
  <c r="AE207" i="38" l="1"/>
  <c r="AE137" i="38"/>
  <c r="AE138" i="38" s="1"/>
  <c r="AE38" i="30"/>
  <c r="H160" i="23"/>
  <c r="AE110" i="31"/>
  <c r="AE112" i="31" s="1"/>
  <c r="AF109" i="31" s="1"/>
  <c r="AH141" i="25"/>
  <c r="AE32" i="30"/>
  <c r="AJ141" i="25"/>
  <c r="AG141" i="25"/>
  <c r="AM141" i="25"/>
  <c r="AL141" i="25"/>
  <c r="AI141" i="25"/>
  <c r="AF141" i="25"/>
  <c r="AF198" i="25" s="1"/>
  <c r="AR141" i="25"/>
  <c r="AO141" i="25"/>
  <c r="AT141" i="25"/>
  <c r="AQ141" i="25"/>
  <c r="AK141" i="25"/>
  <c r="AN141" i="25"/>
  <c r="AP141" i="25"/>
  <c r="AS141" i="25"/>
  <c r="H141" i="25"/>
  <c r="AE139" i="38"/>
  <c r="AE213" i="38"/>
  <c r="AE18" i="23"/>
  <c r="AE18" i="25"/>
  <c r="AE19" i="25" s="1"/>
  <c r="Z19" i="39"/>
  <c r="AE68" i="35"/>
  <c r="AE77" i="31"/>
  <c r="AD156" i="38"/>
  <c r="AD159" i="38" s="1"/>
  <c r="AD96" i="35"/>
  <c r="AD114" i="38"/>
  <c r="AE52" i="31" l="1"/>
  <c r="AE64" i="31" s="1"/>
  <c r="AE34" i="30"/>
  <c r="AF31" i="30" s="1"/>
  <c r="AF33" i="30"/>
  <c r="AF58" i="31" s="1"/>
  <c r="AF19" i="35"/>
  <c r="AF91" i="31"/>
  <c r="AE123" i="38"/>
  <c r="AE122" i="38"/>
  <c r="AE124" i="38"/>
  <c r="AF160" i="23"/>
  <c r="AF217" i="23" s="1"/>
  <c r="AH160" i="23"/>
  <c r="AK160" i="23"/>
  <c r="AM160" i="23"/>
  <c r="AO160" i="23"/>
  <c r="AG160" i="23"/>
  <c r="AN160" i="23"/>
  <c r="AI160" i="23"/>
  <c r="AJ160" i="23"/>
  <c r="AQ160" i="23"/>
  <c r="AV160" i="23"/>
  <c r="AR160" i="23"/>
  <c r="AT160" i="23"/>
  <c r="AL160" i="23"/>
  <c r="AS160" i="23"/>
  <c r="AX160" i="23"/>
  <c r="BA160" i="23"/>
  <c r="BC160" i="23"/>
  <c r="BE160" i="23"/>
  <c r="BG160" i="23"/>
  <c r="AZ160" i="23"/>
  <c r="AY160" i="23"/>
  <c r="AU160" i="23"/>
  <c r="BB160" i="23"/>
  <c r="AP160" i="23"/>
  <c r="AW160" i="23"/>
  <c r="BH160" i="23"/>
  <c r="BF160" i="23"/>
  <c r="BD160" i="23"/>
  <c r="BJ160" i="23"/>
  <c r="BN160" i="23"/>
  <c r="BM160" i="23"/>
  <c r="BO160" i="23"/>
  <c r="BP160" i="23"/>
  <c r="BL160" i="23"/>
  <c r="BI160" i="23"/>
  <c r="BK160" i="23"/>
  <c r="BR160" i="23"/>
  <c r="BS160" i="23"/>
  <c r="BQ160" i="23"/>
  <c r="BT160" i="23"/>
  <c r="BV160" i="23"/>
  <c r="BU160" i="23"/>
  <c r="BW160" i="23"/>
  <c r="BY160" i="23"/>
  <c r="BX160" i="23"/>
  <c r="CB160" i="23"/>
  <c r="BZ160" i="23"/>
  <c r="CA160" i="23"/>
  <c r="CC160" i="23"/>
  <c r="CD160" i="23"/>
  <c r="CH160" i="23"/>
  <c r="CE160" i="23"/>
  <c r="CG160" i="23"/>
  <c r="CF160" i="23"/>
  <c r="AE25" i="31"/>
  <c r="AE37" i="31" s="1"/>
  <c r="AE40" i="30"/>
  <c r="AF37" i="30" s="1"/>
  <c r="AD98" i="35"/>
  <c r="AD103" i="35" s="1"/>
  <c r="AD101" i="35"/>
  <c r="AD167" i="38"/>
  <c r="AD169" i="38" s="1"/>
  <c r="AD160" i="38"/>
  <c r="AE83" i="38"/>
  <c r="AE79" i="31"/>
  <c r="AE74" i="35"/>
  <c r="AE75" i="35" s="1"/>
  <c r="AE69" i="35"/>
  <c r="AH46" i="25"/>
  <c r="AK46" i="25"/>
  <c r="AS46" i="25"/>
  <c r="AI46" i="25"/>
  <c r="AM46" i="25"/>
  <c r="AQ46" i="25"/>
  <c r="AJ46" i="25"/>
  <c r="AR46" i="25"/>
  <c r="AL46" i="25"/>
  <c r="AE17" i="30"/>
  <c r="AG46" i="25"/>
  <c r="AP46" i="25"/>
  <c r="BA46" i="25"/>
  <c r="BD46" i="25"/>
  <c r="AX46" i="25"/>
  <c r="AY46" i="25"/>
  <c r="AU46" i="25"/>
  <c r="AF46" i="25"/>
  <c r="AF103" i="25" s="1"/>
  <c r="AN46" i="25"/>
  <c r="AO46" i="25"/>
  <c r="AT46" i="25"/>
  <c r="AZ46" i="25"/>
  <c r="BB46" i="25"/>
  <c r="AV46" i="25"/>
  <c r="BC46" i="25"/>
  <c r="BO46" i="25"/>
  <c r="BT46" i="25"/>
  <c r="BS46" i="25"/>
  <c r="BJ46" i="25"/>
  <c r="BQ46" i="25"/>
  <c r="BK46" i="25"/>
  <c r="BN46" i="25"/>
  <c r="BI46" i="25"/>
  <c r="BE46" i="25"/>
  <c r="AW46" i="25"/>
  <c r="BG46" i="25"/>
  <c r="BL46" i="25"/>
  <c r="BP46" i="25"/>
  <c r="BU46" i="25"/>
  <c r="CA46" i="25"/>
  <c r="CB46" i="25"/>
  <c r="BW46" i="25"/>
  <c r="BR46" i="25"/>
  <c r="BX46" i="25"/>
  <c r="BF46" i="25"/>
  <c r="BY46" i="25"/>
  <c r="BH46" i="25"/>
  <c r="BM46" i="25"/>
  <c r="CC46" i="25"/>
  <c r="BV46" i="25"/>
  <c r="BZ46" i="25"/>
  <c r="H46" i="25"/>
  <c r="AE19" i="23"/>
  <c r="AE104" i="31"/>
  <c r="AE106" i="31" s="1"/>
  <c r="AF103" i="31" s="1"/>
  <c r="AE121" i="38"/>
  <c r="AE120" i="38"/>
  <c r="Z15" i="22"/>
  <c r="AF18" i="30" l="1"/>
  <c r="AF57" i="31" s="1"/>
  <c r="AF60" i="31" s="1"/>
  <c r="AF18" i="35"/>
  <c r="AF21" i="35" s="1"/>
  <c r="AF61" i="35" s="1"/>
  <c r="AE51" i="31"/>
  <c r="AE19" i="30"/>
  <c r="AF16" i="30" s="1"/>
  <c r="AF19" i="31"/>
  <c r="AF46" i="35"/>
  <c r="AE133" i="38"/>
  <c r="AE147" i="38" s="1"/>
  <c r="AE214" i="38" s="1"/>
  <c r="AF39" i="30"/>
  <c r="AF31" i="31" s="1"/>
  <c r="AF111" i="31"/>
  <c r="AF25" i="35"/>
  <c r="AF31" i="35" s="1"/>
  <c r="AF90" i="31"/>
  <c r="AE127" i="38"/>
  <c r="AE131" i="38" s="1"/>
  <c r="AE145" i="38" s="1"/>
  <c r="AE126" i="38"/>
  <c r="AE157" i="38"/>
  <c r="AF40" i="35"/>
  <c r="AF46" i="31"/>
  <c r="AE23" i="30"/>
  <c r="H56" i="23"/>
  <c r="AE130" i="38" l="1"/>
  <c r="AE144" i="38" s="1"/>
  <c r="AE132" i="38"/>
  <c r="AE146" i="38" s="1"/>
  <c r="AE208" i="38"/>
  <c r="AE171" i="38"/>
  <c r="AE172" i="38" s="1"/>
  <c r="AE173" i="38" s="1"/>
  <c r="AF39" i="35"/>
  <c r="AF42" i="35" s="1"/>
  <c r="AF60" i="35" s="1"/>
  <c r="AF63" i="35" s="1"/>
  <c r="AF45" i="31"/>
  <c r="AF56" i="23"/>
  <c r="AJ56" i="23"/>
  <c r="AI56" i="23"/>
  <c r="AO56" i="23"/>
  <c r="AG56" i="23"/>
  <c r="AK56" i="23"/>
  <c r="AL56" i="23"/>
  <c r="AQ56" i="23"/>
  <c r="AP56" i="23"/>
  <c r="AM56" i="23"/>
  <c r="AH56" i="23"/>
  <c r="AN56" i="23"/>
  <c r="AT56" i="23"/>
  <c r="AU56" i="23"/>
  <c r="AS56" i="23"/>
  <c r="AR56" i="23"/>
  <c r="AV56" i="23"/>
  <c r="BF56" i="23"/>
  <c r="BG56" i="23"/>
  <c r="AY56" i="23"/>
  <c r="AZ56" i="23"/>
  <c r="BB56" i="23"/>
  <c r="BC56" i="23"/>
  <c r="AX56" i="23"/>
  <c r="BA56" i="23"/>
  <c r="BE56" i="23"/>
  <c r="BI56" i="23"/>
  <c r="AW56" i="23"/>
  <c r="BD56" i="23"/>
  <c r="BH56" i="23"/>
  <c r="BN56" i="23"/>
  <c r="BO56" i="23"/>
  <c r="BL56" i="23"/>
  <c r="BR56" i="23"/>
  <c r="BJ56" i="23"/>
  <c r="BK56" i="23"/>
  <c r="BM56" i="23"/>
  <c r="BT56" i="23"/>
  <c r="BP56" i="23"/>
  <c r="BU56" i="23"/>
  <c r="BV56" i="23"/>
  <c r="BW56" i="23"/>
  <c r="BQ56" i="23"/>
  <c r="BS56" i="23"/>
  <c r="BY56" i="23"/>
  <c r="CC56" i="23"/>
  <c r="BX56" i="23"/>
  <c r="BZ56" i="23"/>
  <c r="CA56" i="23"/>
  <c r="CB56" i="23"/>
  <c r="CD56" i="23"/>
  <c r="CE56" i="23"/>
  <c r="CF56" i="23"/>
  <c r="CH56" i="23"/>
  <c r="CG56" i="23"/>
  <c r="AE54" i="31"/>
  <c r="AE63" i="31"/>
  <c r="AE66" i="31" s="1"/>
  <c r="AE24" i="31"/>
  <c r="AE25" i="30"/>
  <c r="AF22" i="30" s="1"/>
  <c r="AF52" i="35"/>
  <c r="AF48" i="31" l="1"/>
  <c r="AE27" i="31"/>
  <c r="AE36" i="31"/>
  <c r="AE39" i="31" s="1"/>
  <c r="AF105" i="31"/>
  <c r="AF113" i="23"/>
  <c r="AF18" i="31"/>
  <c r="AF45" i="35"/>
  <c r="AE52" i="38"/>
  <c r="AE51" i="38"/>
  <c r="AE56" i="38"/>
  <c r="AE55" i="38"/>
  <c r="AE64" i="38"/>
  <c r="AE63" i="38"/>
  <c r="AE168" i="38"/>
  <c r="AE210" i="38"/>
  <c r="AF21" i="31" l="1"/>
  <c r="AF74" i="31" s="1"/>
  <c r="AF24" i="30"/>
  <c r="AF30" i="31" s="1"/>
  <c r="AF33" i="31" s="1"/>
  <c r="AF75" i="31" s="1"/>
  <c r="AF67" i="35" s="1"/>
  <c r="AF73" i="35" s="1"/>
  <c r="AF24" i="35"/>
  <c r="AA19" i="22"/>
  <c r="AE81" i="35"/>
  <c r="AE71" i="38"/>
  <c r="AE70" i="38"/>
  <c r="AE59" i="38"/>
  <c r="AE90" i="38"/>
  <c r="AE91" i="35"/>
  <c r="AE75" i="38"/>
  <c r="AE77" i="38"/>
  <c r="AE94" i="38"/>
  <c r="AE92" i="35"/>
  <c r="AE76" i="38"/>
  <c r="AE82" i="35"/>
  <c r="AE60" i="38"/>
  <c r="AE225" i="38"/>
  <c r="AE220" i="38"/>
  <c r="AF51" i="35"/>
  <c r="AF54" i="35" s="1"/>
  <c r="AF48" i="35"/>
  <c r="AE83" i="35" l="1"/>
  <c r="AA29" i="22"/>
  <c r="AA33" i="22" s="1"/>
  <c r="AA26" i="39" s="1"/>
  <c r="AA35" i="22"/>
  <c r="AA38" i="22" s="1"/>
  <c r="AA27" i="39" s="1"/>
  <c r="AA16" i="39" s="1"/>
  <c r="AA57" i="22"/>
  <c r="AA61" i="22" s="1"/>
  <c r="AA37" i="39" s="1"/>
  <c r="AA91" i="22"/>
  <c r="AA94" i="22" s="1"/>
  <c r="AA49" i="39" s="1"/>
  <c r="AA63" i="22"/>
  <c r="AA66" i="22" s="1"/>
  <c r="AA38" i="39" s="1"/>
  <c r="AA119" i="22"/>
  <c r="AA122" i="22" s="1"/>
  <c r="AA60" i="39" s="1"/>
  <c r="AA85" i="22"/>
  <c r="AA89" i="22" s="1"/>
  <c r="AA48" i="39" s="1"/>
  <c r="AA52" i="39" s="1"/>
  <c r="AA113" i="22"/>
  <c r="AA117" i="22" s="1"/>
  <c r="AA59" i="39" s="1"/>
  <c r="AF30" i="35"/>
  <c r="AF33" i="35" s="1"/>
  <c r="AF27" i="35"/>
  <c r="AE109" i="38"/>
  <c r="AF182" i="38"/>
  <c r="AF189" i="38" s="1"/>
  <c r="AE93" i="38"/>
  <c r="AE87" i="35"/>
  <c r="AE104" i="38"/>
  <c r="AF180" i="38"/>
  <c r="AF187" i="38" s="1"/>
  <c r="AE93" i="35"/>
  <c r="AE89" i="38"/>
  <c r="AE72" i="38"/>
  <c r="AA21" i="22" s="1"/>
  <c r="AA22" i="22" s="1"/>
  <c r="AE86" i="35"/>
  <c r="AE226" i="38"/>
  <c r="AF66" i="35"/>
  <c r="AA63" i="39" l="1"/>
  <c r="AE88" i="35"/>
  <c r="AA47" i="22"/>
  <c r="AA50" i="22" s="1"/>
  <c r="AA32" i="39" s="1"/>
  <c r="AA21" i="39" s="1"/>
  <c r="AF76" i="31" s="1"/>
  <c r="AA131" i="22"/>
  <c r="AA134" i="22" s="1"/>
  <c r="AA65" i="39" s="1"/>
  <c r="AA103" i="22"/>
  <c r="AA106" i="22" s="1"/>
  <c r="AA54" i="39" s="1"/>
  <c r="AA75" i="22"/>
  <c r="AA78" i="22" s="1"/>
  <c r="AA43" i="39" s="1"/>
  <c r="AE108" i="38"/>
  <c r="AE110" i="38" s="1"/>
  <c r="AE97" i="35" s="1"/>
  <c r="AE102" i="35" s="1"/>
  <c r="AF181" i="38"/>
  <c r="AF188" i="38" s="1"/>
  <c r="AF195" i="38" s="1"/>
  <c r="AF196" i="38"/>
  <c r="AF140" i="38" s="1"/>
  <c r="AF215" i="38"/>
  <c r="AF179" i="38"/>
  <c r="AF186" i="38" s="1"/>
  <c r="AF193" i="38" s="1"/>
  <c r="AE103" i="38"/>
  <c r="AE105" i="38" s="1"/>
  <c r="AA41" i="39"/>
  <c r="AF122" i="23"/>
  <c r="AF123" i="23" s="1"/>
  <c r="AF113" i="25"/>
  <c r="AF114" i="25" s="1"/>
  <c r="AF72" i="35"/>
  <c r="AF194" i="38"/>
  <c r="AF209" i="38"/>
  <c r="AA15" i="39"/>
  <c r="AA30" i="39"/>
  <c r="AF213" i="38" l="1"/>
  <c r="AF139" i="38"/>
  <c r="AK142" i="25"/>
  <c r="AH142" i="25"/>
  <c r="AJ142" i="25"/>
  <c r="AG142" i="25"/>
  <c r="AG198" i="25" s="1"/>
  <c r="AM142" i="25"/>
  <c r="AL142" i="25"/>
  <c r="AI142" i="25"/>
  <c r="AP142" i="25"/>
  <c r="AU142" i="25"/>
  <c r="AR142" i="25"/>
  <c r="AO142" i="25"/>
  <c r="AT142" i="25"/>
  <c r="AQ142" i="25"/>
  <c r="AS142" i="25"/>
  <c r="AN142" i="25"/>
  <c r="AF32" i="30"/>
  <c r="H142" i="25"/>
  <c r="AF18" i="23"/>
  <c r="AF18" i="25"/>
  <c r="AF19" i="25" s="1"/>
  <c r="AA19" i="39"/>
  <c r="AE156" i="38"/>
  <c r="AE159" i="38" s="1"/>
  <c r="AE96" i="35"/>
  <c r="AE114" i="38"/>
  <c r="AF207" i="38"/>
  <c r="AF137" i="38"/>
  <c r="AF138" i="38" s="1"/>
  <c r="AF38" i="30"/>
  <c r="H161" i="23"/>
  <c r="AF110" i="31"/>
  <c r="AF112" i="31" s="1"/>
  <c r="AG109" i="31" s="1"/>
  <c r="AF68" i="35"/>
  <c r="AF77" i="31"/>
  <c r="AG33" i="30" l="1"/>
  <c r="AG58" i="31" s="1"/>
  <c r="AG19" i="35"/>
  <c r="AE167" i="38"/>
  <c r="AE169" i="38" s="1"/>
  <c r="AE160" i="38"/>
  <c r="AF19" i="23"/>
  <c r="AF104" i="31"/>
  <c r="AF106" i="31" s="1"/>
  <c r="AG103" i="31" s="1"/>
  <c r="AG47" i="25"/>
  <c r="AG103" i="25" s="1"/>
  <c r="AH47" i="25"/>
  <c r="AP47" i="25"/>
  <c r="AK47" i="25"/>
  <c r="AS47" i="25"/>
  <c r="AI47" i="25"/>
  <c r="AM47" i="25"/>
  <c r="AQ47" i="25"/>
  <c r="AF17" i="30"/>
  <c r="AJ47" i="25"/>
  <c r="AV47" i="25"/>
  <c r="AL47" i="25"/>
  <c r="BA47" i="25"/>
  <c r="BD47" i="25"/>
  <c r="AX47" i="25"/>
  <c r="AY47" i="25"/>
  <c r="BC47" i="25"/>
  <c r="AU47" i="25"/>
  <c r="AR47" i="25"/>
  <c r="AW47" i="25"/>
  <c r="BR47" i="25"/>
  <c r="BX47" i="25"/>
  <c r="CB47" i="25"/>
  <c r="AN47" i="25"/>
  <c r="BO47" i="25"/>
  <c r="AO47" i="25"/>
  <c r="BS47" i="25"/>
  <c r="BJ47" i="25"/>
  <c r="BQ47" i="25"/>
  <c r="BW47" i="25"/>
  <c r="CA47" i="25"/>
  <c r="BK47" i="25"/>
  <c r="BN47" i="25"/>
  <c r="CD47" i="25"/>
  <c r="AZ47" i="25"/>
  <c r="BB47" i="25"/>
  <c r="BH47" i="25"/>
  <c r="BF47" i="25"/>
  <c r="BM47" i="25"/>
  <c r="BV47" i="25"/>
  <c r="BE47" i="25"/>
  <c r="BG47" i="25"/>
  <c r="BL47" i="25"/>
  <c r="BZ47" i="25"/>
  <c r="AT47" i="25"/>
  <c r="BT47" i="25"/>
  <c r="BI47" i="25"/>
  <c r="BU47" i="25"/>
  <c r="BY47" i="25"/>
  <c r="BP47" i="25"/>
  <c r="CC47" i="25"/>
  <c r="H47" i="25"/>
  <c r="AG91" i="31"/>
  <c r="AF123" i="38"/>
  <c r="AF122" i="38"/>
  <c r="AF124" i="38"/>
  <c r="AF74" i="35"/>
  <c r="AF75" i="35" s="1"/>
  <c r="AF69" i="35"/>
  <c r="AI161" i="23"/>
  <c r="AH161" i="23"/>
  <c r="AL161" i="23"/>
  <c r="AK161" i="23"/>
  <c r="AM161" i="23"/>
  <c r="AO161" i="23"/>
  <c r="AG161" i="23"/>
  <c r="AG217" i="23" s="1"/>
  <c r="AJ161" i="23"/>
  <c r="AP161" i="23"/>
  <c r="AN161" i="23"/>
  <c r="AR161" i="23"/>
  <c r="AV161" i="23"/>
  <c r="AQ161" i="23"/>
  <c r="AT161" i="23"/>
  <c r="AU161" i="23"/>
  <c r="AW161" i="23"/>
  <c r="BB161" i="23"/>
  <c r="BF161" i="23"/>
  <c r="AX161" i="23"/>
  <c r="AZ161" i="23"/>
  <c r="AY161" i="23"/>
  <c r="BA161" i="23"/>
  <c r="BE161" i="23"/>
  <c r="BH161" i="23"/>
  <c r="BG161" i="23"/>
  <c r="BC161" i="23"/>
  <c r="BD161" i="23"/>
  <c r="AS161" i="23"/>
  <c r="BI161" i="23"/>
  <c r="BK161" i="23"/>
  <c r="BN161" i="23"/>
  <c r="BM161" i="23"/>
  <c r="BO161" i="23"/>
  <c r="BQ161" i="23"/>
  <c r="BP161" i="23"/>
  <c r="BL161" i="23"/>
  <c r="BR161" i="23"/>
  <c r="BS161" i="23"/>
  <c r="BJ161" i="23"/>
  <c r="BV161" i="23"/>
  <c r="BU161" i="23"/>
  <c r="BW161" i="23"/>
  <c r="BX161" i="23"/>
  <c r="BY161" i="23"/>
  <c r="CB161" i="23"/>
  <c r="BT161" i="23"/>
  <c r="BZ161" i="23"/>
  <c r="CD161" i="23"/>
  <c r="CC161" i="23"/>
  <c r="CH161" i="23"/>
  <c r="CA161" i="23"/>
  <c r="CE161" i="23"/>
  <c r="CG161" i="23"/>
  <c r="CF161" i="23"/>
  <c r="AF25" i="31"/>
  <c r="AF37" i="31" s="1"/>
  <c r="AF40" i="30"/>
  <c r="AG37" i="30" s="1"/>
  <c r="AF121" i="38"/>
  <c r="AF120" i="38"/>
  <c r="AA15" i="22"/>
  <c r="AF52" i="31"/>
  <c r="AF64" i="31" s="1"/>
  <c r="AF34" i="30"/>
  <c r="AG31" i="30" s="1"/>
  <c r="AF83" i="38"/>
  <c r="AF79" i="31"/>
  <c r="AE101" i="35"/>
  <c r="AE98" i="35"/>
  <c r="AE103" i="35" s="1"/>
  <c r="AG90" i="31" l="1"/>
  <c r="H57" i="23"/>
  <c r="AF23" i="30"/>
  <c r="AF51" i="31"/>
  <c r="AF19" i="30"/>
  <c r="AG16" i="30" s="1"/>
  <c r="AG19" i="31"/>
  <c r="AG46" i="35"/>
  <c r="AG39" i="30"/>
  <c r="AG31" i="31" s="1"/>
  <c r="AG111" i="31"/>
  <c r="AG25" i="35"/>
  <c r="AG31" i="35" s="1"/>
  <c r="AG18" i="30"/>
  <c r="AG57" i="31" s="1"/>
  <c r="AG60" i="31" s="1"/>
  <c r="AG18" i="35"/>
  <c r="AG21" i="35" s="1"/>
  <c r="AG61" i="35" s="1"/>
  <c r="AF127" i="38"/>
  <c r="AF130" i="38" s="1"/>
  <c r="AF144" i="38" s="1"/>
  <c r="AF157" i="38"/>
  <c r="AF126" i="38"/>
  <c r="AG40" i="35"/>
  <c r="AG46" i="31"/>
  <c r="AF131" i="38" l="1"/>
  <c r="AF145" i="38" s="1"/>
  <c r="AF208" i="38" s="1"/>
  <c r="AF132" i="38"/>
  <c r="AF146" i="38" s="1"/>
  <c r="AG52" i="35"/>
  <c r="AF133" i="38"/>
  <c r="AF147" i="38" s="1"/>
  <c r="AF214" i="38" s="1"/>
  <c r="AF24" i="31"/>
  <c r="AF25" i="30"/>
  <c r="AG22" i="30" s="1"/>
  <c r="AG57" i="23"/>
  <c r="AH57" i="23"/>
  <c r="AI57" i="23"/>
  <c r="AJ57" i="23"/>
  <c r="AO57" i="23"/>
  <c r="AL57" i="23"/>
  <c r="AM57" i="23"/>
  <c r="AP57" i="23"/>
  <c r="AK57" i="23"/>
  <c r="AN57" i="23"/>
  <c r="AW57" i="23"/>
  <c r="AT57" i="23"/>
  <c r="AU57" i="23"/>
  <c r="AS57" i="23"/>
  <c r="AX57" i="23"/>
  <c r="BA57" i="23"/>
  <c r="AV57" i="23"/>
  <c r="AQ57" i="23"/>
  <c r="AY57" i="23"/>
  <c r="AZ57" i="23"/>
  <c r="AR57" i="23"/>
  <c r="BF57" i="23"/>
  <c r="BH57" i="23"/>
  <c r="BE57" i="23"/>
  <c r="BG57" i="23"/>
  <c r="BJ57" i="23"/>
  <c r="BK57" i="23"/>
  <c r="BB57" i="23"/>
  <c r="BI57" i="23"/>
  <c r="BL57" i="23"/>
  <c r="BC57" i="23"/>
  <c r="BD57" i="23"/>
  <c r="BN57" i="23"/>
  <c r="BO57" i="23"/>
  <c r="BP57" i="23"/>
  <c r="BQ57" i="23"/>
  <c r="BT57" i="23"/>
  <c r="BS57" i="23"/>
  <c r="BV57" i="23"/>
  <c r="BW57" i="23"/>
  <c r="BU57" i="23"/>
  <c r="BX57" i="23"/>
  <c r="BR57" i="23"/>
  <c r="BY57" i="23"/>
  <c r="CC57" i="23"/>
  <c r="BM57" i="23"/>
  <c r="BZ57" i="23"/>
  <c r="CA57" i="23"/>
  <c r="CB57" i="23"/>
  <c r="CD57" i="23"/>
  <c r="CG57" i="23"/>
  <c r="CE57" i="23"/>
  <c r="CF57" i="23"/>
  <c r="CH57" i="23"/>
  <c r="AG39" i="35"/>
  <c r="AG42" i="35" s="1"/>
  <c r="AG60" i="35" s="1"/>
  <c r="AG63" i="35" s="1"/>
  <c r="AG45" i="31"/>
  <c r="AF54" i="31"/>
  <c r="AF63" i="31"/>
  <c r="AF66" i="31" s="1"/>
  <c r="AG18" i="31" l="1"/>
  <c r="AG45" i="35"/>
  <c r="AF27" i="31"/>
  <c r="AF36" i="31"/>
  <c r="AF39" i="31" s="1"/>
  <c r="AG105" i="31"/>
  <c r="AG113" i="23"/>
  <c r="AG48" i="31"/>
  <c r="AF64" i="38"/>
  <c r="AF63" i="38"/>
  <c r="AF51" i="38"/>
  <c r="AF56" i="38"/>
  <c r="AF55" i="38"/>
  <c r="AF52" i="38"/>
  <c r="AF168" i="38"/>
  <c r="AF210" i="38"/>
  <c r="AF171" i="38"/>
  <c r="AF172" i="38" s="1"/>
  <c r="AF173" i="38" s="1"/>
  <c r="AG24" i="30" l="1"/>
  <c r="AG30" i="31" s="1"/>
  <c r="AG33" i="31" s="1"/>
  <c r="AG75" i="31" s="1"/>
  <c r="AG67" i="35" s="1"/>
  <c r="AG73" i="35" s="1"/>
  <c r="AG24" i="35"/>
  <c r="AF90" i="38"/>
  <c r="AF91" i="35"/>
  <c r="AF75" i="38"/>
  <c r="AF77" i="38"/>
  <c r="AG51" i="35"/>
  <c r="AG54" i="35" s="1"/>
  <c r="AG48" i="35"/>
  <c r="AF82" i="35"/>
  <c r="AF60" i="38"/>
  <c r="AB19" i="22"/>
  <c r="AF81" i="35"/>
  <c r="AF71" i="38"/>
  <c r="AF70" i="38"/>
  <c r="AF59" i="38"/>
  <c r="AF94" i="38"/>
  <c r="AF92" i="35"/>
  <c r="AF76" i="38"/>
  <c r="AF225" i="38"/>
  <c r="AF220" i="38"/>
  <c r="AG21" i="31"/>
  <c r="AG74" i="31" s="1"/>
  <c r="AF83" i="35" l="1"/>
  <c r="AF93" i="35"/>
  <c r="AG66" i="35"/>
  <c r="AF89" i="38"/>
  <c r="AF72" i="38"/>
  <c r="AB21" i="22" s="1"/>
  <c r="AB22" i="22" s="1"/>
  <c r="AF86" i="35"/>
  <c r="AF226" i="38"/>
  <c r="AB35" i="22"/>
  <c r="AB38" i="22" s="1"/>
  <c r="AB27" i="39" s="1"/>
  <c r="AB16" i="39" s="1"/>
  <c r="AB29" i="22"/>
  <c r="AB33" i="22" s="1"/>
  <c r="AB26" i="39" s="1"/>
  <c r="AB57" i="22"/>
  <c r="AB61" i="22" s="1"/>
  <c r="AB37" i="39" s="1"/>
  <c r="AB63" i="22"/>
  <c r="AB66" i="22" s="1"/>
  <c r="AB38" i="39" s="1"/>
  <c r="AB85" i="22"/>
  <c r="AB89" i="22" s="1"/>
  <c r="AB48" i="39" s="1"/>
  <c r="AB91" i="22"/>
  <c r="AB94" i="22" s="1"/>
  <c r="AB49" i="39" s="1"/>
  <c r="AB113" i="22"/>
  <c r="AB117" i="22" s="1"/>
  <c r="AB59" i="39" s="1"/>
  <c r="AB119" i="22"/>
  <c r="AB122" i="22" s="1"/>
  <c r="AB60" i="39" s="1"/>
  <c r="AF109" i="38"/>
  <c r="AG182" i="38"/>
  <c r="AG189" i="38" s="1"/>
  <c r="AF93" i="38"/>
  <c r="AF87" i="35"/>
  <c r="AG30" i="35"/>
  <c r="AG33" i="35" s="1"/>
  <c r="AG27" i="35"/>
  <c r="AF104" i="38"/>
  <c r="AG180" i="38"/>
  <c r="AG187" i="38" s="1"/>
  <c r="AF88" i="35" l="1"/>
  <c r="AG209" i="38"/>
  <c r="AG194" i="38"/>
  <c r="AG122" i="23"/>
  <c r="AG123" i="23" s="1"/>
  <c r="AG113" i="25"/>
  <c r="AG114" i="25" s="1"/>
  <c r="AB47" i="22"/>
  <c r="AB50" i="22" s="1"/>
  <c r="AB32" i="39" s="1"/>
  <c r="AB21" i="39" s="1"/>
  <c r="AG76" i="31" s="1"/>
  <c r="AB131" i="22"/>
  <c r="AB134" i="22" s="1"/>
  <c r="AB65" i="39" s="1"/>
  <c r="AB103" i="22"/>
  <c r="AB106" i="22" s="1"/>
  <c r="AB54" i="39" s="1"/>
  <c r="AB75" i="22"/>
  <c r="AB78" i="22" s="1"/>
  <c r="AB43" i="39" s="1"/>
  <c r="AF103" i="38"/>
  <c r="AF105" i="38" s="1"/>
  <c r="AG179" i="38"/>
  <c r="AG186" i="38" s="1"/>
  <c r="AG193" i="38" s="1"/>
  <c r="AB63" i="39"/>
  <c r="AB52" i="39"/>
  <c r="AB41" i="39"/>
  <c r="AG72" i="35"/>
  <c r="AF108" i="38"/>
  <c r="AF110" i="38" s="1"/>
  <c r="AF97" i="35" s="1"/>
  <c r="AF102" i="35" s="1"/>
  <c r="AG181" i="38"/>
  <c r="AG188" i="38" s="1"/>
  <c r="AG195" i="38" s="1"/>
  <c r="AG215" i="38"/>
  <c r="AG196" i="38"/>
  <c r="AG140" i="38" s="1"/>
  <c r="AB15" i="39"/>
  <c r="AB30" i="39"/>
  <c r="AG68" i="35" l="1"/>
  <c r="AG77" i="31"/>
  <c r="AK143" i="25"/>
  <c r="AH143" i="25"/>
  <c r="AH198" i="25" s="1"/>
  <c r="AJ143" i="25"/>
  <c r="AG32" i="30"/>
  <c r="AM143" i="25"/>
  <c r="AL143" i="25"/>
  <c r="AI143" i="25"/>
  <c r="AS143" i="25"/>
  <c r="AP143" i="25"/>
  <c r="AU143" i="25"/>
  <c r="AR143" i="25"/>
  <c r="AO143" i="25"/>
  <c r="AT143" i="25"/>
  <c r="AN143" i="25"/>
  <c r="AV143" i="25"/>
  <c r="AQ143" i="25"/>
  <c r="H143" i="25"/>
  <c r="AG137" i="38"/>
  <c r="AG138" i="38" s="1"/>
  <c r="AG207" i="38"/>
  <c r="H162" i="23"/>
  <c r="AG38" i="30"/>
  <c r="AG110" i="31"/>
  <c r="AG112" i="31" s="1"/>
  <c r="AH109" i="31" s="1"/>
  <c r="AG18" i="23"/>
  <c r="AG18" i="25"/>
  <c r="AG19" i="25" s="1"/>
  <c r="AB19" i="39"/>
  <c r="AF156" i="38"/>
  <c r="AF159" i="38" s="1"/>
  <c r="AF96" i="35"/>
  <c r="AF114" i="38"/>
  <c r="AG213" i="38"/>
  <c r="AG139" i="38"/>
  <c r="AG122" i="38" l="1"/>
  <c r="AG123" i="38"/>
  <c r="AG124" i="38"/>
  <c r="AH33" i="30"/>
  <c r="AH58" i="31" s="1"/>
  <c r="AH19" i="35"/>
  <c r="AH162" i="23"/>
  <c r="AH217" i="23" s="1"/>
  <c r="AL162" i="23"/>
  <c r="AK162" i="23"/>
  <c r="AM162" i="23"/>
  <c r="AO162" i="23"/>
  <c r="AN162" i="23"/>
  <c r="AJ162" i="23"/>
  <c r="AP162" i="23"/>
  <c r="AQ162" i="23"/>
  <c r="AI162" i="23"/>
  <c r="AS162" i="23"/>
  <c r="AU162" i="23"/>
  <c r="AR162" i="23"/>
  <c r="AV162" i="23"/>
  <c r="AW162" i="23"/>
  <c r="AX162" i="23"/>
  <c r="BA162" i="23"/>
  <c r="AY162" i="23"/>
  <c r="AZ162" i="23"/>
  <c r="BB162" i="23"/>
  <c r="AT162" i="23"/>
  <c r="BL162" i="23"/>
  <c r="BG162" i="23"/>
  <c r="BC162" i="23"/>
  <c r="BF162" i="23"/>
  <c r="BD162" i="23"/>
  <c r="BH162" i="23"/>
  <c r="BJ162" i="23"/>
  <c r="BI162" i="23"/>
  <c r="BK162" i="23"/>
  <c r="BN162" i="23"/>
  <c r="BE162" i="23"/>
  <c r="BP162" i="23"/>
  <c r="BM162" i="23"/>
  <c r="BR162" i="23"/>
  <c r="BS162" i="23"/>
  <c r="BU162" i="23"/>
  <c r="BQ162" i="23"/>
  <c r="BO162" i="23"/>
  <c r="BV162" i="23"/>
  <c r="BT162" i="23"/>
  <c r="CA162" i="23"/>
  <c r="BW162" i="23"/>
  <c r="BX162" i="23"/>
  <c r="BY162" i="23"/>
  <c r="CB162" i="23"/>
  <c r="CC162" i="23"/>
  <c r="CD162" i="23"/>
  <c r="CH162" i="23"/>
  <c r="CE162" i="23"/>
  <c r="CG162" i="23"/>
  <c r="BZ162" i="23"/>
  <c r="CF162" i="23"/>
  <c r="AF160" i="38"/>
  <c r="AF167" i="38"/>
  <c r="AF169" i="38" s="1"/>
  <c r="AG25" i="31"/>
  <c r="AG37" i="31" s="1"/>
  <c r="AG40" i="30"/>
  <c r="AH37" i="30" s="1"/>
  <c r="AG52" i="31"/>
  <c r="AG64" i="31" s="1"/>
  <c r="AG34" i="30"/>
  <c r="AH31" i="30" s="1"/>
  <c r="AF101" i="35"/>
  <c r="AF98" i="35"/>
  <c r="AF103" i="35" s="1"/>
  <c r="AL48" i="25"/>
  <c r="AN48" i="25"/>
  <c r="AO48" i="25"/>
  <c r="AH48" i="25"/>
  <c r="AH103" i="25" s="1"/>
  <c r="AP48" i="25"/>
  <c r="AK48" i="25"/>
  <c r="AS48" i="25"/>
  <c r="AI48" i="25"/>
  <c r="AM48" i="25"/>
  <c r="AG17" i="30"/>
  <c r="AR48" i="25"/>
  <c r="AW48" i="25"/>
  <c r="AV48" i="25"/>
  <c r="AJ48" i="25"/>
  <c r="BA48" i="25"/>
  <c r="AX48" i="25"/>
  <c r="AY48" i="25"/>
  <c r="BC48" i="25"/>
  <c r="AT48" i="25"/>
  <c r="AZ48" i="25"/>
  <c r="BB48" i="25"/>
  <c r="BG48" i="25"/>
  <c r="BL48" i="25"/>
  <c r="BP48" i="25"/>
  <c r="BU48" i="25"/>
  <c r="BO48" i="25"/>
  <c r="BT48" i="25"/>
  <c r="BS48" i="25"/>
  <c r="BJ48" i="25"/>
  <c r="BQ48" i="25"/>
  <c r="BW48" i="25"/>
  <c r="AQ48" i="25"/>
  <c r="BI48" i="25"/>
  <c r="BD48" i="25"/>
  <c r="BH48" i="25"/>
  <c r="BF48" i="25"/>
  <c r="BM48" i="25"/>
  <c r="AU48" i="25"/>
  <c r="BE48" i="25"/>
  <c r="BV48" i="25"/>
  <c r="CE48" i="25"/>
  <c r="BZ48" i="25"/>
  <c r="CA48" i="25"/>
  <c r="BK48" i="25"/>
  <c r="CB48" i="25"/>
  <c r="BN48" i="25"/>
  <c r="BR48" i="25"/>
  <c r="BX48" i="25"/>
  <c r="CD48" i="25"/>
  <c r="BY48" i="25"/>
  <c r="CC48" i="25"/>
  <c r="H48" i="25"/>
  <c r="AG83" i="38"/>
  <c r="AG79" i="31"/>
  <c r="AH91" i="31"/>
  <c r="AG120" i="38"/>
  <c r="AG121" i="38"/>
  <c r="AB15" i="22"/>
  <c r="AG19" i="23"/>
  <c r="AG104" i="31"/>
  <c r="AG106" i="31" s="1"/>
  <c r="AH103" i="31" s="1"/>
  <c r="AG74" i="35"/>
  <c r="AG75" i="35" s="1"/>
  <c r="AG69" i="35"/>
  <c r="AH18" i="30" l="1"/>
  <c r="AH57" i="31" s="1"/>
  <c r="AH60" i="31" s="1"/>
  <c r="AH18" i="35"/>
  <c r="AH21" i="35" s="1"/>
  <c r="AH61" i="35" s="1"/>
  <c r="AH19" i="31"/>
  <c r="AH46" i="35"/>
  <c r="AH39" i="30"/>
  <c r="AH31" i="31" s="1"/>
  <c r="AH111" i="31"/>
  <c r="AH25" i="35"/>
  <c r="AH31" i="35" s="1"/>
  <c r="AG127" i="38"/>
  <c r="AG131" i="38" s="1"/>
  <c r="AG145" i="38" s="1"/>
  <c r="AG157" i="38"/>
  <c r="AG126" i="38"/>
  <c r="AG51" i="31"/>
  <c r="AG19" i="30"/>
  <c r="AH16" i="30" s="1"/>
  <c r="AH90" i="31"/>
  <c r="H58" i="23"/>
  <c r="AG23" i="30"/>
  <c r="AH46" i="31"/>
  <c r="AH40" i="35"/>
  <c r="AG132" i="38" l="1"/>
  <c r="AG146" i="38" s="1"/>
  <c r="AG133" i="38"/>
  <c r="AG147" i="38" s="1"/>
  <c r="AG214" i="38" s="1"/>
  <c r="AG130" i="38"/>
  <c r="AG144" i="38" s="1"/>
  <c r="AH52" i="35"/>
  <c r="AG24" i="31"/>
  <c r="AG25" i="30"/>
  <c r="AH22" i="30" s="1"/>
  <c r="AH58" i="23"/>
  <c r="AK58" i="23"/>
  <c r="AN58" i="23"/>
  <c r="AP58" i="23"/>
  <c r="AI58" i="23"/>
  <c r="AJ58" i="23"/>
  <c r="AL58" i="23"/>
  <c r="AM58" i="23"/>
  <c r="AQ58" i="23"/>
  <c r="AR58" i="23"/>
  <c r="AO58" i="23"/>
  <c r="AW58" i="23"/>
  <c r="AS58" i="23"/>
  <c r="AX58" i="23"/>
  <c r="BA58" i="23"/>
  <c r="BD58" i="23"/>
  <c r="AV58" i="23"/>
  <c r="AY58" i="23"/>
  <c r="AZ58" i="23"/>
  <c r="AT58" i="23"/>
  <c r="AU58" i="23"/>
  <c r="BF58" i="23"/>
  <c r="BH58" i="23"/>
  <c r="BB58" i="23"/>
  <c r="BG58" i="23"/>
  <c r="BJ58" i="23"/>
  <c r="BK58" i="23"/>
  <c r="BI58" i="23"/>
  <c r="BC58" i="23"/>
  <c r="BM58" i="23"/>
  <c r="BP58" i="23"/>
  <c r="BE58" i="23"/>
  <c r="BL58" i="23"/>
  <c r="BO58" i="23"/>
  <c r="BR58" i="23"/>
  <c r="BS58" i="23"/>
  <c r="BQ58" i="23"/>
  <c r="BT58" i="23"/>
  <c r="BN58" i="23"/>
  <c r="BY58" i="23"/>
  <c r="BV58" i="23"/>
  <c r="BU58" i="23"/>
  <c r="BX58" i="23"/>
  <c r="BW58" i="23"/>
  <c r="CC58" i="23"/>
  <c r="BZ58" i="23"/>
  <c r="CA58" i="23"/>
  <c r="CB58" i="23"/>
  <c r="CD58" i="23"/>
  <c r="CG58" i="23"/>
  <c r="CE58" i="23"/>
  <c r="CF58" i="23"/>
  <c r="CH58" i="23"/>
  <c r="AG208" i="38"/>
  <c r="AH39" i="35"/>
  <c r="AH42" i="35" s="1"/>
  <c r="AH60" i="35" s="1"/>
  <c r="AH63" i="35" s="1"/>
  <c r="AH45" i="31"/>
  <c r="AG54" i="31"/>
  <c r="AG63" i="31"/>
  <c r="AG66" i="31" s="1"/>
  <c r="AG171" i="38" l="1"/>
  <c r="AH105" i="31"/>
  <c r="AH113" i="23"/>
  <c r="AH48" i="31"/>
  <c r="AH18" i="31"/>
  <c r="AH45" i="35"/>
  <c r="AG27" i="31"/>
  <c r="AG36" i="31"/>
  <c r="AG39" i="31" s="1"/>
  <c r="AG63" i="38"/>
  <c r="AG51" i="38"/>
  <c r="AG55" i="38"/>
  <c r="AG52" i="38"/>
  <c r="AG56" i="38"/>
  <c r="AG64" i="38"/>
  <c r="AG168" i="38"/>
  <c r="AG210" i="38"/>
  <c r="AG172" i="38"/>
  <c r="AG173" i="38" s="1"/>
  <c r="AH24" i="30" l="1"/>
  <c r="AH30" i="31" s="1"/>
  <c r="AH33" i="31" s="1"/>
  <c r="AH75" i="31" s="1"/>
  <c r="AH67" i="35" s="1"/>
  <c r="AH73" i="35" s="1"/>
  <c r="AH24" i="35"/>
  <c r="AG94" i="38"/>
  <c r="AG92" i="35"/>
  <c r="AG76" i="38"/>
  <c r="AH51" i="35"/>
  <c r="AH54" i="35" s="1"/>
  <c r="AH48" i="35"/>
  <c r="AH21" i="31"/>
  <c r="AH74" i="31" s="1"/>
  <c r="AG82" i="35"/>
  <c r="AG60" i="38"/>
  <c r="AC19" i="22"/>
  <c r="AG81" i="35"/>
  <c r="AG70" i="38"/>
  <c r="AG71" i="38"/>
  <c r="AG59" i="38"/>
  <c r="AG90" i="38"/>
  <c r="AG91" i="35"/>
  <c r="AG77" i="38"/>
  <c r="AG75" i="38"/>
  <c r="AG220" i="38"/>
  <c r="AG225" i="38"/>
  <c r="AG83" i="35" l="1"/>
  <c r="AG89" i="38"/>
  <c r="AG72" i="38"/>
  <c r="AC21" i="22" s="1"/>
  <c r="AC22" i="22" s="1"/>
  <c r="AG86" i="35"/>
  <c r="AG226" i="38"/>
  <c r="AH66" i="35"/>
  <c r="AC35" i="22"/>
  <c r="AC38" i="22" s="1"/>
  <c r="AC27" i="39" s="1"/>
  <c r="AC16" i="39" s="1"/>
  <c r="AC29" i="22"/>
  <c r="AC33" i="22" s="1"/>
  <c r="AC26" i="39" s="1"/>
  <c r="AC85" i="22"/>
  <c r="AC89" i="22" s="1"/>
  <c r="AC48" i="39" s="1"/>
  <c r="AC91" i="22"/>
  <c r="AC94" i="22" s="1"/>
  <c r="AC49" i="39" s="1"/>
  <c r="AC63" i="22"/>
  <c r="AC66" i="22" s="1"/>
  <c r="AC38" i="39" s="1"/>
  <c r="AC57" i="22"/>
  <c r="AC61" i="22" s="1"/>
  <c r="AC37" i="39" s="1"/>
  <c r="AC41" i="39" s="1"/>
  <c r="AC119" i="22"/>
  <c r="AC122" i="22" s="1"/>
  <c r="AC60" i="39" s="1"/>
  <c r="AC113" i="22"/>
  <c r="AC117" i="22" s="1"/>
  <c r="AC59" i="39" s="1"/>
  <c r="AG93" i="38"/>
  <c r="AG87" i="35"/>
  <c r="AG109" i="38"/>
  <c r="AH182" i="38"/>
  <c r="AH189" i="38" s="1"/>
  <c r="AG93" i="35"/>
  <c r="AH30" i="35"/>
  <c r="AH33" i="35" s="1"/>
  <c r="AH27" i="35"/>
  <c r="AH180" i="38"/>
  <c r="AH187" i="38" s="1"/>
  <c r="AG104" i="38"/>
  <c r="AC63" i="39" l="1"/>
  <c r="AH181" i="38"/>
  <c r="AH188" i="38" s="1"/>
  <c r="AH195" i="38" s="1"/>
  <c r="AG108" i="38"/>
  <c r="AG110" i="38" s="1"/>
  <c r="AG97" i="35" s="1"/>
  <c r="AG102" i="35" s="1"/>
  <c r="AG88" i="35"/>
  <c r="AH194" i="38"/>
  <c r="AH209" i="38"/>
  <c r="AH196" i="38"/>
  <c r="AH140" i="38" s="1"/>
  <c r="AH215" i="38"/>
  <c r="AC47" i="22"/>
  <c r="AC50" i="22" s="1"/>
  <c r="AC32" i="39" s="1"/>
  <c r="AC21" i="39" s="1"/>
  <c r="AH76" i="31" s="1"/>
  <c r="AC75" i="22"/>
  <c r="AC78" i="22" s="1"/>
  <c r="AC43" i="39" s="1"/>
  <c r="AC103" i="22"/>
  <c r="AC106" i="22" s="1"/>
  <c r="AC54" i="39" s="1"/>
  <c r="AC131" i="22"/>
  <c r="AC134" i="22" s="1"/>
  <c r="AC65" i="39" s="1"/>
  <c r="AC52" i="39"/>
  <c r="AG103" i="38"/>
  <c r="AG105" i="38" s="1"/>
  <c r="AH179" i="38"/>
  <c r="AH186" i="38" s="1"/>
  <c r="AH193" i="38" s="1"/>
  <c r="AH122" i="23"/>
  <c r="AH123" i="23" s="1"/>
  <c r="AH113" i="25"/>
  <c r="AH114" i="25" s="1"/>
  <c r="AH72" i="35"/>
  <c r="AC15" i="39"/>
  <c r="AC30" i="39"/>
  <c r="H163" i="23" l="1"/>
  <c r="AH38" i="30"/>
  <c r="AH110" i="31"/>
  <c r="AH112" i="31" s="1"/>
  <c r="AI109" i="31" s="1"/>
  <c r="AH137" i="38"/>
  <c r="AH138" i="38" s="1"/>
  <c r="AH207" i="38"/>
  <c r="AH18" i="23"/>
  <c r="AH18" i="25"/>
  <c r="AH19" i="25" s="1"/>
  <c r="AC19" i="39"/>
  <c r="AI144" i="25"/>
  <c r="AI198" i="25" s="1"/>
  <c r="AK144" i="25"/>
  <c r="AH32" i="30"/>
  <c r="AJ144" i="25"/>
  <c r="AM144" i="25"/>
  <c r="AL144" i="25"/>
  <c r="AN144" i="25"/>
  <c r="AV144" i="25"/>
  <c r="AS144" i="25"/>
  <c r="AP144" i="25"/>
  <c r="AU144" i="25"/>
  <c r="AR144" i="25"/>
  <c r="AO144" i="25"/>
  <c r="AW144" i="25"/>
  <c r="AQ144" i="25"/>
  <c r="AT144" i="25"/>
  <c r="H144" i="25"/>
  <c r="AG156" i="38"/>
  <c r="AG159" i="38" s="1"/>
  <c r="AG96" i="35"/>
  <c r="AG114" i="38"/>
  <c r="AH68" i="35"/>
  <c r="AH77" i="31"/>
  <c r="AH213" i="38"/>
  <c r="AH139" i="38"/>
  <c r="AH122" i="38" l="1"/>
  <c r="AH123" i="38"/>
  <c r="AH124" i="38"/>
  <c r="AH19" i="23"/>
  <c r="AH104" i="31"/>
  <c r="AH106" i="31" s="1"/>
  <c r="AI103" i="31" s="1"/>
  <c r="AH83" i="38"/>
  <c r="AH79" i="31"/>
  <c r="AH120" i="38"/>
  <c r="AH121" i="38"/>
  <c r="AC15" i="22"/>
  <c r="AJ49" i="25"/>
  <c r="AL49" i="25"/>
  <c r="AT49" i="25"/>
  <c r="AN49" i="25"/>
  <c r="AO49" i="25"/>
  <c r="AP49" i="25"/>
  <c r="AK49" i="25"/>
  <c r="AI49" i="25"/>
  <c r="AI103" i="25" s="1"/>
  <c r="AM49" i="25"/>
  <c r="AQ49" i="25"/>
  <c r="AZ49" i="25"/>
  <c r="BB49" i="25"/>
  <c r="AH17" i="30"/>
  <c r="AR49" i="25"/>
  <c r="AW49" i="25"/>
  <c r="AS49" i="25"/>
  <c r="AV49" i="25"/>
  <c r="BA49" i="25"/>
  <c r="AX49" i="25"/>
  <c r="AY49" i="25"/>
  <c r="AU49" i="25"/>
  <c r="BE49" i="25"/>
  <c r="BY49" i="25"/>
  <c r="BC49" i="25"/>
  <c r="BG49" i="25"/>
  <c r="BL49" i="25"/>
  <c r="BP49" i="25"/>
  <c r="BR49" i="25"/>
  <c r="BX49" i="25"/>
  <c r="CB49" i="25"/>
  <c r="BO49" i="25"/>
  <c r="BT49" i="25"/>
  <c r="BK49" i="25"/>
  <c r="BN49" i="25"/>
  <c r="CD49" i="25"/>
  <c r="BI49" i="25"/>
  <c r="BD49" i="25"/>
  <c r="BH49" i="25"/>
  <c r="BF49" i="25"/>
  <c r="CC49" i="25"/>
  <c r="BV49" i="25"/>
  <c r="CE49" i="25"/>
  <c r="BZ49" i="25"/>
  <c r="CA49" i="25"/>
  <c r="BS49" i="25"/>
  <c r="BW49" i="25"/>
  <c r="BQ49" i="25"/>
  <c r="BM49" i="25"/>
  <c r="BU49" i="25"/>
  <c r="CF49" i="25"/>
  <c r="BJ49" i="25"/>
  <c r="H49" i="25"/>
  <c r="AH74" i="35"/>
  <c r="AH75" i="35" s="1"/>
  <c r="AH69" i="35"/>
  <c r="AH52" i="31"/>
  <c r="AH64" i="31" s="1"/>
  <c r="AH34" i="30"/>
  <c r="AI31" i="30" s="1"/>
  <c r="AI91" i="31"/>
  <c r="AG98" i="35"/>
  <c r="AG103" i="35" s="1"/>
  <c r="AG101" i="35"/>
  <c r="AG167" i="38"/>
  <c r="AG169" i="38" s="1"/>
  <c r="AG160" i="38"/>
  <c r="AH25" i="31"/>
  <c r="AH37" i="31" s="1"/>
  <c r="AH40" i="30"/>
  <c r="AI37" i="30" s="1"/>
  <c r="AI33" i="30"/>
  <c r="AI58" i="31" s="1"/>
  <c r="AI19" i="35"/>
  <c r="AI163" i="23"/>
  <c r="AI217" i="23" s="1"/>
  <c r="AJ163" i="23"/>
  <c r="AL163" i="23"/>
  <c r="AK163" i="23"/>
  <c r="AM163" i="23"/>
  <c r="AN163" i="23"/>
  <c r="AP163" i="23"/>
  <c r="AQ163" i="23"/>
  <c r="AO163" i="23"/>
  <c r="AT163" i="23"/>
  <c r="AS163" i="23"/>
  <c r="AU163" i="23"/>
  <c r="AW163" i="23"/>
  <c r="AY163" i="23"/>
  <c r="AR163" i="23"/>
  <c r="AV163" i="23"/>
  <c r="AX163" i="23"/>
  <c r="BA163" i="23"/>
  <c r="BC163" i="23"/>
  <c r="BD163" i="23"/>
  <c r="AZ163" i="23"/>
  <c r="BB163" i="23"/>
  <c r="BE163" i="23"/>
  <c r="BG163" i="23"/>
  <c r="BF163" i="23"/>
  <c r="BH163" i="23"/>
  <c r="BJ163" i="23"/>
  <c r="BL163" i="23"/>
  <c r="BI163" i="23"/>
  <c r="BK163" i="23"/>
  <c r="BM163" i="23"/>
  <c r="BO163" i="23"/>
  <c r="BQ163" i="23"/>
  <c r="BT163" i="23"/>
  <c r="BN163" i="23"/>
  <c r="BR163" i="23"/>
  <c r="BS163" i="23"/>
  <c r="BP163" i="23"/>
  <c r="BW163" i="23"/>
  <c r="BY163" i="23"/>
  <c r="BZ163" i="23"/>
  <c r="CA163" i="23"/>
  <c r="CC163" i="23"/>
  <c r="BU163" i="23"/>
  <c r="BX163" i="23"/>
  <c r="CB163" i="23"/>
  <c r="BV163" i="23"/>
  <c r="CD163" i="23"/>
  <c r="CH163" i="23"/>
  <c r="CE163" i="23"/>
  <c r="CG163" i="23"/>
  <c r="CF163" i="23"/>
  <c r="AH51" i="31" l="1"/>
  <c r="AH19" i="30"/>
  <c r="AI16" i="30" s="1"/>
  <c r="AI19" i="31"/>
  <c r="AI46" i="35"/>
  <c r="AH127" i="38"/>
  <c r="AH131" i="38" s="1"/>
  <c r="AH145" i="38" s="1"/>
  <c r="AH126" i="38"/>
  <c r="AH157" i="38"/>
  <c r="AI90" i="31"/>
  <c r="AI40" i="35"/>
  <c r="AI46" i="31"/>
  <c r="H59" i="23"/>
  <c r="AH23" i="30"/>
  <c r="AI18" i="30"/>
  <c r="AI57" i="31" s="1"/>
  <c r="AI60" i="31" s="1"/>
  <c r="AI18" i="35"/>
  <c r="AI21" i="35" s="1"/>
  <c r="AI61" i="35" s="1"/>
  <c r="AI39" i="30"/>
  <c r="AI31" i="31" s="1"/>
  <c r="AI111" i="31"/>
  <c r="AI25" i="35"/>
  <c r="AI31" i="35" s="1"/>
  <c r="AH208" i="38" l="1"/>
  <c r="AH133" i="38"/>
  <c r="AH147" i="38" s="1"/>
  <c r="AH214" i="38" s="1"/>
  <c r="AH132" i="38"/>
  <c r="AH146" i="38" s="1"/>
  <c r="AH24" i="31"/>
  <c r="AH25" i="30"/>
  <c r="AI22" i="30" s="1"/>
  <c r="AH130" i="38"/>
  <c r="AH144" i="38" s="1"/>
  <c r="AI52" i="35"/>
  <c r="AI59" i="23"/>
  <c r="AK59" i="23"/>
  <c r="AN59" i="23"/>
  <c r="AJ59" i="23"/>
  <c r="AL59" i="23"/>
  <c r="AP59" i="23"/>
  <c r="AQ59" i="23"/>
  <c r="AM59" i="23"/>
  <c r="AO59" i="23"/>
  <c r="AR59" i="23"/>
  <c r="AX59" i="23"/>
  <c r="AY59" i="23"/>
  <c r="AT59" i="23"/>
  <c r="AU59" i="23"/>
  <c r="AW59" i="23"/>
  <c r="AS59" i="23"/>
  <c r="AV59" i="23"/>
  <c r="AZ59" i="23"/>
  <c r="BD59" i="23"/>
  <c r="BA59" i="23"/>
  <c r="BF59" i="23"/>
  <c r="BG59" i="23"/>
  <c r="BJ59" i="23"/>
  <c r="BK59" i="23"/>
  <c r="BB59" i="23"/>
  <c r="BI59" i="23"/>
  <c r="BL59" i="23"/>
  <c r="BC59" i="23"/>
  <c r="BH59" i="23"/>
  <c r="BM59" i="23"/>
  <c r="BQ59" i="23"/>
  <c r="BN59" i="23"/>
  <c r="BO59" i="23"/>
  <c r="BP59" i="23"/>
  <c r="BR59" i="23"/>
  <c r="BS59" i="23"/>
  <c r="BE59" i="23"/>
  <c r="BW59" i="23"/>
  <c r="BT59" i="23"/>
  <c r="BU59" i="23"/>
  <c r="CD59" i="23"/>
  <c r="BX59" i="23"/>
  <c r="BY59" i="23"/>
  <c r="CC59" i="23"/>
  <c r="BZ59" i="23"/>
  <c r="CA59" i="23"/>
  <c r="CH59" i="23"/>
  <c r="CG59" i="23"/>
  <c r="CE59" i="23"/>
  <c r="CB59" i="23"/>
  <c r="CF59" i="23"/>
  <c r="BV59" i="23"/>
  <c r="AI39" i="35"/>
  <c r="AI42" i="35" s="1"/>
  <c r="AI60" i="35" s="1"/>
  <c r="AI63" i="35" s="1"/>
  <c r="AI45" i="31"/>
  <c r="AH54" i="31"/>
  <c r="AH63" i="31"/>
  <c r="AH66" i="31" s="1"/>
  <c r="AH171" i="38" l="1"/>
  <c r="AH172" i="38" s="1"/>
  <c r="AH173" i="38" s="1"/>
  <c r="AI18" i="31"/>
  <c r="AI45" i="35"/>
  <c r="AH27" i="31"/>
  <c r="AH36" i="31"/>
  <c r="AH39" i="31" s="1"/>
  <c r="AI48" i="31"/>
  <c r="AI113" i="23"/>
  <c r="AI105" i="31"/>
  <c r="AH63" i="38"/>
  <c r="AH55" i="38"/>
  <c r="AH52" i="38"/>
  <c r="AH56" i="38"/>
  <c r="AH64" i="38"/>
  <c r="AH51" i="38"/>
  <c r="AH168" i="38"/>
  <c r="AH210" i="38"/>
  <c r="AI24" i="30" l="1"/>
  <c r="AI30" i="31" s="1"/>
  <c r="AI33" i="31" s="1"/>
  <c r="AI75" i="31" s="1"/>
  <c r="AI67" i="35" s="1"/>
  <c r="AI73" i="35" s="1"/>
  <c r="AI24" i="35"/>
  <c r="AH94" i="38"/>
  <c r="AH92" i="35"/>
  <c r="AH76" i="38"/>
  <c r="AH82" i="35"/>
  <c r="AH60" i="38"/>
  <c r="AI51" i="35"/>
  <c r="AI54" i="35" s="1"/>
  <c r="AI48" i="35"/>
  <c r="AD19" i="22"/>
  <c r="AH81" i="35"/>
  <c r="AH70" i="38"/>
  <c r="AH71" i="38"/>
  <c r="AH59" i="38"/>
  <c r="AH90" i="38"/>
  <c r="AH91" i="35"/>
  <c r="AH93" i="35" s="1"/>
  <c r="AH75" i="38"/>
  <c r="AH77" i="38"/>
  <c r="AH220" i="38"/>
  <c r="AH225" i="38"/>
  <c r="AI21" i="31"/>
  <c r="AI74" i="31" s="1"/>
  <c r="AI180" i="38" l="1"/>
  <c r="AI187" i="38" s="1"/>
  <c r="AH104" i="38"/>
  <c r="AH93" i="38"/>
  <c r="AH87" i="35"/>
  <c r="AH72" i="38"/>
  <c r="AD21" i="22" s="1"/>
  <c r="AD22" i="22" s="1"/>
  <c r="AH89" i="38"/>
  <c r="AH86" i="35"/>
  <c r="AH226" i="38"/>
  <c r="AH83" i="35"/>
  <c r="AI182" i="38"/>
  <c r="AI189" i="38" s="1"/>
  <c r="AH109" i="38"/>
  <c r="AI30" i="35"/>
  <c r="AI33" i="35" s="1"/>
  <c r="AI27" i="35"/>
  <c r="AI66" i="35"/>
  <c r="AD29" i="22"/>
  <c r="AD33" i="22" s="1"/>
  <c r="AD26" i="39" s="1"/>
  <c r="AD35" i="22"/>
  <c r="AD38" i="22" s="1"/>
  <c r="AD27" i="39" s="1"/>
  <c r="AD16" i="39" s="1"/>
  <c r="AD85" i="22"/>
  <c r="AD89" i="22" s="1"/>
  <c r="AD48" i="39" s="1"/>
  <c r="AD91" i="22"/>
  <c r="AD94" i="22" s="1"/>
  <c r="AD49" i="39" s="1"/>
  <c r="AD113" i="22"/>
  <c r="AD117" i="22" s="1"/>
  <c r="AD59" i="39" s="1"/>
  <c r="AD119" i="22"/>
  <c r="AD122" i="22" s="1"/>
  <c r="AD60" i="39" s="1"/>
  <c r="AD63" i="22"/>
  <c r="AD66" i="22" s="1"/>
  <c r="AD38" i="39" s="1"/>
  <c r="AD57" i="22"/>
  <c r="AD61" i="22" s="1"/>
  <c r="AD37" i="39" s="1"/>
  <c r="AD52" i="39" l="1"/>
  <c r="AD63" i="39"/>
  <c r="AI215" i="38"/>
  <c r="AI196" i="38"/>
  <c r="AI140" i="38" s="1"/>
  <c r="AI122" i="23"/>
  <c r="AI123" i="23" s="1"/>
  <c r="AI113" i="25"/>
  <c r="AI114" i="25" s="1"/>
  <c r="AH108" i="38"/>
  <c r="AH110" i="38" s="1"/>
  <c r="AH97" i="35" s="1"/>
  <c r="AH102" i="35" s="1"/>
  <c r="AI181" i="38"/>
  <c r="AI188" i="38" s="1"/>
  <c r="AI195" i="38" s="1"/>
  <c r="AH103" i="38"/>
  <c r="AH105" i="38" s="1"/>
  <c r="AI179" i="38"/>
  <c r="AI186" i="38" s="1"/>
  <c r="AI193" i="38" s="1"/>
  <c r="AD15" i="39"/>
  <c r="AD30" i="39"/>
  <c r="AD47" i="22"/>
  <c r="AD50" i="22" s="1"/>
  <c r="AD32" i="39" s="1"/>
  <c r="AD21" i="39" s="1"/>
  <c r="AI76" i="31" s="1"/>
  <c r="AD103" i="22"/>
  <c r="AD106" i="22" s="1"/>
  <c r="AD54" i="39" s="1"/>
  <c r="AD131" i="22"/>
  <c r="AD134" i="22" s="1"/>
  <c r="AD65" i="39" s="1"/>
  <c r="AD75" i="22"/>
  <c r="AD78" i="22" s="1"/>
  <c r="AD43" i="39" s="1"/>
  <c r="AD41" i="39"/>
  <c r="AI72" i="35"/>
  <c r="AH88" i="35"/>
  <c r="AI209" i="38"/>
  <c r="AI194" i="38"/>
  <c r="AH156" i="38" l="1"/>
  <c r="AH159" i="38" s="1"/>
  <c r="AH96" i="35"/>
  <c r="AH114" i="38"/>
  <c r="AI213" i="38"/>
  <c r="AI139" i="38"/>
  <c r="AL145" i="25"/>
  <c r="AI32" i="30"/>
  <c r="AK145" i="25"/>
  <c r="AJ145" i="25"/>
  <c r="AJ198" i="25" s="1"/>
  <c r="AQ145" i="25"/>
  <c r="AN145" i="25"/>
  <c r="AV145" i="25"/>
  <c r="AS145" i="25"/>
  <c r="AP145" i="25"/>
  <c r="AX145" i="25"/>
  <c r="AU145" i="25"/>
  <c r="AR145" i="25"/>
  <c r="AT145" i="25"/>
  <c r="AW145" i="25"/>
  <c r="AO145" i="25"/>
  <c r="AM145" i="25"/>
  <c r="H145" i="25"/>
  <c r="AI68" i="35"/>
  <c r="AI77" i="31"/>
  <c r="AI38" i="30"/>
  <c r="H164" i="23"/>
  <c r="AI110" i="31"/>
  <c r="AI112" i="31" s="1"/>
  <c r="AJ109" i="31" s="1"/>
  <c r="AI18" i="23"/>
  <c r="AI18" i="25"/>
  <c r="AI19" i="25" s="1"/>
  <c r="AD19" i="39"/>
  <c r="AI207" i="38"/>
  <c r="AI137" i="38"/>
  <c r="AI138" i="38" s="1"/>
  <c r="AI74" i="35" l="1"/>
  <c r="AI75" i="35" s="1"/>
  <c r="AI69" i="35"/>
  <c r="AI52" i="31"/>
  <c r="AI64" i="31" s="1"/>
  <c r="AI34" i="30"/>
  <c r="AJ31" i="30" s="1"/>
  <c r="AI17" i="30"/>
  <c r="AJ50" i="25"/>
  <c r="AJ103" i="25" s="1"/>
  <c r="AR50" i="25"/>
  <c r="AL50" i="25"/>
  <c r="AT50" i="25"/>
  <c r="AN50" i="25"/>
  <c r="AO50" i="25"/>
  <c r="AK50" i="25"/>
  <c r="AS50" i="25"/>
  <c r="AM50" i="25"/>
  <c r="AU50" i="25"/>
  <c r="AZ50" i="25"/>
  <c r="BB50" i="25"/>
  <c r="CG50" i="25"/>
  <c r="AP50" i="25"/>
  <c r="AW50" i="25"/>
  <c r="AV50" i="25"/>
  <c r="BA50" i="25"/>
  <c r="BD50" i="25"/>
  <c r="AQ50" i="25"/>
  <c r="BC50" i="25"/>
  <c r="AY50" i="25"/>
  <c r="BH50" i="25"/>
  <c r="BF50" i="25"/>
  <c r="BM50" i="25"/>
  <c r="BV50" i="25"/>
  <c r="BE50" i="25"/>
  <c r="BG50" i="25"/>
  <c r="BL50" i="25"/>
  <c r="BP50" i="25"/>
  <c r="BU50" i="25"/>
  <c r="AX50" i="25"/>
  <c r="BR50" i="25"/>
  <c r="BX50" i="25"/>
  <c r="BS50" i="25"/>
  <c r="BJ50" i="25"/>
  <c r="BQ50" i="25"/>
  <c r="BW50" i="25"/>
  <c r="BK50" i="25"/>
  <c r="BN50" i="25"/>
  <c r="CD50" i="25"/>
  <c r="BI50" i="25"/>
  <c r="BO50" i="25"/>
  <c r="CC50" i="25"/>
  <c r="BT50" i="25"/>
  <c r="CE50" i="25"/>
  <c r="BZ50" i="25"/>
  <c r="CA50" i="25"/>
  <c r="CB50" i="25"/>
  <c r="CF50" i="25"/>
  <c r="BY50" i="25"/>
  <c r="H50" i="25"/>
  <c r="AI123" i="38"/>
  <c r="AI122" i="38"/>
  <c r="AI124" i="38"/>
  <c r="AJ91" i="31"/>
  <c r="AI19" i="23"/>
  <c r="AI104" i="31"/>
  <c r="AI106" i="31" s="1"/>
  <c r="AJ103" i="31" s="1"/>
  <c r="AJ164" i="23"/>
  <c r="AJ217" i="23" s="1"/>
  <c r="AL164" i="23"/>
  <c r="AN164" i="23"/>
  <c r="AP164" i="23"/>
  <c r="AK164" i="23"/>
  <c r="AM164" i="23"/>
  <c r="AQ164" i="23"/>
  <c r="AT164" i="23"/>
  <c r="AX164" i="23"/>
  <c r="AO164" i="23"/>
  <c r="AS164" i="23"/>
  <c r="AU164" i="23"/>
  <c r="AR164" i="23"/>
  <c r="AY164" i="23"/>
  <c r="AZ164" i="23"/>
  <c r="AV164" i="23"/>
  <c r="AW164" i="23"/>
  <c r="BA164" i="23"/>
  <c r="BC164" i="23"/>
  <c r="BD164" i="23"/>
  <c r="BB164" i="23"/>
  <c r="BE164" i="23"/>
  <c r="BL164" i="23"/>
  <c r="BG164" i="23"/>
  <c r="BF164" i="23"/>
  <c r="BJ164" i="23"/>
  <c r="BI164" i="23"/>
  <c r="BK164" i="23"/>
  <c r="BN164" i="23"/>
  <c r="BM164" i="23"/>
  <c r="BO164" i="23"/>
  <c r="BQ164" i="23"/>
  <c r="BH164" i="23"/>
  <c r="BP164" i="23"/>
  <c r="BT164" i="23"/>
  <c r="BR164" i="23"/>
  <c r="BU164" i="23"/>
  <c r="BV164" i="23"/>
  <c r="BW164" i="23"/>
  <c r="BY164" i="23"/>
  <c r="BS164" i="23"/>
  <c r="BZ164" i="23"/>
  <c r="CD164" i="23"/>
  <c r="CA164" i="23"/>
  <c r="CC164" i="23"/>
  <c r="BX164" i="23"/>
  <c r="CB164" i="23"/>
  <c r="CF164" i="23"/>
  <c r="CH164" i="23"/>
  <c r="CE164" i="23"/>
  <c r="CG164" i="23"/>
  <c r="AI25" i="31"/>
  <c r="AI37" i="31" s="1"/>
  <c r="AI40" i="30"/>
  <c r="AJ37" i="30" s="1"/>
  <c r="AH98" i="35"/>
  <c r="AH103" i="35" s="1"/>
  <c r="AH101" i="35"/>
  <c r="AI120" i="38"/>
  <c r="AI121" i="38"/>
  <c r="AD15" i="22"/>
  <c r="AI83" i="38"/>
  <c r="AI79" i="31"/>
  <c r="AJ33" i="30"/>
  <c r="AJ58" i="31" s="1"/>
  <c r="AJ19" i="35"/>
  <c r="AH160" i="38"/>
  <c r="AH167" i="38"/>
  <c r="AH169" i="38" s="1"/>
  <c r="AJ18" i="30" l="1"/>
  <c r="AJ57" i="31" s="1"/>
  <c r="AJ60" i="31" s="1"/>
  <c r="AJ18" i="35"/>
  <c r="AJ21" i="35" s="1"/>
  <c r="AJ61" i="35" s="1"/>
  <c r="AI127" i="38"/>
  <c r="AI133" i="38" s="1"/>
  <c r="AI147" i="38" s="1"/>
  <c r="AI214" i="38" s="1"/>
  <c r="AI126" i="38"/>
  <c r="AI157" i="38"/>
  <c r="AI51" i="31"/>
  <c r="AI19" i="30"/>
  <c r="AJ16" i="30" s="1"/>
  <c r="AJ19" i="31"/>
  <c r="AJ46" i="35"/>
  <c r="AJ46" i="31"/>
  <c r="AJ40" i="35"/>
  <c r="AI132" i="38"/>
  <c r="AI146" i="38" s="1"/>
  <c r="AI131" i="38"/>
  <c r="AI145" i="38" s="1"/>
  <c r="AJ39" i="30"/>
  <c r="AJ31" i="31" s="1"/>
  <c r="AJ111" i="31"/>
  <c r="AJ25" i="35"/>
  <c r="AJ31" i="35" s="1"/>
  <c r="AJ90" i="31"/>
  <c r="H60" i="23"/>
  <c r="AI23" i="30"/>
  <c r="AI130" i="38" l="1"/>
  <c r="AI144" i="38" s="1"/>
  <c r="AI171" i="38" s="1"/>
  <c r="AJ45" i="31"/>
  <c r="AJ39" i="35"/>
  <c r="AJ42" i="35" s="1"/>
  <c r="AJ60" i="35" s="1"/>
  <c r="AJ63" i="35" s="1"/>
  <c r="AI54" i="31"/>
  <c r="AI63" i="31"/>
  <c r="AI66" i="31" s="1"/>
  <c r="AI24" i="31"/>
  <c r="AI25" i="30"/>
  <c r="AJ22" i="30" s="1"/>
  <c r="AJ60" i="23"/>
  <c r="AL60" i="23"/>
  <c r="AM60" i="23"/>
  <c r="AK60" i="23"/>
  <c r="AN60" i="23"/>
  <c r="AP60" i="23"/>
  <c r="AQ60" i="23"/>
  <c r="AR60" i="23"/>
  <c r="AO60" i="23"/>
  <c r="AS60" i="23"/>
  <c r="AT60" i="23"/>
  <c r="AU60" i="23"/>
  <c r="AW60" i="23"/>
  <c r="BB60" i="23"/>
  <c r="BC60" i="23"/>
  <c r="AX60" i="23"/>
  <c r="BA60" i="23"/>
  <c r="AV60" i="23"/>
  <c r="AY60" i="23"/>
  <c r="AZ60" i="23"/>
  <c r="BD60" i="23"/>
  <c r="BE60" i="23"/>
  <c r="BH60" i="23"/>
  <c r="BF60" i="23"/>
  <c r="BG60" i="23"/>
  <c r="BM60" i="23"/>
  <c r="BI60" i="23"/>
  <c r="BN60" i="23"/>
  <c r="BO60" i="23"/>
  <c r="BU60" i="23"/>
  <c r="BJ60" i="23"/>
  <c r="BQ60" i="23"/>
  <c r="BR60" i="23"/>
  <c r="BS60" i="23"/>
  <c r="BP60" i="23"/>
  <c r="BL60" i="23"/>
  <c r="BT60" i="23"/>
  <c r="BK60" i="23"/>
  <c r="BV60" i="23"/>
  <c r="BW60" i="23"/>
  <c r="CB60" i="23"/>
  <c r="CD60" i="23"/>
  <c r="BX60" i="23"/>
  <c r="BY60" i="23"/>
  <c r="CC60" i="23"/>
  <c r="BZ60" i="23"/>
  <c r="CA60" i="23"/>
  <c r="CH60" i="23"/>
  <c r="CG60" i="23"/>
  <c r="CE60" i="23"/>
  <c r="CF60" i="23"/>
  <c r="AI208" i="38"/>
  <c r="AJ52" i="35"/>
  <c r="AI172" i="38" l="1"/>
  <c r="AI173" i="38" s="1"/>
  <c r="AI27" i="31"/>
  <c r="AI36" i="31"/>
  <c r="AI39" i="31" s="1"/>
  <c r="AI63" i="38"/>
  <c r="AI51" i="38"/>
  <c r="AI56" i="38"/>
  <c r="AI64" i="38"/>
  <c r="AI55" i="38"/>
  <c r="AI52" i="38"/>
  <c r="AI168" i="38"/>
  <c r="AI210" i="38"/>
  <c r="AJ113" i="23"/>
  <c r="AJ105" i="31"/>
  <c r="AJ48" i="31"/>
  <c r="AJ18" i="31"/>
  <c r="AJ45" i="35"/>
  <c r="AJ21" i="31" l="1"/>
  <c r="AJ74" i="31" s="1"/>
  <c r="AI94" i="38"/>
  <c r="AI92" i="35"/>
  <c r="AI76" i="38"/>
  <c r="AE19" i="22"/>
  <c r="AI81" i="35"/>
  <c r="AI83" i="35" s="1"/>
  <c r="AI70" i="38"/>
  <c r="AI71" i="38"/>
  <c r="AI59" i="38"/>
  <c r="AI82" i="35"/>
  <c r="AI60" i="38"/>
  <c r="AJ24" i="30"/>
  <c r="AJ30" i="31" s="1"/>
  <c r="AJ33" i="31" s="1"/>
  <c r="AJ75" i="31" s="1"/>
  <c r="AJ67" i="35" s="1"/>
  <c r="AJ73" i="35" s="1"/>
  <c r="AJ24" i="35"/>
  <c r="AI90" i="38"/>
  <c r="AI91" i="35"/>
  <c r="AI93" i="35" s="1"/>
  <c r="AI75" i="38"/>
  <c r="AI77" i="38"/>
  <c r="AI220" i="38"/>
  <c r="AI225" i="38"/>
  <c r="AJ51" i="35"/>
  <c r="AJ54" i="35" s="1"/>
  <c r="AJ48" i="35"/>
  <c r="AE29" i="22" l="1"/>
  <c r="AE33" i="22" s="1"/>
  <c r="AE26" i="39" s="1"/>
  <c r="AE35" i="22"/>
  <c r="AE38" i="22" s="1"/>
  <c r="AE27" i="39" s="1"/>
  <c r="AE16" i="39" s="1"/>
  <c r="AE85" i="22"/>
  <c r="AE89" i="22" s="1"/>
  <c r="AE48" i="39" s="1"/>
  <c r="AE63" i="22"/>
  <c r="AE66" i="22" s="1"/>
  <c r="AE38" i="39" s="1"/>
  <c r="AE91" i="22"/>
  <c r="AE94" i="22" s="1"/>
  <c r="AE49" i="39" s="1"/>
  <c r="AE57" i="22"/>
  <c r="AE61" i="22" s="1"/>
  <c r="AE37" i="39" s="1"/>
  <c r="AE119" i="22"/>
  <c r="AE122" i="22" s="1"/>
  <c r="AE60" i="39" s="1"/>
  <c r="AE113" i="22"/>
  <c r="AE117" i="22" s="1"/>
  <c r="AE59" i="39" s="1"/>
  <c r="AI93" i="38"/>
  <c r="AI87" i="35"/>
  <c r="AI109" i="38"/>
  <c r="AJ182" i="38"/>
  <c r="AJ189" i="38" s="1"/>
  <c r="AJ27" i="35"/>
  <c r="AJ30" i="35"/>
  <c r="AJ33" i="35" s="1"/>
  <c r="AI72" i="38"/>
  <c r="AE21" i="22" s="1"/>
  <c r="AE22" i="22" s="1"/>
  <c r="AI89" i="38"/>
  <c r="AI86" i="35"/>
  <c r="AI226" i="38"/>
  <c r="AJ180" i="38"/>
  <c r="AJ187" i="38" s="1"/>
  <c r="AI104" i="38"/>
  <c r="AJ66" i="35"/>
  <c r="AE41" i="39" l="1"/>
  <c r="AE63" i="39"/>
  <c r="AI88" i="35"/>
  <c r="AJ72" i="35"/>
  <c r="AJ209" i="38"/>
  <c r="AJ194" i="38"/>
  <c r="AJ196" i="38"/>
  <c r="AJ140" i="38" s="1"/>
  <c r="AJ215" i="38"/>
  <c r="AE52" i="39"/>
  <c r="AI103" i="38"/>
  <c r="AI105" i="38" s="1"/>
  <c r="AJ179" i="38"/>
  <c r="AJ186" i="38" s="1"/>
  <c r="AJ193" i="38" s="1"/>
  <c r="AJ122" i="23"/>
  <c r="AJ123" i="23" s="1"/>
  <c r="AJ113" i="25"/>
  <c r="AJ114" i="25" s="1"/>
  <c r="AE47" i="22"/>
  <c r="AE50" i="22" s="1"/>
  <c r="AE32" i="39" s="1"/>
  <c r="AE21" i="39" s="1"/>
  <c r="AJ76" i="31" s="1"/>
  <c r="AE75" i="22"/>
  <c r="AE78" i="22" s="1"/>
  <c r="AE43" i="39" s="1"/>
  <c r="AE131" i="22"/>
  <c r="AE134" i="22" s="1"/>
  <c r="AE65" i="39" s="1"/>
  <c r="AE103" i="22"/>
  <c r="AE106" i="22" s="1"/>
  <c r="AE54" i="39" s="1"/>
  <c r="AI108" i="38"/>
  <c r="AI110" i="38" s="1"/>
  <c r="AI97" i="35" s="1"/>
  <c r="AI102" i="35" s="1"/>
  <c r="AJ181" i="38"/>
  <c r="AJ188" i="38" s="1"/>
  <c r="AJ195" i="38" s="1"/>
  <c r="AE15" i="39"/>
  <c r="AE30" i="39"/>
  <c r="AI156" i="38" l="1"/>
  <c r="AI159" i="38" s="1"/>
  <c r="AI96" i="35"/>
  <c r="AI114" i="38"/>
  <c r="AJ68" i="35"/>
  <c r="AJ77" i="31"/>
  <c r="AJ18" i="23"/>
  <c r="AJ18" i="25"/>
  <c r="AJ19" i="25" s="1"/>
  <c r="AE19" i="39"/>
  <c r="AM146" i="25"/>
  <c r="AL146" i="25"/>
  <c r="AK146" i="25"/>
  <c r="AK198" i="25" s="1"/>
  <c r="AT146" i="25"/>
  <c r="AJ32" i="30"/>
  <c r="AQ146" i="25"/>
  <c r="AY146" i="25"/>
  <c r="AN146" i="25"/>
  <c r="AV146" i="25"/>
  <c r="AS146" i="25"/>
  <c r="AP146" i="25"/>
  <c r="AX146" i="25"/>
  <c r="AU146" i="25"/>
  <c r="AO146" i="25"/>
  <c r="AW146" i="25"/>
  <c r="AR146" i="25"/>
  <c r="H146" i="25"/>
  <c r="AJ213" i="38"/>
  <c r="AJ139" i="38"/>
  <c r="AJ38" i="30"/>
  <c r="H165" i="23"/>
  <c r="AJ110" i="31"/>
  <c r="AJ112" i="31" s="1"/>
  <c r="AK109" i="31" s="1"/>
  <c r="AJ207" i="38"/>
  <c r="AJ137" i="38"/>
  <c r="AJ138" i="38" s="1"/>
  <c r="AU51" i="25" l="1"/>
  <c r="AR51" i="25"/>
  <c r="AL51" i="25"/>
  <c r="AT51" i="25"/>
  <c r="AJ17" i="30"/>
  <c r="AN51" i="25"/>
  <c r="AO51" i="25"/>
  <c r="AP51" i="25"/>
  <c r="AK51" i="25"/>
  <c r="AK103" i="25" s="1"/>
  <c r="AQ51" i="25"/>
  <c r="BC51" i="25"/>
  <c r="AZ51" i="25"/>
  <c r="BB51" i="25"/>
  <c r="CG51" i="25"/>
  <c r="AS51" i="25"/>
  <c r="AW51" i="25"/>
  <c r="AM51" i="25"/>
  <c r="AV51" i="25"/>
  <c r="AX51" i="25"/>
  <c r="AY51" i="25"/>
  <c r="BD51" i="25"/>
  <c r="BI51" i="25"/>
  <c r="BZ51" i="25"/>
  <c r="BH51" i="25"/>
  <c r="BF51" i="25"/>
  <c r="BM51" i="25"/>
  <c r="BE51" i="25"/>
  <c r="BY51" i="25"/>
  <c r="CC51" i="25"/>
  <c r="CE51" i="25"/>
  <c r="BA51" i="25"/>
  <c r="BG51" i="25"/>
  <c r="BL51" i="25"/>
  <c r="BP51" i="25"/>
  <c r="BU51" i="25"/>
  <c r="BO51" i="25"/>
  <c r="BT51" i="25"/>
  <c r="BS51" i="25"/>
  <c r="BJ51" i="25"/>
  <c r="BQ51" i="25"/>
  <c r="BK51" i="25"/>
  <c r="BV51" i="25"/>
  <c r="BN51" i="25"/>
  <c r="BW51" i="25"/>
  <c r="CA51" i="25"/>
  <c r="CB51" i="25"/>
  <c r="BR51" i="25"/>
  <c r="BX51" i="25"/>
  <c r="CF51" i="25"/>
  <c r="CD51" i="25"/>
  <c r="CH51" i="25"/>
  <c r="H51" i="25"/>
  <c r="AJ120" i="38"/>
  <c r="AJ121" i="38"/>
  <c r="AE15" i="22"/>
  <c r="AN165" i="23"/>
  <c r="AM165" i="23"/>
  <c r="AK165" i="23"/>
  <c r="AK217" i="23" s="1"/>
  <c r="AL165" i="23"/>
  <c r="AO165" i="23"/>
  <c r="AP165" i="23"/>
  <c r="AT165" i="23"/>
  <c r="AS165" i="23"/>
  <c r="AU165" i="23"/>
  <c r="AQ165" i="23"/>
  <c r="AR165" i="23"/>
  <c r="AY165" i="23"/>
  <c r="AZ165" i="23"/>
  <c r="BD165" i="23"/>
  <c r="AV165" i="23"/>
  <c r="AW165" i="23"/>
  <c r="AX165" i="23"/>
  <c r="BB165" i="23"/>
  <c r="BE165" i="23"/>
  <c r="BC165" i="23"/>
  <c r="BA165" i="23"/>
  <c r="BI165" i="23"/>
  <c r="BK165" i="23"/>
  <c r="BG165" i="23"/>
  <c r="BF165" i="23"/>
  <c r="BL165" i="23"/>
  <c r="BJ165" i="23"/>
  <c r="BN165" i="23"/>
  <c r="BM165" i="23"/>
  <c r="BO165" i="23"/>
  <c r="BH165" i="23"/>
  <c r="BP165" i="23"/>
  <c r="BT165" i="23"/>
  <c r="BQ165" i="23"/>
  <c r="BR165" i="23"/>
  <c r="BS165" i="23"/>
  <c r="BX165" i="23"/>
  <c r="BU165" i="23"/>
  <c r="BV165" i="23"/>
  <c r="BW165" i="23"/>
  <c r="BZ165" i="23"/>
  <c r="CD165" i="23"/>
  <c r="CA165" i="23"/>
  <c r="CC165" i="23"/>
  <c r="BY165" i="23"/>
  <c r="CB165" i="23"/>
  <c r="CF165" i="23"/>
  <c r="CH165" i="23"/>
  <c r="CE165" i="23"/>
  <c r="CG165" i="23"/>
  <c r="AJ52" i="31"/>
  <c r="AJ64" i="31" s="1"/>
  <c r="AJ34" i="30"/>
  <c r="AK31" i="30" s="1"/>
  <c r="AJ83" i="38"/>
  <c r="AJ79" i="31"/>
  <c r="AJ74" i="35"/>
  <c r="AJ75" i="35" s="1"/>
  <c r="AJ69" i="35"/>
  <c r="AK33" i="30"/>
  <c r="AK58" i="31" s="1"/>
  <c r="AK19" i="35"/>
  <c r="AK91" i="31"/>
  <c r="AJ19" i="23"/>
  <c r="AJ104" i="31"/>
  <c r="AJ106" i="31" s="1"/>
  <c r="AK103" i="31" s="1"/>
  <c r="AJ25" i="31"/>
  <c r="AJ37" i="31" s="1"/>
  <c r="AJ40" i="30"/>
  <c r="AK37" i="30" s="1"/>
  <c r="AJ123" i="38"/>
  <c r="AJ122" i="38"/>
  <c r="AJ124" i="38"/>
  <c r="AI98" i="35"/>
  <c r="AI103" i="35" s="1"/>
  <c r="AI101" i="35"/>
  <c r="AI160" i="38"/>
  <c r="AI167" i="38"/>
  <c r="AI169" i="38" s="1"/>
  <c r="H61" i="23" l="1"/>
  <c r="AJ23" i="30"/>
  <c r="AJ127" i="38"/>
  <c r="AJ132" i="38" s="1"/>
  <c r="AJ146" i="38" s="1"/>
  <c r="AJ157" i="38"/>
  <c r="AJ126" i="38"/>
  <c r="AJ130" i="38"/>
  <c r="AJ144" i="38" s="1"/>
  <c r="AJ51" i="31"/>
  <c r="AJ19" i="30"/>
  <c r="AK16" i="30" s="1"/>
  <c r="AK46" i="31"/>
  <c r="AK40" i="35"/>
  <c r="AK90" i="31"/>
  <c r="AK39" i="30"/>
  <c r="AK31" i="31" s="1"/>
  <c r="AK111" i="31"/>
  <c r="AK25" i="35"/>
  <c r="AK31" i="35" s="1"/>
  <c r="AJ133" i="38"/>
  <c r="AJ147" i="38" s="1"/>
  <c r="AJ214" i="38" s="1"/>
  <c r="AK19" i="31"/>
  <c r="AK46" i="35"/>
  <c r="AK18" i="30"/>
  <c r="AK57" i="31" s="1"/>
  <c r="AK60" i="31" s="1"/>
  <c r="AK18" i="35"/>
  <c r="AK21" i="35" s="1"/>
  <c r="AK61" i="35" s="1"/>
  <c r="AK45" i="31" l="1"/>
  <c r="AK39" i="35"/>
  <c r="AK42" i="35" s="1"/>
  <c r="AK60" i="35" s="1"/>
  <c r="AK63" i="35" s="1"/>
  <c r="AJ131" i="38"/>
  <c r="AJ145" i="38" s="1"/>
  <c r="AJ54" i="31"/>
  <c r="AJ63" i="31"/>
  <c r="AJ66" i="31" s="1"/>
  <c r="AJ24" i="31"/>
  <c r="AJ25" i="30"/>
  <c r="AK22" i="30" s="1"/>
  <c r="AK52" i="35"/>
  <c r="AL61" i="23"/>
  <c r="AM61" i="23"/>
  <c r="AN61" i="23"/>
  <c r="AO61" i="23"/>
  <c r="AP61" i="23"/>
  <c r="AK61" i="23"/>
  <c r="AQ61" i="23"/>
  <c r="AR61" i="23"/>
  <c r="AS61" i="23"/>
  <c r="AV61" i="23"/>
  <c r="AZ61" i="23"/>
  <c r="AW61" i="23"/>
  <c r="AX61" i="23"/>
  <c r="BA61" i="23"/>
  <c r="AU61" i="23"/>
  <c r="AY61" i="23"/>
  <c r="BB61" i="23"/>
  <c r="BC61" i="23"/>
  <c r="BE61" i="23"/>
  <c r="BD61" i="23"/>
  <c r="AT61" i="23"/>
  <c r="BH61" i="23"/>
  <c r="BF61" i="23"/>
  <c r="BG61" i="23"/>
  <c r="BJ61" i="23"/>
  <c r="BK61" i="23"/>
  <c r="BL61" i="23"/>
  <c r="BM61" i="23"/>
  <c r="BI61" i="23"/>
  <c r="BQ61" i="23"/>
  <c r="BN61" i="23"/>
  <c r="BO61" i="23"/>
  <c r="BU61" i="23"/>
  <c r="BR61" i="23"/>
  <c r="BS61" i="23"/>
  <c r="BP61" i="23"/>
  <c r="BT61" i="23"/>
  <c r="BY61" i="23"/>
  <c r="BV61" i="23"/>
  <c r="BW61" i="23"/>
  <c r="CB61" i="23"/>
  <c r="CD61" i="23"/>
  <c r="BX61" i="23"/>
  <c r="CF61" i="23"/>
  <c r="CA61" i="23"/>
  <c r="CH61" i="23"/>
  <c r="CG61" i="23"/>
  <c r="CC61" i="23"/>
  <c r="BZ61" i="23"/>
  <c r="CE61" i="23"/>
  <c r="AK48" i="31" l="1"/>
  <c r="AJ208" i="38"/>
  <c r="AK18" i="31"/>
  <c r="AK45" i="35"/>
  <c r="AK113" i="23"/>
  <c r="AK105" i="31"/>
  <c r="AJ27" i="31"/>
  <c r="AJ36" i="31"/>
  <c r="AJ39" i="31" s="1"/>
  <c r="AJ171" i="38"/>
  <c r="AJ172" i="38" s="1"/>
  <c r="AJ173" i="38" s="1"/>
  <c r="AK51" i="35" l="1"/>
  <c r="AK54" i="35" s="1"/>
  <c r="AK48" i="35"/>
  <c r="AJ64" i="38"/>
  <c r="AJ63" i="38"/>
  <c r="AJ51" i="38"/>
  <c r="AJ56" i="38"/>
  <c r="AJ55" i="38"/>
  <c r="AJ52" i="38"/>
  <c r="AJ168" i="38"/>
  <c r="AJ210" i="38"/>
  <c r="AK24" i="30"/>
  <c r="AK30" i="31" s="1"/>
  <c r="AK33" i="31" s="1"/>
  <c r="AK75" i="31" s="1"/>
  <c r="AK67" i="35" s="1"/>
  <c r="AK73" i="35" s="1"/>
  <c r="AK24" i="35"/>
  <c r="AK21" i="31"/>
  <c r="AK74" i="31" s="1"/>
  <c r="AK30" i="35" l="1"/>
  <c r="AK33" i="35" s="1"/>
  <c r="AK27" i="35"/>
  <c r="AF19" i="22"/>
  <c r="AJ81" i="35"/>
  <c r="AJ83" i="35" s="1"/>
  <c r="AJ70" i="38"/>
  <c r="AJ71" i="38"/>
  <c r="AJ59" i="38"/>
  <c r="AJ94" i="38"/>
  <c r="AJ92" i="35"/>
  <c r="AJ76" i="38"/>
  <c r="AJ82" i="35"/>
  <c r="AJ60" i="38"/>
  <c r="AJ90" i="38"/>
  <c r="AJ77" i="38"/>
  <c r="AJ91" i="35"/>
  <c r="AJ93" i="35" s="1"/>
  <c r="AJ75" i="38"/>
  <c r="AJ225" i="38"/>
  <c r="AJ220" i="38"/>
  <c r="AK66" i="35"/>
  <c r="AJ89" i="38" l="1"/>
  <c r="AJ72" i="38"/>
  <c r="AF21" i="22" s="1"/>
  <c r="AF22" i="22" s="1"/>
  <c r="AJ86" i="35"/>
  <c r="AJ226" i="38"/>
  <c r="AJ109" i="38"/>
  <c r="AK182" i="38"/>
  <c r="AK189" i="38" s="1"/>
  <c r="AJ104" i="38"/>
  <c r="AK180" i="38"/>
  <c r="AK187" i="38" s="1"/>
  <c r="AK72" i="35"/>
  <c r="AJ93" i="38"/>
  <c r="AJ87" i="35"/>
  <c r="AF35" i="22"/>
  <c r="AF38" i="22" s="1"/>
  <c r="AF27" i="39" s="1"/>
  <c r="AF16" i="39" s="1"/>
  <c r="AF29" i="22"/>
  <c r="AF33" i="22" s="1"/>
  <c r="AF26" i="39" s="1"/>
  <c r="AF113" i="22"/>
  <c r="AF117" i="22" s="1"/>
  <c r="AF59" i="39" s="1"/>
  <c r="AF119" i="22"/>
  <c r="AF122" i="22" s="1"/>
  <c r="AF60" i="39" s="1"/>
  <c r="AF57" i="22"/>
  <c r="AF61" i="22" s="1"/>
  <c r="AF37" i="39" s="1"/>
  <c r="AF63" i="22"/>
  <c r="AF66" i="22" s="1"/>
  <c r="AF38" i="39" s="1"/>
  <c r="AF91" i="22"/>
  <c r="AF94" i="22" s="1"/>
  <c r="AF49" i="39" s="1"/>
  <c r="AF85" i="22"/>
  <c r="AF89" i="22" s="1"/>
  <c r="AF48" i="39" s="1"/>
  <c r="AF52" i="39" l="1"/>
  <c r="AK122" i="23"/>
  <c r="AK123" i="23" s="1"/>
  <c r="AK113" i="25"/>
  <c r="AK114" i="25" s="1"/>
  <c r="AJ88" i="35"/>
  <c r="AF41" i="39"/>
  <c r="AF47" i="22"/>
  <c r="AF50" i="22" s="1"/>
  <c r="AF32" i="39" s="1"/>
  <c r="AF21" i="39" s="1"/>
  <c r="AK76" i="31" s="1"/>
  <c r="AF103" i="22"/>
  <c r="AF106" i="22" s="1"/>
  <c r="AF54" i="39" s="1"/>
  <c r="AF131" i="22"/>
  <c r="AF134" i="22" s="1"/>
  <c r="AF65" i="39" s="1"/>
  <c r="AF75" i="22"/>
  <c r="AF78" i="22" s="1"/>
  <c r="AF43" i="39" s="1"/>
  <c r="AJ103" i="38"/>
  <c r="AJ105" i="38" s="1"/>
  <c r="AK179" i="38"/>
  <c r="AK186" i="38" s="1"/>
  <c r="AK193" i="38" s="1"/>
  <c r="AF15" i="39"/>
  <c r="AF30" i="39"/>
  <c r="AK215" i="38"/>
  <c r="AK196" i="38"/>
  <c r="AK140" i="38" s="1"/>
  <c r="AJ108" i="38"/>
  <c r="AJ110" i="38" s="1"/>
  <c r="AJ97" i="35" s="1"/>
  <c r="AJ102" i="35" s="1"/>
  <c r="AK181" i="38"/>
  <c r="AK188" i="38" s="1"/>
  <c r="AK195" i="38" s="1"/>
  <c r="AF63" i="39"/>
  <c r="AK209" i="38"/>
  <c r="AK194" i="38"/>
  <c r="AK68" i="35" l="1"/>
  <c r="AK77" i="31"/>
  <c r="AK18" i="23"/>
  <c r="AK18" i="25"/>
  <c r="AK19" i="25" s="1"/>
  <c r="AF19" i="39"/>
  <c r="AK137" i="38"/>
  <c r="AK138" i="38" s="1"/>
  <c r="AK207" i="38"/>
  <c r="AJ156" i="38"/>
  <c r="AJ159" i="38" s="1"/>
  <c r="AJ96" i="35"/>
  <c r="AJ114" i="38"/>
  <c r="AM147" i="25"/>
  <c r="AL147" i="25"/>
  <c r="AL198" i="25" s="1"/>
  <c r="AK32" i="30"/>
  <c r="AO147" i="25"/>
  <c r="AW147" i="25"/>
  <c r="AT147" i="25"/>
  <c r="AQ147" i="25"/>
  <c r="AY147" i="25"/>
  <c r="AN147" i="25"/>
  <c r="AV147" i="25"/>
  <c r="AS147" i="25"/>
  <c r="AP147" i="25"/>
  <c r="AX147" i="25"/>
  <c r="AR147" i="25"/>
  <c r="AZ147" i="25"/>
  <c r="AU147" i="25"/>
  <c r="H147" i="25"/>
  <c r="AK213" i="38"/>
  <c r="AK139" i="38"/>
  <c r="H166" i="23"/>
  <c r="AK38" i="30"/>
  <c r="AK110" i="31"/>
  <c r="AK112" i="31" s="1"/>
  <c r="AL109" i="31" s="1"/>
  <c r="AK121" i="38" l="1"/>
  <c r="AK120" i="38"/>
  <c r="AF15" i="22"/>
  <c r="AK52" i="31"/>
  <c r="AK64" i="31" s="1"/>
  <c r="AK34" i="30"/>
  <c r="AL31" i="30" s="1"/>
  <c r="AJ167" i="38"/>
  <c r="AJ169" i="38" s="1"/>
  <c r="AJ160" i="38"/>
  <c r="AK25" i="31"/>
  <c r="AK37" i="31" s="1"/>
  <c r="AK40" i="30"/>
  <c r="AL37" i="30" s="1"/>
  <c r="AL33" i="30"/>
  <c r="AL58" i="31" s="1"/>
  <c r="AL19" i="35"/>
  <c r="AK17" i="30"/>
  <c r="AM52" i="25"/>
  <c r="AV52" i="25"/>
  <c r="AU52" i="25"/>
  <c r="AX52" i="25"/>
  <c r="AR52" i="25"/>
  <c r="AL52" i="25"/>
  <c r="AL103" i="25" s="1"/>
  <c r="AN52" i="25"/>
  <c r="AO52" i="25"/>
  <c r="AP52" i="25"/>
  <c r="AT52" i="25"/>
  <c r="AY52" i="25"/>
  <c r="AQ52" i="25"/>
  <c r="BC52" i="25"/>
  <c r="AZ52" i="25"/>
  <c r="AS52" i="25"/>
  <c r="AW52" i="25"/>
  <c r="BA52" i="25"/>
  <c r="BD52" i="25"/>
  <c r="BK52" i="25"/>
  <c r="BN52" i="25"/>
  <c r="CD52" i="25"/>
  <c r="BI52" i="25"/>
  <c r="CG52" i="25"/>
  <c r="BH52" i="25"/>
  <c r="BF52" i="25"/>
  <c r="BM52" i="25"/>
  <c r="BV52" i="25"/>
  <c r="BE52" i="25"/>
  <c r="BY52" i="25"/>
  <c r="BR52" i="25"/>
  <c r="BB52" i="25"/>
  <c r="BO52" i="25"/>
  <c r="BT52" i="25"/>
  <c r="BS52" i="25"/>
  <c r="BJ52" i="25"/>
  <c r="BL52" i="25"/>
  <c r="BG52" i="25"/>
  <c r="CC52" i="25"/>
  <c r="CE52" i="25"/>
  <c r="BZ52" i="25"/>
  <c r="BW52" i="25"/>
  <c r="CA52" i="25"/>
  <c r="CB52" i="25"/>
  <c r="BQ52" i="25"/>
  <c r="BX52" i="25"/>
  <c r="CF52" i="25"/>
  <c r="BP52" i="25"/>
  <c r="BU52" i="25"/>
  <c r="CH52" i="25"/>
  <c r="H52" i="25"/>
  <c r="AL91" i="31"/>
  <c r="AN166" i="23"/>
  <c r="AL166" i="23"/>
  <c r="AL217" i="23" s="1"/>
  <c r="AM166" i="23"/>
  <c r="AO166" i="23"/>
  <c r="AP166" i="23"/>
  <c r="AQ166" i="23"/>
  <c r="AT166" i="23"/>
  <c r="AS166" i="23"/>
  <c r="AU166" i="23"/>
  <c r="AR166" i="23"/>
  <c r="AY166" i="23"/>
  <c r="AZ166" i="23"/>
  <c r="AV166" i="23"/>
  <c r="AW166" i="23"/>
  <c r="BC166" i="23"/>
  <c r="BD166" i="23"/>
  <c r="BG166" i="23"/>
  <c r="AX166" i="23"/>
  <c r="BJ166" i="23"/>
  <c r="BI166" i="23"/>
  <c r="BK166" i="23"/>
  <c r="BB166" i="23"/>
  <c r="BE166" i="23"/>
  <c r="BA166" i="23"/>
  <c r="BL166" i="23"/>
  <c r="BH166" i="23"/>
  <c r="BP166" i="23"/>
  <c r="BF166" i="23"/>
  <c r="BN166" i="23"/>
  <c r="BS166" i="23"/>
  <c r="BU166" i="23"/>
  <c r="BM166" i="23"/>
  <c r="BO166" i="23"/>
  <c r="BQ166" i="23"/>
  <c r="BX166" i="23"/>
  <c r="BR166" i="23"/>
  <c r="BT166" i="23"/>
  <c r="BV166" i="23"/>
  <c r="BW166" i="23"/>
  <c r="BZ166" i="23"/>
  <c r="CA166" i="23"/>
  <c r="BY166" i="23"/>
  <c r="CC166" i="23"/>
  <c r="CF166" i="23"/>
  <c r="CD166" i="23"/>
  <c r="CH166" i="23"/>
  <c r="CB166" i="23"/>
  <c r="CG166" i="23"/>
  <c r="CE166" i="23"/>
  <c r="AK122" i="38"/>
  <c r="AK123" i="38"/>
  <c r="AK124" i="38"/>
  <c r="AK19" i="23"/>
  <c r="AK104" i="31"/>
  <c r="AK106" i="31" s="1"/>
  <c r="AL103" i="31" s="1"/>
  <c r="AK83" i="38"/>
  <c r="AK79" i="31"/>
  <c r="AJ101" i="35"/>
  <c r="AJ98" i="35"/>
  <c r="AJ103" i="35" s="1"/>
  <c r="AK74" i="35"/>
  <c r="AK75" i="35" s="1"/>
  <c r="AK69" i="35"/>
  <c r="AL40" i="35" l="1"/>
  <c r="AL46" i="31"/>
  <c r="H62" i="23"/>
  <c r="AK23" i="30"/>
  <c r="AK51" i="31"/>
  <c r="AK19" i="30"/>
  <c r="AL16" i="30" s="1"/>
  <c r="AL90" i="31"/>
  <c r="AL39" i="30"/>
  <c r="AL31" i="31" s="1"/>
  <c r="AL111" i="31"/>
  <c r="AL25" i="35"/>
  <c r="AL31" i="35" s="1"/>
  <c r="AL18" i="30"/>
  <c r="AL57" i="31" s="1"/>
  <c r="AL60" i="31" s="1"/>
  <c r="AL18" i="35"/>
  <c r="AL21" i="35" s="1"/>
  <c r="AL61" i="35" s="1"/>
  <c r="AL19" i="31"/>
  <c r="AL46" i="35"/>
  <c r="AL52" i="35" s="1"/>
  <c r="AK127" i="38"/>
  <c r="AK130" i="38" s="1"/>
  <c r="AK144" i="38" s="1"/>
  <c r="AK157" i="38"/>
  <c r="AK126" i="38"/>
  <c r="AK54" i="31" l="1"/>
  <c r="AK63" i="31"/>
  <c r="AK66" i="31" s="1"/>
  <c r="AO62" i="23"/>
  <c r="AM62" i="23"/>
  <c r="AL62" i="23"/>
  <c r="AN62" i="23"/>
  <c r="AP62" i="23"/>
  <c r="AQ62" i="23"/>
  <c r="AT62" i="23"/>
  <c r="AU62" i="23"/>
  <c r="AR62" i="23"/>
  <c r="AS62" i="23"/>
  <c r="AV62" i="23"/>
  <c r="AZ62" i="23"/>
  <c r="BE62" i="23"/>
  <c r="AW62" i="23"/>
  <c r="BB62" i="23"/>
  <c r="AX62" i="23"/>
  <c r="BA62" i="23"/>
  <c r="AY62" i="23"/>
  <c r="BC62" i="23"/>
  <c r="BD62" i="23"/>
  <c r="BH62" i="23"/>
  <c r="BF62" i="23"/>
  <c r="BG62" i="23"/>
  <c r="BJ62" i="23"/>
  <c r="BK62" i="23"/>
  <c r="BL62" i="23"/>
  <c r="BM62" i="23"/>
  <c r="BI62" i="23"/>
  <c r="BQ62" i="23"/>
  <c r="BV62" i="23"/>
  <c r="BO62" i="23"/>
  <c r="BU62" i="23"/>
  <c r="BR62" i="23"/>
  <c r="BS62" i="23"/>
  <c r="BP62" i="23"/>
  <c r="BN62" i="23"/>
  <c r="BX62" i="23"/>
  <c r="BY62" i="23"/>
  <c r="BT62" i="23"/>
  <c r="BW62" i="23"/>
  <c r="BZ62" i="23"/>
  <c r="CA62" i="23"/>
  <c r="CB62" i="23"/>
  <c r="CC62" i="23"/>
  <c r="CF62" i="23"/>
  <c r="CD62" i="23"/>
  <c r="CH62" i="23"/>
  <c r="CG62" i="23"/>
  <c r="CE62" i="23"/>
  <c r="AK131" i="38"/>
  <c r="AK145" i="38" s="1"/>
  <c r="AK133" i="38"/>
  <c r="AK147" i="38" s="1"/>
  <c r="AK214" i="38" s="1"/>
  <c r="AK24" i="31"/>
  <c r="AK25" i="30"/>
  <c r="AL22" i="30" s="1"/>
  <c r="AK132" i="38"/>
  <c r="AK146" i="38" s="1"/>
  <c r="AL39" i="35"/>
  <c r="AL42" i="35" s="1"/>
  <c r="AL60" i="35" s="1"/>
  <c r="AL63" i="35" s="1"/>
  <c r="AL45" i="31"/>
  <c r="AL48" i="31" l="1"/>
  <c r="AL105" i="31"/>
  <c r="AL113" i="23"/>
  <c r="AK208" i="38"/>
  <c r="AL18" i="31"/>
  <c r="AL45" i="35"/>
  <c r="AK27" i="31"/>
  <c r="AK36" i="31"/>
  <c r="AK39" i="31" s="1"/>
  <c r="AK171" i="38"/>
  <c r="AK172" i="38" l="1"/>
  <c r="AK173" i="38" s="1"/>
  <c r="AK63" i="38"/>
  <c r="AK51" i="38"/>
  <c r="AK55" i="38"/>
  <c r="AK52" i="38"/>
  <c r="AK56" i="38"/>
  <c r="AK64" i="38"/>
  <c r="AK168" i="38"/>
  <c r="AK210" i="38"/>
  <c r="AL21" i="31"/>
  <c r="AL74" i="31" s="1"/>
  <c r="AL24" i="30"/>
  <c r="AL30" i="31" s="1"/>
  <c r="AL33" i="31" s="1"/>
  <c r="AL75" i="31" s="1"/>
  <c r="AL67" i="35" s="1"/>
  <c r="AL73" i="35" s="1"/>
  <c r="AL24" i="35"/>
  <c r="AL48" i="35"/>
  <c r="AL51" i="35"/>
  <c r="AL54" i="35" s="1"/>
  <c r="AK94" i="38" l="1"/>
  <c r="AK76" i="38"/>
  <c r="AK92" i="35"/>
  <c r="AK225" i="38"/>
  <c r="AK220" i="38"/>
  <c r="AK82" i="35"/>
  <c r="AK60" i="38"/>
  <c r="AL30" i="35"/>
  <c r="AL33" i="35" s="1"/>
  <c r="AL27" i="35"/>
  <c r="AG19" i="22"/>
  <c r="AK81" i="35"/>
  <c r="AK71" i="38"/>
  <c r="AK70" i="38"/>
  <c r="AK59" i="38"/>
  <c r="AL66" i="35"/>
  <c r="AK90" i="38"/>
  <c r="AK91" i="35"/>
  <c r="AK77" i="38"/>
  <c r="AK75" i="38"/>
  <c r="AK93" i="35" l="1"/>
  <c r="AL72" i="35"/>
  <c r="AK93" i="38"/>
  <c r="AK87" i="35"/>
  <c r="AK83" i="35"/>
  <c r="AG35" i="22"/>
  <c r="AG38" i="22" s="1"/>
  <c r="AG27" i="39" s="1"/>
  <c r="AG16" i="39" s="1"/>
  <c r="AG29" i="22"/>
  <c r="AG33" i="22" s="1"/>
  <c r="AG26" i="39" s="1"/>
  <c r="AG57" i="22"/>
  <c r="AG61" i="22" s="1"/>
  <c r="AG37" i="39" s="1"/>
  <c r="AG41" i="39" s="1"/>
  <c r="AG63" i="22"/>
  <c r="AG66" i="22" s="1"/>
  <c r="AG38" i="39" s="1"/>
  <c r="AG85" i="22"/>
  <c r="AG89" i="22" s="1"/>
  <c r="AG48" i="39" s="1"/>
  <c r="AG113" i="22"/>
  <c r="AG117" i="22" s="1"/>
  <c r="AG59" i="39" s="1"/>
  <c r="AG91" i="22"/>
  <c r="AG94" i="22" s="1"/>
  <c r="AG49" i="39" s="1"/>
  <c r="AG119" i="22"/>
  <c r="AG122" i="22" s="1"/>
  <c r="AG60" i="39" s="1"/>
  <c r="AK72" i="38"/>
  <c r="AG21" i="22" s="1"/>
  <c r="AG22" i="22" s="1"/>
  <c r="AK89" i="38"/>
  <c r="AK86" i="35"/>
  <c r="AK226" i="38"/>
  <c r="AL180" i="38"/>
  <c r="AL187" i="38" s="1"/>
  <c r="AK104" i="38"/>
  <c r="AK109" i="38"/>
  <c r="AL182" i="38"/>
  <c r="AL189" i="38" s="1"/>
  <c r="AL122" i="23" l="1"/>
  <c r="AL123" i="23" s="1"/>
  <c r="AL113" i="25"/>
  <c r="AL114" i="25" s="1"/>
  <c r="AG47" i="22"/>
  <c r="AG50" i="22" s="1"/>
  <c r="AG32" i="39" s="1"/>
  <c r="AG21" i="39" s="1"/>
  <c r="AL76" i="31" s="1"/>
  <c r="AG131" i="22"/>
  <c r="AG134" i="22" s="1"/>
  <c r="AG65" i="39" s="1"/>
  <c r="AG75" i="22"/>
  <c r="AG78" i="22" s="1"/>
  <c r="AG43" i="39" s="1"/>
  <c r="AG103" i="22"/>
  <c r="AG106" i="22" s="1"/>
  <c r="AG54" i="39" s="1"/>
  <c r="AL209" i="38"/>
  <c r="AL194" i="38"/>
  <c r="AG63" i="39"/>
  <c r="AG52" i="39"/>
  <c r="AL181" i="38"/>
  <c r="AL188" i="38" s="1"/>
  <c r="AL195" i="38" s="1"/>
  <c r="AK108" i="38"/>
  <c r="AK110" i="38" s="1"/>
  <c r="AK97" i="35" s="1"/>
  <c r="AK102" i="35" s="1"/>
  <c r="AL215" i="38"/>
  <c r="AL196" i="38"/>
  <c r="AL140" i="38" s="1"/>
  <c r="AK88" i="35"/>
  <c r="AG15" i="39"/>
  <c r="AG30" i="39"/>
  <c r="AK103" i="38"/>
  <c r="AK105" i="38" s="1"/>
  <c r="AL179" i="38"/>
  <c r="AL186" i="38" s="1"/>
  <c r="AL193" i="38" s="1"/>
  <c r="AL68" i="35" l="1"/>
  <c r="AL77" i="31"/>
  <c r="AL137" i="38"/>
  <c r="AL138" i="38" s="1"/>
  <c r="AL207" i="38"/>
  <c r="AL213" i="38"/>
  <c r="AL139" i="38"/>
  <c r="AK156" i="38"/>
  <c r="AK159" i="38" s="1"/>
  <c r="AK96" i="35"/>
  <c r="AK114" i="38"/>
  <c r="AM148" i="25"/>
  <c r="AM198" i="25" s="1"/>
  <c r="AL32" i="30"/>
  <c r="AR148" i="25"/>
  <c r="AZ148" i="25"/>
  <c r="AO148" i="25"/>
  <c r="AW148" i="25"/>
  <c r="AT148" i="25"/>
  <c r="AQ148" i="25"/>
  <c r="AY148" i="25"/>
  <c r="AN148" i="25"/>
  <c r="AV148" i="25"/>
  <c r="AS148" i="25"/>
  <c r="BA148" i="25"/>
  <c r="AU148" i="25"/>
  <c r="AX148" i="25"/>
  <c r="AP148" i="25"/>
  <c r="H148" i="25"/>
  <c r="AL18" i="23"/>
  <c r="AL18" i="25"/>
  <c r="AL19" i="25" s="1"/>
  <c r="AG19" i="39"/>
  <c r="AL38" i="30"/>
  <c r="H167" i="23"/>
  <c r="AL110" i="31"/>
  <c r="AL112" i="31" s="1"/>
  <c r="AM109" i="31" s="1"/>
  <c r="AK98" i="35" l="1"/>
  <c r="AK103" i="35" s="1"/>
  <c r="AK101" i="35"/>
  <c r="AM167" i="23"/>
  <c r="AM217" i="23" s="1"/>
  <c r="AN167" i="23"/>
  <c r="AO167" i="23"/>
  <c r="AP167" i="23"/>
  <c r="AR167" i="23"/>
  <c r="AQ167" i="23"/>
  <c r="AS167" i="23"/>
  <c r="AU167" i="23"/>
  <c r="AT167" i="23"/>
  <c r="BA167" i="23"/>
  <c r="AY167" i="23"/>
  <c r="AZ167" i="23"/>
  <c r="AV167" i="23"/>
  <c r="AW167" i="23"/>
  <c r="BE167" i="23"/>
  <c r="BF167" i="23"/>
  <c r="BC167" i="23"/>
  <c r="BD167" i="23"/>
  <c r="BG167" i="23"/>
  <c r="BB167" i="23"/>
  <c r="BH167" i="23"/>
  <c r="BJ167" i="23"/>
  <c r="AX167" i="23"/>
  <c r="BI167" i="23"/>
  <c r="BK167" i="23"/>
  <c r="BM167" i="23"/>
  <c r="BO167" i="23"/>
  <c r="BL167" i="23"/>
  <c r="BQ167" i="23"/>
  <c r="BR167" i="23"/>
  <c r="BS167" i="23"/>
  <c r="BU167" i="23"/>
  <c r="BP167" i="23"/>
  <c r="BT167" i="23"/>
  <c r="BN167" i="23"/>
  <c r="BW167" i="23"/>
  <c r="BV167" i="23"/>
  <c r="CB167" i="23"/>
  <c r="BZ167" i="23"/>
  <c r="BX167" i="23"/>
  <c r="CA167" i="23"/>
  <c r="BY167" i="23"/>
  <c r="CE167" i="23"/>
  <c r="CG167" i="23"/>
  <c r="CC167" i="23"/>
  <c r="CF167" i="23"/>
  <c r="CD167" i="23"/>
  <c r="CH167" i="23"/>
  <c r="AK167" i="38"/>
  <c r="AK169" i="38" s="1"/>
  <c r="AK160" i="38"/>
  <c r="AL25" i="31"/>
  <c r="AL37" i="31" s="1"/>
  <c r="AL40" i="30"/>
  <c r="AM37" i="30" s="1"/>
  <c r="AL122" i="38"/>
  <c r="AL123" i="38"/>
  <c r="AL124" i="38"/>
  <c r="AM53" i="25"/>
  <c r="AM103" i="25" s="1"/>
  <c r="AQ53" i="25"/>
  <c r="AV53" i="25"/>
  <c r="AW53" i="25"/>
  <c r="AU53" i="25"/>
  <c r="AL17" i="30"/>
  <c r="AN53" i="25"/>
  <c r="AO53" i="25"/>
  <c r="AX53" i="25"/>
  <c r="BA53" i="25"/>
  <c r="BD53" i="25"/>
  <c r="AT53" i="25"/>
  <c r="AY53" i="25"/>
  <c r="AR53" i="25"/>
  <c r="BC53" i="25"/>
  <c r="AP53" i="25"/>
  <c r="AZ53" i="25"/>
  <c r="BB53" i="25"/>
  <c r="AS53" i="25"/>
  <c r="BS53" i="25"/>
  <c r="BJ53" i="25"/>
  <c r="BQ53" i="25"/>
  <c r="BW53" i="25"/>
  <c r="CA53" i="25"/>
  <c r="BK53" i="25"/>
  <c r="BN53" i="25"/>
  <c r="BI53" i="25"/>
  <c r="BZ53" i="25"/>
  <c r="CG53" i="25"/>
  <c r="BH53" i="25"/>
  <c r="BF53" i="25"/>
  <c r="BM53" i="25"/>
  <c r="BV53" i="25"/>
  <c r="BG53" i="25"/>
  <c r="BL53" i="25"/>
  <c r="BP53" i="25"/>
  <c r="BU53" i="25"/>
  <c r="BR53" i="25"/>
  <c r="BY53" i="25"/>
  <c r="BO53" i="25"/>
  <c r="BT53" i="25"/>
  <c r="CC53" i="25"/>
  <c r="CE53" i="25"/>
  <c r="CB53" i="25"/>
  <c r="CH53" i="25"/>
  <c r="BX53" i="25"/>
  <c r="BE53" i="25"/>
  <c r="CD53" i="25"/>
  <c r="CF53" i="25"/>
  <c r="H53" i="25"/>
  <c r="AL120" i="38"/>
  <c r="AL121" i="38"/>
  <c r="AG15" i="22"/>
  <c r="AM91" i="31"/>
  <c r="AL19" i="23"/>
  <c r="AL104" i="31"/>
  <c r="AL106" i="31" s="1"/>
  <c r="AM103" i="31" s="1"/>
  <c r="AL52" i="31"/>
  <c r="AL64" i="31" s="1"/>
  <c r="AL34" i="30"/>
  <c r="AM31" i="30" s="1"/>
  <c r="AM19" i="35"/>
  <c r="AM33" i="30"/>
  <c r="AM58" i="31" s="1"/>
  <c r="AL83" i="38"/>
  <c r="AL79" i="31"/>
  <c r="AL74" i="35"/>
  <c r="AL75" i="35" s="1"/>
  <c r="AL69" i="35"/>
  <c r="AM40" i="35" l="1"/>
  <c r="AM46" i="31"/>
  <c r="AM19" i="31"/>
  <c r="AM46" i="35"/>
  <c r="AM52" i="35" s="1"/>
  <c r="AM90" i="31"/>
  <c r="H63" i="23"/>
  <c r="AL23" i="30"/>
  <c r="AM18" i="30"/>
  <c r="AM57" i="31" s="1"/>
  <c r="AM60" i="31" s="1"/>
  <c r="AM18" i="35"/>
  <c r="AM21" i="35" s="1"/>
  <c r="AM61" i="35" s="1"/>
  <c r="AL127" i="38"/>
  <c r="AL131" i="38" s="1"/>
  <c r="AL145" i="38" s="1"/>
  <c r="AL157" i="38"/>
  <c r="AL126" i="38"/>
  <c r="AM39" i="30"/>
  <c r="AM31" i="31" s="1"/>
  <c r="AM111" i="31"/>
  <c r="AM25" i="35"/>
  <c r="AM31" i="35" s="1"/>
  <c r="AL51" i="31"/>
  <c r="AL19" i="30"/>
  <c r="AM16" i="30" s="1"/>
  <c r="AL132" i="38"/>
  <c r="AL146" i="38" s="1"/>
  <c r="AL130" i="38" l="1"/>
  <c r="AL144" i="38" s="1"/>
  <c r="AL133" i="38"/>
  <c r="AL147" i="38" s="1"/>
  <c r="AL214" i="38" s="1"/>
  <c r="AL24" i="31"/>
  <c r="AL25" i="30"/>
  <c r="AM22" i="30" s="1"/>
  <c r="AO63" i="23"/>
  <c r="AN63" i="23"/>
  <c r="AM63" i="23"/>
  <c r="AQ63" i="23"/>
  <c r="AT63" i="23"/>
  <c r="AU63" i="23"/>
  <c r="AR63" i="23"/>
  <c r="AS63" i="23"/>
  <c r="AV63" i="23"/>
  <c r="AP63" i="23"/>
  <c r="AY63" i="23"/>
  <c r="AZ63" i="23"/>
  <c r="AW63" i="23"/>
  <c r="AX63" i="23"/>
  <c r="BB63" i="23"/>
  <c r="BE63" i="23"/>
  <c r="BC63" i="23"/>
  <c r="BD63" i="23"/>
  <c r="BA63" i="23"/>
  <c r="BI63" i="23"/>
  <c r="BL63" i="23"/>
  <c r="BH63" i="23"/>
  <c r="BM63" i="23"/>
  <c r="BF63" i="23"/>
  <c r="BN63" i="23"/>
  <c r="BO63" i="23"/>
  <c r="BJ63" i="23"/>
  <c r="BK63" i="23"/>
  <c r="BG63" i="23"/>
  <c r="BP63" i="23"/>
  <c r="BV63" i="23"/>
  <c r="BQ63" i="23"/>
  <c r="BR63" i="23"/>
  <c r="BS63" i="23"/>
  <c r="BW63" i="23"/>
  <c r="BX63" i="23"/>
  <c r="BT63" i="23"/>
  <c r="BU63" i="23"/>
  <c r="BZ63" i="23"/>
  <c r="CA63" i="23"/>
  <c r="CB63" i="23"/>
  <c r="BY63" i="23"/>
  <c r="CE63" i="23"/>
  <c r="CF63" i="23"/>
  <c r="CD63" i="23"/>
  <c r="CH63" i="23"/>
  <c r="CC63" i="23"/>
  <c r="CG63" i="23"/>
  <c r="AL208" i="38"/>
  <c r="AL54" i="31"/>
  <c r="AL63" i="31"/>
  <c r="AL66" i="31" s="1"/>
  <c r="AM39" i="35"/>
  <c r="AM42" i="35" s="1"/>
  <c r="AM60" i="35" s="1"/>
  <c r="AM63" i="35" s="1"/>
  <c r="AM45" i="31"/>
  <c r="AL171" i="38" l="1"/>
  <c r="AM113" i="23"/>
  <c r="AM105" i="31"/>
  <c r="AM48" i="31"/>
  <c r="AL63" i="38"/>
  <c r="AL51" i="38"/>
  <c r="AL55" i="38"/>
  <c r="AL52" i="38"/>
  <c r="AL56" i="38"/>
  <c r="AL64" i="38"/>
  <c r="AL168" i="38"/>
  <c r="AL210" i="38"/>
  <c r="AM18" i="31"/>
  <c r="AM45" i="35"/>
  <c r="AL27" i="31"/>
  <c r="AL36" i="31"/>
  <c r="AL39" i="31" s="1"/>
  <c r="AL172" i="38"/>
  <c r="AL173" i="38" s="1"/>
  <c r="AM51" i="35" l="1"/>
  <c r="AM54" i="35" s="1"/>
  <c r="AM48" i="35"/>
  <c r="AH19" i="22"/>
  <c r="AL70" i="38"/>
  <c r="AL71" i="38"/>
  <c r="AL81" i="35"/>
  <c r="AL59" i="38"/>
  <c r="AL82" i="35"/>
  <c r="AL60" i="38"/>
  <c r="AM21" i="31"/>
  <c r="AM74" i="31" s="1"/>
  <c r="AL90" i="38"/>
  <c r="AL91" i="35"/>
  <c r="AL93" i="35" s="1"/>
  <c r="AL77" i="38"/>
  <c r="AL75" i="38"/>
  <c r="AL220" i="38"/>
  <c r="AL225" i="38"/>
  <c r="AL94" i="38"/>
  <c r="AL92" i="35"/>
  <c r="AL76" i="38"/>
  <c r="AM24" i="30"/>
  <c r="AM30" i="31" s="1"/>
  <c r="AM33" i="31" s="1"/>
  <c r="AM75" i="31" s="1"/>
  <c r="AM67" i="35" s="1"/>
  <c r="AM73" i="35" s="1"/>
  <c r="AM24" i="35"/>
  <c r="AL89" i="38" l="1"/>
  <c r="AL72" i="38"/>
  <c r="AH21" i="22" s="1"/>
  <c r="AH22" i="22" s="1"/>
  <c r="AL86" i="35"/>
  <c r="AL226" i="38"/>
  <c r="AL83" i="35"/>
  <c r="AH29" i="22"/>
  <c r="AH33" i="22" s="1"/>
  <c r="AH26" i="39" s="1"/>
  <c r="AH35" i="22"/>
  <c r="AH38" i="22" s="1"/>
  <c r="AH27" i="39" s="1"/>
  <c r="AH16" i="39" s="1"/>
  <c r="AH91" i="22"/>
  <c r="AH94" i="22" s="1"/>
  <c r="AH49" i="39" s="1"/>
  <c r="AH85" i="22"/>
  <c r="AH89" i="22" s="1"/>
  <c r="AH48" i="39" s="1"/>
  <c r="AH119" i="22"/>
  <c r="AH122" i="22" s="1"/>
  <c r="AH60" i="39" s="1"/>
  <c r="AH113" i="22"/>
  <c r="AH117" i="22" s="1"/>
  <c r="AH59" i="39" s="1"/>
  <c r="AH57" i="22"/>
  <c r="AH61" i="22" s="1"/>
  <c r="AH37" i="39" s="1"/>
  <c r="AH63" i="22"/>
  <c r="AH66" i="22" s="1"/>
  <c r="AH38" i="39" s="1"/>
  <c r="AM27" i="35"/>
  <c r="AM30" i="35"/>
  <c r="AM33" i="35" s="1"/>
  <c r="AM180" i="38"/>
  <c r="AM187" i="38" s="1"/>
  <c r="AL104" i="38"/>
  <c r="AL109" i="38"/>
  <c r="AM182" i="38"/>
  <c r="AM189" i="38" s="1"/>
  <c r="AM66" i="35"/>
  <c r="AL93" i="38"/>
  <c r="AL87" i="35"/>
  <c r="AH63" i="39" l="1"/>
  <c r="AL108" i="38"/>
  <c r="AL110" i="38" s="1"/>
  <c r="AL97" i="35" s="1"/>
  <c r="AL102" i="35" s="1"/>
  <c r="AM181" i="38"/>
  <c r="AM188" i="38" s="1"/>
  <c r="AM195" i="38" s="1"/>
  <c r="AH15" i="39"/>
  <c r="AH30" i="39"/>
  <c r="AM72" i="35"/>
  <c r="AH41" i="39"/>
  <c r="AM196" i="38"/>
  <c r="AM140" i="38" s="1"/>
  <c r="AM215" i="38"/>
  <c r="AL88" i="35"/>
  <c r="AH47" i="22"/>
  <c r="AH50" i="22" s="1"/>
  <c r="AH32" i="39" s="1"/>
  <c r="AH21" i="39" s="1"/>
  <c r="AM76" i="31" s="1"/>
  <c r="AH103" i="22"/>
  <c r="AH106" i="22" s="1"/>
  <c r="AH54" i="39" s="1"/>
  <c r="AH131" i="22"/>
  <c r="AH134" i="22" s="1"/>
  <c r="AH65" i="39" s="1"/>
  <c r="AH75" i="22"/>
  <c r="AH78" i="22" s="1"/>
  <c r="AH43" i="39" s="1"/>
  <c r="AM122" i="23"/>
  <c r="AM123" i="23" s="1"/>
  <c r="AM113" i="25"/>
  <c r="AM114" i="25" s="1"/>
  <c r="AH52" i="39"/>
  <c r="AL103" i="38"/>
  <c r="AL105" i="38" s="1"/>
  <c r="AM179" i="38"/>
  <c r="AM186" i="38" s="1"/>
  <c r="AM193" i="38" s="1"/>
  <c r="AM209" i="38"/>
  <c r="AM194" i="38"/>
  <c r="AM38" i="30" l="1"/>
  <c r="H168" i="23"/>
  <c r="AM110" i="31"/>
  <c r="AM112" i="31" s="1"/>
  <c r="AN109" i="31" s="1"/>
  <c r="AM207" i="38"/>
  <c r="AM137" i="38"/>
  <c r="AM138" i="38" s="1"/>
  <c r="AM68" i="35"/>
  <c r="AM77" i="31"/>
  <c r="AM18" i="23"/>
  <c r="AM18" i="25"/>
  <c r="AM19" i="25" s="1"/>
  <c r="AH19" i="39"/>
  <c r="AL156" i="38"/>
  <c r="AL159" i="38" s="1"/>
  <c r="AL96" i="35"/>
  <c r="AL114" i="38"/>
  <c r="AM213" i="38"/>
  <c r="AM139" i="38"/>
  <c r="AM32" i="30"/>
  <c r="AU149" i="25"/>
  <c r="AR149" i="25"/>
  <c r="AZ149" i="25"/>
  <c r="AO149" i="25"/>
  <c r="AW149" i="25"/>
  <c r="AT149" i="25"/>
  <c r="AQ149" i="25"/>
  <c r="AY149" i="25"/>
  <c r="AN149" i="25"/>
  <c r="AN198" i="25" s="1"/>
  <c r="AV149" i="25"/>
  <c r="AP149" i="25"/>
  <c r="AX149" i="25"/>
  <c r="BB149" i="25"/>
  <c r="AS149" i="25"/>
  <c r="BA149" i="25"/>
  <c r="H149" i="25"/>
  <c r="AM83" i="38" l="1"/>
  <c r="AM79" i="31"/>
  <c r="AM123" i="38"/>
  <c r="AM122" i="38"/>
  <c r="AM124" i="38"/>
  <c r="AM74" i="35"/>
  <c r="AM75" i="35" s="1"/>
  <c r="AM69" i="35"/>
  <c r="AL98" i="35"/>
  <c r="AL103" i="35" s="1"/>
  <c r="AL101" i="35"/>
  <c r="AM120" i="38"/>
  <c r="AM121" i="38"/>
  <c r="AH15" i="22"/>
  <c r="AL167" i="38"/>
  <c r="AL169" i="38" s="1"/>
  <c r="AL160" i="38"/>
  <c r="AN91" i="31"/>
  <c r="AO168" i="23"/>
  <c r="AN168" i="23"/>
  <c r="AN217" i="23" s="1"/>
  <c r="AP168" i="23"/>
  <c r="AR168" i="23"/>
  <c r="AV168" i="23"/>
  <c r="AT168" i="23"/>
  <c r="AQ168" i="23"/>
  <c r="AS168" i="23"/>
  <c r="AX168" i="23"/>
  <c r="BA168" i="23"/>
  <c r="BC168" i="23"/>
  <c r="BE168" i="23"/>
  <c r="BG168" i="23"/>
  <c r="AU168" i="23"/>
  <c r="AY168" i="23"/>
  <c r="AZ168" i="23"/>
  <c r="AW168" i="23"/>
  <c r="BF168" i="23"/>
  <c r="BH168" i="23"/>
  <c r="BD168" i="23"/>
  <c r="BJ168" i="23"/>
  <c r="BB168" i="23"/>
  <c r="BN168" i="23"/>
  <c r="BM168" i="23"/>
  <c r="BO168" i="23"/>
  <c r="BI168" i="23"/>
  <c r="BK168" i="23"/>
  <c r="BL168" i="23"/>
  <c r="BP168" i="23"/>
  <c r="BQ168" i="23"/>
  <c r="BR168" i="23"/>
  <c r="BS168" i="23"/>
  <c r="BT168" i="23"/>
  <c r="BV168" i="23"/>
  <c r="BW168" i="23"/>
  <c r="BY168" i="23"/>
  <c r="BX168" i="23"/>
  <c r="BU168" i="23"/>
  <c r="CB168" i="23"/>
  <c r="BZ168" i="23"/>
  <c r="CA168" i="23"/>
  <c r="CC168" i="23"/>
  <c r="CH168" i="23"/>
  <c r="CE168" i="23"/>
  <c r="CG168" i="23"/>
  <c r="CF168" i="23"/>
  <c r="CD168" i="23"/>
  <c r="AN33" i="30"/>
  <c r="AN58" i="31" s="1"/>
  <c r="AN19" i="35"/>
  <c r="AS54" i="25"/>
  <c r="AQ54" i="25"/>
  <c r="AR54" i="25"/>
  <c r="AM17" i="30"/>
  <c r="AU54" i="25"/>
  <c r="AX54" i="25"/>
  <c r="BA54" i="25"/>
  <c r="BD54" i="25"/>
  <c r="AT54" i="25"/>
  <c r="AY54" i="25"/>
  <c r="AP54" i="25"/>
  <c r="AV54" i="25"/>
  <c r="AW54" i="25"/>
  <c r="AZ54" i="25"/>
  <c r="BB54" i="25"/>
  <c r="CG54" i="25"/>
  <c r="AN54" i="25"/>
  <c r="AN103" i="25" s="1"/>
  <c r="AO54" i="25"/>
  <c r="BO54" i="25"/>
  <c r="BT54" i="25"/>
  <c r="BS54" i="25"/>
  <c r="BJ54" i="25"/>
  <c r="BQ54" i="25"/>
  <c r="BC54" i="25"/>
  <c r="BK54" i="25"/>
  <c r="BN54" i="25"/>
  <c r="CD54" i="25"/>
  <c r="BI54" i="25"/>
  <c r="BE54" i="25"/>
  <c r="BG54" i="25"/>
  <c r="BL54" i="25"/>
  <c r="BP54" i="25"/>
  <c r="BU54" i="25"/>
  <c r="BX54" i="25"/>
  <c r="BY54" i="25"/>
  <c r="BV54" i="25"/>
  <c r="CC54" i="25"/>
  <c r="BF54" i="25"/>
  <c r="BZ54" i="25"/>
  <c r="CE54" i="25"/>
  <c r="BH54" i="25"/>
  <c r="BR54" i="25"/>
  <c r="BW54" i="25"/>
  <c r="CA54" i="25"/>
  <c r="CB54" i="25"/>
  <c r="CH54" i="25"/>
  <c r="BM54" i="25"/>
  <c r="CF54" i="25"/>
  <c r="H54" i="25"/>
  <c r="AM25" i="31"/>
  <c r="AM37" i="31" s="1"/>
  <c r="AM40" i="30"/>
  <c r="AN37" i="30" s="1"/>
  <c r="AM52" i="31"/>
  <c r="AM64" i="31" s="1"/>
  <c r="AM34" i="30"/>
  <c r="AN31" i="30" s="1"/>
  <c r="AM19" i="23"/>
  <c r="AM104" i="31"/>
  <c r="AM106" i="31" s="1"/>
  <c r="AN103" i="31" s="1"/>
  <c r="AN39" i="30" l="1"/>
  <c r="AN31" i="31" s="1"/>
  <c r="AN111" i="31"/>
  <c r="AN25" i="35"/>
  <c r="AN31" i="35" s="1"/>
  <c r="AN19" i="31"/>
  <c r="AN46" i="35"/>
  <c r="AN52" i="35" s="1"/>
  <c r="AN90" i="31"/>
  <c r="AN18" i="30"/>
  <c r="AN57" i="31" s="1"/>
  <c r="AN60" i="31" s="1"/>
  <c r="AN18" i="35"/>
  <c r="AN21" i="35" s="1"/>
  <c r="AN61" i="35" s="1"/>
  <c r="H64" i="23"/>
  <c r="AM23" i="30"/>
  <c r="AN46" i="31"/>
  <c r="AN40" i="35"/>
  <c r="AM51" i="31"/>
  <c r="AM19" i="30"/>
  <c r="AN16" i="30" s="1"/>
  <c r="AM127" i="38"/>
  <c r="AM131" i="38" s="1"/>
  <c r="AM145" i="38" s="1"/>
  <c r="AM157" i="38"/>
  <c r="AM126" i="38"/>
  <c r="AM208" i="38" l="1"/>
  <c r="AM130" i="38"/>
  <c r="AM144" i="38" s="1"/>
  <c r="AN45" i="31"/>
  <c r="AN39" i="35"/>
  <c r="AN42" i="35" s="1"/>
  <c r="AN60" i="35" s="1"/>
  <c r="AN63" i="35" s="1"/>
  <c r="AM24" i="31"/>
  <c r="AM25" i="30"/>
  <c r="AN22" i="30" s="1"/>
  <c r="AM54" i="31"/>
  <c r="AM63" i="31"/>
  <c r="AM66" i="31" s="1"/>
  <c r="AO64" i="23"/>
  <c r="AP64" i="23"/>
  <c r="AQ64" i="23"/>
  <c r="AN64" i="23"/>
  <c r="AT64" i="23"/>
  <c r="AU64" i="23"/>
  <c r="AR64" i="23"/>
  <c r="AS64" i="23"/>
  <c r="AY64" i="23"/>
  <c r="BF64" i="23"/>
  <c r="BG64" i="23"/>
  <c r="AZ64" i="23"/>
  <c r="AV64" i="23"/>
  <c r="AW64" i="23"/>
  <c r="BB64" i="23"/>
  <c r="BC64" i="23"/>
  <c r="BE64" i="23"/>
  <c r="AX64" i="23"/>
  <c r="BA64" i="23"/>
  <c r="BI64" i="23"/>
  <c r="BH64" i="23"/>
  <c r="BD64" i="23"/>
  <c r="BN64" i="23"/>
  <c r="BO64" i="23"/>
  <c r="BJ64" i="23"/>
  <c r="BK64" i="23"/>
  <c r="BL64" i="23"/>
  <c r="BM64" i="23"/>
  <c r="BT64" i="23"/>
  <c r="BQ64" i="23"/>
  <c r="BU64" i="23"/>
  <c r="BP64" i="23"/>
  <c r="BR64" i="23"/>
  <c r="BS64" i="23"/>
  <c r="BW64" i="23"/>
  <c r="BV64" i="23"/>
  <c r="CC64" i="23"/>
  <c r="BZ64" i="23"/>
  <c r="CA64" i="23"/>
  <c r="CB64" i="23"/>
  <c r="BX64" i="23"/>
  <c r="BY64" i="23"/>
  <c r="CD64" i="23"/>
  <c r="CE64" i="23"/>
  <c r="CF64" i="23"/>
  <c r="CH64" i="23"/>
  <c r="CG64" i="23"/>
  <c r="AM132" i="38"/>
  <c r="AM146" i="38" s="1"/>
  <c r="AM133" i="38"/>
  <c r="AM147" i="38" s="1"/>
  <c r="AM214" i="38" s="1"/>
  <c r="AM27" i="31" l="1"/>
  <c r="AM36" i="31"/>
  <c r="AM39" i="31" s="1"/>
  <c r="AN18" i="31"/>
  <c r="AN45" i="35"/>
  <c r="AN113" i="23"/>
  <c r="AN105" i="31"/>
  <c r="AM171" i="38"/>
  <c r="AM172" i="38" s="1"/>
  <c r="AM173" i="38" s="1"/>
  <c r="AN48" i="31"/>
  <c r="AM64" i="38"/>
  <c r="AM63" i="38"/>
  <c r="AM51" i="38"/>
  <c r="AM56" i="38"/>
  <c r="AM52" i="38"/>
  <c r="AM55" i="38"/>
  <c r="AM168" i="38"/>
  <c r="AM210" i="38"/>
  <c r="AN24" i="30" l="1"/>
  <c r="AN30" i="31" s="1"/>
  <c r="AN33" i="31" s="1"/>
  <c r="AN75" i="31" s="1"/>
  <c r="AN67" i="35" s="1"/>
  <c r="AN73" i="35" s="1"/>
  <c r="AN24" i="35"/>
  <c r="AI19" i="22"/>
  <c r="AM81" i="35"/>
  <c r="AM71" i="38"/>
  <c r="AM70" i="38"/>
  <c r="AM59" i="38"/>
  <c r="AN51" i="35"/>
  <c r="AN54" i="35" s="1"/>
  <c r="AN48" i="35"/>
  <c r="AM90" i="38"/>
  <c r="AM91" i="35"/>
  <c r="AM75" i="38"/>
  <c r="AM77" i="38"/>
  <c r="AM82" i="35"/>
  <c r="AM60" i="38"/>
  <c r="AM94" i="38"/>
  <c r="AM92" i="35"/>
  <c r="AM76" i="38"/>
  <c r="AN21" i="31"/>
  <c r="AN74" i="31" s="1"/>
  <c r="AM220" i="38"/>
  <c r="AM225" i="38"/>
  <c r="AM93" i="35" l="1"/>
  <c r="AM93" i="38"/>
  <c r="AM87" i="35"/>
  <c r="AM72" i="38"/>
  <c r="AI21" i="22" s="1"/>
  <c r="AI22" i="22" s="1"/>
  <c r="AM89" i="38"/>
  <c r="AM86" i="35"/>
  <c r="AM88" i="35" s="1"/>
  <c r="AM226" i="38"/>
  <c r="AM83" i="35"/>
  <c r="AN66" i="35"/>
  <c r="AI29" i="22"/>
  <c r="AI33" i="22" s="1"/>
  <c r="AI26" i="39" s="1"/>
  <c r="AI35" i="22"/>
  <c r="AI38" i="22" s="1"/>
  <c r="AI27" i="39" s="1"/>
  <c r="AI16" i="39" s="1"/>
  <c r="AI57" i="22"/>
  <c r="AI61" i="22" s="1"/>
  <c r="AI37" i="39" s="1"/>
  <c r="AI85" i="22"/>
  <c r="AI89" i="22" s="1"/>
  <c r="AI48" i="39" s="1"/>
  <c r="AI52" i="39" s="1"/>
  <c r="AI119" i="22"/>
  <c r="AI122" i="22" s="1"/>
  <c r="AI60" i="39" s="1"/>
  <c r="AI63" i="22"/>
  <c r="AI66" i="22" s="1"/>
  <c r="AI38" i="39" s="1"/>
  <c r="AI113" i="22"/>
  <c r="AI117" i="22" s="1"/>
  <c r="AI59" i="39" s="1"/>
  <c r="AI91" i="22"/>
  <c r="AI94" i="22" s="1"/>
  <c r="AI49" i="39" s="1"/>
  <c r="AM109" i="38"/>
  <c r="AN182" i="38"/>
  <c r="AN189" i="38" s="1"/>
  <c r="AM104" i="38"/>
  <c r="AN180" i="38"/>
  <c r="AN187" i="38" s="1"/>
  <c r="AN30" i="35"/>
  <c r="AN33" i="35" s="1"/>
  <c r="AN27" i="35"/>
  <c r="AI41" i="39" l="1"/>
  <c r="AM103" i="38"/>
  <c r="AM105" i="38" s="1"/>
  <c r="AN179" i="38"/>
  <c r="AN186" i="38" s="1"/>
  <c r="AN193" i="38" s="1"/>
  <c r="AN196" i="38"/>
  <c r="AN140" i="38" s="1"/>
  <c r="AN215" i="38"/>
  <c r="AN122" i="23"/>
  <c r="AN123" i="23" s="1"/>
  <c r="AN113" i="25"/>
  <c r="AN114" i="25" s="1"/>
  <c r="AI47" i="22"/>
  <c r="AI50" i="22" s="1"/>
  <c r="AI32" i="39" s="1"/>
  <c r="AI21" i="39" s="1"/>
  <c r="AN76" i="31" s="1"/>
  <c r="AI131" i="22"/>
  <c r="AI134" i="22" s="1"/>
  <c r="AI65" i="39" s="1"/>
  <c r="AI103" i="22"/>
  <c r="AI106" i="22" s="1"/>
  <c r="AI54" i="39" s="1"/>
  <c r="AI75" i="22"/>
  <c r="AI78" i="22" s="1"/>
  <c r="AI43" i="39" s="1"/>
  <c r="AI15" i="39"/>
  <c r="AI30" i="39"/>
  <c r="AN72" i="35"/>
  <c r="AN209" i="38"/>
  <c r="AN194" i="38"/>
  <c r="AI63" i="39"/>
  <c r="AM108" i="38"/>
  <c r="AM110" i="38" s="1"/>
  <c r="AM97" i="35" s="1"/>
  <c r="AM102" i="35" s="1"/>
  <c r="AN181" i="38"/>
  <c r="AN188" i="38" s="1"/>
  <c r="AN195" i="38" s="1"/>
  <c r="AN68" i="35" l="1"/>
  <c r="AN77" i="31"/>
  <c r="AP150" i="25"/>
  <c r="AX150" i="25"/>
  <c r="AU150" i="25"/>
  <c r="BC150" i="25"/>
  <c r="AR150" i="25"/>
  <c r="AZ150" i="25"/>
  <c r="AO150" i="25"/>
  <c r="AO198" i="25" s="1"/>
  <c r="AW150" i="25"/>
  <c r="AT150" i="25"/>
  <c r="BB150" i="25"/>
  <c r="AQ150" i="25"/>
  <c r="AY150" i="25"/>
  <c r="AS150" i="25"/>
  <c r="BA150" i="25"/>
  <c r="AV150" i="25"/>
  <c r="AN32" i="30"/>
  <c r="H150" i="25"/>
  <c r="H169" i="23"/>
  <c r="AN38" i="30"/>
  <c r="AN110" i="31"/>
  <c r="AN112" i="31" s="1"/>
  <c r="AO109" i="31" s="1"/>
  <c r="AN139" i="38"/>
  <c r="AN213" i="38"/>
  <c r="AN18" i="23"/>
  <c r="AN18" i="25"/>
  <c r="AN19" i="25" s="1"/>
  <c r="AI19" i="39"/>
  <c r="AN137" i="38"/>
  <c r="AN138" i="38" s="1"/>
  <c r="AN207" i="38"/>
  <c r="AM156" i="38"/>
  <c r="AM159" i="38" s="1"/>
  <c r="AM96" i="35"/>
  <c r="AM114" i="38"/>
  <c r="AM101" i="35" l="1"/>
  <c r="AM98" i="35"/>
  <c r="AM103" i="35" s="1"/>
  <c r="AM160" i="38"/>
  <c r="AM167" i="38"/>
  <c r="AM169" i="38" s="1"/>
  <c r="AO91" i="31"/>
  <c r="AN120" i="38"/>
  <c r="AN121" i="38"/>
  <c r="AI15" i="22"/>
  <c r="AN25" i="31"/>
  <c r="AN37" i="31" s="1"/>
  <c r="AN40" i="30"/>
  <c r="AO37" i="30" s="1"/>
  <c r="AO169" i="23"/>
  <c r="AO217" i="23" s="1"/>
  <c r="AP169" i="23"/>
  <c r="AR169" i="23"/>
  <c r="AV169" i="23"/>
  <c r="AT169" i="23"/>
  <c r="AS169" i="23"/>
  <c r="AX169" i="23"/>
  <c r="BB169" i="23"/>
  <c r="BF169" i="23"/>
  <c r="AU169" i="23"/>
  <c r="AQ169" i="23"/>
  <c r="AY169" i="23"/>
  <c r="AZ169" i="23"/>
  <c r="BE169" i="23"/>
  <c r="AW169" i="23"/>
  <c r="BC169" i="23"/>
  <c r="BH169" i="23"/>
  <c r="BA169" i="23"/>
  <c r="BD169" i="23"/>
  <c r="BI169" i="23"/>
  <c r="BK169" i="23"/>
  <c r="BG169" i="23"/>
  <c r="BN169" i="23"/>
  <c r="BM169" i="23"/>
  <c r="BO169" i="23"/>
  <c r="BQ169" i="23"/>
  <c r="BJ169" i="23"/>
  <c r="BL169" i="23"/>
  <c r="BP169" i="23"/>
  <c r="BR169" i="23"/>
  <c r="BS169" i="23"/>
  <c r="BV169" i="23"/>
  <c r="BW169" i="23"/>
  <c r="BX169" i="23"/>
  <c r="BT169" i="23"/>
  <c r="BU169" i="23"/>
  <c r="CB169" i="23"/>
  <c r="BZ169" i="23"/>
  <c r="CD169" i="23"/>
  <c r="CH169" i="23"/>
  <c r="CE169" i="23"/>
  <c r="CG169" i="23"/>
  <c r="CA169" i="23"/>
  <c r="CC169" i="23"/>
  <c r="BY169" i="23"/>
  <c r="CF169" i="23"/>
  <c r="AP55" i="25"/>
  <c r="AS55" i="25"/>
  <c r="AQ55" i="25"/>
  <c r="AN17" i="30"/>
  <c r="AO55" i="25"/>
  <c r="AO103" i="25" s="1"/>
  <c r="AU55" i="25"/>
  <c r="AX55" i="25"/>
  <c r="BA55" i="25"/>
  <c r="BD55" i="25"/>
  <c r="AR55" i="25"/>
  <c r="AT55" i="25"/>
  <c r="AY55" i="25"/>
  <c r="BC55" i="25"/>
  <c r="BR55" i="25"/>
  <c r="BX55" i="25"/>
  <c r="CB55" i="25"/>
  <c r="BO55" i="25"/>
  <c r="BS55" i="25"/>
  <c r="BJ55" i="25"/>
  <c r="BQ55" i="25"/>
  <c r="BW55" i="25"/>
  <c r="CA55" i="25"/>
  <c r="AV55" i="25"/>
  <c r="BK55" i="25"/>
  <c r="BN55" i="25"/>
  <c r="CD55" i="25"/>
  <c r="BH55" i="25"/>
  <c r="BF55" i="25"/>
  <c r="BM55" i="25"/>
  <c r="BV55" i="25"/>
  <c r="AZ55" i="25"/>
  <c r="BE55" i="25"/>
  <c r="AW55" i="25"/>
  <c r="BB55" i="25"/>
  <c r="BG55" i="25"/>
  <c r="BP55" i="25"/>
  <c r="BU55" i="25"/>
  <c r="BL55" i="25"/>
  <c r="BY55" i="25"/>
  <c r="BI55" i="25"/>
  <c r="BT55" i="25"/>
  <c r="CC55" i="25"/>
  <c r="BZ55" i="25"/>
  <c r="CE55" i="25"/>
  <c r="CH55" i="25"/>
  <c r="CG55" i="25"/>
  <c r="CF55" i="25"/>
  <c r="H55" i="25"/>
  <c r="AN52" i="31"/>
  <c r="AN64" i="31" s="1"/>
  <c r="AN34" i="30"/>
  <c r="AO31" i="30" s="1"/>
  <c r="AN19" i="23"/>
  <c r="AN104" i="31"/>
  <c r="AN106" i="31" s="1"/>
  <c r="AO103" i="31" s="1"/>
  <c r="AO33" i="30"/>
  <c r="AO58" i="31" s="1"/>
  <c r="AO19" i="35"/>
  <c r="AN83" i="38"/>
  <c r="AN79" i="31"/>
  <c r="AN122" i="38"/>
  <c r="AN123" i="38"/>
  <c r="AN124" i="38"/>
  <c r="AN74" i="35"/>
  <c r="AN75" i="35" s="1"/>
  <c r="AN69" i="35"/>
  <c r="AO90" i="31" l="1"/>
  <c r="AN51" i="31"/>
  <c r="AN19" i="30"/>
  <c r="AO16" i="30" s="1"/>
  <c r="AN23" i="30"/>
  <c r="H65" i="23"/>
  <c r="AO40" i="35"/>
  <c r="AO46" i="31"/>
  <c r="AO39" i="30"/>
  <c r="AO31" i="31" s="1"/>
  <c r="AO111" i="31"/>
  <c r="AO25" i="35"/>
  <c r="AO31" i="35" s="1"/>
  <c r="AO19" i="31"/>
  <c r="AO46" i="35"/>
  <c r="AN127" i="38"/>
  <c r="AN131" i="38" s="1"/>
  <c r="AN145" i="38" s="1"/>
  <c r="AN157" i="38"/>
  <c r="AN126" i="38"/>
  <c r="AO18" i="30"/>
  <c r="AO57" i="31" s="1"/>
  <c r="AO60" i="31" s="1"/>
  <c r="AO18" i="35"/>
  <c r="AO21" i="35" s="1"/>
  <c r="AO61" i="35" s="1"/>
  <c r="AN132" i="38" l="1"/>
  <c r="AN146" i="38" s="1"/>
  <c r="AN130" i="38"/>
  <c r="AN144" i="38" s="1"/>
  <c r="AO52" i="35"/>
  <c r="AN208" i="38"/>
  <c r="AN24" i="31"/>
  <c r="AN25" i="30"/>
  <c r="AO22" i="30" s="1"/>
  <c r="AO65" i="23"/>
  <c r="AP65" i="23"/>
  <c r="AW65" i="23"/>
  <c r="AQ65" i="23"/>
  <c r="AT65" i="23"/>
  <c r="AU65" i="23"/>
  <c r="AR65" i="23"/>
  <c r="AS65" i="23"/>
  <c r="BA65" i="23"/>
  <c r="AY65" i="23"/>
  <c r="AZ65" i="23"/>
  <c r="AV65" i="23"/>
  <c r="BB65" i="23"/>
  <c r="BF65" i="23"/>
  <c r="BC65" i="23"/>
  <c r="BE65" i="23"/>
  <c r="BG65" i="23"/>
  <c r="BH65" i="23"/>
  <c r="AX65" i="23"/>
  <c r="BJ65" i="23"/>
  <c r="BK65" i="23"/>
  <c r="BI65" i="23"/>
  <c r="BL65" i="23"/>
  <c r="BD65" i="23"/>
  <c r="BN65" i="23"/>
  <c r="BO65" i="23"/>
  <c r="BP65" i="23"/>
  <c r="BM65" i="23"/>
  <c r="BT65" i="23"/>
  <c r="BQ65" i="23"/>
  <c r="BU65" i="23"/>
  <c r="BS65" i="23"/>
  <c r="BW65" i="23"/>
  <c r="BX65" i="23"/>
  <c r="BR65" i="23"/>
  <c r="BV65" i="23"/>
  <c r="CC65" i="23"/>
  <c r="BZ65" i="23"/>
  <c r="CA65" i="23"/>
  <c r="CB65" i="23"/>
  <c r="BY65" i="23"/>
  <c r="CG65" i="23"/>
  <c r="CE65" i="23"/>
  <c r="CD65" i="23"/>
  <c r="CF65" i="23"/>
  <c r="CH65" i="23"/>
  <c r="AO39" i="35"/>
  <c r="AO42" i="35" s="1"/>
  <c r="AO60" i="35" s="1"/>
  <c r="AO63" i="35" s="1"/>
  <c r="AO45" i="31"/>
  <c r="AN133" i="38"/>
  <c r="AN147" i="38" s="1"/>
  <c r="AN214" i="38" s="1"/>
  <c r="AN54" i="31"/>
  <c r="AN63" i="31"/>
  <c r="AN66" i="31" s="1"/>
  <c r="AO48" i="31" l="1"/>
  <c r="AO113" i="23"/>
  <c r="AO105" i="31"/>
  <c r="AO18" i="31"/>
  <c r="AO45" i="35"/>
  <c r="AN27" i="31"/>
  <c r="AN36" i="31"/>
  <c r="AN39" i="31" s="1"/>
  <c r="AN171" i="38"/>
  <c r="AN172" i="38" s="1"/>
  <c r="AN173" i="38" s="1"/>
  <c r="AN55" i="38"/>
  <c r="AN52" i="38"/>
  <c r="AN56" i="38"/>
  <c r="AN63" i="38"/>
  <c r="AN64" i="38"/>
  <c r="AN51" i="38"/>
  <c r="AN168" i="38"/>
  <c r="AN210" i="38"/>
  <c r="AJ19" i="22" l="1"/>
  <c r="AN81" i="35"/>
  <c r="AN71" i="38"/>
  <c r="AN70" i="38"/>
  <c r="AN59" i="38"/>
  <c r="AN94" i="38"/>
  <c r="AN92" i="35"/>
  <c r="AN76" i="38"/>
  <c r="AO51" i="35"/>
  <c r="AO54" i="35" s="1"/>
  <c r="AO48" i="35"/>
  <c r="AN90" i="38"/>
  <c r="AN91" i="35"/>
  <c r="AN77" i="38"/>
  <c r="AN75" i="38"/>
  <c r="AO21" i="31"/>
  <c r="AO74" i="31" s="1"/>
  <c r="AN82" i="35"/>
  <c r="AN60" i="38"/>
  <c r="AO24" i="30"/>
  <c r="AO30" i="31" s="1"/>
  <c r="AO33" i="31" s="1"/>
  <c r="AO75" i="31" s="1"/>
  <c r="AO67" i="35" s="1"/>
  <c r="AO73" i="35" s="1"/>
  <c r="AO24" i="35"/>
  <c r="AN220" i="38"/>
  <c r="AN225" i="38"/>
  <c r="AN93" i="35" l="1"/>
  <c r="AN83" i="35"/>
  <c r="AO66" i="35"/>
  <c r="AN72" i="38"/>
  <c r="AJ21" i="22" s="1"/>
  <c r="AJ22" i="22" s="1"/>
  <c r="AN89" i="38"/>
  <c r="AN86" i="35"/>
  <c r="AN226" i="38"/>
  <c r="AO182" i="38"/>
  <c r="AO189" i="38" s="1"/>
  <c r="AN109" i="38"/>
  <c r="AO27" i="35"/>
  <c r="AO30" i="35"/>
  <c r="AO33" i="35" s="1"/>
  <c r="AO180" i="38"/>
  <c r="AO187" i="38" s="1"/>
  <c r="AN104" i="38"/>
  <c r="AN93" i="38"/>
  <c r="AN87" i="35"/>
  <c r="AJ29" i="22"/>
  <c r="AJ33" i="22" s="1"/>
  <c r="AJ26" i="39" s="1"/>
  <c r="AJ35" i="22"/>
  <c r="AJ38" i="22" s="1"/>
  <c r="AJ27" i="39" s="1"/>
  <c r="AJ16" i="39" s="1"/>
  <c r="AJ113" i="22"/>
  <c r="AJ117" i="22" s="1"/>
  <c r="AJ59" i="39" s="1"/>
  <c r="AJ119" i="22"/>
  <c r="AJ122" i="22" s="1"/>
  <c r="AJ60" i="39" s="1"/>
  <c r="AJ63" i="22"/>
  <c r="AJ66" i="22" s="1"/>
  <c r="AJ38" i="39" s="1"/>
  <c r="AJ91" i="22"/>
  <c r="AJ94" i="22" s="1"/>
  <c r="AJ49" i="39" s="1"/>
  <c r="AJ57" i="22"/>
  <c r="AJ61" i="22" s="1"/>
  <c r="AJ37" i="39" s="1"/>
  <c r="AJ85" i="22"/>
  <c r="AJ89" i="22" s="1"/>
  <c r="AJ48" i="39" s="1"/>
  <c r="AJ52" i="39" l="1"/>
  <c r="AJ63" i="39"/>
  <c r="AO196" i="38"/>
  <c r="AO140" i="38" s="1"/>
  <c r="AO215" i="38"/>
  <c r="AJ41" i="39"/>
  <c r="AN108" i="38"/>
  <c r="AN110" i="38" s="1"/>
  <c r="AN97" i="35" s="1"/>
  <c r="AN102" i="35" s="1"/>
  <c r="AO181" i="38"/>
  <c r="AO188" i="38" s="1"/>
  <c r="AO195" i="38" s="1"/>
  <c r="AN88" i="35"/>
  <c r="AO194" i="38"/>
  <c r="AO209" i="38"/>
  <c r="AO179" i="38"/>
  <c r="AO186" i="38" s="1"/>
  <c r="AO193" i="38" s="1"/>
  <c r="AN103" i="38"/>
  <c r="AN105" i="38" s="1"/>
  <c r="AJ47" i="22"/>
  <c r="AJ50" i="22" s="1"/>
  <c r="AJ32" i="39" s="1"/>
  <c r="AJ21" i="39" s="1"/>
  <c r="AO76" i="31" s="1"/>
  <c r="AJ103" i="22"/>
  <c r="AJ106" i="22" s="1"/>
  <c r="AJ54" i="39" s="1"/>
  <c r="AJ131" i="22"/>
  <c r="AJ134" i="22" s="1"/>
  <c r="AJ65" i="39" s="1"/>
  <c r="AJ75" i="22"/>
  <c r="AJ78" i="22" s="1"/>
  <c r="AJ43" i="39" s="1"/>
  <c r="AO122" i="23"/>
  <c r="AO123" i="23" s="1"/>
  <c r="AO113" i="25"/>
  <c r="AO114" i="25" s="1"/>
  <c r="AO72" i="35"/>
  <c r="AJ15" i="39"/>
  <c r="AJ30" i="39"/>
  <c r="AO18" i="23" l="1"/>
  <c r="AO18" i="25"/>
  <c r="AO19" i="25" s="1"/>
  <c r="AJ19" i="39"/>
  <c r="AO68" i="35"/>
  <c r="AO77" i="31"/>
  <c r="AO38" i="30"/>
  <c r="H170" i="23"/>
  <c r="AO110" i="31"/>
  <c r="AO112" i="31" s="1"/>
  <c r="AP109" i="31" s="1"/>
  <c r="AO139" i="38"/>
  <c r="AO213" i="38"/>
  <c r="AN156" i="38"/>
  <c r="AN159" i="38" s="1"/>
  <c r="AN96" i="35"/>
  <c r="AN114" i="38"/>
  <c r="AS151" i="25"/>
  <c r="BA151" i="25"/>
  <c r="AP151" i="25"/>
  <c r="AP198" i="25" s="1"/>
  <c r="AX151" i="25"/>
  <c r="AU151" i="25"/>
  <c r="BC151" i="25"/>
  <c r="AR151" i="25"/>
  <c r="AO32" i="30"/>
  <c r="AW151" i="25"/>
  <c r="AT151" i="25"/>
  <c r="BB151" i="25"/>
  <c r="AV151" i="25"/>
  <c r="BD151" i="25"/>
  <c r="AQ151" i="25"/>
  <c r="AZ151" i="25"/>
  <c r="AY151" i="25"/>
  <c r="H151" i="25"/>
  <c r="AO207" i="38"/>
  <c r="AO137" i="38"/>
  <c r="AO138" i="38" s="1"/>
  <c r="AP170" i="23" l="1"/>
  <c r="AP217" i="23" s="1"/>
  <c r="AQ170" i="23"/>
  <c r="AS170" i="23"/>
  <c r="AU170" i="23"/>
  <c r="AR170" i="23"/>
  <c r="AV170" i="23"/>
  <c r="AW170" i="23"/>
  <c r="AT170" i="23"/>
  <c r="AX170" i="23"/>
  <c r="BA170" i="23"/>
  <c r="BB170" i="23"/>
  <c r="AY170" i="23"/>
  <c r="AZ170" i="23"/>
  <c r="BE170" i="23"/>
  <c r="BF170" i="23"/>
  <c r="BL170" i="23"/>
  <c r="BH170" i="23"/>
  <c r="BC170" i="23"/>
  <c r="BJ170" i="23"/>
  <c r="BD170" i="23"/>
  <c r="BG170" i="23"/>
  <c r="BN170" i="23"/>
  <c r="BI170" i="23"/>
  <c r="BK170" i="23"/>
  <c r="BP170" i="23"/>
  <c r="BO170" i="23"/>
  <c r="BQ170" i="23"/>
  <c r="BR170" i="23"/>
  <c r="BM170" i="23"/>
  <c r="BS170" i="23"/>
  <c r="BU170" i="23"/>
  <c r="BV170" i="23"/>
  <c r="BT170" i="23"/>
  <c r="BY170" i="23"/>
  <c r="CA170" i="23"/>
  <c r="BW170" i="23"/>
  <c r="CB170" i="23"/>
  <c r="BX170" i="23"/>
  <c r="CH170" i="23"/>
  <c r="CE170" i="23"/>
  <c r="CG170" i="23"/>
  <c r="CC170" i="23"/>
  <c r="CD170" i="23"/>
  <c r="CF170" i="23"/>
  <c r="BZ170" i="23"/>
  <c r="AO52" i="31"/>
  <c r="AO64" i="31" s="1"/>
  <c r="AO34" i="30"/>
  <c r="AP31" i="30" s="1"/>
  <c r="AO25" i="31"/>
  <c r="AO37" i="31" s="1"/>
  <c r="AO40" i="30"/>
  <c r="AP37" i="30" s="1"/>
  <c r="AO121" i="38"/>
  <c r="AO120" i="38"/>
  <c r="AJ15" i="22"/>
  <c r="AP91" i="31"/>
  <c r="AN101" i="35"/>
  <c r="AN98" i="35"/>
  <c r="AN103" i="35" s="1"/>
  <c r="AO83" i="38"/>
  <c r="AO79" i="31"/>
  <c r="I83" i="31" s="1"/>
  <c r="AN160" i="38"/>
  <c r="AN167" i="38"/>
  <c r="AN169" i="38" s="1"/>
  <c r="AO74" i="35"/>
  <c r="AO75" i="35" s="1"/>
  <c r="AO69" i="35"/>
  <c r="AO123" i="38"/>
  <c r="AO122" i="38"/>
  <c r="AO124" i="38"/>
  <c r="AP56" i="25"/>
  <c r="AP103" i="25" s="1"/>
  <c r="AS56" i="25"/>
  <c r="AO17" i="30"/>
  <c r="AQ56" i="25"/>
  <c r="AU56" i="25"/>
  <c r="AX56" i="25"/>
  <c r="BA56" i="25"/>
  <c r="AR56" i="25"/>
  <c r="AT56" i="25"/>
  <c r="AY56" i="25"/>
  <c r="BC56" i="25"/>
  <c r="AV56" i="25"/>
  <c r="AW56" i="25"/>
  <c r="AZ56" i="25"/>
  <c r="BB56" i="25"/>
  <c r="CG56" i="25"/>
  <c r="BG56" i="25"/>
  <c r="BL56" i="25"/>
  <c r="BP56" i="25"/>
  <c r="BU56" i="25"/>
  <c r="BD56" i="25"/>
  <c r="BO56" i="25"/>
  <c r="BT56" i="25"/>
  <c r="BS56" i="25"/>
  <c r="BJ56" i="25"/>
  <c r="BQ56" i="25"/>
  <c r="BW56" i="25"/>
  <c r="BI56" i="25"/>
  <c r="BH56" i="25"/>
  <c r="BF56" i="25"/>
  <c r="BM56" i="25"/>
  <c r="BE56" i="25"/>
  <c r="CD56" i="25"/>
  <c r="CB56" i="25"/>
  <c r="BX56" i="25"/>
  <c r="BK56" i="25"/>
  <c r="BY56" i="25"/>
  <c r="BV56" i="25"/>
  <c r="BN56" i="25"/>
  <c r="CC56" i="25"/>
  <c r="CH56" i="25"/>
  <c r="CA56" i="25"/>
  <c r="BR56" i="25"/>
  <c r="BZ56" i="25"/>
  <c r="CF56" i="25"/>
  <c r="CE56" i="25"/>
  <c r="H56" i="25"/>
  <c r="AP33" i="30"/>
  <c r="AP58" i="31" s="1"/>
  <c r="AP19" i="35"/>
  <c r="AO19" i="23"/>
  <c r="AO104" i="31"/>
  <c r="AO106" i="31" s="1"/>
  <c r="AP103" i="31" s="1"/>
  <c r="AO23" i="30" l="1"/>
  <c r="H66" i="23"/>
  <c r="AO51" i="31"/>
  <c r="AO19" i="30"/>
  <c r="AP16" i="30" s="1"/>
  <c r="AP40" i="35"/>
  <c r="AP46" i="31"/>
  <c r="AP90" i="31"/>
  <c r="AP18" i="30"/>
  <c r="AP57" i="31" s="1"/>
  <c r="AP60" i="31" s="1"/>
  <c r="AP18" i="35"/>
  <c r="AP21" i="35" s="1"/>
  <c r="AP61" i="35" s="1"/>
  <c r="AO127" i="38"/>
  <c r="AO131" i="38" s="1"/>
  <c r="AO145" i="38" s="1"/>
  <c r="AO157" i="38"/>
  <c r="AO126" i="38"/>
  <c r="AP19" i="31"/>
  <c r="AP46" i="35"/>
  <c r="AP39" i="30"/>
  <c r="AP31" i="31" s="1"/>
  <c r="AP111" i="31"/>
  <c r="AP25" i="35"/>
  <c r="AP31" i="35" s="1"/>
  <c r="AP52" i="35" l="1"/>
  <c r="AO208" i="38"/>
  <c r="AO24" i="31"/>
  <c r="AO25" i="30"/>
  <c r="AP22" i="30" s="1"/>
  <c r="AO133" i="38"/>
  <c r="AO147" i="38" s="1"/>
  <c r="AO214" i="38" s="1"/>
  <c r="AO130" i="38"/>
  <c r="AO144" i="38" s="1"/>
  <c r="AO132" i="38"/>
  <c r="AO146" i="38" s="1"/>
  <c r="AP39" i="35"/>
  <c r="AP42" i="35" s="1"/>
  <c r="AP60" i="35" s="1"/>
  <c r="AP63" i="35" s="1"/>
  <c r="AP45" i="31"/>
  <c r="AO54" i="31"/>
  <c r="AO63" i="31"/>
  <c r="AO66" i="31" s="1"/>
  <c r="I44" i="38" s="1"/>
  <c r="AQ66" i="23"/>
  <c r="AP66" i="23"/>
  <c r="AR66" i="23"/>
  <c r="AS66" i="23"/>
  <c r="AT66" i="23"/>
  <c r="AU66" i="23"/>
  <c r="AX66" i="23"/>
  <c r="BA66" i="23"/>
  <c r="BD66" i="23"/>
  <c r="AY66" i="23"/>
  <c r="AZ66" i="23"/>
  <c r="AW66" i="23"/>
  <c r="AV66" i="23"/>
  <c r="BB66" i="23"/>
  <c r="BF66" i="23"/>
  <c r="BC66" i="23"/>
  <c r="BE66" i="23"/>
  <c r="BG66" i="23"/>
  <c r="BH66" i="23"/>
  <c r="BJ66" i="23"/>
  <c r="BK66" i="23"/>
  <c r="BI66" i="23"/>
  <c r="BL66" i="23"/>
  <c r="BP66" i="23"/>
  <c r="BM66" i="23"/>
  <c r="BN66" i="23"/>
  <c r="BR66" i="23"/>
  <c r="BS66" i="23"/>
  <c r="BO66" i="23"/>
  <c r="BT66" i="23"/>
  <c r="BQ66" i="23"/>
  <c r="BV66" i="23"/>
  <c r="BU66" i="23"/>
  <c r="BY66" i="23"/>
  <c r="BX66" i="23"/>
  <c r="BW66" i="23"/>
  <c r="CC66" i="23"/>
  <c r="BZ66" i="23"/>
  <c r="CA66" i="23"/>
  <c r="CB66" i="23"/>
  <c r="CG66" i="23"/>
  <c r="CE66" i="23"/>
  <c r="CD66" i="23"/>
  <c r="CF66" i="23"/>
  <c r="CH66" i="23"/>
  <c r="AO171" i="38" l="1"/>
  <c r="AO172" i="38" s="1"/>
  <c r="AO173" i="38" s="1"/>
  <c r="AP48" i="31"/>
  <c r="AP18" i="31"/>
  <c r="AP45" i="35"/>
  <c r="AO27" i="31"/>
  <c r="AO36" i="31"/>
  <c r="AO39" i="31" s="1"/>
  <c r="I43" i="38" s="1"/>
  <c r="AP113" i="23"/>
  <c r="AP105" i="31"/>
  <c r="AO63" i="38"/>
  <c r="AO52" i="38"/>
  <c r="AO56" i="38"/>
  <c r="AO64" i="38"/>
  <c r="AO51" i="38"/>
  <c r="AO55" i="38"/>
  <c r="AO168" i="38"/>
  <c r="AO210" i="38"/>
  <c r="AP24" i="30" l="1"/>
  <c r="AP30" i="31" s="1"/>
  <c r="AP33" i="31" s="1"/>
  <c r="AP75" i="31" s="1"/>
  <c r="AP67" i="35" s="1"/>
  <c r="AP73" i="35" s="1"/>
  <c r="AP24" i="35"/>
  <c r="AK19" i="22"/>
  <c r="AO81" i="35"/>
  <c r="AO71" i="38"/>
  <c r="AO70" i="38"/>
  <c r="AO59" i="38"/>
  <c r="AO94" i="38"/>
  <c r="AO92" i="35"/>
  <c r="AO76" i="38"/>
  <c r="AP51" i="35"/>
  <c r="AP54" i="35" s="1"/>
  <c r="AP48" i="35"/>
  <c r="AO82" i="35"/>
  <c r="AO60" i="38"/>
  <c r="AP21" i="31"/>
  <c r="AP74" i="31" s="1"/>
  <c r="AO90" i="38"/>
  <c r="AO91" i="35"/>
  <c r="AO93" i="35" s="1"/>
  <c r="AO77" i="38"/>
  <c r="AO75" i="38"/>
  <c r="AO220" i="38"/>
  <c r="AO225" i="38"/>
  <c r="AP182" i="38" l="1"/>
  <c r="AP189" i="38" s="1"/>
  <c r="AO109" i="38"/>
  <c r="AP66" i="35"/>
  <c r="AO89" i="38"/>
  <c r="AO72" i="38"/>
  <c r="AK21" i="22" s="1"/>
  <c r="AK22" i="22" s="1"/>
  <c r="AO86" i="35"/>
  <c r="AO88" i="35" s="1"/>
  <c r="AO226" i="38"/>
  <c r="AO93" i="38"/>
  <c r="AO87" i="35"/>
  <c r="AO83" i="35"/>
  <c r="AK29" i="22"/>
  <c r="AK33" i="22" s="1"/>
  <c r="AK26" i="39" s="1"/>
  <c r="AK35" i="22"/>
  <c r="AK38" i="22" s="1"/>
  <c r="AK27" i="39" s="1"/>
  <c r="AK16" i="39" s="1"/>
  <c r="AK85" i="22"/>
  <c r="AK89" i="22" s="1"/>
  <c r="AK48" i="39" s="1"/>
  <c r="AK57" i="22"/>
  <c r="AK61" i="22" s="1"/>
  <c r="AK37" i="39" s="1"/>
  <c r="AK91" i="22"/>
  <c r="AK94" i="22" s="1"/>
  <c r="AK49" i="39" s="1"/>
  <c r="AK63" i="22"/>
  <c r="AK66" i="22" s="1"/>
  <c r="AK38" i="39" s="1"/>
  <c r="AK119" i="22"/>
  <c r="AK122" i="22" s="1"/>
  <c r="AK60" i="39" s="1"/>
  <c r="AK113" i="22"/>
  <c r="AK117" i="22" s="1"/>
  <c r="AK59" i="39" s="1"/>
  <c r="AP27" i="35"/>
  <c r="AP30" i="35"/>
  <c r="AP33" i="35" s="1"/>
  <c r="AP180" i="38"/>
  <c r="AP187" i="38" s="1"/>
  <c r="AO104" i="38"/>
  <c r="AK63" i="39" l="1"/>
  <c r="AK52" i="39"/>
  <c r="AP194" i="38"/>
  <c r="AP209" i="38"/>
  <c r="AK15" i="39"/>
  <c r="AK30" i="39"/>
  <c r="AK47" i="22"/>
  <c r="AK50" i="22" s="1"/>
  <c r="AK32" i="39" s="1"/>
  <c r="AK21" i="39" s="1"/>
  <c r="AP76" i="31" s="1"/>
  <c r="AK75" i="22"/>
  <c r="AK78" i="22" s="1"/>
  <c r="AK43" i="39" s="1"/>
  <c r="AK103" i="22"/>
  <c r="AK106" i="22" s="1"/>
  <c r="AK54" i="39" s="1"/>
  <c r="AK131" i="22"/>
  <c r="AK134" i="22" s="1"/>
  <c r="AK65" i="39" s="1"/>
  <c r="AP179" i="38"/>
  <c r="AP186" i="38" s="1"/>
  <c r="AP193" i="38" s="1"/>
  <c r="AO103" i="38"/>
  <c r="AO105" i="38" s="1"/>
  <c r="AP72" i="35"/>
  <c r="AP122" i="23"/>
  <c r="AP123" i="23" s="1"/>
  <c r="AP113" i="25"/>
  <c r="AP114" i="25" s="1"/>
  <c r="AO108" i="38"/>
  <c r="AO110" i="38" s="1"/>
  <c r="AO97" i="35" s="1"/>
  <c r="AO102" i="35" s="1"/>
  <c r="AP181" i="38"/>
  <c r="AP188" i="38" s="1"/>
  <c r="AP195" i="38" s="1"/>
  <c r="AK41" i="39"/>
  <c r="AP196" i="38"/>
  <c r="AP140" i="38" s="1"/>
  <c r="AP215" i="38"/>
  <c r="AV152" i="25" l="1"/>
  <c r="AS152" i="25"/>
  <c r="BA152" i="25"/>
  <c r="AP32" i="30"/>
  <c r="AX152" i="25"/>
  <c r="AU152" i="25"/>
  <c r="AR152" i="25"/>
  <c r="AZ152" i="25"/>
  <c r="AW152" i="25"/>
  <c r="BD152" i="25"/>
  <c r="AQ152" i="25"/>
  <c r="AQ198" i="25" s="1"/>
  <c r="AY152" i="25"/>
  <c r="AT152" i="25"/>
  <c r="BB152" i="25"/>
  <c r="BE152" i="25"/>
  <c r="BC152" i="25"/>
  <c r="H152" i="25"/>
  <c r="AP38" i="30"/>
  <c r="H171" i="23"/>
  <c r="AP110" i="31"/>
  <c r="AP112" i="31" s="1"/>
  <c r="AQ109" i="31" s="1"/>
  <c r="AP68" i="35"/>
  <c r="AP77" i="31"/>
  <c r="AP83" i="38" s="1"/>
  <c r="AO156" i="38"/>
  <c r="AO159" i="38" s="1"/>
  <c r="AO96" i="35"/>
  <c r="AO114" i="38"/>
  <c r="AP18" i="23"/>
  <c r="AP18" i="25"/>
  <c r="AP19" i="25" s="1"/>
  <c r="AK19" i="39"/>
  <c r="AP207" i="38"/>
  <c r="AP137" i="38"/>
  <c r="AP138" i="38" s="1"/>
  <c r="AP139" i="38"/>
  <c r="AP213" i="38"/>
  <c r="AO167" i="38" l="1"/>
  <c r="AO169" i="38" s="1"/>
  <c r="AO160" i="38"/>
  <c r="AP127" i="38"/>
  <c r="AP157" i="38"/>
  <c r="AP126" i="38"/>
  <c r="AP121" i="38"/>
  <c r="AP131" i="38" s="1"/>
  <c r="AP145" i="38" s="1"/>
  <c r="AP120" i="38"/>
  <c r="AK15" i="22"/>
  <c r="AP74" i="35"/>
  <c r="AP75" i="35" s="1"/>
  <c r="AP69" i="35"/>
  <c r="AT57" i="25"/>
  <c r="AQ57" i="25"/>
  <c r="AQ103" i="25" s="1"/>
  <c r="AV57" i="25"/>
  <c r="AW57" i="25"/>
  <c r="AZ57" i="25"/>
  <c r="BB57" i="25"/>
  <c r="CG57" i="25"/>
  <c r="AP17" i="30"/>
  <c r="AU57" i="25"/>
  <c r="AX57" i="25"/>
  <c r="BA57" i="25"/>
  <c r="AR57" i="25"/>
  <c r="AY57" i="25"/>
  <c r="BE57" i="25"/>
  <c r="BY57" i="25"/>
  <c r="BG57" i="25"/>
  <c r="BL57" i="25"/>
  <c r="BP57" i="25"/>
  <c r="AS57" i="25"/>
  <c r="BD57" i="25"/>
  <c r="BR57" i="25"/>
  <c r="BX57" i="25"/>
  <c r="CB57" i="25"/>
  <c r="BC57" i="25"/>
  <c r="BO57" i="25"/>
  <c r="BT57" i="25"/>
  <c r="BK57" i="25"/>
  <c r="BN57" i="25"/>
  <c r="CD57" i="25"/>
  <c r="BI57" i="25"/>
  <c r="BH57" i="25"/>
  <c r="BF57" i="25"/>
  <c r="BJ57" i="25"/>
  <c r="BM57" i="25"/>
  <c r="BZ57" i="25"/>
  <c r="CA57" i="25"/>
  <c r="CE57" i="25"/>
  <c r="BU57" i="25"/>
  <c r="BS57" i="25"/>
  <c r="BV57" i="25"/>
  <c r="CF57" i="25"/>
  <c r="BW57" i="25"/>
  <c r="BQ57" i="25"/>
  <c r="CH57" i="25"/>
  <c r="CC57" i="25"/>
  <c r="H57" i="25"/>
  <c r="AQ91" i="31"/>
  <c r="AP52" i="31"/>
  <c r="AP64" i="31" s="1"/>
  <c r="AP34" i="30"/>
  <c r="AQ31" i="30" s="1"/>
  <c r="AQ33" i="30"/>
  <c r="AQ58" i="31" s="1"/>
  <c r="AQ19" i="35"/>
  <c r="AQ171" i="23"/>
  <c r="AQ217" i="23" s="1"/>
  <c r="AT171" i="23"/>
  <c r="AS171" i="23"/>
  <c r="AU171" i="23"/>
  <c r="AW171" i="23"/>
  <c r="AY171" i="23"/>
  <c r="AR171" i="23"/>
  <c r="AX171" i="23"/>
  <c r="BA171" i="23"/>
  <c r="AV171" i="23"/>
  <c r="BB171" i="23"/>
  <c r="BH171" i="23"/>
  <c r="BE171" i="23"/>
  <c r="BC171" i="23"/>
  <c r="AZ171" i="23"/>
  <c r="BD171" i="23"/>
  <c r="BG171" i="23"/>
  <c r="BJ171" i="23"/>
  <c r="BM171" i="23"/>
  <c r="BO171" i="23"/>
  <c r="BQ171" i="23"/>
  <c r="BF171" i="23"/>
  <c r="BI171" i="23"/>
  <c r="BK171" i="23"/>
  <c r="BL171" i="23"/>
  <c r="BT171" i="23"/>
  <c r="BP171" i="23"/>
  <c r="BR171" i="23"/>
  <c r="BS171" i="23"/>
  <c r="BN171" i="23"/>
  <c r="BU171" i="23"/>
  <c r="BW171" i="23"/>
  <c r="BZ171" i="23"/>
  <c r="BY171" i="23"/>
  <c r="CA171" i="23"/>
  <c r="CC171" i="23"/>
  <c r="CB171" i="23"/>
  <c r="BV171" i="23"/>
  <c r="CH171" i="23"/>
  <c r="CE171" i="23"/>
  <c r="CG171" i="23"/>
  <c r="BX171" i="23"/>
  <c r="CF171" i="23"/>
  <c r="CD171" i="23"/>
  <c r="AP25" i="31"/>
  <c r="AP37" i="31" s="1"/>
  <c r="AP40" i="30"/>
  <c r="AQ37" i="30" s="1"/>
  <c r="AP19" i="23"/>
  <c r="AP104" i="31"/>
  <c r="AP106" i="31" s="1"/>
  <c r="AQ103" i="31" s="1"/>
  <c r="AP123" i="38"/>
  <c r="AP133" i="38" s="1"/>
  <c r="AP147" i="38" s="1"/>
  <c r="AP214" i="38" s="1"/>
  <c r="AP122" i="38"/>
  <c r="AP132" i="38" s="1"/>
  <c r="AP146" i="38" s="1"/>
  <c r="AP124" i="38"/>
  <c r="AO98" i="35"/>
  <c r="AO103" i="35" s="1"/>
  <c r="AO101" i="35"/>
  <c r="AQ18" i="30" l="1"/>
  <c r="AQ57" i="31" s="1"/>
  <c r="AQ60" i="31" s="1"/>
  <c r="AQ18" i="35"/>
  <c r="AQ21" i="35" s="1"/>
  <c r="AQ61" i="35" s="1"/>
  <c r="AQ46" i="31"/>
  <c r="AQ40" i="35"/>
  <c r="AP51" i="31"/>
  <c r="AP19" i="30"/>
  <c r="AQ16" i="30" s="1"/>
  <c r="AP208" i="38"/>
  <c r="AQ19" i="31"/>
  <c r="AQ46" i="35"/>
  <c r="AQ90" i="31"/>
  <c r="AQ39" i="30"/>
  <c r="AQ31" i="31" s="1"/>
  <c r="AQ111" i="31"/>
  <c r="AQ25" i="35"/>
  <c r="AQ31" i="35" s="1"/>
  <c r="AP23" i="30"/>
  <c r="H67" i="23"/>
  <c r="AP130" i="38"/>
  <c r="AP144" i="38" s="1"/>
  <c r="AP171" i="38" s="1"/>
  <c r="AP172" i="38" s="1"/>
  <c r="AP173" i="38" s="1"/>
  <c r="AQ52" i="35" l="1"/>
  <c r="AQ67" i="23"/>
  <c r="AX67" i="23"/>
  <c r="AY67" i="23"/>
  <c r="AT67" i="23"/>
  <c r="AU67" i="23"/>
  <c r="AR67" i="23"/>
  <c r="AV67" i="23"/>
  <c r="AS67" i="23"/>
  <c r="AW67" i="23"/>
  <c r="AZ67" i="23"/>
  <c r="BB67" i="23"/>
  <c r="BF67" i="23"/>
  <c r="BA67" i="23"/>
  <c r="BE67" i="23"/>
  <c r="BJ67" i="23"/>
  <c r="BK67" i="23"/>
  <c r="BI67" i="23"/>
  <c r="BL67" i="23"/>
  <c r="BM67" i="23"/>
  <c r="BH67" i="23"/>
  <c r="BQ67" i="23"/>
  <c r="BG67" i="23"/>
  <c r="BN67" i="23"/>
  <c r="BO67" i="23"/>
  <c r="BD67" i="23"/>
  <c r="BP67" i="23"/>
  <c r="BR67" i="23"/>
  <c r="BS67" i="23"/>
  <c r="BC67" i="23"/>
  <c r="BT67" i="23"/>
  <c r="BV67" i="23"/>
  <c r="BU67" i="23"/>
  <c r="BW67" i="23"/>
  <c r="CD67" i="23"/>
  <c r="CC67" i="23"/>
  <c r="BZ67" i="23"/>
  <c r="CA67" i="23"/>
  <c r="BX67" i="23"/>
  <c r="BY67" i="23"/>
  <c r="CH67" i="23"/>
  <c r="CG67" i="23"/>
  <c r="CE67" i="23"/>
  <c r="CF67" i="23"/>
  <c r="CB67" i="23"/>
  <c r="AQ45" i="31"/>
  <c r="AQ39" i="35"/>
  <c r="AQ42" i="35" s="1"/>
  <c r="AQ60" i="35" s="1"/>
  <c r="AQ63" i="35" s="1"/>
  <c r="AP54" i="31"/>
  <c r="AP63" i="31"/>
  <c r="AP66" i="31" s="1"/>
  <c r="AP24" i="31"/>
  <c r="AP25" i="30"/>
  <c r="AQ22" i="30" s="1"/>
  <c r="AP64" i="38"/>
  <c r="AP63" i="38"/>
  <c r="AP51" i="38"/>
  <c r="AP55" i="38"/>
  <c r="AP52" i="38"/>
  <c r="AP56" i="38"/>
  <c r="AP168" i="38"/>
  <c r="AP210" i="38"/>
  <c r="AP220" i="38" l="1"/>
  <c r="AP225" i="38"/>
  <c r="AL19" i="22"/>
  <c r="AP81" i="35"/>
  <c r="AP71" i="38"/>
  <c r="AP70" i="38"/>
  <c r="AP59" i="38"/>
  <c r="AP90" i="38"/>
  <c r="AP91" i="35"/>
  <c r="AP77" i="38"/>
  <c r="AP75" i="38"/>
  <c r="AQ48" i="31"/>
  <c r="AQ18" i="31"/>
  <c r="AQ45" i="35"/>
  <c r="AP82" i="35"/>
  <c r="AP60" i="38"/>
  <c r="AP27" i="31"/>
  <c r="AP36" i="31"/>
  <c r="AP39" i="31" s="1"/>
  <c r="AP94" i="38"/>
  <c r="AP92" i="35"/>
  <c r="AP76" i="38"/>
  <c r="AQ113" i="23"/>
  <c r="AQ105" i="31"/>
  <c r="AP83" i="35" l="1"/>
  <c r="AQ24" i="30"/>
  <c r="AQ30" i="31" s="1"/>
  <c r="AQ33" i="31" s="1"/>
  <c r="AQ75" i="31" s="1"/>
  <c r="AQ67" i="35" s="1"/>
  <c r="AQ73" i="35" s="1"/>
  <c r="AQ24" i="35"/>
  <c r="AQ51" i="35"/>
  <c r="AQ54" i="35" s="1"/>
  <c r="AQ48" i="35"/>
  <c r="AP104" i="38"/>
  <c r="AQ180" i="38"/>
  <c r="AQ187" i="38" s="1"/>
  <c r="AQ21" i="31"/>
  <c r="AQ74" i="31" s="1"/>
  <c r="AP109" i="38"/>
  <c r="AQ182" i="38"/>
  <c r="AQ189" i="38" s="1"/>
  <c r="AL29" i="22"/>
  <c r="AL33" i="22" s="1"/>
  <c r="AL26" i="39" s="1"/>
  <c r="AL35" i="22"/>
  <c r="AL38" i="22" s="1"/>
  <c r="AL27" i="39" s="1"/>
  <c r="AL16" i="39" s="1"/>
  <c r="AL63" i="22"/>
  <c r="AL66" i="22" s="1"/>
  <c r="AL38" i="39" s="1"/>
  <c r="AL85" i="22"/>
  <c r="AL89" i="22" s="1"/>
  <c r="AL48" i="39" s="1"/>
  <c r="AL91" i="22"/>
  <c r="AL94" i="22" s="1"/>
  <c r="AL49" i="39" s="1"/>
  <c r="AL57" i="22"/>
  <c r="AL61" i="22" s="1"/>
  <c r="AL37" i="39" s="1"/>
  <c r="AL113" i="22"/>
  <c r="AL117" i="22" s="1"/>
  <c r="AL59" i="39" s="1"/>
  <c r="AL119" i="22"/>
  <c r="AL122" i="22" s="1"/>
  <c r="AL60" i="39" s="1"/>
  <c r="AP93" i="38"/>
  <c r="AP87" i="35"/>
  <c r="AP89" i="38"/>
  <c r="AP72" i="38"/>
  <c r="AL21" i="22" s="1"/>
  <c r="AL22" i="22" s="1"/>
  <c r="AP226" i="38"/>
  <c r="AP86" i="35"/>
  <c r="AP93" i="35"/>
  <c r="AL63" i="39" l="1"/>
  <c r="AL41" i="39"/>
  <c r="AQ179" i="38"/>
  <c r="AQ186" i="38" s="1"/>
  <c r="AQ193" i="38" s="1"/>
  <c r="AP103" i="38"/>
  <c r="AP105" i="38" s="1"/>
  <c r="AL52" i="39"/>
  <c r="AQ194" i="38"/>
  <c r="AQ209" i="38"/>
  <c r="AQ122" i="23"/>
  <c r="AQ123" i="23" s="1"/>
  <c r="AQ113" i="25"/>
  <c r="AQ114" i="25" s="1"/>
  <c r="AL47" i="22"/>
  <c r="AL50" i="22" s="1"/>
  <c r="AL32" i="39" s="1"/>
  <c r="AL21" i="39" s="1"/>
  <c r="AQ76" i="31" s="1"/>
  <c r="AQ68" i="35" s="1"/>
  <c r="AQ74" i="35" s="1"/>
  <c r="AL131" i="22"/>
  <c r="AL134" i="22" s="1"/>
  <c r="AL65" i="39" s="1"/>
  <c r="AL103" i="22"/>
  <c r="AL106" i="22" s="1"/>
  <c r="AL54" i="39" s="1"/>
  <c r="AL75" i="22"/>
  <c r="AL78" i="22" s="1"/>
  <c r="AL43" i="39" s="1"/>
  <c r="AL15" i="39"/>
  <c r="AL30" i="39"/>
  <c r="AQ77" i="31"/>
  <c r="AQ83" i="38" s="1"/>
  <c r="AQ66" i="35"/>
  <c r="AP108" i="38"/>
  <c r="AP110" i="38" s="1"/>
  <c r="AP97" i="35" s="1"/>
  <c r="AP102" i="35" s="1"/>
  <c r="AQ181" i="38"/>
  <c r="AQ188" i="38" s="1"/>
  <c r="AQ195" i="38" s="1"/>
  <c r="AP88" i="35"/>
  <c r="AQ196" i="38"/>
  <c r="AQ140" i="38" s="1"/>
  <c r="AQ215" i="38"/>
  <c r="AQ27" i="35"/>
  <c r="AQ30" i="35"/>
  <c r="AQ33" i="35" s="1"/>
  <c r="AQ127" i="38" l="1"/>
  <c r="AQ157" i="38"/>
  <c r="AQ126" i="38"/>
  <c r="AQ32" i="30"/>
  <c r="AY153" i="25"/>
  <c r="AV153" i="25"/>
  <c r="AS153" i="25"/>
  <c r="BA153" i="25"/>
  <c r="BF153" i="25"/>
  <c r="AX153" i="25"/>
  <c r="AU153" i="25"/>
  <c r="AR153" i="25"/>
  <c r="AR198" i="25" s="1"/>
  <c r="AZ153" i="25"/>
  <c r="BE153" i="25"/>
  <c r="AT153" i="25"/>
  <c r="BB153" i="25"/>
  <c r="BC153" i="25"/>
  <c r="AW153" i="25"/>
  <c r="BD153" i="25"/>
  <c r="H153" i="25"/>
  <c r="AQ18" i="23"/>
  <c r="AQ18" i="25"/>
  <c r="AQ19" i="25" s="1"/>
  <c r="AL19" i="39"/>
  <c r="AQ213" i="38"/>
  <c r="AQ139" i="38"/>
  <c r="AP156" i="38"/>
  <c r="AP159" i="38" s="1"/>
  <c r="AP114" i="38"/>
  <c r="AP96" i="35"/>
  <c r="AQ38" i="30"/>
  <c r="H172" i="23"/>
  <c r="AQ110" i="31"/>
  <c r="AQ112" i="31" s="1"/>
  <c r="AR109" i="31" s="1"/>
  <c r="AQ207" i="38"/>
  <c r="AQ137" i="38"/>
  <c r="AQ138" i="38" s="1"/>
  <c r="AQ72" i="35"/>
  <c r="AQ75" i="35" s="1"/>
  <c r="AQ69" i="35"/>
  <c r="AT172" i="23" l="1"/>
  <c r="AX172" i="23"/>
  <c r="AS172" i="23"/>
  <c r="AU172" i="23"/>
  <c r="AR172" i="23"/>
  <c r="AR217" i="23" s="1"/>
  <c r="AZ172" i="23"/>
  <c r="AW172" i="23"/>
  <c r="BA172" i="23"/>
  <c r="BC172" i="23"/>
  <c r="BD172" i="23"/>
  <c r="BB172" i="23"/>
  <c r="AY172" i="23"/>
  <c r="AV172" i="23"/>
  <c r="BF172" i="23"/>
  <c r="BG172" i="23"/>
  <c r="BL172" i="23"/>
  <c r="BH172" i="23"/>
  <c r="BE172" i="23"/>
  <c r="BN172" i="23"/>
  <c r="BJ172" i="23"/>
  <c r="BM172" i="23"/>
  <c r="BO172" i="23"/>
  <c r="BQ172" i="23"/>
  <c r="BI172" i="23"/>
  <c r="BK172" i="23"/>
  <c r="BT172" i="23"/>
  <c r="BP172" i="23"/>
  <c r="BR172" i="23"/>
  <c r="BS172" i="23"/>
  <c r="BU172" i="23"/>
  <c r="BV172" i="23"/>
  <c r="BW172" i="23"/>
  <c r="BY172" i="23"/>
  <c r="BX172" i="23"/>
  <c r="BZ172" i="23"/>
  <c r="CD172" i="23"/>
  <c r="CA172" i="23"/>
  <c r="CC172" i="23"/>
  <c r="CB172" i="23"/>
  <c r="CF172" i="23"/>
  <c r="CH172" i="23"/>
  <c r="CE172" i="23"/>
  <c r="CG172" i="23"/>
  <c r="AQ121" i="38"/>
  <c r="AQ131" i="38" s="1"/>
  <c r="AQ145" i="38" s="1"/>
  <c r="AQ120" i="38"/>
  <c r="AL15" i="22"/>
  <c r="AQ123" i="38"/>
  <c r="AQ133" i="38" s="1"/>
  <c r="AQ147" i="38" s="1"/>
  <c r="AQ214" i="38" s="1"/>
  <c r="AQ122" i="38"/>
  <c r="AQ132" i="38" s="1"/>
  <c r="AQ146" i="38" s="1"/>
  <c r="AQ124" i="38"/>
  <c r="AR33" i="30"/>
  <c r="AR58" i="31" s="1"/>
  <c r="AR19" i="35"/>
  <c r="AQ52" i="31"/>
  <c r="AQ64" i="31" s="1"/>
  <c r="AQ34" i="30"/>
  <c r="AR31" i="30" s="1"/>
  <c r="AQ17" i="30"/>
  <c r="AR58" i="25"/>
  <c r="AR103" i="25" s="1"/>
  <c r="AT58" i="25"/>
  <c r="AS58" i="25"/>
  <c r="AV58" i="25"/>
  <c r="AW58" i="25"/>
  <c r="AZ58" i="25"/>
  <c r="BB58" i="25"/>
  <c r="CG58" i="25"/>
  <c r="AU58" i="25"/>
  <c r="AX58" i="25"/>
  <c r="BA58" i="25"/>
  <c r="BD58" i="25"/>
  <c r="BC58" i="25"/>
  <c r="BH58" i="25"/>
  <c r="BF58" i="25"/>
  <c r="BM58" i="25"/>
  <c r="BV58" i="25"/>
  <c r="AY58" i="25"/>
  <c r="BE58" i="25"/>
  <c r="BG58" i="25"/>
  <c r="BL58" i="25"/>
  <c r="BP58" i="25"/>
  <c r="BU58" i="25"/>
  <c r="BR58" i="25"/>
  <c r="BX58" i="25"/>
  <c r="BS58" i="25"/>
  <c r="BJ58" i="25"/>
  <c r="BQ58" i="25"/>
  <c r="BK58" i="25"/>
  <c r="BN58" i="25"/>
  <c r="CD58" i="25"/>
  <c r="BI58" i="25"/>
  <c r="BW58" i="25"/>
  <c r="CC58" i="25"/>
  <c r="BZ58" i="25"/>
  <c r="CA58" i="25"/>
  <c r="CB58" i="25"/>
  <c r="CE58" i="25"/>
  <c r="BO58" i="25"/>
  <c r="BY58" i="25"/>
  <c r="CF58" i="25"/>
  <c r="BT58" i="25"/>
  <c r="CH58" i="25"/>
  <c r="H58" i="25"/>
  <c r="AR91" i="31"/>
  <c r="AQ25" i="31"/>
  <c r="AQ37" i="31" s="1"/>
  <c r="AQ40" i="30"/>
  <c r="AR37" i="30" s="1"/>
  <c r="AP98" i="35"/>
  <c r="AP103" i="35" s="1"/>
  <c r="AP101" i="35"/>
  <c r="AP160" i="38"/>
  <c r="AP167" i="38"/>
  <c r="AP169" i="38" s="1"/>
  <c r="AQ19" i="23"/>
  <c r="AQ104" i="31"/>
  <c r="AQ106" i="31" s="1"/>
  <c r="AR103" i="31" s="1"/>
  <c r="AQ51" i="31" l="1"/>
  <c r="AQ19" i="30"/>
  <c r="AR16" i="30" s="1"/>
  <c r="AR40" i="35"/>
  <c r="AR46" i="31"/>
  <c r="AR90" i="31"/>
  <c r="AQ130" i="38"/>
  <c r="AQ144" i="38" s="1"/>
  <c r="AQ171" i="38" s="1"/>
  <c r="AQ172" i="38" s="1"/>
  <c r="AQ173" i="38" s="1"/>
  <c r="AR39" i="30"/>
  <c r="AR31" i="31" s="1"/>
  <c r="AR111" i="31"/>
  <c r="AR25" i="35"/>
  <c r="AR31" i="35" s="1"/>
  <c r="AR18" i="30"/>
  <c r="AR57" i="31" s="1"/>
  <c r="AR60" i="31" s="1"/>
  <c r="AR18" i="35"/>
  <c r="AR21" i="35" s="1"/>
  <c r="AR61" i="35" s="1"/>
  <c r="AQ208" i="38"/>
  <c r="AQ23" i="30"/>
  <c r="H68" i="23"/>
  <c r="AR19" i="31"/>
  <c r="AR46" i="35"/>
  <c r="AR52" i="35" s="1"/>
  <c r="AQ63" i="38" l="1"/>
  <c r="AQ52" i="38"/>
  <c r="AQ51" i="38"/>
  <c r="AQ56" i="38"/>
  <c r="AQ55" i="38"/>
  <c r="AQ64" i="38"/>
  <c r="AQ168" i="38"/>
  <c r="AQ210" i="38"/>
  <c r="AR68" i="23"/>
  <c r="AS68" i="23"/>
  <c r="AT68" i="23"/>
  <c r="AU68" i="23"/>
  <c r="AW68" i="23"/>
  <c r="AV68" i="23"/>
  <c r="AX68" i="23"/>
  <c r="BB68" i="23"/>
  <c r="BC68" i="23"/>
  <c r="BA68" i="23"/>
  <c r="AY68" i="23"/>
  <c r="BD68" i="23"/>
  <c r="AZ68" i="23"/>
  <c r="BG68" i="23"/>
  <c r="BE68" i="23"/>
  <c r="BM68" i="23"/>
  <c r="BH68" i="23"/>
  <c r="BJ68" i="23"/>
  <c r="BK68" i="23"/>
  <c r="BL68" i="23"/>
  <c r="BN68" i="23"/>
  <c r="BO68" i="23"/>
  <c r="BF68" i="23"/>
  <c r="BI68" i="23"/>
  <c r="BU68" i="23"/>
  <c r="BR68" i="23"/>
  <c r="BS68" i="23"/>
  <c r="BT68" i="23"/>
  <c r="BV68" i="23"/>
  <c r="BQ68" i="23"/>
  <c r="BW68" i="23"/>
  <c r="BP68" i="23"/>
  <c r="BY68" i="23"/>
  <c r="CB68" i="23"/>
  <c r="CD68" i="23"/>
  <c r="CC68" i="23"/>
  <c r="BZ68" i="23"/>
  <c r="CA68" i="23"/>
  <c r="BX68" i="23"/>
  <c r="CH68" i="23"/>
  <c r="CG68" i="23"/>
  <c r="CE68" i="23"/>
  <c r="CF68" i="23"/>
  <c r="AR39" i="35"/>
  <c r="AR42" i="35" s="1"/>
  <c r="AR60" i="35" s="1"/>
  <c r="AR63" i="35" s="1"/>
  <c r="AR45" i="31"/>
  <c r="AQ24" i="31"/>
  <c r="AQ25" i="30"/>
  <c r="AR22" i="30" s="1"/>
  <c r="AQ54" i="31"/>
  <c r="AQ63" i="31"/>
  <c r="AQ66" i="31" s="1"/>
  <c r="AQ94" i="38" l="1"/>
  <c r="AQ76" i="38"/>
  <c r="AQ92" i="35"/>
  <c r="AR105" i="31"/>
  <c r="AR113" i="23"/>
  <c r="AM19" i="22"/>
  <c r="AQ71" i="38"/>
  <c r="AQ81" i="35"/>
  <c r="AQ70" i="38"/>
  <c r="AQ59" i="38"/>
  <c r="AQ225" i="38"/>
  <c r="AQ220" i="38"/>
  <c r="AR18" i="31"/>
  <c r="AR45" i="35"/>
  <c r="AQ82" i="35"/>
  <c r="AQ60" i="38"/>
  <c r="AR48" i="31"/>
  <c r="AQ27" i="31"/>
  <c r="AQ36" i="31"/>
  <c r="AQ39" i="31" s="1"/>
  <c r="AQ90" i="38"/>
  <c r="AQ91" i="35"/>
  <c r="AQ93" i="35" s="1"/>
  <c r="AQ75" i="38"/>
  <c r="AQ77" i="38"/>
  <c r="AR51" i="35" l="1"/>
  <c r="AR54" i="35" s="1"/>
  <c r="AR48" i="35"/>
  <c r="AQ83" i="35"/>
  <c r="AQ104" i="38"/>
  <c r="AR180" i="38"/>
  <c r="AR187" i="38" s="1"/>
  <c r="AR24" i="30"/>
  <c r="AR30" i="31" s="1"/>
  <c r="AR33" i="31" s="1"/>
  <c r="AR75" i="31" s="1"/>
  <c r="AR67" i="35" s="1"/>
  <c r="AR73" i="35" s="1"/>
  <c r="AR24" i="35"/>
  <c r="AQ89" i="38"/>
  <c r="AQ72" i="38"/>
  <c r="AM21" i="22" s="1"/>
  <c r="AM22" i="22" s="1"/>
  <c r="AQ86" i="35"/>
  <c r="AQ226" i="38"/>
  <c r="AM35" i="22"/>
  <c r="AM38" i="22" s="1"/>
  <c r="AM27" i="39" s="1"/>
  <c r="AM16" i="39" s="1"/>
  <c r="AM29" i="22"/>
  <c r="AM33" i="22" s="1"/>
  <c r="AM26" i="39" s="1"/>
  <c r="AM119" i="22"/>
  <c r="AM122" i="22" s="1"/>
  <c r="AM60" i="39" s="1"/>
  <c r="AM91" i="22"/>
  <c r="AM94" i="22" s="1"/>
  <c r="AM49" i="39" s="1"/>
  <c r="AM63" i="22"/>
  <c r="AM66" i="22" s="1"/>
  <c r="AM38" i="39" s="1"/>
  <c r="AM113" i="22"/>
  <c r="AM117" i="22" s="1"/>
  <c r="AM59" i="39" s="1"/>
  <c r="AM85" i="22"/>
  <c r="AM89" i="22" s="1"/>
  <c r="AM48" i="39" s="1"/>
  <c r="AM57" i="22"/>
  <c r="AM61" i="22" s="1"/>
  <c r="AM37" i="39" s="1"/>
  <c r="AR21" i="31"/>
  <c r="AR74" i="31" s="1"/>
  <c r="AQ93" i="38"/>
  <c r="AQ87" i="35"/>
  <c r="AQ109" i="38"/>
  <c r="AR182" i="38"/>
  <c r="AR189" i="38" s="1"/>
  <c r="AM41" i="39" l="1"/>
  <c r="AR30" i="35"/>
  <c r="AR33" i="35" s="1"/>
  <c r="AR27" i="35"/>
  <c r="AM15" i="39"/>
  <c r="AM30" i="39"/>
  <c r="AR194" i="38"/>
  <c r="AR209" i="38"/>
  <c r="AQ108" i="38"/>
  <c r="AQ110" i="38" s="1"/>
  <c r="AQ97" i="35" s="1"/>
  <c r="AQ102" i="35" s="1"/>
  <c r="AR181" i="38"/>
  <c r="AR188" i="38" s="1"/>
  <c r="AR195" i="38" s="1"/>
  <c r="AR122" i="23"/>
  <c r="AR123" i="23" s="1"/>
  <c r="AR113" i="25"/>
  <c r="AR114" i="25" s="1"/>
  <c r="AR215" i="38"/>
  <c r="AR196" i="38"/>
  <c r="AR140" i="38" s="1"/>
  <c r="AM52" i="39"/>
  <c r="AQ88" i="35"/>
  <c r="AQ103" i="38"/>
  <c r="AQ105" i="38" s="1"/>
  <c r="AR179" i="38"/>
  <c r="AR186" i="38" s="1"/>
  <c r="AR193" i="38" s="1"/>
  <c r="AM63" i="39"/>
  <c r="AM47" i="22"/>
  <c r="AM50" i="22" s="1"/>
  <c r="AM32" i="39" s="1"/>
  <c r="AM21" i="39" s="1"/>
  <c r="AR76" i="31" s="1"/>
  <c r="AR68" i="35" s="1"/>
  <c r="AR74" i="35" s="1"/>
  <c r="AM75" i="22"/>
  <c r="AM78" i="22" s="1"/>
  <c r="AM43" i="39" s="1"/>
  <c r="AM103" i="22"/>
  <c r="AM106" i="22" s="1"/>
  <c r="AM54" i="39" s="1"/>
  <c r="AM131" i="22"/>
  <c r="AM134" i="22" s="1"/>
  <c r="AM65" i="39" s="1"/>
  <c r="AR77" i="31"/>
  <c r="AR83" i="38" s="1"/>
  <c r="AR66" i="35"/>
  <c r="AR213" i="38" l="1"/>
  <c r="AR139" i="38"/>
  <c r="AR72" i="35"/>
  <c r="AR75" i="35" s="1"/>
  <c r="AR69" i="35"/>
  <c r="AR207" i="38"/>
  <c r="AR137" i="38"/>
  <c r="AR138" i="38" s="1"/>
  <c r="AQ156" i="38"/>
  <c r="AQ159" i="38" s="1"/>
  <c r="AQ96" i="35"/>
  <c r="AQ114" i="38"/>
  <c r="AR18" i="23"/>
  <c r="AR18" i="25"/>
  <c r="AR19" i="25" s="1"/>
  <c r="AM19" i="39"/>
  <c r="AT154" i="25"/>
  <c r="BB154" i="25"/>
  <c r="BG154" i="25"/>
  <c r="AY154" i="25"/>
  <c r="AV154" i="25"/>
  <c r="AS154" i="25"/>
  <c r="AS198" i="25" s="1"/>
  <c r="AX154" i="25"/>
  <c r="AU154" i="25"/>
  <c r="BC154" i="25"/>
  <c r="AW154" i="25"/>
  <c r="BD154" i="25"/>
  <c r="BA154" i="25"/>
  <c r="AR32" i="30"/>
  <c r="AZ154" i="25"/>
  <c r="BE154" i="25"/>
  <c r="BF154" i="25"/>
  <c r="H154" i="25"/>
  <c r="AR127" i="38"/>
  <c r="AR157" i="38"/>
  <c r="AR126" i="38"/>
  <c r="H173" i="23"/>
  <c r="AR38" i="30"/>
  <c r="AR110" i="31"/>
  <c r="AR112" i="31" s="1"/>
  <c r="AS109" i="31" s="1"/>
  <c r="AQ160" i="38" l="1"/>
  <c r="AQ167" i="38"/>
  <c r="AQ169" i="38" s="1"/>
  <c r="AR121" i="38"/>
  <c r="AR131" i="38" s="1"/>
  <c r="AR145" i="38" s="1"/>
  <c r="AR120" i="38"/>
  <c r="AM15" i="22"/>
  <c r="AQ98" i="35"/>
  <c r="AQ103" i="35" s="1"/>
  <c r="AQ101" i="35"/>
  <c r="AS91" i="31"/>
  <c r="AU59" i="25"/>
  <c r="AT59" i="25"/>
  <c r="BC59" i="25"/>
  <c r="AV59" i="25"/>
  <c r="AW59" i="25"/>
  <c r="AZ59" i="25"/>
  <c r="BB59" i="25"/>
  <c r="CG59" i="25"/>
  <c r="AS59" i="25"/>
  <c r="AS103" i="25" s="1"/>
  <c r="AY59" i="25"/>
  <c r="BI59" i="25"/>
  <c r="BZ59" i="25"/>
  <c r="BH59" i="25"/>
  <c r="BF59" i="25"/>
  <c r="BM59" i="25"/>
  <c r="BE59" i="25"/>
  <c r="BY59" i="25"/>
  <c r="CC59" i="25"/>
  <c r="CE59" i="25"/>
  <c r="BD59" i="25"/>
  <c r="BG59" i="25"/>
  <c r="BL59" i="25"/>
  <c r="BP59" i="25"/>
  <c r="BU59" i="25"/>
  <c r="BO59" i="25"/>
  <c r="BT59" i="25"/>
  <c r="AR17" i="30"/>
  <c r="BS59" i="25"/>
  <c r="BJ59" i="25"/>
  <c r="BQ59" i="25"/>
  <c r="BK59" i="25"/>
  <c r="BR59" i="25"/>
  <c r="CD59" i="25"/>
  <c r="BW59" i="25"/>
  <c r="BX59" i="25"/>
  <c r="CA59" i="25"/>
  <c r="CB59" i="25"/>
  <c r="AX59" i="25"/>
  <c r="BA59" i="25"/>
  <c r="CF59" i="25"/>
  <c r="BN59" i="25"/>
  <c r="BV59" i="25"/>
  <c r="CH59" i="25"/>
  <c r="H59" i="25"/>
  <c r="AR25" i="31"/>
  <c r="AR37" i="31" s="1"/>
  <c r="AR40" i="30"/>
  <c r="AS37" i="30" s="1"/>
  <c r="AS33" i="30"/>
  <c r="AS58" i="31" s="1"/>
  <c r="AS19" i="35"/>
  <c r="AR19" i="23"/>
  <c r="AR104" i="31"/>
  <c r="AR106" i="31" s="1"/>
  <c r="AS103" i="31" s="1"/>
  <c r="AT173" i="23"/>
  <c r="AU173" i="23"/>
  <c r="AV173" i="23"/>
  <c r="AY173" i="23"/>
  <c r="AZ173" i="23"/>
  <c r="BD173" i="23"/>
  <c r="AS173" i="23"/>
  <c r="AS217" i="23" s="1"/>
  <c r="AW173" i="23"/>
  <c r="AX173" i="23"/>
  <c r="BB173" i="23"/>
  <c r="BI173" i="23"/>
  <c r="BK173" i="23"/>
  <c r="BF173" i="23"/>
  <c r="BG173" i="23"/>
  <c r="BH173" i="23"/>
  <c r="BA173" i="23"/>
  <c r="BC173" i="23"/>
  <c r="BE173" i="23"/>
  <c r="BN173" i="23"/>
  <c r="BJ173" i="23"/>
  <c r="BL173" i="23"/>
  <c r="BM173" i="23"/>
  <c r="BO173" i="23"/>
  <c r="BT173" i="23"/>
  <c r="BQ173" i="23"/>
  <c r="BP173" i="23"/>
  <c r="BR173" i="23"/>
  <c r="BX173" i="23"/>
  <c r="BS173" i="23"/>
  <c r="BU173" i="23"/>
  <c r="BV173" i="23"/>
  <c r="BW173" i="23"/>
  <c r="BY173" i="23"/>
  <c r="BZ173" i="23"/>
  <c r="CD173" i="23"/>
  <c r="CA173" i="23"/>
  <c r="CC173" i="23"/>
  <c r="CB173" i="23"/>
  <c r="CF173" i="23"/>
  <c r="CH173" i="23"/>
  <c r="CE173" i="23"/>
  <c r="CG173" i="23"/>
  <c r="AR52" i="31"/>
  <c r="AR64" i="31" s="1"/>
  <c r="AR34" i="30"/>
  <c r="AS31" i="30" s="1"/>
  <c r="AR122" i="38"/>
  <c r="AR132" i="38" s="1"/>
  <c r="AR146" i="38" s="1"/>
  <c r="AR123" i="38"/>
  <c r="AR133" i="38" s="1"/>
  <c r="AR147" i="38" s="1"/>
  <c r="AR214" i="38" s="1"/>
  <c r="AR124" i="38"/>
  <c r="AS39" i="30" l="1"/>
  <c r="AS31" i="31" s="1"/>
  <c r="AS111" i="31"/>
  <c r="AS25" i="35"/>
  <c r="AS31" i="35" s="1"/>
  <c r="AS90" i="31"/>
  <c r="H69" i="23"/>
  <c r="AR23" i="30"/>
  <c r="AS18" i="30"/>
  <c r="AS57" i="31" s="1"/>
  <c r="AS60" i="31" s="1"/>
  <c r="AS18" i="35"/>
  <c r="AS21" i="35" s="1"/>
  <c r="AS61" i="35" s="1"/>
  <c r="AR130" i="38"/>
  <c r="AR144" i="38" s="1"/>
  <c r="AR171" i="38"/>
  <c r="AS40" i="35"/>
  <c r="AS46" i="31"/>
  <c r="AR208" i="38"/>
  <c r="AR51" i="31"/>
  <c r="AR19" i="30"/>
  <c r="AS16" i="30" s="1"/>
  <c r="AS19" i="31"/>
  <c r="AS46" i="35"/>
  <c r="AS52" i="35" l="1"/>
  <c r="AR63" i="38"/>
  <c r="AR51" i="38"/>
  <c r="AR55" i="38"/>
  <c r="AR52" i="38"/>
  <c r="AR56" i="38"/>
  <c r="AR64" i="38"/>
  <c r="AR168" i="38"/>
  <c r="AR210" i="38"/>
  <c r="AR24" i="31"/>
  <c r="AR25" i="30"/>
  <c r="AS22" i="30" s="1"/>
  <c r="AV69" i="23"/>
  <c r="AS69" i="23"/>
  <c r="AZ69" i="23"/>
  <c r="AT69" i="23"/>
  <c r="AU69" i="23"/>
  <c r="AW69" i="23"/>
  <c r="AX69" i="23"/>
  <c r="BA69" i="23"/>
  <c r="AY69" i="23"/>
  <c r="BD69" i="23"/>
  <c r="BC69" i="23"/>
  <c r="BG69" i="23"/>
  <c r="BE69" i="23"/>
  <c r="BB69" i="23"/>
  <c r="BJ69" i="23"/>
  <c r="BK69" i="23"/>
  <c r="BM69" i="23"/>
  <c r="BH69" i="23"/>
  <c r="BQ69" i="23"/>
  <c r="BL69" i="23"/>
  <c r="BN69" i="23"/>
  <c r="BO69" i="23"/>
  <c r="BF69" i="23"/>
  <c r="BP69" i="23"/>
  <c r="BU69" i="23"/>
  <c r="BR69" i="23"/>
  <c r="BS69" i="23"/>
  <c r="BT69" i="23"/>
  <c r="BI69" i="23"/>
  <c r="BY69" i="23"/>
  <c r="BW69" i="23"/>
  <c r="BV69" i="23"/>
  <c r="BX69" i="23"/>
  <c r="CB69" i="23"/>
  <c r="CD69" i="23"/>
  <c r="CF69" i="23"/>
  <c r="CH69" i="23"/>
  <c r="CA69" i="23"/>
  <c r="CG69" i="23"/>
  <c r="CE69" i="23"/>
  <c r="BZ69" i="23"/>
  <c r="CC69" i="23"/>
  <c r="AR172" i="38"/>
  <c r="AR173" i="38" s="1"/>
  <c r="AS39" i="35"/>
  <c r="AS42" i="35" s="1"/>
  <c r="AS60" i="35" s="1"/>
  <c r="AS63" i="35" s="1"/>
  <c r="AS45" i="31"/>
  <c r="AR54" i="31"/>
  <c r="AR63" i="31"/>
  <c r="AR66" i="31" s="1"/>
  <c r="AR94" i="38" l="1"/>
  <c r="AR76" i="38"/>
  <c r="AR92" i="35"/>
  <c r="AS105" i="31"/>
  <c r="AS113" i="23"/>
  <c r="AR82" i="35"/>
  <c r="AR60" i="38"/>
  <c r="AR225" i="38"/>
  <c r="AR220" i="38"/>
  <c r="AS48" i="31"/>
  <c r="AS18" i="31"/>
  <c r="AS45" i="35"/>
  <c r="AN19" i="22"/>
  <c r="AR81" i="35"/>
  <c r="AR71" i="38"/>
  <c r="AR70" i="38"/>
  <c r="AR59" i="38"/>
  <c r="AR27" i="31"/>
  <c r="AR36" i="31"/>
  <c r="AR39" i="31" s="1"/>
  <c r="AR90" i="38"/>
  <c r="AR91" i="35"/>
  <c r="AR75" i="38"/>
  <c r="AR77" i="38"/>
  <c r="AR93" i="35" l="1"/>
  <c r="AR83" i="35"/>
  <c r="AN35" i="22"/>
  <c r="AN38" i="22" s="1"/>
  <c r="AN27" i="39" s="1"/>
  <c r="AN16" i="39" s="1"/>
  <c r="AN29" i="22"/>
  <c r="AN33" i="22" s="1"/>
  <c r="AN26" i="39" s="1"/>
  <c r="AN91" i="22"/>
  <c r="AN94" i="22" s="1"/>
  <c r="AN49" i="39" s="1"/>
  <c r="AN57" i="22"/>
  <c r="AN61" i="22" s="1"/>
  <c r="AN37" i="39" s="1"/>
  <c r="AN63" i="22"/>
  <c r="AN66" i="22" s="1"/>
  <c r="AN38" i="39" s="1"/>
  <c r="AN85" i="22"/>
  <c r="AN89" i="22" s="1"/>
  <c r="AN48" i="39" s="1"/>
  <c r="AN52" i="39" s="1"/>
  <c r="AN113" i="22"/>
  <c r="AN117" i="22" s="1"/>
  <c r="AN59" i="39" s="1"/>
  <c r="AN119" i="22"/>
  <c r="AN122" i="22" s="1"/>
  <c r="AN60" i="39" s="1"/>
  <c r="AR93" i="38"/>
  <c r="AR87" i="35"/>
  <c r="AS51" i="35"/>
  <c r="AS54" i="35" s="1"/>
  <c r="AS48" i="35"/>
  <c r="AS21" i="31"/>
  <c r="AS74" i="31" s="1"/>
  <c r="AR72" i="38"/>
  <c r="AN21" i="22" s="1"/>
  <c r="AN22" i="22" s="1"/>
  <c r="AR89" i="38"/>
  <c r="AR86" i="35"/>
  <c r="AR226" i="38"/>
  <c r="AS24" i="30"/>
  <c r="AS30" i="31" s="1"/>
  <c r="AS33" i="31" s="1"/>
  <c r="AS75" i="31" s="1"/>
  <c r="AS67" i="35" s="1"/>
  <c r="AS73" i="35" s="1"/>
  <c r="AS24" i="35"/>
  <c r="AS180" i="38"/>
  <c r="AS187" i="38" s="1"/>
  <c r="AR104" i="38"/>
  <c r="AR109" i="38"/>
  <c r="AS182" i="38"/>
  <c r="AS189" i="38" s="1"/>
  <c r="AR88" i="35" l="1"/>
  <c r="AN63" i="39"/>
  <c r="AS30" i="35"/>
  <c r="AS33" i="35" s="1"/>
  <c r="AS27" i="35"/>
  <c r="AS66" i="35"/>
  <c r="AN41" i="39"/>
  <c r="AS196" i="38"/>
  <c r="AS140" i="38" s="1"/>
  <c r="AS215" i="38"/>
  <c r="AR103" i="38"/>
  <c r="AR105" i="38" s="1"/>
  <c r="AS179" i="38"/>
  <c r="AS186" i="38" s="1"/>
  <c r="AS193" i="38" s="1"/>
  <c r="AS181" i="38"/>
  <c r="AS188" i="38" s="1"/>
  <c r="AS195" i="38" s="1"/>
  <c r="AR108" i="38"/>
  <c r="AR110" i="38" s="1"/>
  <c r="AR97" i="35" s="1"/>
  <c r="AR102" i="35" s="1"/>
  <c r="AN15" i="39"/>
  <c r="AN30" i="39"/>
  <c r="AS194" i="38"/>
  <c r="AS209" i="38"/>
  <c r="AN47" i="22"/>
  <c r="AN50" i="22" s="1"/>
  <c r="AN32" i="39" s="1"/>
  <c r="AN21" i="39" s="1"/>
  <c r="AS76" i="31" s="1"/>
  <c r="AS68" i="35" s="1"/>
  <c r="AS74" i="35" s="1"/>
  <c r="AN103" i="22"/>
  <c r="AN106" i="22" s="1"/>
  <c r="AN54" i="39" s="1"/>
  <c r="AN75" i="22"/>
  <c r="AN78" i="22" s="1"/>
  <c r="AN43" i="39" s="1"/>
  <c r="AN131" i="22"/>
  <c r="AN134" i="22" s="1"/>
  <c r="AN65" i="39" s="1"/>
  <c r="AS122" i="23"/>
  <c r="AS123" i="23" s="1"/>
  <c r="AS113" i="25"/>
  <c r="AS114" i="25" s="1"/>
  <c r="AS77" i="31" l="1"/>
  <c r="AS83" i="38" s="1"/>
  <c r="AW155" i="25"/>
  <c r="BD155" i="25"/>
  <c r="AT155" i="25"/>
  <c r="AT198" i="25" s="1"/>
  <c r="BB155" i="25"/>
  <c r="BG155" i="25"/>
  <c r="AY155" i="25"/>
  <c r="AV155" i="25"/>
  <c r="AS32" i="30"/>
  <c r="BA155" i="25"/>
  <c r="AX155" i="25"/>
  <c r="AZ155" i="25"/>
  <c r="BC155" i="25"/>
  <c r="BH155" i="25"/>
  <c r="BF155" i="25"/>
  <c r="AU155" i="25"/>
  <c r="BE155" i="25"/>
  <c r="H155" i="25"/>
  <c r="AS69" i="35"/>
  <c r="AS72" i="35"/>
  <c r="AS75" i="35" s="1"/>
  <c r="AS18" i="23"/>
  <c r="AS18" i="25"/>
  <c r="AS19" i="25" s="1"/>
  <c r="AN19" i="39"/>
  <c r="AS127" i="38"/>
  <c r="AS157" i="38"/>
  <c r="AS126" i="38"/>
  <c r="H174" i="23"/>
  <c r="AS38" i="30"/>
  <c r="AS110" i="31"/>
  <c r="AS112" i="31" s="1"/>
  <c r="AT109" i="31" s="1"/>
  <c r="AS139" i="38"/>
  <c r="AS213" i="38"/>
  <c r="AS137" i="38"/>
  <c r="AS138" i="38" s="1"/>
  <c r="AS207" i="38"/>
  <c r="AR156" i="38"/>
  <c r="AR159" i="38" s="1"/>
  <c r="AR96" i="35"/>
  <c r="AR114" i="38"/>
  <c r="AS122" i="38" l="1"/>
  <c r="AS132" i="38" s="1"/>
  <c r="AS146" i="38" s="1"/>
  <c r="AS123" i="38"/>
  <c r="AS133" i="38" s="1"/>
  <c r="AS147" i="38" s="1"/>
  <c r="AS214" i="38" s="1"/>
  <c r="AS124" i="38"/>
  <c r="AS52" i="31"/>
  <c r="AS64" i="31" s="1"/>
  <c r="AS34" i="30"/>
  <c r="AT31" i="30" s="1"/>
  <c r="AV60" i="25"/>
  <c r="AU60" i="25"/>
  <c r="AX60" i="25"/>
  <c r="AY60" i="25"/>
  <c r="AS17" i="30"/>
  <c r="BC60" i="25"/>
  <c r="AW60" i="25"/>
  <c r="AZ60" i="25"/>
  <c r="AT60" i="25"/>
  <c r="AT103" i="25" s="1"/>
  <c r="BA60" i="25"/>
  <c r="BD60" i="25"/>
  <c r="BB60" i="25"/>
  <c r="BK60" i="25"/>
  <c r="BN60" i="25"/>
  <c r="CD60" i="25"/>
  <c r="BI60" i="25"/>
  <c r="BH60" i="25"/>
  <c r="BF60" i="25"/>
  <c r="BM60" i="25"/>
  <c r="BV60" i="25"/>
  <c r="BE60" i="25"/>
  <c r="BY60" i="25"/>
  <c r="CG60" i="25"/>
  <c r="BR60" i="25"/>
  <c r="BO60" i="25"/>
  <c r="BT60" i="25"/>
  <c r="BS60" i="25"/>
  <c r="BJ60" i="25"/>
  <c r="BQ60" i="25"/>
  <c r="BP60" i="25"/>
  <c r="CC60" i="25"/>
  <c r="BW60" i="25"/>
  <c r="BZ60" i="25"/>
  <c r="CE60" i="25"/>
  <c r="BG60" i="25"/>
  <c r="BL60" i="25"/>
  <c r="BU60" i="25"/>
  <c r="BX60" i="25"/>
  <c r="CA60" i="25"/>
  <c r="CB60" i="25"/>
  <c r="CF60" i="25"/>
  <c r="CH60" i="25"/>
  <c r="H60" i="25"/>
  <c r="AT91" i="31"/>
  <c r="AS19" i="23"/>
  <c r="AS104" i="31"/>
  <c r="AS106" i="31" s="1"/>
  <c r="AT103" i="31" s="1"/>
  <c r="AS121" i="38"/>
  <c r="AS131" i="38" s="1"/>
  <c r="AS145" i="38" s="1"/>
  <c r="AS120" i="38"/>
  <c r="AN15" i="22"/>
  <c r="AT33" i="30"/>
  <c r="AT58" i="31" s="1"/>
  <c r="AT19" i="35"/>
  <c r="AV174" i="23"/>
  <c r="AY174" i="23"/>
  <c r="AT174" i="23"/>
  <c r="AT217" i="23" s="1"/>
  <c r="AZ174" i="23"/>
  <c r="AW174" i="23"/>
  <c r="AU174" i="23"/>
  <c r="AX174" i="23"/>
  <c r="BA174" i="23"/>
  <c r="BC174" i="23"/>
  <c r="BD174" i="23"/>
  <c r="BB174" i="23"/>
  <c r="BJ174" i="23"/>
  <c r="BI174" i="23"/>
  <c r="BK174" i="23"/>
  <c r="BF174" i="23"/>
  <c r="BG174" i="23"/>
  <c r="BL174" i="23"/>
  <c r="BH174" i="23"/>
  <c r="BP174" i="23"/>
  <c r="BE174" i="23"/>
  <c r="BN174" i="23"/>
  <c r="BS174" i="23"/>
  <c r="BU174" i="23"/>
  <c r="BO174" i="23"/>
  <c r="BQ174" i="23"/>
  <c r="BM174" i="23"/>
  <c r="BT174" i="23"/>
  <c r="BX174" i="23"/>
  <c r="BR174" i="23"/>
  <c r="BV174" i="23"/>
  <c r="BW174" i="23"/>
  <c r="BY174" i="23"/>
  <c r="BZ174" i="23"/>
  <c r="CA174" i="23"/>
  <c r="CB174" i="23"/>
  <c r="CD174" i="23"/>
  <c r="CF174" i="23"/>
  <c r="CC174" i="23"/>
  <c r="CH174" i="23"/>
  <c r="CG174" i="23"/>
  <c r="CE174" i="23"/>
  <c r="AS25" i="31"/>
  <c r="AS37" i="31" s="1"/>
  <c r="AS40" i="30"/>
  <c r="AT37" i="30" s="1"/>
  <c r="AR98" i="35"/>
  <c r="AR103" i="35" s="1"/>
  <c r="AR101" i="35"/>
  <c r="AR167" i="38"/>
  <c r="AR169" i="38" s="1"/>
  <c r="AR160" i="38"/>
  <c r="AT19" i="31" l="1"/>
  <c r="AT46" i="35"/>
  <c r="AT90" i="31"/>
  <c r="AT40" i="35"/>
  <c r="AT46" i="31"/>
  <c r="AT18" i="30"/>
  <c r="AT57" i="31" s="1"/>
  <c r="AT60" i="31" s="1"/>
  <c r="AT18" i="35"/>
  <c r="AT21" i="35" s="1"/>
  <c r="AT61" i="35" s="1"/>
  <c r="H70" i="23"/>
  <c r="AS23" i="30"/>
  <c r="AS51" i="31"/>
  <c r="AS19" i="30"/>
  <c r="AT16" i="30" s="1"/>
  <c r="AS208" i="38"/>
  <c r="AT39" i="30"/>
  <c r="AT31" i="31" s="1"/>
  <c r="AT25" i="35"/>
  <c r="AT31" i="35" s="1"/>
  <c r="AT111" i="31"/>
  <c r="AS130" i="38"/>
  <c r="AS144" i="38" s="1"/>
  <c r="AS171" i="38" s="1"/>
  <c r="AS172" i="38" s="1"/>
  <c r="AS173" i="38" s="1"/>
  <c r="AS55" i="38" l="1"/>
  <c r="AS52" i="38"/>
  <c r="AS56" i="38"/>
  <c r="AS64" i="38"/>
  <c r="AS63" i="38"/>
  <c r="AS51" i="38"/>
  <c r="AS168" i="38"/>
  <c r="AS210" i="38"/>
  <c r="AT39" i="35"/>
  <c r="AT42" i="35" s="1"/>
  <c r="AT60" i="35" s="1"/>
  <c r="AT63" i="35" s="1"/>
  <c r="AT45" i="31"/>
  <c r="AS54" i="31"/>
  <c r="AS63" i="31"/>
  <c r="AS66" i="31" s="1"/>
  <c r="AS24" i="31"/>
  <c r="AS25" i="30"/>
  <c r="AT22" i="30" s="1"/>
  <c r="AU70" i="23"/>
  <c r="AT70" i="23"/>
  <c r="AV70" i="23"/>
  <c r="AZ70" i="23"/>
  <c r="BE70" i="23"/>
  <c r="AW70" i="23"/>
  <c r="AX70" i="23"/>
  <c r="BB70" i="23"/>
  <c r="BA70" i="23"/>
  <c r="AY70" i="23"/>
  <c r="BD70" i="23"/>
  <c r="BF70" i="23"/>
  <c r="BH70" i="23"/>
  <c r="BC70" i="23"/>
  <c r="BG70" i="23"/>
  <c r="BI70" i="23"/>
  <c r="BM70" i="23"/>
  <c r="BJ70" i="23"/>
  <c r="BK70" i="23"/>
  <c r="BQ70" i="23"/>
  <c r="BL70" i="23"/>
  <c r="BV70" i="23"/>
  <c r="BN70" i="23"/>
  <c r="BP70" i="23"/>
  <c r="BO70" i="23"/>
  <c r="BR70" i="23"/>
  <c r="BS70" i="23"/>
  <c r="BT70" i="23"/>
  <c r="BX70" i="23"/>
  <c r="BY70" i="23"/>
  <c r="BW70" i="23"/>
  <c r="BZ70" i="23"/>
  <c r="CA70" i="23"/>
  <c r="CB70" i="23"/>
  <c r="CC70" i="23"/>
  <c r="CF70" i="23"/>
  <c r="CH70" i="23"/>
  <c r="BU70" i="23"/>
  <c r="CG70" i="23"/>
  <c r="CD70" i="23"/>
  <c r="CE70" i="23"/>
  <c r="AT52" i="35"/>
  <c r="AT18" i="31" l="1"/>
  <c r="AT45" i="35"/>
  <c r="AS27" i="31"/>
  <c r="AS36" i="31"/>
  <c r="AS39" i="31" s="1"/>
  <c r="AO19" i="22"/>
  <c r="AS71" i="38"/>
  <c r="AS81" i="35"/>
  <c r="AS70" i="38"/>
  <c r="AS59" i="38"/>
  <c r="AS90" i="38"/>
  <c r="AS91" i="35"/>
  <c r="AS77" i="38"/>
  <c r="AS75" i="38"/>
  <c r="AS94" i="38"/>
  <c r="AS92" i="35"/>
  <c r="AS76" i="38"/>
  <c r="AS225" i="38"/>
  <c r="AS220" i="38"/>
  <c r="AT48" i="31"/>
  <c r="AS82" i="35"/>
  <c r="AS60" i="38"/>
  <c r="AT105" i="31"/>
  <c r="AT113" i="23"/>
  <c r="AS83" i="35" l="1"/>
  <c r="AO35" i="22"/>
  <c r="AO38" i="22" s="1"/>
  <c r="AO27" i="39" s="1"/>
  <c r="AO16" i="39" s="1"/>
  <c r="AO29" i="22"/>
  <c r="AO33" i="22" s="1"/>
  <c r="AO26" i="39" s="1"/>
  <c r="AO85" i="22"/>
  <c r="AO89" i="22" s="1"/>
  <c r="AO48" i="39" s="1"/>
  <c r="AO113" i="22"/>
  <c r="AO117" i="22" s="1"/>
  <c r="AO59" i="39" s="1"/>
  <c r="AO91" i="22"/>
  <c r="AO94" i="22" s="1"/>
  <c r="AO49" i="39" s="1"/>
  <c r="AO119" i="22"/>
  <c r="AO122" i="22" s="1"/>
  <c r="AO60" i="39" s="1"/>
  <c r="AO63" i="22"/>
  <c r="AO66" i="22" s="1"/>
  <c r="AO38" i="39" s="1"/>
  <c r="AO57" i="22"/>
  <c r="AO61" i="22" s="1"/>
  <c r="AO37" i="39" s="1"/>
  <c r="AS93" i="35"/>
  <c r="AT182" i="38"/>
  <c r="AT189" i="38" s="1"/>
  <c r="AS109" i="38"/>
  <c r="AT180" i="38"/>
  <c r="AT187" i="38" s="1"/>
  <c r="AS104" i="38"/>
  <c r="AT51" i="35"/>
  <c r="AT54" i="35" s="1"/>
  <c r="AT48" i="35"/>
  <c r="AS89" i="38"/>
  <c r="AS72" i="38"/>
  <c r="AO21" i="22" s="1"/>
  <c r="AO22" i="22" s="1"/>
  <c r="AS86" i="35"/>
  <c r="AS226" i="38"/>
  <c r="AT21" i="31"/>
  <c r="AT74" i="31" s="1"/>
  <c r="AS93" i="38"/>
  <c r="AS87" i="35"/>
  <c r="AT24" i="30"/>
  <c r="AT30" i="31" s="1"/>
  <c r="AT33" i="31" s="1"/>
  <c r="AT75" i="31" s="1"/>
  <c r="AT67" i="35" s="1"/>
  <c r="AT73" i="35" s="1"/>
  <c r="AT24" i="35"/>
  <c r="AO41" i="39" l="1"/>
  <c r="AO63" i="39"/>
  <c r="AT66" i="35"/>
  <c r="AT194" i="38"/>
  <c r="AT209" i="38"/>
  <c r="AT27" i="35"/>
  <c r="AT30" i="35"/>
  <c r="AT33" i="35" s="1"/>
  <c r="AS88" i="35"/>
  <c r="AO52" i="39"/>
  <c r="AO47" i="22"/>
  <c r="AO50" i="22" s="1"/>
  <c r="AO32" i="39" s="1"/>
  <c r="AO21" i="39" s="1"/>
  <c r="AT76" i="31" s="1"/>
  <c r="AT68" i="35" s="1"/>
  <c r="AT74" i="35" s="1"/>
  <c r="AO103" i="22"/>
  <c r="AO106" i="22" s="1"/>
  <c r="AO54" i="39" s="1"/>
  <c r="AO131" i="22"/>
  <c r="AO134" i="22" s="1"/>
  <c r="AO65" i="39" s="1"/>
  <c r="AO75" i="22"/>
  <c r="AO78" i="22" s="1"/>
  <c r="AO43" i="39" s="1"/>
  <c r="AT196" i="38"/>
  <c r="AT140" i="38" s="1"/>
  <c r="AT215" i="38"/>
  <c r="AO15" i="39"/>
  <c r="AO30" i="39"/>
  <c r="AT181" i="38"/>
  <c r="AT188" i="38" s="1"/>
  <c r="AT195" i="38" s="1"/>
  <c r="AS108" i="38"/>
  <c r="AS110" i="38" s="1"/>
  <c r="AS97" i="35" s="1"/>
  <c r="AS102" i="35" s="1"/>
  <c r="AT179" i="38"/>
  <c r="AT186" i="38" s="1"/>
  <c r="AT193" i="38" s="1"/>
  <c r="AS103" i="38"/>
  <c r="AS105" i="38" s="1"/>
  <c r="AT122" i="23"/>
  <c r="AT123" i="23" s="1"/>
  <c r="AT113" i="25"/>
  <c r="AT114" i="25" s="1"/>
  <c r="AS156" i="38" l="1"/>
  <c r="AS159" i="38" s="1"/>
  <c r="AS96" i="35"/>
  <c r="AS114" i="38"/>
  <c r="AZ156" i="25"/>
  <c r="BE156" i="25"/>
  <c r="AW156" i="25"/>
  <c r="BD156" i="25"/>
  <c r="AT32" i="30"/>
  <c r="BB156" i="25"/>
  <c r="BG156" i="25"/>
  <c r="AY156" i="25"/>
  <c r="AV156" i="25"/>
  <c r="BA156" i="25"/>
  <c r="BF156" i="25"/>
  <c r="AU156" i="25"/>
  <c r="AU198" i="25" s="1"/>
  <c r="BC156" i="25"/>
  <c r="BI156" i="25"/>
  <c r="AX156" i="25"/>
  <c r="BH156" i="25"/>
  <c r="H156" i="25"/>
  <c r="H175" i="23"/>
  <c r="AT38" i="30"/>
  <c r="AT110" i="31"/>
  <c r="AT112" i="31" s="1"/>
  <c r="AU109" i="31" s="1"/>
  <c r="AT137" i="38"/>
  <c r="AT138" i="38" s="1"/>
  <c r="AT207" i="38"/>
  <c r="AT139" i="38"/>
  <c r="AT213" i="38"/>
  <c r="AT72" i="35"/>
  <c r="AT75" i="35" s="1"/>
  <c r="AT69" i="35"/>
  <c r="AT77" i="31"/>
  <c r="AT83" i="38" s="1"/>
  <c r="AT18" i="23"/>
  <c r="AT18" i="25"/>
  <c r="AT19" i="25" s="1"/>
  <c r="AO19" i="39"/>
  <c r="AU91" i="31" l="1"/>
  <c r="AT52" i="31"/>
  <c r="AT64" i="31" s="1"/>
  <c r="AT34" i="30"/>
  <c r="AU31" i="30" s="1"/>
  <c r="AT127" i="38"/>
  <c r="AT157" i="38"/>
  <c r="AT126" i="38"/>
  <c r="AT25" i="31"/>
  <c r="AT37" i="31" s="1"/>
  <c r="AT40" i="30"/>
  <c r="AU37" i="30" s="1"/>
  <c r="BA175" i="23"/>
  <c r="AV175" i="23"/>
  <c r="AY175" i="23"/>
  <c r="AZ175" i="23"/>
  <c r="AW175" i="23"/>
  <c r="AU175" i="23"/>
  <c r="AU217" i="23" s="1"/>
  <c r="BC175" i="23"/>
  <c r="BD175" i="23"/>
  <c r="BG175" i="23"/>
  <c r="BB175" i="23"/>
  <c r="AX175" i="23"/>
  <c r="BJ175" i="23"/>
  <c r="BI175" i="23"/>
  <c r="BK175" i="23"/>
  <c r="BF175" i="23"/>
  <c r="BM175" i="23"/>
  <c r="BO175" i="23"/>
  <c r="BH175" i="23"/>
  <c r="BE175" i="23"/>
  <c r="BR175" i="23"/>
  <c r="BL175" i="23"/>
  <c r="BS175" i="23"/>
  <c r="BU175" i="23"/>
  <c r="BT175" i="23"/>
  <c r="BQ175" i="23"/>
  <c r="BP175" i="23"/>
  <c r="BW175" i="23"/>
  <c r="BV175" i="23"/>
  <c r="CB175" i="23"/>
  <c r="BX175" i="23"/>
  <c r="BN175" i="23"/>
  <c r="BY175" i="23"/>
  <c r="BZ175" i="23"/>
  <c r="CA175" i="23"/>
  <c r="CE175" i="23"/>
  <c r="CG175" i="23"/>
  <c r="CD175" i="23"/>
  <c r="CF175" i="23"/>
  <c r="CH175" i="23"/>
  <c r="CC175" i="23"/>
  <c r="AV61" i="25"/>
  <c r="AW61" i="25"/>
  <c r="AU61" i="25"/>
  <c r="AU103" i="25" s="1"/>
  <c r="AT17" i="30"/>
  <c r="BA61" i="25"/>
  <c r="BD61" i="25"/>
  <c r="AY61" i="25"/>
  <c r="BC61" i="25"/>
  <c r="AZ61" i="25"/>
  <c r="BB61" i="25"/>
  <c r="AX61" i="25"/>
  <c r="BS61" i="25"/>
  <c r="BJ61" i="25"/>
  <c r="BQ61" i="25"/>
  <c r="BW61" i="25"/>
  <c r="CA61" i="25"/>
  <c r="BK61" i="25"/>
  <c r="BN61" i="25"/>
  <c r="BI61" i="25"/>
  <c r="BZ61" i="25"/>
  <c r="BH61" i="25"/>
  <c r="BF61" i="25"/>
  <c r="BM61" i="25"/>
  <c r="BV61" i="25"/>
  <c r="BG61" i="25"/>
  <c r="BL61" i="25"/>
  <c r="BP61" i="25"/>
  <c r="BU61" i="25"/>
  <c r="CG61" i="25"/>
  <c r="BR61" i="25"/>
  <c r="BE61" i="25"/>
  <c r="CD61" i="25"/>
  <c r="CC61" i="25"/>
  <c r="CE61" i="25"/>
  <c r="BO61" i="25"/>
  <c r="BX61" i="25"/>
  <c r="CB61" i="25"/>
  <c r="BY61" i="25"/>
  <c r="BT61" i="25"/>
  <c r="CF61" i="25"/>
  <c r="CH61" i="25"/>
  <c r="H61" i="25"/>
  <c r="AU33" i="30"/>
  <c r="AU58" i="31" s="1"/>
  <c r="AU19" i="35"/>
  <c r="AT122" i="38"/>
  <c r="AT132" i="38" s="1"/>
  <c r="AT146" i="38" s="1"/>
  <c r="AT123" i="38"/>
  <c r="AT133" i="38" s="1"/>
  <c r="AT147" i="38" s="1"/>
  <c r="AT214" i="38" s="1"/>
  <c r="AT124" i="38"/>
  <c r="AS98" i="35"/>
  <c r="AS103" i="35" s="1"/>
  <c r="AS101" i="35"/>
  <c r="AT19" i="23"/>
  <c r="AT104" i="31"/>
  <c r="AT106" i="31" s="1"/>
  <c r="AU103" i="31" s="1"/>
  <c r="AT121" i="38"/>
  <c r="AT131" i="38" s="1"/>
  <c r="AT145" i="38" s="1"/>
  <c r="AT120" i="38"/>
  <c r="AO15" i="22"/>
  <c r="AS167" i="38"/>
  <c r="AS169" i="38" s="1"/>
  <c r="AS160" i="38"/>
  <c r="AU39" i="30" l="1"/>
  <c r="AU31" i="31" s="1"/>
  <c r="AU111" i="31"/>
  <c r="AU25" i="35"/>
  <c r="AU31" i="35" s="1"/>
  <c r="AU90" i="31"/>
  <c r="H71" i="23"/>
  <c r="AT23" i="30"/>
  <c r="AT51" i="31"/>
  <c r="AT19" i="30"/>
  <c r="AU16" i="30" s="1"/>
  <c r="AT130" i="38"/>
  <c r="AT144" i="38" s="1"/>
  <c r="AT171" i="38"/>
  <c r="AU18" i="30"/>
  <c r="AU57" i="31" s="1"/>
  <c r="AU60" i="31" s="1"/>
  <c r="AU18" i="35"/>
  <c r="AU21" i="35" s="1"/>
  <c r="AU61" i="35" s="1"/>
  <c r="AU40" i="35"/>
  <c r="AU46" i="31"/>
  <c r="AT208" i="38"/>
  <c r="AU19" i="31"/>
  <c r="AU46" i="35"/>
  <c r="AT172" i="38" l="1"/>
  <c r="AT173" i="38" s="1"/>
  <c r="AU71" i="23"/>
  <c r="AV71" i="23"/>
  <c r="AZ71" i="23"/>
  <c r="AW71" i="23"/>
  <c r="AX71" i="23"/>
  <c r="BA71" i="23"/>
  <c r="BC71" i="23"/>
  <c r="BE71" i="23"/>
  <c r="AY71" i="23"/>
  <c r="BD71" i="23"/>
  <c r="BB71" i="23"/>
  <c r="BI71" i="23"/>
  <c r="BL71" i="23"/>
  <c r="BF71" i="23"/>
  <c r="BH71" i="23"/>
  <c r="BG71" i="23"/>
  <c r="BM71" i="23"/>
  <c r="BN71" i="23"/>
  <c r="BO71" i="23"/>
  <c r="BP71" i="23"/>
  <c r="BJ71" i="23"/>
  <c r="BK71" i="23"/>
  <c r="BQ71" i="23"/>
  <c r="BV71" i="23"/>
  <c r="BR71" i="23"/>
  <c r="BS71" i="23"/>
  <c r="BW71" i="23"/>
  <c r="BT71" i="23"/>
  <c r="BX71" i="23"/>
  <c r="BU71" i="23"/>
  <c r="BY71" i="23"/>
  <c r="BZ71" i="23"/>
  <c r="CA71" i="23"/>
  <c r="CB71" i="23"/>
  <c r="CC71" i="23"/>
  <c r="CE71" i="23"/>
  <c r="CF71" i="23"/>
  <c r="CH71" i="23"/>
  <c r="CG71" i="23"/>
  <c r="CD71" i="23"/>
  <c r="AU52" i="35"/>
  <c r="AT24" i="31"/>
  <c r="AT25" i="30"/>
  <c r="AU22" i="30" s="1"/>
  <c r="AT55" i="38"/>
  <c r="AT52" i="38"/>
  <c r="AT56" i="38"/>
  <c r="AT64" i="38"/>
  <c r="AT63" i="38"/>
  <c r="AT51" i="38"/>
  <c r="AT168" i="38"/>
  <c r="AT210" i="38"/>
  <c r="AU39" i="35"/>
  <c r="AU42" i="35" s="1"/>
  <c r="AU60" i="35" s="1"/>
  <c r="AU63" i="35" s="1"/>
  <c r="AU45" i="31"/>
  <c r="AT54" i="31"/>
  <c r="AT63" i="31"/>
  <c r="AT66" i="31" s="1"/>
  <c r="AU48" i="31" l="1"/>
  <c r="AT82" i="35"/>
  <c r="AT60" i="38"/>
  <c r="AT94" i="38"/>
  <c r="AT92" i="35"/>
  <c r="AT76" i="38"/>
  <c r="AU18" i="31"/>
  <c r="AU45" i="35"/>
  <c r="AT220" i="38"/>
  <c r="AT225" i="38"/>
  <c r="AT27" i="31"/>
  <c r="AT36" i="31"/>
  <c r="AT39" i="31" s="1"/>
  <c r="AP19" i="22"/>
  <c r="AT81" i="35"/>
  <c r="AT83" i="35" s="1"/>
  <c r="AT70" i="38"/>
  <c r="AT71" i="38"/>
  <c r="AT59" i="38"/>
  <c r="AT90" i="38"/>
  <c r="AT91" i="35"/>
  <c r="AT75" i="38"/>
  <c r="AT77" i="38"/>
  <c r="AU113" i="23"/>
  <c r="AU105" i="31"/>
  <c r="AP35" i="22" l="1"/>
  <c r="AP38" i="22" s="1"/>
  <c r="AP27" i="39" s="1"/>
  <c r="AP16" i="39" s="1"/>
  <c r="AP29" i="22"/>
  <c r="AP33" i="22" s="1"/>
  <c r="AP26" i="39" s="1"/>
  <c r="AP85" i="22"/>
  <c r="AP89" i="22" s="1"/>
  <c r="AP48" i="39" s="1"/>
  <c r="AP91" i="22"/>
  <c r="AP94" i="22" s="1"/>
  <c r="AP49" i="39" s="1"/>
  <c r="AP113" i="22"/>
  <c r="AP117" i="22" s="1"/>
  <c r="AP59" i="39" s="1"/>
  <c r="AP119" i="22"/>
  <c r="AP122" i="22" s="1"/>
  <c r="AP60" i="39" s="1"/>
  <c r="AP57" i="22"/>
  <c r="AP61" i="22" s="1"/>
  <c r="AP37" i="39" s="1"/>
  <c r="AP63" i="22"/>
  <c r="AP66" i="22" s="1"/>
  <c r="AP38" i="39" s="1"/>
  <c r="AU24" i="30"/>
  <c r="AU30" i="31" s="1"/>
  <c r="AU33" i="31" s="1"/>
  <c r="AU75" i="31" s="1"/>
  <c r="AU67" i="35" s="1"/>
  <c r="AU73" i="35" s="1"/>
  <c r="AU24" i="35"/>
  <c r="AU180" i="38"/>
  <c r="AU187" i="38" s="1"/>
  <c r="AT104" i="38"/>
  <c r="AT93" i="38"/>
  <c r="AT87" i="35"/>
  <c r="AU21" i="31"/>
  <c r="AU74" i="31" s="1"/>
  <c r="AT93" i="35"/>
  <c r="AU182" i="38"/>
  <c r="AU189" i="38" s="1"/>
  <c r="AT109" i="38"/>
  <c r="AT89" i="38"/>
  <c r="AT72" i="38"/>
  <c r="AP21" i="22" s="1"/>
  <c r="AP22" i="22" s="1"/>
  <c r="AT86" i="35"/>
  <c r="AT88" i="35" s="1"/>
  <c r="AT226" i="38"/>
  <c r="AU51" i="35"/>
  <c r="AU54" i="35" s="1"/>
  <c r="AU48" i="35"/>
  <c r="AP52" i="39" l="1"/>
  <c r="AP47" i="22"/>
  <c r="AP50" i="22" s="1"/>
  <c r="AP32" i="39" s="1"/>
  <c r="AP21" i="39" s="1"/>
  <c r="AU76" i="31" s="1"/>
  <c r="AU68" i="35" s="1"/>
  <c r="AU74" i="35" s="1"/>
  <c r="AP103" i="22"/>
  <c r="AP106" i="22" s="1"/>
  <c r="AP54" i="39" s="1"/>
  <c r="AP75" i="22"/>
  <c r="AP78" i="22" s="1"/>
  <c r="AP43" i="39" s="1"/>
  <c r="AP131" i="22"/>
  <c r="AP134" i="22" s="1"/>
  <c r="AP65" i="39" s="1"/>
  <c r="AP41" i="39"/>
  <c r="AU179" i="38"/>
  <c r="AU186" i="38" s="1"/>
  <c r="AU193" i="38" s="1"/>
  <c r="AT103" i="38"/>
  <c r="AT105" i="38" s="1"/>
  <c r="AU181" i="38"/>
  <c r="AU188" i="38" s="1"/>
  <c r="AU195" i="38" s="1"/>
  <c r="AT108" i="38"/>
  <c r="AT110" i="38" s="1"/>
  <c r="AT97" i="35" s="1"/>
  <c r="AT102" i="35" s="1"/>
  <c r="AP63" i="39"/>
  <c r="AU66" i="35"/>
  <c r="AU27" i="35"/>
  <c r="AU30" i="35"/>
  <c r="AU33" i="35" s="1"/>
  <c r="AP15" i="39"/>
  <c r="AP30" i="39"/>
  <c r="AU215" i="38"/>
  <c r="AU196" i="38"/>
  <c r="AU140" i="38" s="1"/>
  <c r="AU194" i="38"/>
  <c r="AU209" i="38"/>
  <c r="AU122" i="23"/>
  <c r="AU123" i="23" s="1"/>
  <c r="AU113" i="25"/>
  <c r="AU114" i="25" s="1"/>
  <c r="AU77" i="31" l="1"/>
  <c r="AU83" i="38" s="1"/>
  <c r="AU137" i="38"/>
  <c r="AU138" i="38" s="1"/>
  <c r="AU207" i="38"/>
  <c r="H176" i="23"/>
  <c r="AU38" i="30"/>
  <c r="AU110" i="31"/>
  <c r="AU112" i="31" s="1"/>
  <c r="AV109" i="31" s="1"/>
  <c r="AU32" i="30"/>
  <c r="BC157" i="25"/>
  <c r="BH157" i="25"/>
  <c r="AZ157" i="25"/>
  <c r="BE157" i="25"/>
  <c r="AW157" i="25"/>
  <c r="BD157" i="25"/>
  <c r="BJ157" i="25"/>
  <c r="AY157" i="25"/>
  <c r="AV157" i="25"/>
  <c r="AV198" i="25" s="1"/>
  <c r="BI157" i="25"/>
  <c r="AX157" i="25"/>
  <c r="BA157" i="25"/>
  <c r="BG157" i="25"/>
  <c r="BB157" i="25"/>
  <c r="BF157" i="25"/>
  <c r="H157" i="25"/>
  <c r="AU69" i="35"/>
  <c r="AU72" i="35"/>
  <c r="AU75" i="35" s="1"/>
  <c r="AU127" i="38"/>
  <c r="AU126" i="38"/>
  <c r="AU157" i="38"/>
  <c r="AT156" i="38"/>
  <c r="AT159" i="38" s="1"/>
  <c r="AT96" i="35"/>
  <c r="AT114" i="38"/>
  <c r="AU18" i="23"/>
  <c r="AU18" i="25"/>
  <c r="AU19" i="25" s="1"/>
  <c r="AP19" i="39"/>
  <c r="AU213" i="38"/>
  <c r="AU139" i="38"/>
  <c r="AV33" i="30" l="1"/>
  <c r="AV58" i="31" s="1"/>
  <c r="AV19" i="35"/>
  <c r="AU52" i="31"/>
  <c r="AU64" i="31" s="1"/>
  <c r="AU34" i="30"/>
  <c r="AV31" i="30" s="1"/>
  <c r="AT98" i="35"/>
  <c r="AT103" i="35" s="1"/>
  <c r="AT101" i="35"/>
  <c r="AV91" i="31"/>
  <c r="AU17" i="30"/>
  <c r="AX62" i="25"/>
  <c r="BA62" i="25"/>
  <c r="BD62" i="25"/>
  <c r="AY62" i="25"/>
  <c r="AV62" i="25"/>
  <c r="AV103" i="25" s="1"/>
  <c r="AW62" i="25"/>
  <c r="AZ62" i="25"/>
  <c r="BB62" i="25"/>
  <c r="CG62" i="25"/>
  <c r="BO62" i="25"/>
  <c r="BT62" i="25"/>
  <c r="BS62" i="25"/>
  <c r="BJ62" i="25"/>
  <c r="BQ62" i="25"/>
  <c r="BK62" i="25"/>
  <c r="BN62" i="25"/>
  <c r="CD62" i="25"/>
  <c r="BI62" i="25"/>
  <c r="BE62" i="25"/>
  <c r="BG62" i="25"/>
  <c r="BL62" i="25"/>
  <c r="BP62" i="25"/>
  <c r="BM62" i="25"/>
  <c r="BR62" i="25"/>
  <c r="BW62" i="25"/>
  <c r="BZ62" i="25"/>
  <c r="CC62" i="25"/>
  <c r="BU62" i="25"/>
  <c r="CA62" i="25"/>
  <c r="CE62" i="25"/>
  <c r="BX62" i="25"/>
  <c r="CB62" i="25"/>
  <c r="BC62" i="25"/>
  <c r="BF62" i="25"/>
  <c r="BY62" i="25"/>
  <c r="CH62" i="25"/>
  <c r="BH62" i="25"/>
  <c r="CF62" i="25"/>
  <c r="BV62" i="25"/>
  <c r="H62" i="25"/>
  <c r="AT160" i="38"/>
  <c r="AT167" i="38"/>
  <c r="AT169" i="38" s="1"/>
  <c r="AU25" i="31"/>
  <c r="AU37" i="31" s="1"/>
  <c r="AU40" i="30"/>
  <c r="AV37" i="30" s="1"/>
  <c r="AU19" i="23"/>
  <c r="AU104" i="31"/>
  <c r="AU106" i="31" s="1"/>
  <c r="AV103" i="31" s="1"/>
  <c r="AV176" i="23"/>
  <c r="AV217" i="23" s="1"/>
  <c r="BA176" i="23"/>
  <c r="BC176" i="23"/>
  <c r="BE176" i="23"/>
  <c r="BG176" i="23"/>
  <c r="AY176" i="23"/>
  <c r="AZ176" i="23"/>
  <c r="AW176" i="23"/>
  <c r="BF176" i="23"/>
  <c r="BD176" i="23"/>
  <c r="BH176" i="23"/>
  <c r="BJ176" i="23"/>
  <c r="AX176" i="23"/>
  <c r="BB176" i="23"/>
  <c r="BL176" i="23"/>
  <c r="BN176" i="23"/>
  <c r="BM176" i="23"/>
  <c r="BO176" i="23"/>
  <c r="BP176" i="23"/>
  <c r="BR176" i="23"/>
  <c r="BI176" i="23"/>
  <c r="BK176" i="23"/>
  <c r="BS176" i="23"/>
  <c r="BT176" i="23"/>
  <c r="BQ176" i="23"/>
  <c r="BV176" i="23"/>
  <c r="BW176" i="23"/>
  <c r="BY176" i="23"/>
  <c r="BX176" i="23"/>
  <c r="CB176" i="23"/>
  <c r="BU176" i="23"/>
  <c r="BZ176" i="23"/>
  <c r="CA176" i="23"/>
  <c r="CC176" i="23"/>
  <c r="CH176" i="23"/>
  <c r="CE176" i="23"/>
  <c r="CG176" i="23"/>
  <c r="CD176" i="23"/>
  <c r="CF176" i="23"/>
  <c r="AU122" i="38"/>
  <c r="AU132" i="38" s="1"/>
  <c r="AU146" i="38" s="1"/>
  <c r="AU123" i="38"/>
  <c r="AU133" i="38" s="1"/>
  <c r="AU147" i="38" s="1"/>
  <c r="AU214" i="38" s="1"/>
  <c r="AU124" i="38"/>
  <c r="AU121" i="38"/>
  <c r="AU131" i="38" s="1"/>
  <c r="AU145" i="38" s="1"/>
  <c r="AU120" i="38"/>
  <c r="AP15" i="22"/>
  <c r="AU130" i="38" l="1"/>
  <c r="AU144" i="38" s="1"/>
  <c r="AU171" i="38"/>
  <c r="H72" i="23"/>
  <c r="AU23" i="30"/>
  <c r="AV18" i="30"/>
  <c r="AV57" i="31" s="1"/>
  <c r="AV60" i="31" s="1"/>
  <c r="AV18" i="35"/>
  <c r="AV21" i="35" s="1"/>
  <c r="AV61" i="35" s="1"/>
  <c r="AV19" i="31"/>
  <c r="AV46" i="35"/>
  <c r="AU208" i="38"/>
  <c r="AU51" i="31"/>
  <c r="AU19" i="30"/>
  <c r="AV16" i="30" s="1"/>
  <c r="AV40" i="35"/>
  <c r="AV46" i="31"/>
  <c r="AV39" i="30"/>
  <c r="AV31" i="31" s="1"/>
  <c r="AV111" i="31"/>
  <c r="AV25" i="35"/>
  <c r="AV31" i="35" s="1"/>
  <c r="AV90" i="31"/>
  <c r="AV45" i="31" l="1"/>
  <c r="AV39" i="35"/>
  <c r="AV42" i="35" s="1"/>
  <c r="AV60" i="35" s="1"/>
  <c r="AV63" i="35" s="1"/>
  <c r="AU54" i="31"/>
  <c r="AU63" i="31"/>
  <c r="AU66" i="31" s="1"/>
  <c r="AU24" i="31"/>
  <c r="AU25" i="30"/>
  <c r="AV22" i="30" s="1"/>
  <c r="AY72" i="23"/>
  <c r="BF72" i="23"/>
  <c r="BG72" i="23"/>
  <c r="AV72" i="23"/>
  <c r="AZ72" i="23"/>
  <c r="AW72" i="23"/>
  <c r="AX72" i="23"/>
  <c r="BB72" i="23"/>
  <c r="BC72" i="23"/>
  <c r="BA72" i="23"/>
  <c r="BE72" i="23"/>
  <c r="BD72" i="23"/>
  <c r="BI72" i="23"/>
  <c r="BH72" i="23"/>
  <c r="BN72" i="23"/>
  <c r="BO72" i="23"/>
  <c r="BM72" i="23"/>
  <c r="BJ72" i="23"/>
  <c r="BK72" i="23"/>
  <c r="BT72" i="23"/>
  <c r="BQ72" i="23"/>
  <c r="BP72" i="23"/>
  <c r="BU72" i="23"/>
  <c r="BL72" i="23"/>
  <c r="BR72" i="23"/>
  <c r="BW72" i="23"/>
  <c r="BV72" i="23"/>
  <c r="CC72" i="23"/>
  <c r="BX72" i="23"/>
  <c r="BY72" i="23"/>
  <c r="BZ72" i="23"/>
  <c r="CA72" i="23"/>
  <c r="CB72" i="23"/>
  <c r="BS72" i="23"/>
  <c r="CD72" i="23"/>
  <c r="CE72" i="23"/>
  <c r="CF72" i="23"/>
  <c r="CH72" i="23"/>
  <c r="CG72" i="23"/>
  <c r="AU63" i="38"/>
  <c r="AU51" i="38"/>
  <c r="AU55" i="38"/>
  <c r="AU52" i="38"/>
  <c r="AU56" i="38"/>
  <c r="AU64" i="38"/>
  <c r="AU168" i="38"/>
  <c r="AU210" i="38"/>
  <c r="AU172" i="38"/>
  <c r="AU173" i="38" s="1"/>
  <c r="AV52" i="35"/>
  <c r="AU27" i="31" l="1"/>
  <c r="AU36" i="31"/>
  <c r="AU39" i="31" s="1"/>
  <c r="AU225" i="38"/>
  <c r="AU220" i="38"/>
  <c r="AV18" i="31"/>
  <c r="AV45" i="35"/>
  <c r="AU82" i="35"/>
  <c r="AU60" i="38"/>
  <c r="AV113" i="23"/>
  <c r="AV105" i="31"/>
  <c r="AU94" i="38"/>
  <c r="AU92" i="35"/>
  <c r="AU76" i="38"/>
  <c r="AV48" i="31"/>
  <c r="AQ19" i="22"/>
  <c r="AU81" i="35"/>
  <c r="AU71" i="38"/>
  <c r="AU70" i="38"/>
  <c r="AU59" i="38"/>
  <c r="AU90" i="38"/>
  <c r="AU91" i="35"/>
  <c r="AU75" i="38"/>
  <c r="AU77" i="38"/>
  <c r="AU93" i="35" l="1"/>
  <c r="AV48" i="35"/>
  <c r="AV51" i="35"/>
  <c r="AV54" i="35" s="1"/>
  <c r="AV180" i="38"/>
  <c r="AV187" i="38" s="1"/>
  <c r="AU104" i="38"/>
  <c r="AV21" i="31"/>
  <c r="AV74" i="31" s="1"/>
  <c r="AU89" i="38"/>
  <c r="AU72" i="38"/>
  <c r="AQ21" i="22" s="1"/>
  <c r="AQ22" i="22" s="1"/>
  <c r="AU86" i="35"/>
  <c r="AU226" i="38"/>
  <c r="AU109" i="38"/>
  <c r="AV182" i="38"/>
  <c r="AV189" i="38" s="1"/>
  <c r="AU83" i="35"/>
  <c r="AV24" i="30"/>
  <c r="AV30" i="31" s="1"/>
  <c r="AV33" i="31" s="1"/>
  <c r="AV75" i="31" s="1"/>
  <c r="AV67" i="35" s="1"/>
  <c r="AV73" i="35" s="1"/>
  <c r="AV24" i="35"/>
  <c r="AQ29" i="22"/>
  <c r="AQ33" i="22" s="1"/>
  <c r="AQ26" i="39" s="1"/>
  <c r="AQ35" i="22"/>
  <c r="AQ38" i="22" s="1"/>
  <c r="AQ27" i="39" s="1"/>
  <c r="AQ16" i="39" s="1"/>
  <c r="AQ119" i="22"/>
  <c r="AQ122" i="22" s="1"/>
  <c r="AQ60" i="39" s="1"/>
  <c r="AQ63" i="22"/>
  <c r="AQ66" i="22" s="1"/>
  <c r="AQ38" i="39" s="1"/>
  <c r="AQ91" i="22"/>
  <c r="AQ94" i="22" s="1"/>
  <c r="AQ49" i="39" s="1"/>
  <c r="AQ57" i="22"/>
  <c r="AQ61" i="22" s="1"/>
  <c r="AQ37" i="39" s="1"/>
  <c r="AQ113" i="22"/>
  <c r="AQ117" i="22" s="1"/>
  <c r="AQ59" i="39" s="1"/>
  <c r="AQ63" i="39" s="1"/>
  <c r="AQ85" i="22"/>
  <c r="AQ89" i="22" s="1"/>
  <c r="AQ48" i="39" s="1"/>
  <c r="AQ52" i="39" s="1"/>
  <c r="AU93" i="38"/>
  <c r="AU87" i="35"/>
  <c r="AQ41" i="39" l="1"/>
  <c r="AU103" i="38"/>
  <c r="AU105" i="38" s="1"/>
  <c r="AV179" i="38"/>
  <c r="AV186" i="38" s="1"/>
  <c r="AV193" i="38" s="1"/>
  <c r="AV196" i="38"/>
  <c r="AV140" i="38" s="1"/>
  <c r="AV215" i="38"/>
  <c r="AV66" i="35"/>
  <c r="AV194" i="38"/>
  <c r="AV209" i="38"/>
  <c r="AV30" i="35"/>
  <c r="AV33" i="35" s="1"/>
  <c r="AV27" i="35"/>
  <c r="AV122" i="23"/>
  <c r="AV123" i="23" s="1"/>
  <c r="AV113" i="25"/>
  <c r="AV114" i="25" s="1"/>
  <c r="AU88" i="35"/>
  <c r="AU108" i="38"/>
  <c r="AU110" i="38" s="1"/>
  <c r="AU97" i="35" s="1"/>
  <c r="AU102" i="35" s="1"/>
  <c r="AV181" i="38"/>
  <c r="AV188" i="38" s="1"/>
  <c r="AV195" i="38" s="1"/>
  <c r="AQ15" i="39"/>
  <c r="AQ30" i="39"/>
  <c r="AQ47" i="22"/>
  <c r="AQ50" i="22" s="1"/>
  <c r="AQ32" i="39" s="1"/>
  <c r="AQ21" i="39" s="1"/>
  <c r="AV76" i="31" s="1"/>
  <c r="AV68" i="35" s="1"/>
  <c r="AV74" i="35" s="1"/>
  <c r="AQ75" i="22"/>
  <c r="AQ78" i="22" s="1"/>
  <c r="AQ43" i="39" s="1"/>
  <c r="AQ131" i="22"/>
  <c r="AQ134" i="22" s="1"/>
  <c r="AQ65" i="39" s="1"/>
  <c r="AQ103" i="22"/>
  <c r="AQ106" i="22" s="1"/>
  <c r="AQ54" i="39" s="1"/>
  <c r="AV77" i="31" l="1"/>
  <c r="AV83" i="38" s="1"/>
  <c r="AV18" i="23"/>
  <c r="AV18" i="25"/>
  <c r="AV19" i="25" s="1"/>
  <c r="AQ19" i="39"/>
  <c r="AV127" i="38"/>
  <c r="AV157" i="38"/>
  <c r="AV126" i="38"/>
  <c r="AX158" i="25"/>
  <c r="BK158" i="25"/>
  <c r="BC158" i="25"/>
  <c r="BH158" i="25"/>
  <c r="AZ158" i="25"/>
  <c r="BE158" i="25"/>
  <c r="AW158" i="25"/>
  <c r="AW198" i="25" s="1"/>
  <c r="BB158" i="25"/>
  <c r="AY158" i="25"/>
  <c r="BA158" i="25"/>
  <c r="BF158" i="25"/>
  <c r="BJ158" i="25"/>
  <c r="BD158" i="25"/>
  <c r="BG158" i="25"/>
  <c r="AV32" i="30"/>
  <c r="BI158" i="25"/>
  <c r="H158" i="25"/>
  <c r="AV38" i="30"/>
  <c r="H177" i="23"/>
  <c r="AV110" i="31"/>
  <c r="AV112" i="31" s="1"/>
  <c r="AW109" i="31" s="1"/>
  <c r="AV207" i="38"/>
  <c r="AV137" i="38"/>
  <c r="AV138" i="38" s="1"/>
  <c r="AV213" i="38"/>
  <c r="AV139" i="38"/>
  <c r="AV72" i="35"/>
  <c r="AV75" i="35" s="1"/>
  <c r="AV69" i="35"/>
  <c r="AU156" i="38"/>
  <c r="AU159" i="38" s="1"/>
  <c r="AU96" i="35"/>
  <c r="AU114" i="38"/>
  <c r="AV123" i="38" l="1"/>
  <c r="AV133" i="38" s="1"/>
  <c r="AV147" i="38" s="1"/>
  <c r="AV214" i="38" s="1"/>
  <c r="AV122" i="38"/>
  <c r="AV132" i="38" s="1"/>
  <c r="AV146" i="38" s="1"/>
  <c r="AV124" i="38"/>
  <c r="AV52" i="31"/>
  <c r="AV64" i="31" s="1"/>
  <c r="AV34" i="30"/>
  <c r="AW31" i="30" s="1"/>
  <c r="AW33" i="30"/>
  <c r="AW58" i="31" s="1"/>
  <c r="AW19" i="35"/>
  <c r="AV120" i="38"/>
  <c r="AV121" i="38"/>
  <c r="AV131" i="38" s="1"/>
  <c r="AV145" i="38" s="1"/>
  <c r="AQ15" i="22"/>
  <c r="AU98" i="35"/>
  <c r="AU103" i="35" s="1"/>
  <c r="AU101" i="35"/>
  <c r="AW91" i="31"/>
  <c r="AV17" i="30"/>
  <c r="AX63" i="25"/>
  <c r="BA63" i="25"/>
  <c r="BD63" i="25"/>
  <c r="AY63" i="25"/>
  <c r="BC63" i="25"/>
  <c r="AW63" i="25"/>
  <c r="AW103" i="25" s="1"/>
  <c r="BR63" i="25"/>
  <c r="BX63" i="25"/>
  <c r="CB63" i="25"/>
  <c r="BB63" i="25"/>
  <c r="BO63" i="25"/>
  <c r="BS63" i="25"/>
  <c r="BJ63" i="25"/>
  <c r="BQ63" i="25"/>
  <c r="BW63" i="25"/>
  <c r="CA63" i="25"/>
  <c r="BK63" i="25"/>
  <c r="BN63" i="25"/>
  <c r="CD63" i="25"/>
  <c r="BH63" i="25"/>
  <c r="BF63" i="25"/>
  <c r="BM63" i="25"/>
  <c r="BV63" i="25"/>
  <c r="BE63" i="25"/>
  <c r="AZ63" i="25"/>
  <c r="CG63" i="25"/>
  <c r="BG63" i="25"/>
  <c r="BP63" i="25"/>
  <c r="BL63" i="25"/>
  <c r="BZ63" i="25"/>
  <c r="CC63" i="25"/>
  <c r="BI63" i="25"/>
  <c r="BU63" i="25"/>
  <c r="CE63" i="25"/>
  <c r="CH63" i="25"/>
  <c r="BT63" i="25"/>
  <c r="BY63" i="25"/>
  <c r="CF63" i="25"/>
  <c r="H63" i="25"/>
  <c r="AV25" i="31"/>
  <c r="AV37" i="31" s="1"/>
  <c r="AV40" i="30"/>
  <c r="AW37" i="30" s="1"/>
  <c r="AU167" i="38"/>
  <c r="AU169" i="38" s="1"/>
  <c r="AU160" i="38"/>
  <c r="AX177" i="23"/>
  <c r="BB177" i="23"/>
  <c r="BF177" i="23"/>
  <c r="AY177" i="23"/>
  <c r="AZ177" i="23"/>
  <c r="BA177" i="23"/>
  <c r="BC177" i="23"/>
  <c r="BE177" i="23"/>
  <c r="BD177" i="23"/>
  <c r="BG177" i="23"/>
  <c r="BH177" i="23"/>
  <c r="AW177" i="23"/>
  <c r="AW217" i="23" s="1"/>
  <c r="BI177" i="23"/>
  <c r="BK177" i="23"/>
  <c r="BL177" i="23"/>
  <c r="BN177" i="23"/>
  <c r="BM177" i="23"/>
  <c r="BO177" i="23"/>
  <c r="BQ177" i="23"/>
  <c r="BP177" i="23"/>
  <c r="BR177" i="23"/>
  <c r="BS177" i="23"/>
  <c r="BJ177" i="23"/>
  <c r="BT177" i="23"/>
  <c r="BV177" i="23"/>
  <c r="BW177" i="23"/>
  <c r="BU177" i="23"/>
  <c r="BX177" i="23"/>
  <c r="CB177" i="23"/>
  <c r="BY177" i="23"/>
  <c r="BZ177" i="23"/>
  <c r="CC177" i="23"/>
  <c r="CH177" i="23"/>
  <c r="CE177" i="23"/>
  <c r="CG177" i="23"/>
  <c r="CD177" i="23"/>
  <c r="CA177" i="23"/>
  <c r="CF177" i="23"/>
  <c r="AV19" i="23"/>
  <c r="AV104" i="31"/>
  <c r="AV106" i="31" s="1"/>
  <c r="AW103" i="31" s="1"/>
  <c r="AW90" i="31" l="1"/>
  <c r="AW40" i="35"/>
  <c r="AW46" i="31"/>
  <c r="H73" i="23"/>
  <c r="AV23" i="30"/>
  <c r="AW19" i="31"/>
  <c r="AW46" i="35"/>
  <c r="AV51" i="31"/>
  <c r="AV19" i="30"/>
  <c r="AW16" i="30" s="1"/>
  <c r="AW39" i="30"/>
  <c r="AW31" i="31" s="1"/>
  <c r="AW25" i="35"/>
  <c r="AW31" i="35" s="1"/>
  <c r="AW111" i="31"/>
  <c r="AV208" i="38"/>
  <c r="AW18" i="30"/>
  <c r="AW57" i="31" s="1"/>
  <c r="AW60" i="31" s="1"/>
  <c r="AW18" i="35"/>
  <c r="AW21" i="35" s="1"/>
  <c r="AW61" i="35" s="1"/>
  <c r="AV130" i="38"/>
  <c r="AV144" i="38" s="1"/>
  <c r="AV171" i="38" s="1"/>
  <c r="AW39" i="35" l="1"/>
  <c r="AW42" i="35" s="1"/>
  <c r="AW60" i="35" s="1"/>
  <c r="AW63" i="35" s="1"/>
  <c r="AW45" i="31"/>
  <c r="AV172" i="38"/>
  <c r="AV173" i="38" s="1"/>
  <c r="AV54" i="31"/>
  <c r="AV63" i="31"/>
  <c r="AV66" i="31" s="1"/>
  <c r="BA73" i="23"/>
  <c r="AY73" i="23"/>
  <c r="AZ73" i="23"/>
  <c r="AW73" i="23"/>
  <c r="BC73" i="23"/>
  <c r="BE73" i="23"/>
  <c r="BH73" i="23"/>
  <c r="AX73" i="23"/>
  <c r="BD73" i="23"/>
  <c r="BJ73" i="23"/>
  <c r="BK73" i="23"/>
  <c r="BF73" i="23"/>
  <c r="BI73" i="23"/>
  <c r="BL73" i="23"/>
  <c r="BG73" i="23"/>
  <c r="BB73" i="23"/>
  <c r="BN73" i="23"/>
  <c r="BO73" i="23"/>
  <c r="BP73" i="23"/>
  <c r="BM73" i="23"/>
  <c r="BT73" i="23"/>
  <c r="BQ73" i="23"/>
  <c r="BW73" i="23"/>
  <c r="BS73" i="23"/>
  <c r="BX73" i="23"/>
  <c r="BU73" i="23"/>
  <c r="BV73" i="23"/>
  <c r="BR73" i="23"/>
  <c r="CC73" i="23"/>
  <c r="BY73" i="23"/>
  <c r="BZ73" i="23"/>
  <c r="CA73" i="23"/>
  <c r="CB73" i="23"/>
  <c r="CD73" i="23"/>
  <c r="CG73" i="23"/>
  <c r="CE73" i="23"/>
  <c r="CF73" i="23"/>
  <c r="CH73" i="23"/>
  <c r="AW52" i="35"/>
  <c r="AV52" i="38"/>
  <c r="AV56" i="38"/>
  <c r="AV51" i="38"/>
  <c r="AV55" i="38"/>
  <c r="AV64" i="38"/>
  <c r="AV63" i="38"/>
  <c r="AV168" i="38"/>
  <c r="AV210" i="38"/>
  <c r="AV24" i="31"/>
  <c r="AV25" i="30"/>
  <c r="AW22" i="30" s="1"/>
  <c r="AV27" i="31" l="1"/>
  <c r="AV36" i="31"/>
  <c r="AV39" i="31" s="1"/>
  <c r="AV82" i="35"/>
  <c r="AV60" i="38"/>
  <c r="AR19" i="22"/>
  <c r="AV81" i="35"/>
  <c r="AV83" i="35" s="1"/>
  <c r="AV71" i="38"/>
  <c r="AV70" i="38"/>
  <c r="AV59" i="38"/>
  <c r="AW18" i="31"/>
  <c r="AW45" i="35"/>
  <c r="AV90" i="38"/>
  <c r="AV91" i="35"/>
  <c r="AV93" i="35" s="1"/>
  <c r="AV77" i="38"/>
  <c r="AV75" i="38"/>
  <c r="AV94" i="38"/>
  <c r="AV92" i="35"/>
  <c r="AV76" i="38"/>
  <c r="AW113" i="23"/>
  <c r="AW105" i="31"/>
  <c r="AV225" i="38"/>
  <c r="AV220" i="38"/>
  <c r="AW48" i="31"/>
  <c r="AV104" i="38" l="1"/>
  <c r="AW180" i="38"/>
  <c r="AW187" i="38" s="1"/>
  <c r="AR29" i="22"/>
  <c r="AR33" i="22" s="1"/>
  <c r="AR26" i="39" s="1"/>
  <c r="AR35" i="22"/>
  <c r="AR38" i="22" s="1"/>
  <c r="AR27" i="39" s="1"/>
  <c r="AR16" i="39" s="1"/>
  <c r="AR63" i="22"/>
  <c r="AR66" i="22" s="1"/>
  <c r="AR38" i="39" s="1"/>
  <c r="AR119" i="22"/>
  <c r="AR122" i="22" s="1"/>
  <c r="AR60" i="39" s="1"/>
  <c r="AR57" i="22"/>
  <c r="AR61" i="22" s="1"/>
  <c r="AR37" i="39" s="1"/>
  <c r="AR85" i="22"/>
  <c r="AR89" i="22" s="1"/>
  <c r="AR48" i="39" s="1"/>
  <c r="AR52" i="39" s="1"/>
  <c r="AR113" i="22"/>
  <c r="AR117" i="22" s="1"/>
  <c r="AR59" i="39" s="1"/>
  <c r="AR91" i="22"/>
  <c r="AR94" i="22" s="1"/>
  <c r="AR49" i="39" s="1"/>
  <c r="AW24" i="30"/>
  <c r="AW30" i="31" s="1"/>
  <c r="AW33" i="31" s="1"/>
  <c r="AW75" i="31" s="1"/>
  <c r="AW67" i="35" s="1"/>
  <c r="AW73" i="35" s="1"/>
  <c r="AW24" i="35"/>
  <c r="AW48" i="35"/>
  <c r="AW51" i="35"/>
  <c r="AW54" i="35" s="1"/>
  <c r="AV93" i="38"/>
  <c r="AV87" i="35"/>
  <c r="AW21" i="31"/>
  <c r="AW74" i="31" s="1"/>
  <c r="AW182" i="38"/>
  <c r="AW189" i="38" s="1"/>
  <c r="AV109" i="38"/>
  <c r="AV72" i="38"/>
  <c r="AR21" i="22" s="1"/>
  <c r="AR22" i="22" s="1"/>
  <c r="AV89" i="38"/>
  <c r="AV226" i="38"/>
  <c r="AV86" i="35"/>
  <c r="AV88" i="35" l="1"/>
  <c r="AW179" i="38"/>
  <c r="AW186" i="38" s="1"/>
  <c r="AW193" i="38" s="1"/>
  <c r="AV103" i="38"/>
  <c r="AV105" i="38" s="1"/>
  <c r="AR47" i="22"/>
  <c r="AR50" i="22" s="1"/>
  <c r="AR32" i="39" s="1"/>
  <c r="AR21" i="39" s="1"/>
  <c r="AW76" i="31" s="1"/>
  <c r="AW68" i="35" s="1"/>
  <c r="AW74" i="35" s="1"/>
  <c r="AR131" i="22"/>
  <c r="AR134" i="22" s="1"/>
  <c r="AR65" i="39" s="1"/>
  <c r="AR75" i="22"/>
  <c r="AR78" i="22" s="1"/>
  <c r="AR43" i="39" s="1"/>
  <c r="AR103" i="22"/>
  <c r="AR106" i="22" s="1"/>
  <c r="AR54" i="39" s="1"/>
  <c r="AV108" i="38"/>
  <c r="AV110" i="38" s="1"/>
  <c r="AV97" i="35" s="1"/>
  <c r="AV102" i="35" s="1"/>
  <c r="AW181" i="38"/>
  <c r="AW188" i="38" s="1"/>
  <c r="AW195" i="38" s="1"/>
  <c r="AR41" i="39"/>
  <c r="AW122" i="23"/>
  <c r="AW123" i="23" s="1"/>
  <c r="AW113" i="25"/>
  <c r="AW114" i="25" s="1"/>
  <c r="AR15" i="39"/>
  <c r="AR30" i="39"/>
  <c r="AW27" i="35"/>
  <c r="AW30" i="35"/>
  <c r="AW33" i="35" s="1"/>
  <c r="AW66" i="35"/>
  <c r="AW209" i="38"/>
  <c r="AW194" i="38"/>
  <c r="AW196" i="38"/>
  <c r="AW140" i="38" s="1"/>
  <c r="AW215" i="38"/>
  <c r="AR63" i="39"/>
  <c r="AW18" i="23" l="1"/>
  <c r="AW18" i="25"/>
  <c r="AW19" i="25" s="1"/>
  <c r="AR19" i="39"/>
  <c r="BA159" i="25"/>
  <c r="BF159" i="25"/>
  <c r="AX159" i="25"/>
  <c r="AX198" i="25" s="1"/>
  <c r="BK159" i="25"/>
  <c r="BC159" i="25"/>
  <c r="BH159" i="25"/>
  <c r="AW32" i="30"/>
  <c r="BB159" i="25"/>
  <c r="BG159" i="25"/>
  <c r="BI159" i="25"/>
  <c r="BJ159" i="25"/>
  <c r="BD159" i="25"/>
  <c r="BE159" i="25"/>
  <c r="AY159" i="25"/>
  <c r="BL159" i="25"/>
  <c r="AZ159" i="25"/>
  <c r="H159" i="25"/>
  <c r="H178" i="23"/>
  <c r="AW38" i="30"/>
  <c r="AW110" i="31"/>
  <c r="AW112" i="31" s="1"/>
  <c r="AX109" i="31" s="1"/>
  <c r="AW72" i="35"/>
  <c r="AW75" i="35" s="1"/>
  <c r="AW69" i="35"/>
  <c r="AV156" i="38"/>
  <c r="AV159" i="38" s="1"/>
  <c r="AV114" i="38"/>
  <c r="AV96" i="35"/>
  <c r="AW77" i="31"/>
  <c r="AW83" i="38" s="1"/>
  <c r="AW213" i="38"/>
  <c r="AW139" i="38"/>
  <c r="AW207" i="38"/>
  <c r="AW137" i="38"/>
  <c r="AW138" i="38" s="1"/>
  <c r="AW121" i="38" l="1"/>
  <c r="AW120" i="38"/>
  <c r="AR15" i="22"/>
  <c r="AX91" i="31"/>
  <c r="AW123" i="38"/>
  <c r="AW122" i="38"/>
  <c r="AW132" i="38" s="1"/>
  <c r="AW146" i="38" s="1"/>
  <c r="AW124" i="38"/>
  <c r="AW25" i="31"/>
  <c r="AW37" i="31" s="1"/>
  <c r="AW40" i="30"/>
  <c r="AX37" i="30" s="1"/>
  <c r="AX33" i="30"/>
  <c r="AX58" i="31" s="1"/>
  <c r="AX19" i="35"/>
  <c r="AW127" i="38"/>
  <c r="AW157" i="38"/>
  <c r="AW126" i="38"/>
  <c r="AX178" i="23"/>
  <c r="AX217" i="23" s="1"/>
  <c r="BA178" i="23"/>
  <c r="AY178" i="23"/>
  <c r="BC178" i="23"/>
  <c r="BE178" i="23"/>
  <c r="BF178" i="23"/>
  <c r="AZ178" i="23"/>
  <c r="BB178" i="23"/>
  <c r="BG178" i="23"/>
  <c r="BJ178" i="23"/>
  <c r="BD178" i="23"/>
  <c r="BI178" i="23"/>
  <c r="BK178" i="23"/>
  <c r="BL178" i="23"/>
  <c r="BN178" i="23"/>
  <c r="BH178" i="23"/>
  <c r="BP178" i="23"/>
  <c r="BO178" i="23"/>
  <c r="BR178" i="23"/>
  <c r="BS178" i="23"/>
  <c r="BU178" i="23"/>
  <c r="BM178" i="23"/>
  <c r="BQ178" i="23"/>
  <c r="BT178" i="23"/>
  <c r="BV178" i="23"/>
  <c r="CA178" i="23"/>
  <c r="BX178" i="23"/>
  <c r="BW178" i="23"/>
  <c r="CB178" i="23"/>
  <c r="BY178" i="23"/>
  <c r="BZ178" i="23"/>
  <c r="CC178" i="23"/>
  <c r="CH178" i="23"/>
  <c r="CE178" i="23"/>
  <c r="CG178" i="23"/>
  <c r="CD178" i="23"/>
  <c r="CF178" i="23"/>
  <c r="AV101" i="35"/>
  <c r="AV98" i="35"/>
  <c r="AV103" i="35" s="1"/>
  <c r="AV167" i="38"/>
  <c r="AV169" i="38" s="1"/>
  <c r="AV160" i="38"/>
  <c r="AW52" i="31"/>
  <c r="AW64" i="31" s="1"/>
  <c r="AW34" i="30"/>
  <c r="AX31" i="30" s="1"/>
  <c r="AW17" i="30"/>
  <c r="AX64" i="25"/>
  <c r="AX103" i="25" s="1"/>
  <c r="BA64" i="25"/>
  <c r="AY64" i="25"/>
  <c r="BC64" i="25"/>
  <c r="AZ64" i="25"/>
  <c r="BB64" i="25"/>
  <c r="CG64" i="25"/>
  <c r="BG64" i="25"/>
  <c r="BL64" i="25"/>
  <c r="BP64" i="25"/>
  <c r="BU64" i="25"/>
  <c r="BO64" i="25"/>
  <c r="BT64" i="25"/>
  <c r="BS64" i="25"/>
  <c r="BJ64" i="25"/>
  <c r="BQ64" i="25"/>
  <c r="BW64" i="25"/>
  <c r="BI64" i="25"/>
  <c r="BH64" i="25"/>
  <c r="BF64" i="25"/>
  <c r="BM64" i="25"/>
  <c r="BE64" i="25"/>
  <c r="BV64" i="25"/>
  <c r="BY64" i="25"/>
  <c r="BD64" i="25"/>
  <c r="BR64" i="25"/>
  <c r="CD64" i="25"/>
  <c r="BK64" i="25"/>
  <c r="BZ64" i="25"/>
  <c r="CA64" i="25"/>
  <c r="CC64" i="25"/>
  <c r="BX64" i="25"/>
  <c r="CB64" i="25"/>
  <c r="CE64" i="25"/>
  <c r="CH64" i="25"/>
  <c r="BN64" i="25"/>
  <c r="CF64" i="25"/>
  <c r="H64" i="25"/>
  <c r="AW19" i="23"/>
  <c r="AW104" i="31"/>
  <c r="AW106" i="31" s="1"/>
  <c r="AX103" i="31" s="1"/>
  <c r="AW133" i="38" l="1"/>
  <c r="AW147" i="38" s="1"/>
  <c r="AW214" i="38" s="1"/>
  <c r="AX90" i="31"/>
  <c r="AX18" i="30"/>
  <c r="AX57" i="31" s="1"/>
  <c r="AX60" i="31" s="1"/>
  <c r="AX18" i="35"/>
  <c r="AX21" i="35" s="1"/>
  <c r="AX61" i="35" s="1"/>
  <c r="AW23" i="30"/>
  <c r="H74" i="23"/>
  <c r="AW51" i="31"/>
  <c r="AW19" i="30"/>
  <c r="AX16" i="30" s="1"/>
  <c r="AX46" i="31"/>
  <c r="AX40" i="35"/>
  <c r="AX19" i="31"/>
  <c r="AX46" i="35"/>
  <c r="AX39" i="30"/>
  <c r="AX31" i="31" s="1"/>
  <c r="AX111" i="31"/>
  <c r="AX25" i="35"/>
  <c r="AX31" i="35" s="1"/>
  <c r="AW130" i="38"/>
  <c r="AW144" i="38" s="1"/>
  <c r="AW131" i="38"/>
  <c r="AW145" i="38" s="1"/>
  <c r="AW171" i="38" l="1"/>
  <c r="AX52" i="35"/>
  <c r="AX74" i="23"/>
  <c r="BA74" i="23"/>
  <c r="BD74" i="23"/>
  <c r="AY74" i="23"/>
  <c r="AZ74" i="23"/>
  <c r="BB74" i="23"/>
  <c r="BC74" i="23"/>
  <c r="BF74" i="23"/>
  <c r="BE74" i="23"/>
  <c r="BG74" i="23"/>
  <c r="BH74" i="23"/>
  <c r="BJ74" i="23"/>
  <c r="BK74" i="23"/>
  <c r="BI74" i="23"/>
  <c r="BL74" i="23"/>
  <c r="BP74" i="23"/>
  <c r="BM74" i="23"/>
  <c r="BR74" i="23"/>
  <c r="BS74" i="23"/>
  <c r="BN74" i="23"/>
  <c r="BT74" i="23"/>
  <c r="BQ74" i="23"/>
  <c r="BO74" i="23"/>
  <c r="BY74" i="23"/>
  <c r="BX74" i="23"/>
  <c r="BU74" i="23"/>
  <c r="BV74" i="23"/>
  <c r="CC74" i="23"/>
  <c r="BW74" i="23"/>
  <c r="BZ74" i="23"/>
  <c r="CA74" i="23"/>
  <c r="CB74" i="23"/>
  <c r="CD74" i="23"/>
  <c r="CG74" i="23"/>
  <c r="CE74" i="23"/>
  <c r="CF74" i="23"/>
  <c r="CH74" i="23"/>
  <c r="AW208" i="38"/>
  <c r="AW172" i="38" s="1"/>
  <c r="AW173" i="38" s="1"/>
  <c r="AW24" i="31"/>
  <c r="AW25" i="30"/>
  <c r="AX22" i="30" s="1"/>
  <c r="AW54" i="31"/>
  <c r="AW63" i="31"/>
  <c r="AW66" i="31" s="1"/>
  <c r="AX45" i="31"/>
  <c r="AX39" i="35"/>
  <c r="AX42" i="35" s="1"/>
  <c r="AX60" i="35" s="1"/>
  <c r="AX63" i="35" s="1"/>
  <c r="AX48" i="31" l="1"/>
  <c r="AW64" i="38"/>
  <c r="AW52" i="38"/>
  <c r="AW63" i="38"/>
  <c r="AW56" i="38"/>
  <c r="AW51" i="38"/>
  <c r="AW55" i="38"/>
  <c r="AW168" i="38"/>
  <c r="AW210" i="38"/>
  <c r="AX18" i="31"/>
  <c r="AX45" i="35"/>
  <c r="AW27" i="31"/>
  <c r="AW36" i="31"/>
  <c r="AW39" i="31" s="1"/>
  <c r="AX113" i="23"/>
  <c r="AX105" i="31"/>
  <c r="AS19" i="22" l="1"/>
  <c r="AW81" i="35"/>
  <c r="AW71" i="38"/>
  <c r="AW70" i="38"/>
  <c r="AW59" i="38"/>
  <c r="AW90" i="38"/>
  <c r="AW77" i="38"/>
  <c r="AW91" i="35"/>
  <c r="AW93" i="35" s="1"/>
  <c r="AW75" i="38"/>
  <c r="AX24" i="30"/>
  <c r="AX30" i="31" s="1"/>
  <c r="AX33" i="31" s="1"/>
  <c r="AX75" i="31" s="1"/>
  <c r="AX67" i="35" s="1"/>
  <c r="AX73" i="35" s="1"/>
  <c r="AX24" i="35"/>
  <c r="AX48" i="35"/>
  <c r="AX51" i="35"/>
  <c r="AX54" i="35" s="1"/>
  <c r="AW82" i="35"/>
  <c r="AW60" i="38"/>
  <c r="AX21" i="31"/>
  <c r="AX74" i="31" s="1"/>
  <c r="AW94" i="38"/>
  <c r="AW92" i="35"/>
  <c r="AW76" i="38"/>
  <c r="AW225" i="38"/>
  <c r="AW220" i="38"/>
  <c r="AX66" i="35" l="1"/>
  <c r="AW93" i="38"/>
  <c r="AW87" i="35"/>
  <c r="AW104" i="38"/>
  <c r="AX180" i="38"/>
  <c r="AX187" i="38" s="1"/>
  <c r="AW89" i="38"/>
  <c r="AW72" i="38"/>
  <c r="AS21" i="22" s="1"/>
  <c r="AS22" i="22" s="1"/>
  <c r="AW86" i="35"/>
  <c r="AW226" i="38"/>
  <c r="AX30" i="35"/>
  <c r="AX33" i="35" s="1"/>
  <c r="AX27" i="35"/>
  <c r="AW83" i="35"/>
  <c r="AW109" i="38"/>
  <c r="AX182" i="38"/>
  <c r="AX189" i="38" s="1"/>
  <c r="AS29" i="22"/>
  <c r="AS33" i="22" s="1"/>
  <c r="AS26" i="39" s="1"/>
  <c r="AS35" i="22"/>
  <c r="AS38" i="22" s="1"/>
  <c r="AS27" i="39" s="1"/>
  <c r="AS16" i="39" s="1"/>
  <c r="AS57" i="22"/>
  <c r="AS61" i="22" s="1"/>
  <c r="AS37" i="39" s="1"/>
  <c r="AS63" i="22"/>
  <c r="AS66" i="22" s="1"/>
  <c r="AS38" i="39" s="1"/>
  <c r="AS85" i="22"/>
  <c r="AS89" i="22" s="1"/>
  <c r="AS48" i="39" s="1"/>
  <c r="AS91" i="22"/>
  <c r="AS94" i="22" s="1"/>
  <c r="AS49" i="39" s="1"/>
  <c r="AS119" i="22"/>
  <c r="AS122" i="22" s="1"/>
  <c r="AS60" i="39" s="1"/>
  <c r="AS113" i="22"/>
  <c r="AS117" i="22" s="1"/>
  <c r="AS59" i="39" s="1"/>
  <c r="AS41" i="39" l="1"/>
  <c r="AX179" i="38"/>
  <c r="AX186" i="38" s="1"/>
  <c r="AX193" i="38" s="1"/>
  <c r="AW103" i="38"/>
  <c r="AW105" i="38" s="1"/>
  <c r="AS52" i="39"/>
  <c r="AX181" i="38"/>
  <c r="AX188" i="38" s="1"/>
  <c r="AX195" i="38" s="1"/>
  <c r="AW108" i="38"/>
  <c r="AW110" i="38" s="1"/>
  <c r="AW97" i="35" s="1"/>
  <c r="AW102" i="35" s="1"/>
  <c r="AX194" i="38"/>
  <c r="AX209" i="38"/>
  <c r="AX122" i="23"/>
  <c r="AX123" i="23" s="1"/>
  <c r="AX113" i="25"/>
  <c r="AX114" i="25" s="1"/>
  <c r="AW88" i="35"/>
  <c r="AS15" i="39"/>
  <c r="AS30" i="39"/>
  <c r="AS47" i="22"/>
  <c r="AS50" i="22" s="1"/>
  <c r="AS32" i="39" s="1"/>
  <c r="AS21" i="39" s="1"/>
  <c r="AX76" i="31" s="1"/>
  <c r="AS103" i="22"/>
  <c r="AS106" i="22" s="1"/>
  <c r="AS54" i="39" s="1"/>
  <c r="AS75" i="22"/>
  <c r="AS78" i="22" s="1"/>
  <c r="AS43" i="39" s="1"/>
  <c r="AS131" i="22"/>
  <c r="AS134" i="22" s="1"/>
  <c r="AS65" i="39" s="1"/>
  <c r="AX72" i="35"/>
  <c r="AS63" i="39"/>
  <c r="AX196" i="38"/>
  <c r="AX140" i="38" s="1"/>
  <c r="AX215" i="38"/>
  <c r="H179" i="23" l="1"/>
  <c r="AX38" i="30"/>
  <c r="AX110" i="31"/>
  <c r="AX112" i="31" s="1"/>
  <c r="AY109" i="31" s="1"/>
  <c r="AX139" i="38"/>
  <c r="AX213" i="38"/>
  <c r="AX18" i="23"/>
  <c r="AX18" i="25"/>
  <c r="AX19" i="25" s="1"/>
  <c r="AS19" i="39"/>
  <c r="AX68" i="35"/>
  <c r="AX77" i="31"/>
  <c r="AX83" i="38" s="1"/>
  <c r="AW156" i="38"/>
  <c r="AW159" i="38" s="1"/>
  <c r="AW96" i="35"/>
  <c r="AW114" i="38"/>
  <c r="BI160" i="25"/>
  <c r="BA160" i="25"/>
  <c r="BF160" i="25"/>
  <c r="AX32" i="30"/>
  <c r="BK160" i="25"/>
  <c r="AZ160" i="25"/>
  <c r="BD160" i="25"/>
  <c r="BJ160" i="25"/>
  <c r="AY160" i="25"/>
  <c r="AY198" i="25" s="1"/>
  <c r="BL160" i="25"/>
  <c r="BC160" i="25"/>
  <c r="BB160" i="25"/>
  <c r="BG160" i="25"/>
  <c r="BH160" i="25"/>
  <c r="BE160" i="25"/>
  <c r="BM160" i="25"/>
  <c r="H160" i="25"/>
  <c r="AX207" i="38"/>
  <c r="AX137" i="38"/>
  <c r="AX138" i="38" s="1"/>
  <c r="AZ65" i="25" l="1"/>
  <c r="BB65" i="25"/>
  <c r="CG65" i="25"/>
  <c r="AX17" i="30"/>
  <c r="BA65" i="25"/>
  <c r="AY65" i="25"/>
  <c r="AY103" i="25" s="1"/>
  <c r="BE65" i="25"/>
  <c r="BY65" i="25"/>
  <c r="BG65" i="25"/>
  <c r="BL65" i="25"/>
  <c r="BP65" i="25"/>
  <c r="BR65" i="25"/>
  <c r="BX65" i="25"/>
  <c r="CB65" i="25"/>
  <c r="BO65" i="25"/>
  <c r="BT65" i="25"/>
  <c r="BC65" i="25"/>
  <c r="BD65" i="25"/>
  <c r="BK65" i="25"/>
  <c r="BN65" i="25"/>
  <c r="CD65" i="25"/>
  <c r="BI65" i="25"/>
  <c r="BH65" i="25"/>
  <c r="BF65" i="25"/>
  <c r="BJ65" i="25"/>
  <c r="BQ65" i="25"/>
  <c r="BV65" i="25"/>
  <c r="BM65" i="25"/>
  <c r="BW65" i="25"/>
  <c r="BS65" i="25"/>
  <c r="BU65" i="25"/>
  <c r="BZ65" i="25"/>
  <c r="CA65" i="25"/>
  <c r="CC65" i="25"/>
  <c r="CH65" i="25"/>
  <c r="CE65" i="25"/>
  <c r="CF65" i="25"/>
  <c r="H65" i="25"/>
  <c r="AX19" i="23"/>
  <c r="AX104" i="31"/>
  <c r="AX106" i="31" s="1"/>
  <c r="AY103" i="31" s="1"/>
  <c r="AW101" i="35"/>
  <c r="AW98" i="35"/>
  <c r="AW103" i="35" s="1"/>
  <c r="AX123" i="38"/>
  <c r="AX122" i="38"/>
  <c r="AX124" i="38"/>
  <c r="AX121" i="38"/>
  <c r="AX120" i="38"/>
  <c r="AS15" i="22"/>
  <c r="AW160" i="38"/>
  <c r="AW167" i="38"/>
  <c r="AW169" i="38" s="1"/>
  <c r="AY91" i="31"/>
  <c r="AY33" i="30"/>
  <c r="AY58" i="31" s="1"/>
  <c r="AY19" i="35"/>
  <c r="AX52" i="31"/>
  <c r="AX64" i="31" s="1"/>
  <c r="AX34" i="30"/>
  <c r="AY31" i="30" s="1"/>
  <c r="AX127" i="38"/>
  <c r="AX126" i="38"/>
  <c r="AX157" i="38"/>
  <c r="AX25" i="31"/>
  <c r="AX37" i="31" s="1"/>
  <c r="AX40" i="30"/>
  <c r="AY37" i="30" s="1"/>
  <c r="AX74" i="35"/>
  <c r="AX75" i="35" s="1"/>
  <c r="AX69" i="35"/>
  <c r="BA179" i="23"/>
  <c r="AY179" i="23"/>
  <c r="AY217" i="23" s="1"/>
  <c r="BC179" i="23"/>
  <c r="BE179" i="23"/>
  <c r="BF179" i="23"/>
  <c r="BD179" i="23"/>
  <c r="BH179" i="23"/>
  <c r="BG179" i="23"/>
  <c r="BB179" i="23"/>
  <c r="BJ179" i="23"/>
  <c r="BI179" i="23"/>
  <c r="BK179" i="23"/>
  <c r="BL179" i="23"/>
  <c r="BM179" i="23"/>
  <c r="BO179" i="23"/>
  <c r="BQ179" i="23"/>
  <c r="AZ179" i="23"/>
  <c r="BN179" i="23"/>
  <c r="BT179" i="23"/>
  <c r="BR179" i="23"/>
  <c r="BS179" i="23"/>
  <c r="BW179" i="23"/>
  <c r="BU179" i="23"/>
  <c r="BV179" i="23"/>
  <c r="BZ179" i="23"/>
  <c r="CA179" i="23"/>
  <c r="CC179" i="23"/>
  <c r="BX179" i="23"/>
  <c r="CB179" i="23"/>
  <c r="BP179" i="23"/>
  <c r="CH179" i="23"/>
  <c r="CE179" i="23"/>
  <c r="CG179" i="23"/>
  <c r="CD179" i="23"/>
  <c r="BY179" i="23"/>
  <c r="CF179" i="23"/>
  <c r="AX131" i="38" l="1"/>
  <c r="AX145" i="38" s="1"/>
  <c r="AY18" i="30"/>
  <c r="AY57" i="31" s="1"/>
  <c r="AY60" i="31" s="1"/>
  <c r="AY18" i="35"/>
  <c r="AY21" i="35" s="1"/>
  <c r="AY61" i="35" s="1"/>
  <c r="H75" i="23"/>
  <c r="AX23" i="30"/>
  <c r="AX132" i="38"/>
  <c r="AX146" i="38" s="1"/>
  <c r="AX51" i="31"/>
  <c r="AX19" i="30"/>
  <c r="AY16" i="30" s="1"/>
  <c r="AX130" i="38"/>
  <c r="AX144" i="38" s="1"/>
  <c r="AX208" i="38"/>
  <c r="AY46" i="31"/>
  <c r="AY40" i="35"/>
  <c r="AX133" i="38"/>
  <c r="AX147" i="38" s="1"/>
  <c r="AX214" i="38" s="1"/>
  <c r="AY39" i="30"/>
  <c r="AY31" i="31" s="1"/>
  <c r="AY111" i="31"/>
  <c r="AY25" i="35"/>
  <c r="AY31" i="35" s="1"/>
  <c r="AY19" i="31"/>
  <c r="AY46" i="35"/>
  <c r="AY90" i="31"/>
  <c r="AX171" i="38" l="1"/>
  <c r="AX172" i="38" s="1"/>
  <c r="AX173" i="38" s="1"/>
  <c r="AY52" i="35"/>
  <c r="AY45" i="31"/>
  <c r="AY39" i="35"/>
  <c r="AY42" i="35" s="1"/>
  <c r="AY60" i="35" s="1"/>
  <c r="AY63" i="35" s="1"/>
  <c r="AX54" i="31"/>
  <c r="AX63" i="31"/>
  <c r="AX66" i="31" s="1"/>
  <c r="AY75" i="23"/>
  <c r="BB75" i="23"/>
  <c r="BA75" i="23"/>
  <c r="BC75" i="23"/>
  <c r="BF75" i="23"/>
  <c r="AZ75" i="23"/>
  <c r="BE75" i="23"/>
  <c r="BG75" i="23"/>
  <c r="BD75" i="23"/>
  <c r="BJ75" i="23"/>
  <c r="BK75" i="23"/>
  <c r="BH75" i="23"/>
  <c r="BI75" i="23"/>
  <c r="BL75" i="23"/>
  <c r="BQ75" i="23"/>
  <c r="BN75" i="23"/>
  <c r="BO75" i="23"/>
  <c r="BP75" i="23"/>
  <c r="BM75" i="23"/>
  <c r="BR75" i="23"/>
  <c r="BS75" i="23"/>
  <c r="BW75" i="23"/>
  <c r="BU75" i="23"/>
  <c r="BV75" i="23"/>
  <c r="CD75" i="23"/>
  <c r="BX75" i="23"/>
  <c r="CC75" i="23"/>
  <c r="BT75" i="23"/>
  <c r="BY75" i="23"/>
  <c r="BZ75" i="23"/>
  <c r="CA75" i="23"/>
  <c r="CB75" i="23"/>
  <c r="CH75" i="23"/>
  <c r="CG75" i="23"/>
  <c r="CE75" i="23"/>
  <c r="CF75" i="23"/>
  <c r="AX64" i="38"/>
  <c r="AX51" i="38"/>
  <c r="AX55" i="38"/>
  <c r="AX52" i="38"/>
  <c r="AX63" i="38"/>
  <c r="AX56" i="38"/>
  <c r="AX168" i="38"/>
  <c r="AX210" i="38"/>
  <c r="AX24" i="31"/>
  <c r="AX25" i="30"/>
  <c r="AY22" i="30" s="1"/>
  <c r="AX90" i="38" l="1"/>
  <c r="AX91" i="35"/>
  <c r="AX75" i="38"/>
  <c r="AX77" i="38"/>
  <c r="AX82" i="35"/>
  <c r="AX60" i="38"/>
  <c r="AY48" i="31"/>
  <c r="AY105" i="31"/>
  <c r="AY113" i="23"/>
  <c r="AY18" i="31"/>
  <c r="AY45" i="35"/>
  <c r="AT19" i="22"/>
  <c r="AX81" i="35"/>
  <c r="AX83" i="35" s="1"/>
  <c r="AX71" i="38"/>
  <c r="AX70" i="38"/>
  <c r="AX59" i="38"/>
  <c r="AX27" i="31"/>
  <c r="AX36" i="31"/>
  <c r="AX39" i="31" s="1"/>
  <c r="AX94" i="38"/>
  <c r="AX92" i="35"/>
  <c r="AX76" i="38"/>
  <c r="AX225" i="38"/>
  <c r="AX220" i="38"/>
  <c r="AT29" i="22" l="1"/>
  <c r="AT33" i="22" s="1"/>
  <c r="AT26" i="39" s="1"/>
  <c r="AT35" i="22"/>
  <c r="AT38" i="22" s="1"/>
  <c r="AT27" i="39" s="1"/>
  <c r="AT16" i="39" s="1"/>
  <c r="AT113" i="22"/>
  <c r="AT117" i="22" s="1"/>
  <c r="AT59" i="39" s="1"/>
  <c r="AT63" i="22"/>
  <c r="AT66" i="22" s="1"/>
  <c r="AT38" i="39" s="1"/>
  <c r="AT57" i="22"/>
  <c r="AT61" i="22" s="1"/>
  <c r="AT37" i="39" s="1"/>
  <c r="AT91" i="22"/>
  <c r="AT94" i="22" s="1"/>
  <c r="AT49" i="39" s="1"/>
  <c r="AT85" i="22"/>
  <c r="AT89" i="22" s="1"/>
  <c r="AT48" i="39" s="1"/>
  <c r="AT119" i="22"/>
  <c r="AT122" i="22" s="1"/>
  <c r="AT60" i="39" s="1"/>
  <c r="AX93" i="38"/>
  <c r="AX87" i="35"/>
  <c r="AX109" i="38"/>
  <c r="AY182" i="38"/>
  <c r="AY189" i="38" s="1"/>
  <c r="AY51" i="35"/>
  <c r="AY54" i="35" s="1"/>
  <c r="AY48" i="35"/>
  <c r="AY21" i="31"/>
  <c r="AY74" i="31" s="1"/>
  <c r="AX89" i="38"/>
  <c r="AX72" i="38"/>
  <c r="AT21" i="22" s="1"/>
  <c r="AT22" i="22" s="1"/>
  <c r="AX226" i="38"/>
  <c r="AX86" i="35"/>
  <c r="AY24" i="30"/>
  <c r="AY30" i="31" s="1"/>
  <c r="AY33" i="31" s="1"/>
  <c r="AY75" i="31" s="1"/>
  <c r="AY67" i="35" s="1"/>
  <c r="AY73" i="35" s="1"/>
  <c r="AY24" i="35"/>
  <c r="AX93" i="35"/>
  <c r="AX104" i="38"/>
  <c r="AY180" i="38"/>
  <c r="AY187" i="38" s="1"/>
  <c r="AT52" i="39" l="1"/>
  <c r="AX88" i="35"/>
  <c r="AY215" i="38"/>
  <c r="AY196" i="38"/>
  <c r="AY140" i="38" s="1"/>
  <c r="AT41" i="39"/>
  <c r="AY66" i="35"/>
  <c r="AT47" i="22"/>
  <c r="AT50" i="22" s="1"/>
  <c r="AT32" i="39" s="1"/>
  <c r="AT21" i="39" s="1"/>
  <c r="AY76" i="31" s="1"/>
  <c r="AY68" i="35" s="1"/>
  <c r="AY74" i="35" s="1"/>
  <c r="AT75" i="22"/>
  <c r="AT78" i="22" s="1"/>
  <c r="AT43" i="39" s="1"/>
  <c r="AT131" i="22"/>
  <c r="AT134" i="22" s="1"/>
  <c r="AT65" i="39" s="1"/>
  <c r="AT103" i="22"/>
  <c r="AT106" i="22" s="1"/>
  <c r="AT54" i="39" s="1"/>
  <c r="AY194" i="38"/>
  <c r="AY209" i="38"/>
  <c r="AY179" i="38"/>
  <c r="AY186" i="38" s="1"/>
  <c r="AY193" i="38" s="1"/>
  <c r="AX103" i="38"/>
  <c r="AX105" i="38" s="1"/>
  <c r="AT63" i="39"/>
  <c r="AY122" i="23"/>
  <c r="AY123" i="23" s="1"/>
  <c r="AY113" i="25"/>
  <c r="AY114" i="25" s="1"/>
  <c r="AY30" i="35"/>
  <c r="AY33" i="35" s="1"/>
  <c r="AY27" i="35"/>
  <c r="AY181" i="38"/>
  <c r="AY188" i="38" s="1"/>
  <c r="AY195" i="38" s="1"/>
  <c r="AX108" i="38"/>
  <c r="AX110" i="38" s="1"/>
  <c r="AX97" i="35" s="1"/>
  <c r="AX102" i="35" s="1"/>
  <c r="AT15" i="39"/>
  <c r="AT30" i="39"/>
  <c r="AY18" i="23" l="1"/>
  <c r="AY18" i="25"/>
  <c r="AY19" i="25" s="1"/>
  <c r="AT19" i="39"/>
  <c r="AX156" i="38"/>
  <c r="AX159" i="38" s="1"/>
  <c r="AX96" i="35"/>
  <c r="AX114" i="38"/>
  <c r="AY137" i="38"/>
  <c r="AY138" i="38" s="1"/>
  <c r="AY207" i="38"/>
  <c r="AY72" i="35"/>
  <c r="AY75" i="35" s="1"/>
  <c r="AY69" i="35"/>
  <c r="AY77" i="31"/>
  <c r="AY83" i="38" s="1"/>
  <c r="H180" i="23"/>
  <c r="AY38" i="30"/>
  <c r="AY110" i="31"/>
  <c r="AY112" i="31" s="1"/>
  <c r="AZ109" i="31" s="1"/>
  <c r="AY139" i="38"/>
  <c r="AY213" i="38"/>
  <c r="AY32" i="30"/>
  <c r="BL161" i="25"/>
  <c r="BI161" i="25"/>
  <c r="BA161" i="25"/>
  <c r="BF161" i="25"/>
  <c r="AZ161" i="25"/>
  <c r="AZ198" i="25" s="1"/>
  <c r="BE161" i="25"/>
  <c r="BB161" i="25"/>
  <c r="BN161" i="25"/>
  <c r="BC161" i="25"/>
  <c r="BJ161" i="25"/>
  <c r="BK161" i="25"/>
  <c r="BH161" i="25"/>
  <c r="BM161" i="25"/>
  <c r="BD161" i="25"/>
  <c r="BG161" i="25"/>
  <c r="H161" i="25"/>
  <c r="AZ33" i="30" l="1"/>
  <c r="AZ58" i="31" s="1"/>
  <c r="AZ19" i="35"/>
  <c r="AZ91" i="31"/>
  <c r="AY25" i="31"/>
  <c r="AY37" i="31" s="1"/>
  <c r="AY40" i="30"/>
  <c r="AZ37" i="30" s="1"/>
  <c r="AX98" i="35"/>
  <c r="AX103" i="35" s="1"/>
  <c r="AX101" i="35"/>
  <c r="AX167" i="38"/>
  <c r="AX169" i="38" s="1"/>
  <c r="AX160" i="38"/>
  <c r="AY122" i="38"/>
  <c r="AY123" i="38"/>
  <c r="AY124" i="38"/>
  <c r="AZ180" i="23"/>
  <c r="AZ217" i="23" s="1"/>
  <c r="BA180" i="23"/>
  <c r="BC180" i="23"/>
  <c r="BB180" i="23"/>
  <c r="BE180" i="23"/>
  <c r="BD180" i="23"/>
  <c r="BH180" i="23"/>
  <c r="BL180" i="23"/>
  <c r="BF180" i="23"/>
  <c r="BG180" i="23"/>
  <c r="BJ180" i="23"/>
  <c r="BI180" i="23"/>
  <c r="BK180" i="23"/>
  <c r="BN180" i="23"/>
  <c r="BM180" i="23"/>
  <c r="BO180" i="23"/>
  <c r="BQ180" i="23"/>
  <c r="BP180" i="23"/>
  <c r="BT180" i="23"/>
  <c r="BR180" i="23"/>
  <c r="BV180" i="23"/>
  <c r="BW180" i="23"/>
  <c r="BU180" i="23"/>
  <c r="BY180" i="23"/>
  <c r="BZ180" i="23"/>
  <c r="CD180" i="23"/>
  <c r="CA180" i="23"/>
  <c r="CC180" i="23"/>
  <c r="BX180" i="23"/>
  <c r="CB180" i="23"/>
  <c r="CF180" i="23"/>
  <c r="BS180" i="23"/>
  <c r="CH180" i="23"/>
  <c r="CE180" i="23"/>
  <c r="CG180" i="23"/>
  <c r="AY127" i="38"/>
  <c r="AY126" i="38"/>
  <c r="AY157" i="38"/>
  <c r="AY17" i="30"/>
  <c r="AZ66" i="25"/>
  <c r="AZ103" i="25" s="1"/>
  <c r="BB66" i="25"/>
  <c r="CG66" i="25"/>
  <c r="BA66" i="25"/>
  <c r="BD66" i="25"/>
  <c r="BC66" i="25"/>
  <c r="BH66" i="25"/>
  <c r="BF66" i="25"/>
  <c r="BM66" i="25"/>
  <c r="BV66" i="25"/>
  <c r="BE66" i="25"/>
  <c r="BG66" i="25"/>
  <c r="BL66" i="25"/>
  <c r="BP66" i="25"/>
  <c r="BU66" i="25"/>
  <c r="BR66" i="25"/>
  <c r="BX66" i="25"/>
  <c r="BS66" i="25"/>
  <c r="BJ66" i="25"/>
  <c r="BQ66" i="25"/>
  <c r="BK66" i="25"/>
  <c r="BN66" i="25"/>
  <c r="CD66" i="25"/>
  <c r="BI66" i="25"/>
  <c r="BT66" i="25"/>
  <c r="CE66" i="25"/>
  <c r="BY66" i="25"/>
  <c r="CF66" i="25"/>
  <c r="BO66" i="25"/>
  <c r="BW66" i="25"/>
  <c r="CB66" i="25"/>
  <c r="CH66" i="25"/>
  <c r="BZ66" i="25"/>
  <c r="CC66" i="25"/>
  <c r="CA66" i="25"/>
  <c r="H66" i="25"/>
  <c r="AY120" i="38"/>
  <c r="AY121" i="38"/>
  <c r="AT15" i="22"/>
  <c r="AY52" i="31"/>
  <c r="AY64" i="31" s="1"/>
  <c r="AY34" i="30"/>
  <c r="AZ31" i="30" s="1"/>
  <c r="AY19" i="23"/>
  <c r="AY104" i="31"/>
  <c r="AY106" i="31" s="1"/>
  <c r="AZ103" i="31" s="1"/>
  <c r="AY133" i="38" l="1"/>
  <c r="AY147" i="38" s="1"/>
  <c r="AY214" i="38" s="1"/>
  <c r="AY132" i="38"/>
  <c r="AY146" i="38" s="1"/>
  <c r="AY131" i="38"/>
  <c r="AY145" i="38" s="1"/>
  <c r="AZ18" i="30"/>
  <c r="AZ57" i="31" s="1"/>
  <c r="AZ60" i="31" s="1"/>
  <c r="AZ18" i="35"/>
  <c r="AZ21" i="35" s="1"/>
  <c r="AZ61" i="35" s="1"/>
  <c r="AZ39" i="30"/>
  <c r="AZ31" i="31" s="1"/>
  <c r="AZ111" i="31"/>
  <c r="AZ25" i="35"/>
  <c r="AZ31" i="35" s="1"/>
  <c r="AZ19" i="31"/>
  <c r="AZ46" i="35"/>
  <c r="AY51" i="31"/>
  <c r="AY19" i="30"/>
  <c r="AZ16" i="30" s="1"/>
  <c r="AY208" i="38"/>
  <c r="AZ90" i="31"/>
  <c r="AY130" i="38"/>
  <c r="AY144" i="38" s="1"/>
  <c r="AY171" i="38"/>
  <c r="AY172" i="38" s="1"/>
  <c r="AY173" i="38" s="1"/>
  <c r="AY23" i="30"/>
  <c r="H76" i="23"/>
  <c r="AZ40" i="35"/>
  <c r="AZ46" i="31"/>
  <c r="AZ52" i="35" l="1"/>
  <c r="AZ76" i="23"/>
  <c r="BB76" i="23"/>
  <c r="BC76" i="23"/>
  <c r="BA76" i="23"/>
  <c r="BF76" i="23"/>
  <c r="BD76" i="23"/>
  <c r="BE76" i="23"/>
  <c r="BH76" i="23"/>
  <c r="BG76" i="23"/>
  <c r="BM76" i="23"/>
  <c r="BI76" i="23"/>
  <c r="BL76" i="23"/>
  <c r="BN76" i="23"/>
  <c r="BO76" i="23"/>
  <c r="BU76" i="23"/>
  <c r="BR76" i="23"/>
  <c r="BS76" i="23"/>
  <c r="BJ76" i="23"/>
  <c r="BP76" i="23"/>
  <c r="BQ76" i="23"/>
  <c r="BT76" i="23"/>
  <c r="BV76" i="23"/>
  <c r="BW76" i="23"/>
  <c r="BK76" i="23"/>
  <c r="CB76" i="23"/>
  <c r="CD76" i="23"/>
  <c r="BX76" i="23"/>
  <c r="CC76" i="23"/>
  <c r="BY76" i="23"/>
  <c r="BZ76" i="23"/>
  <c r="CA76" i="23"/>
  <c r="CH76" i="23"/>
  <c r="CG76" i="23"/>
  <c r="CE76" i="23"/>
  <c r="CF76" i="23"/>
  <c r="AY24" i="31"/>
  <c r="AY25" i="30"/>
  <c r="AZ22" i="30" s="1"/>
  <c r="AZ39" i="35"/>
  <c r="AZ42" i="35" s="1"/>
  <c r="AZ60" i="35" s="1"/>
  <c r="AZ63" i="35" s="1"/>
  <c r="AZ45" i="31"/>
  <c r="AY51" i="38"/>
  <c r="AY55" i="38"/>
  <c r="AY52" i="38"/>
  <c r="AY56" i="38"/>
  <c r="AY64" i="38"/>
  <c r="AY63" i="38"/>
  <c r="AY168" i="38"/>
  <c r="AY210" i="38"/>
  <c r="AY54" i="31"/>
  <c r="AY63" i="31"/>
  <c r="AY66" i="31" s="1"/>
  <c r="AY94" i="38" l="1"/>
  <c r="AY92" i="35"/>
  <c r="AY76" i="38"/>
  <c r="AZ18" i="31"/>
  <c r="AZ45" i="35"/>
  <c r="AY27" i="31"/>
  <c r="AY36" i="31"/>
  <c r="AY39" i="31" s="1"/>
  <c r="AY82" i="35"/>
  <c r="AY60" i="38"/>
  <c r="AY90" i="38"/>
  <c r="AY91" i="35"/>
  <c r="AY77" i="38"/>
  <c r="AY75" i="38"/>
  <c r="AU19" i="22"/>
  <c r="AY81" i="35"/>
  <c r="AY71" i="38"/>
  <c r="AY70" i="38"/>
  <c r="AY59" i="38"/>
  <c r="AZ105" i="31"/>
  <c r="AZ113" i="23"/>
  <c r="AY225" i="38"/>
  <c r="AY220" i="38"/>
  <c r="AZ48" i="31"/>
  <c r="AY83" i="35" l="1"/>
  <c r="AU29" i="22"/>
  <c r="AU33" i="22" s="1"/>
  <c r="AU26" i="39" s="1"/>
  <c r="AU35" i="22"/>
  <c r="AU38" i="22" s="1"/>
  <c r="AU27" i="39" s="1"/>
  <c r="AU16" i="39" s="1"/>
  <c r="AU85" i="22"/>
  <c r="AU89" i="22" s="1"/>
  <c r="AU48" i="39" s="1"/>
  <c r="AU63" i="22"/>
  <c r="AU66" i="22" s="1"/>
  <c r="AU38" i="39" s="1"/>
  <c r="AU57" i="22"/>
  <c r="AU61" i="22" s="1"/>
  <c r="AU37" i="39" s="1"/>
  <c r="AU91" i="22"/>
  <c r="AU94" i="22" s="1"/>
  <c r="AU49" i="39" s="1"/>
  <c r="AU119" i="22"/>
  <c r="AU122" i="22" s="1"/>
  <c r="AU60" i="39" s="1"/>
  <c r="AU113" i="22"/>
  <c r="AU117" i="22" s="1"/>
  <c r="AU59" i="39" s="1"/>
  <c r="AZ51" i="35"/>
  <c r="AZ54" i="35" s="1"/>
  <c r="AZ48" i="35"/>
  <c r="AZ24" i="30"/>
  <c r="AZ30" i="31" s="1"/>
  <c r="AZ33" i="31" s="1"/>
  <c r="AZ75" i="31" s="1"/>
  <c r="AZ67" i="35" s="1"/>
  <c r="AZ73" i="35" s="1"/>
  <c r="AZ24" i="35"/>
  <c r="AZ21" i="31"/>
  <c r="AZ74" i="31" s="1"/>
  <c r="AY93" i="35"/>
  <c r="AY89" i="38"/>
  <c r="AY72" i="38"/>
  <c r="AU21" i="22" s="1"/>
  <c r="AU22" i="22" s="1"/>
  <c r="AY86" i="35"/>
  <c r="AY226" i="38"/>
  <c r="AZ180" i="38"/>
  <c r="AZ187" i="38" s="1"/>
  <c r="AY104" i="38"/>
  <c r="AY93" i="38"/>
  <c r="AY87" i="35"/>
  <c r="AY109" i="38"/>
  <c r="AZ182" i="38"/>
  <c r="AZ189" i="38" s="1"/>
  <c r="AU41" i="39" l="1"/>
  <c r="AU63" i="39"/>
  <c r="AY88" i="35"/>
  <c r="AY108" i="38"/>
  <c r="AY110" i="38" s="1"/>
  <c r="AY97" i="35" s="1"/>
  <c r="AY102" i="35" s="1"/>
  <c r="AZ181" i="38"/>
  <c r="AZ188" i="38" s="1"/>
  <c r="AZ195" i="38" s="1"/>
  <c r="AZ66" i="35"/>
  <c r="AZ179" i="38"/>
  <c r="AZ186" i="38" s="1"/>
  <c r="AZ193" i="38" s="1"/>
  <c r="AY103" i="38"/>
  <c r="AY105" i="38" s="1"/>
  <c r="AZ194" i="38"/>
  <c r="AZ209" i="38"/>
  <c r="AZ30" i="35"/>
  <c r="AZ33" i="35" s="1"/>
  <c r="AZ27" i="35"/>
  <c r="AZ215" i="38"/>
  <c r="AZ196" i="38"/>
  <c r="AZ140" i="38" s="1"/>
  <c r="AU52" i="39"/>
  <c r="AZ122" i="23"/>
  <c r="AZ123" i="23" s="1"/>
  <c r="AZ113" i="25"/>
  <c r="AZ114" i="25" s="1"/>
  <c r="AU47" i="22"/>
  <c r="AU50" i="22" s="1"/>
  <c r="AU32" i="39" s="1"/>
  <c r="AU21" i="39" s="1"/>
  <c r="AZ76" i="31" s="1"/>
  <c r="AZ68" i="35" s="1"/>
  <c r="AZ74" i="35" s="1"/>
  <c r="AU75" i="22"/>
  <c r="AU78" i="22" s="1"/>
  <c r="AU43" i="39" s="1"/>
  <c r="AU103" i="22"/>
  <c r="AU106" i="22" s="1"/>
  <c r="AU54" i="39" s="1"/>
  <c r="AU131" i="22"/>
  <c r="AU134" i="22" s="1"/>
  <c r="AU65" i="39" s="1"/>
  <c r="AU15" i="39"/>
  <c r="AU30" i="39"/>
  <c r="BB162" i="25" l="1"/>
  <c r="BG162" i="25"/>
  <c r="BL162" i="25"/>
  <c r="BI162" i="25"/>
  <c r="BC162" i="25"/>
  <c r="BH162" i="25"/>
  <c r="BD162" i="25"/>
  <c r="BM162" i="25"/>
  <c r="BO162" i="25"/>
  <c r="AZ32" i="30"/>
  <c r="BF162" i="25"/>
  <c r="BA162" i="25"/>
  <c r="BA198" i="25" s="1"/>
  <c r="BN162" i="25"/>
  <c r="BK162" i="25"/>
  <c r="BE162" i="25"/>
  <c r="BJ162" i="25"/>
  <c r="H162" i="25"/>
  <c r="AZ38" i="30"/>
  <c r="H181" i="23"/>
  <c r="AZ110" i="31"/>
  <c r="AZ112" i="31" s="1"/>
  <c r="BA109" i="31" s="1"/>
  <c r="AY156" i="38"/>
  <c r="AY159" i="38" s="1"/>
  <c r="AY96" i="35"/>
  <c r="AY114" i="38"/>
  <c r="AZ207" i="38"/>
  <c r="AZ137" i="38"/>
  <c r="AZ138" i="38" s="1"/>
  <c r="AZ69" i="35"/>
  <c r="AZ72" i="35"/>
  <c r="AZ75" i="35" s="1"/>
  <c r="AZ18" i="23"/>
  <c r="AZ18" i="25"/>
  <c r="AZ19" i="25" s="1"/>
  <c r="AU19" i="39"/>
  <c r="AZ77" i="31"/>
  <c r="AZ83" i="38" s="1"/>
  <c r="AZ213" i="38"/>
  <c r="AZ139" i="38"/>
  <c r="AZ127" i="38" l="1"/>
  <c r="AZ126" i="38"/>
  <c r="AZ157" i="38"/>
  <c r="AY98" i="35"/>
  <c r="AY103" i="35" s="1"/>
  <c r="AY101" i="35"/>
  <c r="AZ120" i="38"/>
  <c r="AZ121" i="38"/>
  <c r="AZ131" i="38" s="1"/>
  <c r="AZ145" i="38" s="1"/>
  <c r="AU15" i="22"/>
  <c r="AZ19" i="23"/>
  <c r="AZ104" i="31"/>
  <c r="AZ106" i="31" s="1"/>
  <c r="BA103" i="31" s="1"/>
  <c r="BA91" i="31"/>
  <c r="BA33" i="30"/>
  <c r="BA58" i="31" s="1"/>
  <c r="BA19" i="35"/>
  <c r="AZ123" i="38"/>
  <c r="AZ133" i="38" s="1"/>
  <c r="AZ147" i="38" s="1"/>
  <c r="AZ214" i="38" s="1"/>
  <c r="AZ122" i="38"/>
  <c r="AZ132" i="38" s="1"/>
  <c r="AZ146" i="38" s="1"/>
  <c r="AZ124" i="38"/>
  <c r="BD181" i="23"/>
  <c r="BB181" i="23"/>
  <c r="BA181" i="23"/>
  <c r="BA217" i="23" s="1"/>
  <c r="BI181" i="23"/>
  <c r="BK181" i="23"/>
  <c r="BE181" i="23"/>
  <c r="BH181" i="23"/>
  <c r="BF181" i="23"/>
  <c r="BC181" i="23"/>
  <c r="BJ181" i="23"/>
  <c r="BG181" i="23"/>
  <c r="BL181" i="23"/>
  <c r="BN181" i="23"/>
  <c r="BM181" i="23"/>
  <c r="BO181" i="23"/>
  <c r="BQ181" i="23"/>
  <c r="BP181" i="23"/>
  <c r="BT181" i="23"/>
  <c r="BR181" i="23"/>
  <c r="BX181" i="23"/>
  <c r="BS181" i="23"/>
  <c r="BV181" i="23"/>
  <c r="BW181" i="23"/>
  <c r="BU181" i="23"/>
  <c r="BY181" i="23"/>
  <c r="BZ181" i="23"/>
  <c r="CD181" i="23"/>
  <c r="CA181" i="23"/>
  <c r="CC181" i="23"/>
  <c r="CB181" i="23"/>
  <c r="CF181" i="23"/>
  <c r="CH181" i="23"/>
  <c r="CE181" i="23"/>
  <c r="CG181" i="23"/>
  <c r="BC67" i="25"/>
  <c r="BB67" i="25"/>
  <c r="CG67" i="25"/>
  <c r="AZ17" i="30"/>
  <c r="BI67" i="25"/>
  <c r="BZ67" i="25"/>
  <c r="BH67" i="25"/>
  <c r="BF67" i="25"/>
  <c r="BM67" i="25"/>
  <c r="BE67" i="25"/>
  <c r="BY67" i="25"/>
  <c r="CC67" i="25"/>
  <c r="CE67" i="25"/>
  <c r="BG67" i="25"/>
  <c r="BL67" i="25"/>
  <c r="BP67" i="25"/>
  <c r="BU67" i="25"/>
  <c r="BA67" i="25"/>
  <c r="BA103" i="25" s="1"/>
  <c r="BO67" i="25"/>
  <c r="BT67" i="25"/>
  <c r="BD67" i="25"/>
  <c r="BS67" i="25"/>
  <c r="BJ67" i="25"/>
  <c r="BQ67" i="25"/>
  <c r="BK67" i="25"/>
  <c r="BN67" i="25"/>
  <c r="CA67" i="25"/>
  <c r="CB67" i="25"/>
  <c r="BV67" i="25"/>
  <c r="BR67" i="25"/>
  <c r="CD67" i="25"/>
  <c r="CF67" i="25"/>
  <c r="BW67" i="25"/>
  <c r="BX67" i="25"/>
  <c r="CH67" i="25"/>
  <c r="H67" i="25"/>
  <c r="AY160" i="38"/>
  <c r="AY167" i="38"/>
  <c r="AY169" i="38" s="1"/>
  <c r="AZ25" i="31"/>
  <c r="AZ37" i="31" s="1"/>
  <c r="AZ40" i="30"/>
  <c r="BA37" i="30" s="1"/>
  <c r="AZ52" i="31"/>
  <c r="AZ64" i="31" s="1"/>
  <c r="AZ34" i="30"/>
  <c r="BA31" i="30" s="1"/>
  <c r="BA39" i="30" l="1"/>
  <c r="BA31" i="31" s="1"/>
  <c r="BA111" i="31"/>
  <c r="BA25" i="35"/>
  <c r="BA31" i="35" s="1"/>
  <c r="BA19" i="31"/>
  <c r="BA46" i="35"/>
  <c r="BA90" i="31"/>
  <c r="BA40" i="35"/>
  <c r="BA46" i="31"/>
  <c r="H77" i="23"/>
  <c r="AZ23" i="30"/>
  <c r="BA18" i="30"/>
  <c r="BA57" i="31" s="1"/>
  <c r="BA60" i="31" s="1"/>
  <c r="BA18" i="35"/>
  <c r="BA21" i="35" s="1"/>
  <c r="BA61" i="35" s="1"/>
  <c r="AZ130" i="38"/>
  <c r="AZ144" i="38" s="1"/>
  <c r="AZ171" i="38" s="1"/>
  <c r="AZ51" i="31"/>
  <c r="AZ19" i="30"/>
  <c r="BA16" i="30" s="1"/>
  <c r="AZ208" i="38"/>
  <c r="AZ172" i="38" l="1"/>
  <c r="AZ173" i="38" s="1"/>
  <c r="BA52" i="35"/>
  <c r="AZ63" i="38"/>
  <c r="AZ51" i="38"/>
  <c r="AZ55" i="38"/>
  <c r="AZ52" i="38"/>
  <c r="AZ56" i="38"/>
  <c r="AZ64" i="38"/>
  <c r="AZ168" i="38"/>
  <c r="AZ210" i="38"/>
  <c r="AZ24" i="31"/>
  <c r="AZ25" i="30"/>
  <c r="BA22" i="30" s="1"/>
  <c r="BA77" i="23"/>
  <c r="BD77" i="23"/>
  <c r="BB77" i="23"/>
  <c r="BC77" i="23"/>
  <c r="BF77" i="23"/>
  <c r="BJ77" i="23"/>
  <c r="BK77" i="23"/>
  <c r="BE77" i="23"/>
  <c r="BM77" i="23"/>
  <c r="BI77" i="23"/>
  <c r="BL77" i="23"/>
  <c r="BG77" i="23"/>
  <c r="BQ77" i="23"/>
  <c r="BH77" i="23"/>
  <c r="BN77" i="23"/>
  <c r="BO77" i="23"/>
  <c r="BU77" i="23"/>
  <c r="BR77" i="23"/>
  <c r="BS77" i="23"/>
  <c r="BP77" i="23"/>
  <c r="BT77" i="23"/>
  <c r="BV77" i="23"/>
  <c r="BY77" i="23"/>
  <c r="BW77" i="23"/>
  <c r="CB77" i="23"/>
  <c r="CD77" i="23"/>
  <c r="BX77" i="23"/>
  <c r="BZ77" i="23"/>
  <c r="CF77" i="23"/>
  <c r="CC77" i="23"/>
  <c r="CH77" i="23"/>
  <c r="CA77" i="23"/>
  <c r="CG77" i="23"/>
  <c r="CE77" i="23"/>
  <c r="BA45" i="31"/>
  <c r="BA39" i="35"/>
  <c r="BA42" i="35" s="1"/>
  <c r="BA60" i="35" s="1"/>
  <c r="BA63" i="35" s="1"/>
  <c r="AZ54" i="31"/>
  <c r="AZ63" i="31"/>
  <c r="AZ66" i="31" s="1"/>
  <c r="AZ220" i="38" l="1"/>
  <c r="AZ225" i="38"/>
  <c r="AZ27" i="31"/>
  <c r="AZ36" i="31"/>
  <c r="AZ39" i="31" s="1"/>
  <c r="AV19" i="22"/>
  <c r="AZ70" i="38"/>
  <c r="AZ81" i="35"/>
  <c r="AZ83" i="35" s="1"/>
  <c r="AZ71" i="38"/>
  <c r="AZ59" i="38"/>
  <c r="AZ94" i="38"/>
  <c r="AZ92" i="35"/>
  <c r="AZ76" i="38"/>
  <c r="BA18" i="31"/>
  <c r="BA45" i="35"/>
  <c r="AZ90" i="38"/>
  <c r="AZ91" i="35"/>
  <c r="AZ75" i="38"/>
  <c r="AZ77" i="38"/>
  <c r="BA48" i="31"/>
  <c r="AZ82" i="35"/>
  <c r="AZ60" i="38"/>
  <c r="BA105" i="31"/>
  <c r="BA113" i="23"/>
  <c r="AZ104" i="38" l="1"/>
  <c r="BA180" i="38"/>
  <c r="BA187" i="38" s="1"/>
  <c r="AZ93" i="38"/>
  <c r="AZ87" i="35"/>
  <c r="BA48" i="35"/>
  <c r="BA51" i="35"/>
  <c r="BA54" i="35" s="1"/>
  <c r="BA21" i="31"/>
  <c r="BA74" i="31" s="1"/>
  <c r="AV35" i="22"/>
  <c r="AV38" i="22" s="1"/>
  <c r="AV27" i="39" s="1"/>
  <c r="AV16" i="39" s="1"/>
  <c r="AV29" i="22"/>
  <c r="AV33" i="22" s="1"/>
  <c r="AV26" i="39" s="1"/>
  <c r="AV57" i="22"/>
  <c r="AV61" i="22" s="1"/>
  <c r="AV37" i="39" s="1"/>
  <c r="AV63" i="22"/>
  <c r="AV66" i="22" s="1"/>
  <c r="AV38" i="39" s="1"/>
  <c r="AV119" i="22"/>
  <c r="AV122" i="22" s="1"/>
  <c r="AV60" i="39" s="1"/>
  <c r="AV85" i="22"/>
  <c r="AV89" i="22" s="1"/>
  <c r="AV48" i="39" s="1"/>
  <c r="AV113" i="22"/>
  <c r="AV117" i="22" s="1"/>
  <c r="AV59" i="39" s="1"/>
  <c r="AV63" i="39" s="1"/>
  <c r="AV91" i="22"/>
  <c r="AV94" i="22" s="1"/>
  <c r="AV49" i="39" s="1"/>
  <c r="AZ109" i="38"/>
  <c r="BA182" i="38"/>
  <c r="BA189" i="38" s="1"/>
  <c r="BA24" i="30"/>
  <c r="BA30" i="31" s="1"/>
  <c r="BA33" i="31" s="1"/>
  <c r="BA75" i="31" s="1"/>
  <c r="BA67" i="35" s="1"/>
  <c r="BA73" i="35" s="1"/>
  <c r="BA24" i="35"/>
  <c r="AZ93" i="35"/>
  <c r="AZ72" i="38"/>
  <c r="AV21" i="22" s="1"/>
  <c r="AV22" i="22" s="1"/>
  <c r="AZ89" i="38"/>
  <c r="AZ86" i="35"/>
  <c r="AZ88" i="35" s="1"/>
  <c r="AZ226" i="38"/>
  <c r="AV52" i="39" l="1"/>
  <c r="AV41" i="39"/>
  <c r="BA30" i="35"/>
  <c r="BA33" i="35" s="1"/>
  <c r="BA27" i="35"/>
  <c r="AV47" i="22"/>
  <c r="AV50" i="22" s="1"/>
  <c r="AV32" i="39" s="1"/>
  <c r="AV21" i="39" s="1"/>
  <c r="BA76" i="31" s="1"/>
  <c r="BA68" i="35" s="1"/>
  <c r="BA74" i="35" s="1"/>
  <c r="AV103" i="22"/>
  <c r="AV106" i="22" s="1"/>
  <c r="AV54" i="39" s="1"/>
  <c r="AV75" i="22"/>
  <c r="AV78" i="22" s="1"/>
  <c r="AV43" i="39" s="1"/>
  <c r="AV131" i="22"/>
  <c r="AV134" i="22" s="1"/>
  <c r="AV65" i="39" s="1"/>
  <c r="BA66" i="35"/>
  <c r="BA196" i="38"/>
  <c r="BA140" i="38" s="1"/>
  <c r="BA215" i="38"/>
  <c r="AV15" i="39"/>
  <c r="AV30" i="39"/>
  <c r="AZ108" i="38"/>
  <c r="AZ110" i="38" s="1"/>
  <c r="AZ97" i="35" s="1"/>
  <c r="AZ102" i="35" s="1"/>
  <c r="BA181" i="38"/>
  <c r="BA188" i="38" s="1"/>
  <c r="BA195" i="38" s="1"/>
  <c r="BA122" i="23"/>
  <c r="BA123" i="23" s="1"/>
  <c r="BA113" i="25"/>
  <c r="BA114" i="25" s="1"/>
  <c r="BA209" i="38"/>
  <c r="BA194" i="38"/>
  <c r="BA179" i="38"/>
  <c r="BA186" i="38" s="1"/>
  <c r="BA193" i="38" s="1"/>
  <c r="AZ103" i="38"/>
  <c r="AZ105" i="38" s="1"/>
  <c r="BA77" i="31" l="1"/>
  <c r="BA83" i="38" s="1"/>
  <c r="BA127" i="38" s="1"/>
  <c r="BA126" i="38"/>
  <c r="AZ156" i="38"/>
  <c r="AZ159" i="38" s="1"/>
  <c r="AZ96" i="35"/>
  <c r="AZ114" i="38"/>
  <c r="BA207" i="38"/>
  <c r="BA137" i="38"/>
  <c r="BA138" i="38" s="1"/>
  <c r="BA18" i="23"/>
  <c r="BA18" i="25"/>
  <c r="BA19" i="25" s="1"/>
  <c r="AV19" i="39"/>
  <c r="BA213" i="38"/>
  <c r="BA139" i="38"/>
  <c r="BA38" i="30"/>
  <c r="H182" i="23"/>
  <c r="BA110" i="31"/>
  <c r="BA112" i="31" s="1"/>
  <c r="BB109" i="31" s="1"/>
  <c r="BD163" i="25"/>
  <c r="BJ163" i="25"/>
  <c r="BB163" i="25"/>
  <c r="BB198" i="25" s="1"/>
  <c r="BG163" i="25"/>
  <c r="BL163" i="25"/>
  <c r="BA32" i="30"/>
  <c r="BK163" i="25"/>
  <c r="BE163" i="25"/>
  <c r="BI163" i="25"/>
  <c r="BM163" i="25"/>
  <c r="BO163" i="25"/>
  <c r="BF163" i="25"/>
  <c r="BP163" i="25"/>
  <c r="BH163" i="25"/>
  <c r="BC163" i="25"/>
  <c r="BN163" i="25"/>
  <c r="H163" i="25"/>
  <c r="BA69" i="35"/>
  <c r="BA72" i="35"/>
  <c r="BA75" i="35" s="1"/>
  <c r="BA157" i="38" l="1"/>
  <c r="BB91" i="31"/>
  <c r="BD182" i="23"/>
  <c r="BB182" i="23"/>
  <c r="BB217" i="23" s="1"/>
  <c r="BJ182" i="23"/>
  <c r="BI182" i="23"/>
  <c r="BK182" i="23"/>
  <c r="BE182" i="23"/>
  <c r="BH182" i="23"/>
  <c r="BL182" i="23"/>
  <c r="BC182" i="23"/>
  <c r="BP182" i="23"/>
  <c r="BG182" i="23"/>
  <c r="BF182" i="23"/>
  <c r="BN182" i="23"/>
  <c r="BS182" i="23"/>
  <c r="BU182" i="23"/>
  <c r="BQ182" i="23"/>
  <c r="BO182" i="23"/>
  <c r="BX182" i="23"/>
  <c r="BM182" i="23"/>
  <c r="BV182" i="23"/>
  <c r="BR182" i="23"/>
  <c r="BW182" i="23"/>
  <c r="BY182" i="23"/>
  <c r="BZ182" i="23"/>
  <c r="CA182" i="23"/>
  <c r="CB182" i="23"/>
  <c r="CC182" i="23"/>
  <c r="CF182" i="23"/>
  <c r="BT182" i="23"/>
  <c r="CD182" i="23"/>
  <c r="CH182" i="23"/>
  <c r="CE182" i="23"/>
  <c r="CG182" i="23"/>
  <c r="BA121" i="38"/>
  <c r="BA131" i="38" s="1"/>
  <c r="BA145" i="38" s="1"/>
  <c r="BA120" i="38"/>
  <c r="AV15" i="22"/>
  <c r="BA52" i="31"/>
  <c r="BA64" i="31" s="1"/>
  <c r="BA34" i="30"/>
  <c r="BB31" i="30" s="1"/>
  <c r="BA25" i="31"/>
  <c r="BA37" i="31" s="1"/>
  <c r="BA40" i="30"/>
  <c r="BB37" i="30" s="1"/>
  <c r="AZ101" i="35"/>
  <c r="AZ98" i="35"/>
  <c r="AZ103" i="35" s="1"/>
  <c r="BA122" i="38"/>
  <c r="BA132" i="38" s="1"/>
  <c r="BA146" i="38" s="1"/>
  <c r="BA123" i="38"/>
  <c r="BA133" i="38" s="1"/>
  <c r="BA147" i="38" s="1"/>
  <c r="BA214" i="38" s="1"/>
  <c r="BA124" i="38"/>
  <c r="AZ160" i="38"/>
  <c r="AZ167" i="38"/>
  <c r="AZ169" i="38" s="1"/>
  <c r="BB19" i="35"/>
  <c r="BB33" i="30"/>
  <c r="BB58" i="31" s="1"/>
  <c r="BA17" i="30"/>
  <c r="BC68" i="25"/>
  <c r="BD68" i="25"/>
  <c r="CG68" i="25"/>
  <c r="BK68" i="25"/>
  <c r="BN68" i="25"/>
  <c r="CD68" i="25"/>
  <c r="BI68" i="25"/>
  <c r="BB68" i="25"/>
  <c r="BB103" i="25" s="1"/>
  <c r="BH68" i="25"/>
  <c r="BF68" i="25"/>
  <c r="BM68" i="25"/>
  <c r="BV68" i="25"/>
  <c r="BE68" i="25"/>
  <c r="BY68" i="25"/>
  <c r="BR68" i="25"/>
  <c r="BO68" i="25"/>
  <c r="BT68" i="25"/>
  <c r="BS68" i="25"/>
  <c r="BJ68" i="25"/>
  <c r="BX68" i="25"/>
  <c r="BZ68" i="25"/>
  <c r="CC68" i="25"/>
  <c r="CA68" i="25"/>
  <c r="CB68" i="25"/>
  <c r="CE68" i="25"/>
  <c r="BQ68" i="25"/>
  <c r="BP68" i="25"/>
  <c r="BG68" i="25"/>
  <c r="BL68" i="25"/>
  <c r="CF68" i="25"/>
  <c r="BW68" i="25"/>
  <c r="BU68" i="25"/>
  <c r="CH68" i="25"/>
  <c r="H68" i="25"/>
  <c r="BA19" i="23"/>
  <c r="BA104" i="31"/>
  <c r="BA106" i="31" s="1"/>
  <c r="BB103" i="31" s="1"/>
  <c r="BA130" i="38" l="1"/>
  <c r="BA144" i="38" s="1"/>
  <c r="BA171" i="38"/>
  <c r="BB90" i="31"/>
  <c r="BA208" i="38"/>
  <c r="H78" i="23"/>
  <c r="BA23" i="30"/>
  <c r="BB19" i="31"/>
  <c r="BB46" i="35"/>
  <c r="BB39" i="30"/>
  <c r="BB31" i="31" s="1"/>
  <c r="BB111" i="31"/>
  <c r="BB25" i="35"/>
  <c r="BB31" i="35" s="1"/>
  <c r="BB40" i="35"/>
  <c r="BB46" i="31"/>
  <c r="BB18" i="30"/>
  <c r="BB57" i="31" s="1"/>
  <c r="BB60" i="31" s="1"/>
  <c r="BB18" i="35"/>
  <c r="BB21" i="35" s="1"/>
  <c r="BB61" i="35" s="1"/>
  <c r="BA51" i="31"/>
  <c r="BA19" i="30"/>
  <c r="BB16" i="30" s="1"/>
  <c r="BA172" i="38" l="1"/>
  <c r="BA173" i="38" s="1"/>
  <c r="BA24" i="31"/>
  <c r="BA25" i="30"/>
  <c r="BB22" i="30" s="1"/>
  <c r="BE78" i="23"/>
  <c r="BD78" i="23"/>
  <c r="BB78" i="23"/>
  <c r="BC78" i="23"/>
  <c r="BF78" i="23"/>
  <c r="BJ78" i="23"/>
  <c r="BK78" i="23"/>
  <c r="BM78" i="23"/>
  <c r="BI78" i="23"/>
  <c r="BL78" i="23"/>
  <c r="BG78" i="23"/>
  <c r="BQ78" i="23"/>
  <c r="BH78" i="23"/>
  <c r="BV78" i="23"/>
  <c r="BN78" i="23"/>
  <c r="BR78" i="23"/>
  <c r="BS78" i="23"/>
  <c r="BO78" i="23"/>
  <c r="BP78" i="23"/>
  <c r="BU78" i="23"/>
  <c r="BX78" i="23"/>
  <c r="BT78" i="23"/>
  <c r="BY78" i="23"/>
  <c r="BW78" i="23"/>
  <c r="BZ78" i="23"/>
  <c r="CA78" i="23"/>
  <c r="CB78" i="23"/>
  <c r="CC78" i="23"/>
  <c r="CF78" i="23"/>
  <c r="CD78" i="23"/>
  <c r="CH78" i="23"/>
  <c r="CG78" i="23"/>
  <c r="CE78" i="23"/>
  <c r="BB39" i="35"/>
  <c r="BB42" i="35" s="1"/>
  <c r="BB60" i="35" s="1"/>
  <c r="BB63" i="35" s="1"/>
  <c r="BB45" i="31"/>
  <c r="BA63" i="38"/>
  <c r="BA55" i="38"/>
  <c r="BA52" i="38"/>
  <c r="BA56" i="38"/>
  <c r="BA64" i="38"/>
  <c r="BA51" i="38"/>
  <c r="BA168" i="38"/>
  <c r="BA210" i="38"/>
  <c r="BA54" i="31"/>
  <c r="BA63" i="31"/>
  <c r="BA66" i="31" s="1"/>
  <c r="BB52" i="35"/>
  <c r="BA90" i="38" l="1"/>
  <c r="BA91" i="35"/>
  <c r="BA75" i="38"/>
  <c r="BA77" i="38"/>
  <c r="BB105" i="31"/>
  <c r="BB113" i="23"/>
  <c r="AW19" i="22"/>
  <c r="BA81" i="35"/>
  <c r="BA83" i="35" s="1"/>
  <c r="BA71" i="38"/>
  <c r="BA70" i="38"/>
  <c r="BA59" i="38"/>
  <c r="BA225" i="38"/>
  <c r="BA220" i="38"/>
  <c r="BB48" i="31"/>
  <c r="BA94" i="38"/>
  <c r="BA92" i="35"/>
  <c r="BA76" i="38"/>
  <c r="BB18" i="31"/>
  <c r="BB45" i="35"/>
  <c r="BA82" i="35"/>
  <c r="BA60" i="38"/>
  <c r="BA27" i="31"/>
  <c r="BA36" i="31"/>
  <c r="BA39" i="31" s="1"/>
  <c r="BB182" i="38" l="1"/>
  <c r="BB189" i="38" s="1"/>
  <c r="BA109" i="38"/>
  <c r="BA93" i="38"/>
  <c r="BA87" i="35"/>
  <c r="BB24" i="30"/>
  <c r="BB30" i="31" s="1"/>
  <c r="BB33" i="31" s="1"/>
  <c r="BB75" i="31" s="1"/>
  <c r="BB67" i="35" s="1"/>
  <c r="BB73" i="35" s="1"/>
  <c r="BB24" i="35"/>
  <c r="BB21" i="31"/>
  <c r="BB74" i="31" s="1"/>
  <c r="BA89" i="38"/>
  <c r="BA72" i="38"/>
  <c r="AW21" i="22" s="1"/>
  <c r="AW22" i="22" s="1"/>
  <c r="BA86" i="35"/>
  <c r="BA226" i="38"/>
  <c r="BA93" i="35"/>
  <c r="AW35" i="22"/>
  <c r="AW38" i="22" s="1"/>
  <c r="AW27" i="39" s="1"/>
  <c r="AW16" i="39" s="1"/>
  <c r="AW29" i="22"/>
  <c r="AW33" i="22" s="1"/>
  <c r="AW26" i="39" s="1"/>
  <c r="AW119" i="22"/>
  <c r="AW122" i="22" s="1"/>
  <c r="AW60" i="39" s="1"/>
  <c r="AW113" i="22"/>
  <c r="AW117" i="22" s="1"/>
  <c r="AW59" i="39" s="1"/>
  <c r="AW85" i="22"/>
  <c r="AW89" i="22" s="1"/>
  <c r="AW48" i="39" s="1"/>
  <c r="AW91" i="22"/>
  <c r="AW94" i="22" s="1"/>
  <c r="AW49" i="39" s="1"/>
  <c r="AW57" i="22"/>
  <c r="AW61" i="22" s="1"/>
  <c r="AW37" i="39" s="1"/>
  <c r="AW63" i="22"/>
  <c r="AW66" i="22" s="1"/>
  <c r="AW38" i="39" s="1"/>
  <c r="BB51" i="35"/>
  <c r="BB54" i="35" s="1"/>
  <c r="BB48" i="35"/>
  <c r="BA104" i="38"/>
  <c r="BB180" i="38"/>
  <c r="BB187" i="38" s="1"/>
  <c r="AW41" i="39" l="1"/>
  <c r="BA88" i="35"/>
  <c r="BB122" i="23"/>
  <c r="BB123" i="23" s="1"/>
  <c r="BB113" i="25"/>
  <c r="BB114" i="25" s="1"/>
  <c r="BB66" i="35"/>
  <c r="BA103" i="38"/>
  <c r="BA105" i="38" s="1"/>
  <c r="BB179" i="38"/>
  <c r="BB186" i="38" s="1"/>
  <c r="BB193" i="38" s="1"/>
  <c r="BB27" i="35"/>
  <c r="BB30" i="35"/>
  <c r="BB33" i="35" s="1"/>
  <c r="AW52" i="39"/>
  <c r="BB181" i="38"/>
  <c r="BB188" i="38" s="1"/>
  <c r="BB195" i="38" s="1"/>
  <c r="BA108" i="38"/>
  <c r="BA110" i="38" s="1"/>
  <c r="BA97" i="35" s="1"/>
  <c r="BA102" i="35" s="1"/>
  <c r="BB194" i="38"/>
  <c r="BB209" i="38"/>
  <c r="AW63" i="39"/>
  <c r="AW47" i="22"/>
  <c r="AW50" i="22" s="1"/>
  <c r="AW32" i="39" s="1"/>
  <c r="AW21" i="39" s="1"/>
  <c r="BB76" i="31" s="1"/>
  <c r="BB68" i="35" s="1"/>
  <c r="BB74" i="35" s="1"/>
  <c r="AW131" i="22"/>
  <c r="AW134" i="22" s="1"/>
  <c r="AW65" i="39" s="1"/>
  <c r="AW103" i="22"/>
  <c r="AW106" i="22" s="1"/>
  <c r="AW54" i="39" s="1"/>
  <c r="AW75" i="22"/>
  <c r="AW78" i="22" s="1"/>
  <c r="AW43" i="39" s="1"/>
  <c r="AW15" i="39"/>
  <c r="AW30" i="39"/>
  <c r="BB215" i="38"/>
  <c r="BB196" i="38"/>
  <c r="BB140" i="38" s="1"/>
  <c r="BB207" i="38" l="1"/>
  <c r="BB137" i="38"/>
  <c r="BB138" i="38" s="1"/>
  <c r="BA156" i="38"/>
  <c r="BA159" i="38" s="1"/>
  <c r="BA96" i="35"/>
  <c r="BA114" i="38"/>
  <c r="BB72" i="35"/>
  <c r="BB75" i="35" s="1"/>
  <c r="BB69" i="35"/>
  <c r="BB77" i="31"/>
  <c r="BB83" i="38" s="1"/>
  <c r="BB213" i="38"/>
  <c r="BB139" i="38"/>
  <c r="BE164" i="25"/>
  <c r="BM164" i="25"/>
  <c r="BD164" i="25"/>
  <c r="BJ164" i="25"/>
  <c r="BB32" i="30"/>
  <c r="BG164" i="25"/>
  <c r="BF164" i="25"/>
  <c r="BC164" i="25"/>
  <c r="BC198" i="25" s="1"/>
  <c r="BH164" i="25"/>
  <c r="BL164" i="25"/>
  <c r="BI164" i="25"/>
  <c r="BO164" i="25"/>
  <c r="BN164" i="25"/>
  <c r="BK164" i="25"/>
  <c r="BP164" i="25"/>
  <c r="BQ164" i="25"/>
  <c r="H164" i="25"/>
  <c r="BB18" i="23"/>
  <c r="BB18" i="25"/>
  <c r="BB19" i="25" s="1"/>
  <c r="AW19" i="39"/>
  <c r="BB38" i="30"/>
  <c r="H183" i="23"/>
  <c r="BB110" i="31"/>
  <c r="BB112" i="31" s="1"/>
  <c r="BC109" i="31" s="1"/>
  <c r="BB25" i="31" l="1"/>
  <c r="BB37" i="31" s="1"/>
  <c r="BB40" i="30"/>
  <c r="BC37" i="30" s="1"/>
  <c r="BB52" i="31"/>
  <c r="BB64" i="31" s="1"/>
  <c r="BB34" i="30"/>
  <c r="BC31" i="30" s="1"/>
  <c r="BC183" i="23"/>
  <c r="BC217" i="23" s="1"/>
  <c r="BD183" i="23"/>
  <c r="BG183" i="23"/>
  <c r="BJ183" i="23"/>
  <c r="BI183" i="23"/>
  <c r="BK183" i="23"/>
  <c r="BE183" i="23"/>
  <c r="BH183" i="23"/>
  <c r="BM183" i="23"/>
  <c r="BO183" i="23"/>
  <c r="BL183" i="23"/>
  <c r="BR183" i="23"/>
  <c r="BF183" i="23"/>
  <c r="BN183" i="23"/>
  <c r="BS183" i="23"/>
  <c r="BU183" i="23"/>
  <c r="BP183" i="23"/>
  <c r="BQ183" i="23"/>
  <c r="BT183" i="23"/>
  <c r="BW183" i="23"/>
  <c r="BV183" i="23"/>
  <c r="CB183" i="23"/>
  <c r="BY183" i="23"/>
  <c r="BZ183" i="23"/>
  <c r="BX183" i="23"/>
  <c r="CA183" i="23"/>
  <c r="CE183" i="23"/>
  <c r="CG183" i="23"/>
  <c r="CC183" i="23"/>
  <c r="CF183" i="23"/>
  <c r="CH183" i="23"/>
  <c r="CD183" i="23"/>
  <c r="BA101" i="35"/>
  <c r="BA98" i="35"/>
  <c r="BA103" i="35" s="1"/>
  <c r="BA160" i="38"/>
  <c r="BA167" i="38"/>
  <c r="BA169" i="38" s="1"/>
  <c r="BB127" i="38"/>
  <c r="BB126" i="38"/>
  <c r="BB157" i="38"/>
  <c r="BD69" i="25"/>
  <c r="BC69" i="25"/>
  <c r="BC103" i="25" s="1"/>
  <c r="BB17" i="30"/>
  <c r="BS69" i="25"/>
  <c r="BJ69" i="25"/>
  <c r="BQ69" i="25"/>
  <c r="BW69" i="25"/>
  <c r="CA69" i="25"/>
  <c r="CG69" i="25"/>
  <c r="BK69" i="25"/>
  <c r="BN69" i="25"/>
  <c r="BI69" i="25"/>
  <c r="BZ69" i="25"/>
  <c r="BH69" i="25"/>
  <c r="BF69" i="25"/>
  <c r="BM69" i="25"/>
  <c r="BV69" i="25"/>
  <c r="BG69" i="25"/>
  <c r="BL69" i="25"/>
  <c r="BP69" i="25"/>
  <c r="BU69" i="25"/>
  <c r="BR69" i="25"/>
  <c r="BE69" i="25"/>
  <c r="BT69" i="25"/>
  <c r="BX69" i="25"/>
  <c r="CC69" i="25"/>
  <c r="BY69" i="25"/>
  <c r="CB69" i="25"/>
  <c r="CE69" i="25"/>
  <c r="CD69" i="25"/>
  <c r="BO69" i="25"/>
  <c r="CF69" i="25"/>
  <c r="CH69" i="25"/>
  <c r="H69" i="25"/>
  <c r="BB19" i="23"/>
  <c r="BB104" i="31"/>
  <c r="BB106" i="31" s="1"/>
  <c r="BC103" i="31" s="1"/>
  <c r="BC33" i="30"/>
  <c r="BC58" i="31" s="1"/>
  <c r="BC19" i="35"/>
  <c r="BC91" i="31"/>
  <c r="BB122" i="38"/>
  <c r="BB132" i="38" s="1"/>
  <c r="BB146" i="38" s="1"/>
  <c r="BB123" i="38"/>
  <c r="BB133" i="38" s="1"/>
  <c r="BB147" i="38" s="1"/>
  <c r="BB214" i="38" s="1"/>
  <c r="BB124" i="38"/>
  <c r="BB121" i="38"/>
  <c r="BB120" i="38"/>
  <c r="AW15" i="22"/>
  <c r="BB23" i="30" l="1"/>
  <c r="H79" i="23"/>
  <c r="BB51" i="31"/>
  <c r="BB19" i="30"/>
  <c r="BC16" i="30" s="1"/>
  <c r="BC18" i="30"/>
  <c r="BC57" i="31" s="1"/>
  <c r="BC60" i="31" s="1"/>
  <c r="BC18" i="35"/>
  <c r="BC21" i="35" s="1"/>
  <c r="BC61" i="35" s="1"/>
  <c r="BC39" i="30"/>
  <c r="BC31" i="31" s="1"/>
  <c r="BC111" i="31"/>
  <c r="BC25" i="35"/>
  <c r="BC31" i="35" s="1"/>
  <c r="BC40" i="35"/>
  <c r="BC46" i="31"/>
  <c r="BC90" i="31"/>
  <c r="BB130" i="38"/>
  <c r="BB144" i="38" s="1"/>
  <c r="BB131" i="38"/>
  <c r="BB145" i="38" s="1"/>
  <c r="BB171" i="38" s="1"/>
  <c r="BC19" i="31"/>
  <c r="BC46" i="35"/>
  <c r="BC52" i="35" l="1"/>
  <c r="BC39" i="35"/>
  <c r="BC42" i="35" s="1"/>
  <c r="BC60" i="35" s="1"/>
  <c r="BC63" i="35" s="1"/>
  <c r="BC45" i="31"/>
  <c r="BB54" i="31"/>
  <c r="BB63" i="31"/>
  <c r="BB66" i="31" s="1"/>
  <c r="BC79" i="23"/>
  <c r="BD79" i="23"/>
  <c r="BG79" i="23"/>
  <c r="BI79" i="23"/>
  <c r="BL79" i="23"/>
  <c r="BM79" i="23"/>
  <c r="BF79" i="23"/>
  <c r="BE79" i="23"/>
  <c r="BN79" i="23"/>
  <c r="BO79" i="23"/>
  <c r="BJ79" i="23"/>
  <c r="BK79" i="23"/>
  <c r="BP79" i="23"/>
  <c r="BH79" i="23"/>
  <c r="BQ79" i="23"/>
  <c r="BR79" i="23"/>
  <c r="BS79" i="23"/>
  <c r="BW79" i="23"/>
  <c r="BU79" i="23"/>
  <c r="BV79" i="23"/>
  <c r="BX79" i="23"/>
  <c r="BT79" i="23"/>
  <c r="BZ79" i="23"/>
  <c r="CA79" i="23"/>
  <c r="CB79" i="23"/>
  <c r="BY79" i="23"/>
  <c r="CE79" i="23"/>
  <c r="CC79" i="23"/>
  <c r="CF79" i="23"/>
  <c r="CD79" i="23"/>
  <c r="CH79" i="23"/>
  <c r="CG79" i="23"/>
  <c r="BB208" i="38"/>
  <c r="BB24" i="31"/>
  <c r="BB25" i="30"/>
  <c r="BC22" i="30" s="1"/>
  <c r="BC48" i="31" l="1"/>
  <c r="BC18" i="31"/>
  <c r="BC45" i="35"/>
  <c r="BB27" i="31"/>
  <c r="BB36" i="31"/>
  <c r="BB39" i="31" s="1"/>
  <c r="BB63" i="38"/>
  <c r="BB56" i="38"/>
  <c r="BB64" i="38"/>
  <c r="BB51" i="38"/>
  <c r="BB55" i="38"/>
  <c r="BB52" i="38"/>
  <c r="BB168" i="38"/>
  <c r="BB210" i="38"/>
  <c r="BC105" i="31"/>
  <c r="BC113" i="23"/>
  <c r="BB172" i="38"/>
  <c r="BB173" i="38" s="1"/>
  <c r="BB225" i="38" l="1"/>
  <c r="BB220" i="38"/>
  <c r="BB90" i="38"/>
  <c r="BB75" i="38"/>
  <c r="BB91" i="35"/>
  <c r="BB93" i="35" s="1"/>
  <c r="BB77" i="38"/>
  <c r="BB82" i="35"/>
  <c r="BB60" i="38"/>
  <c r="BC51" i="35"/>
  <c r="BC54" i="35" s="1"/>
  <c r="BC48" i="35"/>
  <c r="BC21" i="31"/>
  <c r="BC74" i="31" s="1"/>
  <c r="AX19" i="22"/>
  <c r="BB81" i="35"/>
  <c r="BB71" i="38"/>
  <c r="BB70" i="38"/>
  <c r="BB59" i="38"/>
  <c r="BB94" i="38"/>
  <c r="BB92" i="35"/>
  <c r="BB76" i="38"/>
  <c r="BC24" i="30"/>
  <c r="BC30" i="31" s="1"/>
  <c r="BC33" i="31" s="1"/>
  <c r="BC75" i="31" s="1"/>
  <c r="BC67" i="35" s="1"/>
  <c r="BC73" i="35" s="1"/>
  <c r="BC24" i="35"/>
  <c r="BB83" i="35" l="1"/>
  <c r="BB93" i="38"/>
  <c r="BB87" i="35"/>
  <c r="BC27" i="35"/>
  <c r="BC30" i="35"/>
  <c r="BC33" i="35" s="1"/>
  <c r="BC66" i="35"/>
  <c r="BB104" i="38"/>
  <c r="BC180" i="38"/>
  <c r="BC187" i="38" s="1"/>
  <c r="BB109" i="38"/>
  <c r="BC182" i="38"/>
  <c r="BC189" i="38" s="1"/>
  <c r="AX29" i="22"/>
  <c r="AX33" i="22" s="1"/>
  <c r="AX26" i="39" s="1"/>
  <c r="AX35" i="22"/>
  <c r="AX38" i="22" s="1"/>
  <c r="AX27" i="39" s="1"/>
  <c r="AX16" i="39" s="1"/>
  <c r="AX91" i="22"/>
  <c r="AX94" i="22" s="1"/>
  <c r="AX49" i="39" s="1"/>
  <c r="AX85" i="22"/>
  <c r="AX89" i="22" s="1"/>
  <c r="AX48" i="39" s="1"/>
  <c r="AX52" i="39" s="1"/>
  <c r="AX63" i="22"/>
  <c r="AX66" i="22" s="1"/>
  <c r="AX38" i="39" s="1"/>
  <c r="AX113" i="22"/>
  <c r="AX117" i="22" s="1"/>
  <c r="AX59" i="39" s="1"/>
  <c r="AX57" i="22"/>
  <c r="AX61" i="22" s="1"/>
  <c r="AX37" i="39" s="1"/>
  <c r="AX119" i="22"/>
  <c r="AX122" i="22" s="1"/>
  <c r="AX60" i="39" s="1"/>
  <c r="BB89" i="38"/>
  <c r="BB72" i="38"/>
  <c r="AX21" i="22" s="1"/>
  <c r="AX22" i="22" s="1"/>
  <c r="BB86" i="35"/>
  <c r="BB88" i="35" s="1"/>
  <c r="BB226" i="38"/>
  <c r="BC72" i="35" l="1"/>
  <c r="BC122" i="23"/>
  <c r="BC123" i="23" s="1"/>
  <c r="BC113" i="25"/>
  <c r="BC114" i="25" s="1"/>
  <c r="AX47" i="22"/>
  <c r="AX50" i="22" s="1"/>
  <c r="AX32" i="39" s="1"/>
  <c r="AX21" i="39" s="1"/>
  <c r="BC76" i="31" s="1"/>
  <c r="AX103" i="22"/>
  <c r="AX106" i="22" s="1"/>
  <c r="AX54" i="39" s="1"/>
  <c r="AX75" i="22"/>
  <c r="AX78" i="22" s="1"/>
  <c r="AX43" i="39" s="1"/>
  <c r="AX131" i="22"/>
  <c r="AX134" i="22" s="1"/>
  <c r="AX65" i="39" s="1"/>
  <c r="BB103" i="38"/>
  <c r="BB105" i="38" s="1"/>
  <c r="BC179" i="38"/>
  <c r="BC186" i="38" s="1"/>
  <c r="BC193" i="38" s="1"/>
  <c r="BC196" i="38"/>
  <c r="BC140" i="38" s="1"/>
  <c r="BC215" i="38"/>
  <c r="AX41" i="39"/>
  <c r="AX63" i="39"/>
  <c r="BC194" i="38"/>
  <c r="BC209" i="38"/>
  <c r="BB108" i="38"/>
  <c r="BB110" i="38" s="1"/>
  <c r="BB97" i="35" s="1"/>
  <c r="BB102" i="35" s="1"/>
  <c r="BC181" i="38"/>
  <c r="BC188" i="38" s="1"/>
  <c r="BC195" i="38" s="1"/>
  <c r="AX15" i="39"/>
  <c r="AX30" i="39"/>
  <c r="BC68" i="35" l="1"/>
  <c r="BC77" i="31"/>
  <c r="BC83" i="38" s="1"/>
  <c r="BC32" i="30"/>
  <c r="BH165" i="25"/>
  <c r="BE165" i="25"/>
  <c r="BD165" i="25"/>
  <c r="BD198" i="25" s="1"/>
  <c r="BJ165" i="25"/>
  <c r="BI165" i="25"/>
  <c r="BK165" i="25"/>
  <c r="BP165" i="25"/>
  <c r="BR165" i="25"/>
  <c r="BL165" i="25"/>
  <c r="BM165" i="25"/>
  <c r="BF165" i="25"/>
  <c r="BO165" i="25"/>
  <c r="BG165" i="25"/>
  <c r="BQ165" i="25"/>
  <c r="BN165" i="25"/>
  <c r="H165" i="25"/>
  <c r="BC213" i="38"/>
  <c r="BC139" i="38"/>
  <c r="BC207" i="38"/>
  <c r="BC137" i="38"/>
  <c r="BC138" i="38" s="1"/>
  <c r="BC38" i="30"/>
  <c r="H184" i="23"/>
  <c r="BC110" i="31"/>
  <c r="BC112" i="31" s="1"/>
  <c r="BD109" i="31" s="1"/>
  <c r="BB156" i="38"/>
  <c r="BB159" i="38" s="1"/>
  <c r="BB96" i="35"/>
  <c r="BB114" i="38"/>
  <c r="BC18" i="23"/>
  <c r="BC18" i="25"/>
  <c r="BC19" i="25" s="1"/>
  <c r="AX19" i="39"/>
  <c r="BC19" i="23" l="1"/>
  <c r="BC104" i="31"/>
  <c r="BC106" i="31" s="1"/>
  <c r="BD103" i="31" s="1"/>
  <c r="BD19" i="35"/>
  <c r="BD33" i="30"/>
  <c r="BD58" i="31" s="1"/>
  <c r="BB98" i="35"/>
  <c r="BB103" i="35" s="1"/>
  <c r="BB101" i="35"/>
  <c r="BC123" i="38"/>
  <c r="BC122" i="38"/>
  <c r="BC124" i="38"/>
  <c r="BB160" i="38"/>
  <c r="BB167" i="38"/>
  <c r="BB169" i="38" s="1"/>
  <c r="BC52" i="31"/>
  <c r="BC64" i="31" s="1"/>
  <c r="BC34" i="30"/>
  <c r="BD31" i="30" s="1"/>
  <c r="BC25" i="31"/>
  <c r="BC37" i="31" s="1"/>
  <c r="BC40" i="30"/>
  <c r="BD37" i="30" s="1"/>
  <c r="BD70" i="25"/>
  <c r="BD103" i="25" s="1"/>
  <c r="BC17" i="30"/>
  <c r="CG70" i="25"/>
  <c r="BO70" i="25"/>
  <c r="BT70" i="25"/>
  <c r="BS70" i="25"/>
  <c r="BJ70" i="25"/>
  <c r="BQ70" i="25"/>
  <c r="BK70" i="25"/>
  <c r="BN70" i="25"/>
  <c r="CD70" i="25"/>
  <c r="BI70" i="25"/>
  <c r="BE70" i="25"/>
  <c r="BG70" i="25"/>
  <c r="BL70" i="25"/>
  <c r="BP70" i="25"/>
  <c r="BH70" i="25"/>
  <c r="BU70" i="25"/>
  <c r="BW70" i="25"/>
  <c r="BZ70" i="25"/>
  <c r="BX70" i="25"/>
  <c r="CA70" i="25"/>
  <c r="CC70" i="25"/>
  <c r="BM70" i="25"/>
  <c r="BV70" i="25"/>
  <c r="BY70" i="25"/>
  <c r="CB70" i="25"/>
  <c r="CE70" i="25"/>
  <c r="BR70" i="25"/>
  <c r="BF70" i="25"/>
  <c r="CF70" i="25"/>
  <c r="CH70" i="25"/>
  <c r="H70" i="25"/>
  <c r="BC127" i="38"/>
  <c r="BC157" i="38"/>
  <c r="BC126" i="38"/>
  <c r="BC120" i="38"/>
  <c r="BC121" i="38"/>
  <c r="BC131" i="38" s="1"/>
  <c r="BC145" i="38" s="1"/>
  <c r="AX15" i="22"/>
  <c r="BD91" i="31"/>
  <c r="BE184" i="23"/>
  <c r="BG184" i="23"/>
  <c r="BD184" i="23"/>
  <c r="BD217" i="23" s="1"/>
  <c r="BH184" i="23"/>
  <c r="BF184" i="23"/>
  <c r="BJ184" i="23"/>
  <c r="BN184" i="23"/>
  <c r="BM184" i="23"/>
  <c r="BO184" i="23"/>
  <c r="BI184" i="23"/>
  <c r="BK184" i="23"/>
  <c r="BP184" i="23"/>
  <c r="BL184" i="23"/>
  <c r="BR184" i="23"/>
  <c r="BS184" i="23"/>
  <c r="BQ184" i="23"/>
  <c r="BT184" i="23"/>
  <c r="BU184" i="23"/>
  <c r="BV184" i="23"/>
  <c r="BW184" i="23"/>
  <c r="BY184" i="23"/>
  <c r="BX184" i="23"/>
  <c r="CB184" i="23"/>
  <c r="BZ184" i="23"/>
  <c r="CA184" i="23"/>
  <c r="CC184" i="23"/>
  <c r="CD184" i="23"/>
  <c r="CH184" i="23"/>
  <c r="CE184" i="23"/>
  <c r="CG184" i="23"/>
  <c r="CF184" i="23"/>
  <c r="BC74" i="35"/>
  <c r="BC75" i="35" s="1"/>
  <c r="BC69" i="35"/>
  <c r="BC132" i="38" l="1"/>
  <c r="BC146" i="38" s="1"/>
  <c r="BC171" i="38" s="1"/>
  <c r="BC172" i="38" s="1"/>
  <c r="BC173" i="38" s="1"/>
  <c r="BC208" i="38"/>
  <c r="BC133" i="38"/>
  <c r="BC147" i="38" s="1"/>
  <c r="BC214" i="38" s="1"/>
  <c r="BD39" i="30"/>
  <c r="BD31" i="31" s="1"/>
  <c r="BD111" i="31"/>
  <c r="BD25" i="35"/>
  <c r="BD31" i="35" s="1"/>
  <c r="BC130" i="38"/>
  <c r="BC144" i="38" s="1"/>
  <c r="BD40" i="35"/>
  <c r="BD46" i="31"/>
  <c r="BD19" i="31"/>
  <c r="BD46" i="35"/>
  <c r="BC51" i="31"/>
  <c r="BC19" i="30"/>
  <c r="BD16" i="30" s="1"/>
  <c r="BD90" i="31"/>
  <c r="BD18" i="30"/>
  <c r="BD57" i="31" s="1"/>
  <c r="BD60" i="31" s="1"/>
  <c r="BD18" i="35"/>
  <c r="BD21" i="35" s="1"/>
  <c r="BD61" i="35" s="1"/>
  <c r="BC23" i="30"/>
  <c r="H80" i="23"/>
  <c r="BD52" i="35" l="1"/>
  <c r="BC54" i="31"/>
  <c r="BC63" i="31"/>
  <c r="BC66" i="31" s="1"/>
  <c r="BC24" i="31"/>
  <c r="BC25" i="30"/>
  <c r="BD22" i="30" s="1"/>
  <c r="BF80" i="23"/>
  <c r="BG80" i="23"/>
  <c r="BE80" i="23"/>
  <c r="BD80" i="23"/>
  <c r="BH80" i="23"/>
  <c r="BI80" i="23"/>
  <c r="BN80" i="23"/>
  <c r="BO80" i="23"/>
  <c r="BJ80" i="23"/>
  <c r="BK80" i="23"/>
  <c r="BL80" i="23"/>
  <c r="BT80" i="23"/>
  <c r="BM80" i="23"/>
  <c r="BU80" i="23"/>
  <c r="BP80" i="23"/>
  <c r="BQ80" i="23"/>
  <c r="BR80" i="23"/>
  <c r="BW80" i="23"/>
  <c r="BS80" i="23"/>
  <c r="CC80" i="23"/>
  <c r="BV80" i="23"/>
  <c r="BZ80" i="23"/>
  <c r="CA80" i="23"/>
  <c r="CB80" i="23"/>
  <c r="BX80" i="23"/>
  <c r="CD80" i="23"/>
  <c r="BY80" i="23"/>
  <c r="CE80" i="23"/>
  <c r="CF80" i="23"/>
  <c r="CH80" i="23"/>
  <c r="CG80" i="23"/>
  <c r="BD39" i="35"/>
  <c r="BD42" i="35" s="1"/>
  <c r="BD60" i="35" s="1"/>
  <c r="BD63" i="35" s="1"/>
  <c r="BD45" i="31"/>
  <c r="BC52" i="38"/>
  <c r="BC63" i="38"/>
  <c r="BC56" i="38"/>
  <c r="BC55" i="38"/>
  <c r="BC64" i="38"/>
  <c r="BC51" i="38"/>
  <c r="BC168" i="38"/>
  <c r="BC210" i="38"/>
  <c r="BC220" i="38" l="1"/>
  <c r="BC225" i="38"/>
  <c r="BD48" i="31"/>
  <c r="BC94" i="38"/>
  <c r="BC92" i="35"/>
  <c r="BC76" i="38"/>
  <c r="BD18" i="31"/>
  <c r="BD45" i="35"/>
  <c r="BC27" i="31"/>
  <c r="BC36" i="31"/>
  <c r="BC39" i="31" s="1"/>
  <c r="AY19" i="22"/>
  <c r="BC81" i="35"/>
  <c r="BC71" i="38"/>
  <c r="BC70" i="38"/>
  <c r="BC59" i="38"/>
  <c r="BC90" i="38"/>
  <c r="BC91" i="35"/>
  <c r="BC77" i="38"/>
  <c r="BC75" i="38"/>
  <c r="BC82" i="35"/>
  <c r="BC60" i="38"/>
  <c r="BD113" i="23"/>
  <c r="BD105" i="31"/>
  <c r="BC83" i="35" l="1"/>
  <c r="BD24" i="30"/>
  <c r="BD30" i="31" s="1"/>
  <c r="BD33" i="31" s="1"/>
  <c r="BD75" i="31" s="1"/>
  <c r="BD67" i="35" s="1"/>
  <c r="BD73" i="35" s="1"/>
  <c r="BD24" i="35"/>
  <c r="BC93" i="38"/>
  <c r="BC87" i="35"/>
  <c r="BC109" i="38"/>
  <c r="BD182" i="38"/>
  <c r="BD189" i="38" s="1"/>
  <c r="BC104" i="38"/>
  <c r="BD180" i="38"/>
  <c r="BD187" i="38" s="1"/>
  <c r="BD48" i="35"/>
  <c r="BD51" i="35"/>
  <c r="BD54" i="35" s="1"/>
  <c r="AY29" i="22"/>
  <c r="AY33" i="22" s="1"/>
  <c r="AY26" i="39" s="1"/>
  <c r="AY35" i="22"/>
  <c r="AY38" i="22" s="1"/>
  <c r="AY27" i="39" s="1"/>
  <c r="AY16" i="39" s="1"/>
  <c r="AY113" i="22"/>
  <c r="AY117" i="22" s="1"/>
  <c r="AY59" i="39" s="1"/>
  <c r="AY119" i="22"/>
  <c r="AY122" i="22" s="1"/>
  <c r="AY60" i="39" s="1"/>
  <c r="AY57" i="22"/>
  <c r="AY61" i="22" s="1"/>
  <c r="AY37" i="39" s="1"/>
  <c r="AY41" i="39" s="1"/>
  <c r="AY91" i="22"/>
  <c r="AY94" i="22" s="1"/>
  <c r="AY49" i="39" s="1"/>
  <c r="AY63" i="22"/>
  <c r="AY66" i="22" s="1"/>
  <c r="AY38" i="39" s="1"/>
  <c r="AY85" i="22"/>
  <c r="AY89" i="22" s="1"/>
  <c r="AY48" i="39" s="1"/>
  <c r="BC93" i="35"/>
  <c r="BC89" i="38"/>
  <c r="BC72" i="38"/>
  <c r="AY21" i="22" s="1"/>
  <c r="AY22" i="22" s="1"/>
  <c r="BC86" i="35"/>
  <c r="BC88" i="35" s="1"/>
  <c r="BC226" i="38"/>
  <c r="BD21" i="31"/>
  <c r="BD74" i="31" s="1"/>
  <c r="AY52" i="39" l="1"/>
  <c r="BD215" i="38"/>
  <c r="BD196" i="38"/>
  <c r="BD140" i="38" s="1"/>
  <c r="BD179" i="38"/>
  <c r="BD186" i="38" s="1"/>
  <c r="BD193" i="38" s="1"/>
  <c r="BC103" i="38"/>
  <c r="BC105" i="38" s="1"/>
  <c r="BD122" i="23"/>
  <c r="BD123" i="23" s="1"/>
  <c r="BD113" i="25"/>
  <c r="BD114" i="25" s="1"/>
  <c r="AY15" i="39"/>
  <c r="AY30" i="39"/>
  <c r="BC108" i="38"/>
  <c r="BC110" i="38" s="1"/>
  <c r="BC97" i="35" s="1"/>
  <c r="BC102" i="35" s="1"/>
  <c r="BD181" i="38"/>
  <c r="BD188" i="38" s="1"/>
  <c r="BD195" i="38" s="1"/>
  <c r="AY47" i="22"/>
  <c r="AY50" i="22" s="1"/>
  <c r="AY32" i="39" s="1"/>
  <c r="AY21" i="39" s="1"/>
  <c r="BD76" i="31" s="1"/>
  <c r="BD68" i="35" s="1"/>
  <c r="BD74" i="35" s="1"/>
  <c r="AY75" i="22"/>
  <c r="AY78" i="22" s="1"/>
  <c r="AY43" i="39" s="1"/>
  <c r="AY131" i="22"/>
  <c r="AY134" i="22" s="1"/>
  <c r="AY65" i="39" s="1"/>
  <c r="AY103" i="22"/>
  <c r="AY106" i="22" s="1"/>
  <c r="AY54" i="39" s="1"/>
  <c r="BD30" i="35"/>
  <c r="BD33" i="35" s="1"/>
  <c r="BD27" i="35"/>
  <c r="AY63" i="39"/>
  <c r="BD66" i="35"/>
  <c r="BD209" i="38"/>
  <c r="BD194" i="38"/>
  <c r="BD77" i="31" l="1"/>
  <c r="BD83" i="38" s="1"/>
  <c r="BD157" i="38" s="1"/>
  <c r="BD18" i="23"/>
  <c r="BD18" i="25"/>
  <c r="BD19" i="25" s="1"/>
  <c r="AY19" i="39"/>
  <c r="BK166" i="25"/>
  <c r="BH166" i="25"/>
  <c r="BE166" i="25"/>
  <c r="BE198" i="25" s="1"/>
  <c r="BD32" i="30"/>
  <c r="BL166" i="25"/>
  <c r="BP166" i="25"/>
  <c r="BR166" i="25"/>
  <c r="BI166" i="25"/>
  <c r="BM166" i="25"/>
  <c r="BJ166" i="25"/>
  <c r="BG166" i="25"/>
  <c r="BQ166" i="25"/>
  <c r="BN166" i="25"/>
  <c r="BO166" i="25"/>
  <c r="BF166" i="25"/>
  <c r="BS166" i="25"/>
  <c r="H166" i="25"/>
  <c r="BD38" i="30"/>
  <c r="H185" i="23"/>
  <c r="BD110" i="31"/>
  <c r="BD112" i="31" s="1"/>
  <c r="BE109" i="31" s="1"/>
  <c r="BD72" i="35"/>
  <c r="BD75" i="35" s="1"/>
  <c r="BD69" i="35"/>
  <c r="BC156" i="38"/>
  <c r="BC159" i="38" s="1"/>
  <c r="BC96" i="35"/>
  <c r="BC114" i="38"/>
  <c r="BD127" i="38"/>
  <c r="BD137" i="38"/>
  <c r="BD138" i="38" s="1"/>
  <c r="BD207" i="38"/>
  <c r="BD139" i="38"/>
  <c r="BD213" i="38"/>
  <c r="BD126" i="38" l="1"/>
  <c r="BF185" i="23"/>
  <c r="BE185" i="23"/>
  <c r="BE217" i="23" s="1"/>
  <c r="BG185" i="23"/>
  <c r="BH185" i="23"/>
  <c r="BI185" i="23"/>
  <c r="BK185" i="23"/>
  <c r="BN185" i="23"/>
  <c r="BM185" i="23"/>
  <c r="BO185" i="23"/>
  <c r="BQ185" i="23"/>
  <c r="BJ185" i="23"/>
  <c r="BP185" i="23"/>
  <c r="BL185" i="23"/>
  <c r="BR185" i="23"/>
  <c r="BS185" i="23"/>
  <c r="BU185" i="23"/>
  <c r="BV185" i="23"/>
  <c r="BW185" i="23"/>
  <c r="BT185" i="23"/>
  <c r="BX185" i="23"/>
  <c r="CB185" i="23"/>
  <c r="BY185" i="23"/>
  <c r="BZ185" i="23"/>
  <c r="CD185" i="23"/>
  <c r="CH185" i="23"/>
  <c r="CE185" i="23"/>
  <c r="CG185" i="23"/>
  <c r="CC185" i="23"/>
  <c r="CA185" i="23"/>
  <c r="CF185" i="23"/>
  <c r="BE33" i="30"/>
  <c r="BE58" i="31" s="1"/>
  <c r="BE19" i="35"/>
  <c r="BD25" i="31"/>
  <c r="BD37" i="31" s="1"/>
  <c r="BD40" i="30"/>
  <c r="BE37" i="30" s="1"/>
  <c r="BC98" i="35"/>
  <c r="BC103" i="35" s="1"/>
  <c r="BC101" i="35"/>
  <c r="BC167" i="38"/>
  <c r="BC169" i="38" s="1"/>
  <c r="BC160" i="38"/>
  <c r="BE91" i="31"/>
  <c r="BD122" i="38"/>
  <c r="BD132" i="38" s="1"/>
  <c r="BD146" i="38" s="1"/>
  <c r="BD123" i="38"/>
  <c r="BD133" i="38" s="1"/>
  <c r="BD147" i="38" s="1"/>
  <c r="BD124" i="38"/>
  <c r="CG71" i="25"/>
  <c r="BR71" i="25"/>
  <c r="BX71" i="25"/>
  <c r="BO71" i="25"/>
  <c r="BS71" i="25"/>
  <c r="BD17" i="30"/>
  <c r="BJ71" i="25"/>
  <c r="BQ71" i="25"/>
  <c r="BW71" i="25"/>
  <c r="CA71" i="25"/>
  <c r="BK71" i="25"/>
  <c r="BN71" i="25"/>
  <c r="CD71" i="25"/>
  <c r="BH71" i="25"/>
  <c r="BF71" i="25"/>
  <c r="BM71" i="25"/>
  <c r="BV71" i="25"/>
  <c r="BE71" i="25"/>
  <c r="BE103" i="25" s="1"/>
  <c r="BG71" i="25"/>
  <c r="BU71" i="25"/>
  <c r="BT71" i="25"/>
  <c r="BZ71" i="25"/>
  <c r="CC71" i="25"/>
  <c r="BP71" i="25"/>
  <c r="BY71" i="25"/>
  <c r="CB71" i="25"/>
  <c r="CE71" i="25"/>
  <c r="BI71" i="25"/>
  <c r="BL71" i="25"/>
  <c r="CH71" i="25"/>
  <c r="CF71" i="25"/>
  <c r="H71" i="25"/>
  <c r="BD19" i="23"/>
  <c r="BD104" i="31"/>
  <c r="BD106" i="31" s="1"/>
  <c r="BE103" i="31" s="1"/>
  <c r="BD52" i="31"/>
  <c r="BD64" i="31" s="1"/>
  <c r="BD34" i="30"/>
  <c r="BE31" i="30" s="1"/>
  <c r="BD120" i="38"/>
  <c r="BD121" i="38"/>
  <c r="BD131" i="38" s="1"/>
  <c r="BD145" i="38" s="1"/>
  <c r="AY15" i="22"/>
  <c r="H81" i="23" l="1"/>
  <c r="BD23" i="30"/>
  <c r="BE18" i="30"/>
  <c r="BE57" i="31" s="1"/>
  <c r="BE60" i="31" s="1"/>
  <c r="BE18" i="35"/>
  <c r="BE21" i="35" s="1"/>
  <c r="BE61" i="35" s="1"/>
  <c r="BD208" i="38"/>
  <c r="BD130" i="38"/>
  <c r="BD144" i="38" s="1"/>
  <c r="BD51" i="31"/>
  <c r="BD19" i="30"/>
  <c r="BE16" i="30" s="1"/>
  <c r="BD214" i="38"/>
  <c r="BE90" i="31"/>
  <c r="BE19" i="31"/>
  <c r="BE46" i="35"/>
  <c r="BE39" i="30"/>
  <c r="BE31" i="31" s="1"/>
  <c r="BE111" i="31"/>
  <c r="BE25" i="35"/>
  <c r="BE31" i="35" s="1"/>
  <c r="BE40" i="35"/>
  <c r="BE46" i="31"/>
  <c r="BD55" i="38" l="1"/>
  <c r="BD52" i="38"/>
  <c r="BD56" i="38"/>
  <c r="BD63" i="38"/>
  <c r="BD51" i="38"/>
  <c r="BD64" i="38"/>
  <c r="BD168" i="38"/>
  <c r="BD210" i="38"/>
  <c r="BE52" i="35"/>
  <c r="BE39" i="35"/>
  <c r="BE42" i="35" s="1"/>
  <c r="BE60" i="35" s="1"/>
  <c r="BE63" i="35" s="1"/>
  <c r="BE45" i="31"/>
  <c r="BD54" i="31"/>
  <c r="BD63" i="31"/>
  <c r="BD66" i="31" s="1"/>
  <c r="BD24" i="31"/>
  <c r="BD25" i="30"/>
  <c r="BE22" i="30" s="1"/>
  <c r="BD171" i="38"/>
  <c r="BD172" i="38" s="1"/>
  <c r="BD173" i="38" s="1"/>
  <c r="BE81" i="23"/>
  <c r="BH81" i="23"/>
  <c r="BJ81" i="23"/>
  <c r="BK81" i="23"/>
  <c r="BG81" i="23"/>
  <c r="BI81" i="23"/>
  <c r="BL81" i="23"/>
  <c r="BF81" i="23"/>
  <c r="BN81" i="23"/>
  <c r="BO81" i="23"/>
  <c r="BM81" i="23"/>
  <c r="BP81" i="23"/>
  <c r="BT81" i="23"/>
  <c r="BR81" i="23"/>
  <c r="BU81" i="23"/>
  <c r="BW81" i="23"/>
  <c r="BV81" i="23"/>
  <c r="BX81" i="23"/>
  <c r="BQ81" i="23"/>
  <c r="BS81" i="23"/>
  <c r="BY81" i="23"/>
  <c r="CC81" i="23"/>
  <c r="BZ81" i="23"/>
  <c r="CA81" i="23"/>
  <c r="CB81" i="23"/>
  <c r="CG81" i="23"/>
  <c r="CE81" i="23"/>
  <c r="CD81" i="23"/>
  <c r="CF81" i="23"/>
  <c r="CH81" i="23"/>
  <c r="BD82" i="35" l="1"/>
  <c r="BD60" i="38"/>
  <c r="BE18" i="31"/>
  <c r="BE45" i="35"/>
  <c r="BD225" i="38"/>
  <c r="BD220" i="38"/>
  <c r="BD94" i="38"/>
  <c r="BD92" i="35"/>
  <c r="BD76" i="38"/>
  <c r="BD27" i="31"/>
  <c r="BD36" i="31"/>
  <c r="BD39" i="31" s="1"/>
  <c r="AZ19" i="22"/>
  <c r="BD71" i="38"/>
  <c r="BD81" i="35"/>
  <c r="BD83" i="35" s="1"/>
  <c r="BD70" i="38"/>
  <c r="BD59" i="38"/>
  <c r="BD90" i="38"/>
  <c r="BD91" i="35"/>
  <c r="BD75" i="38"/>
  <c r="BD77" i="38"/>
  <c r="BE113" i="23"/>
  <c r="BE105" i="31"/>
  <c r="BE48" i="31"/>
  <c r="BD93" i="35" l="1"/>
  <c r="AZ35" i="22"/>
  <c r="AZ38" i="22" s="1"/>
  <c r="AZ27" i="39" s="1"/>
  <c r="AZ16" i="39" s="1"/>
  <c r="AZ29" i="22"/>
  <c r="AZ33" i="22" s="1"/>
  <c r="AZ26" i="39" s="1"/>
  <c r="AZ119" i="22"/>
  <c r="AZ122" i="22" s="1"/>
  <c r="AZ60" i="39" s="1"/>
  <c r="AZ91" i="22"/>
  <c r="AZ94" i="22" s="1"/>
  <c r="AZ49" i="39" s="1"/>
  <c r="AZ113" i="22"/>
  <c r="AZ117" i="22" s="1"/>
  <c r="AZ59" i="39" s="1"/>
  <c r="AZ63" i="39" s="1"/>
  <c r="AZ85" i="22"/>
  <c r="AZ89" i="22" s="1"/>
  <c r="AZ48" i="39" s="1"/>
  <c r="AZ52" i="39" s="1"/>
  <c r="AZ57" i="22"/>
  <c r="AZ61" i="22" s="1"/>
  <c r="AZ37" i="39" s="1"/>
  <c r="AZ63" i="22"/>
  <c r="AZ66" i="22" s="1"/>
  <c r="AZ38" i="39" s="1"/>
  <c r="BE51" i="35"/>
  <c r="BE54" i="35" s="1"/>
  <c r="BE48" i="35"/>
  <c r="BE182" i="38"/>
  <c r="BE189" i="38" s="1"/>
  <c r="BD109" i="38"/>
  <c r="BE180" i="38"/>
  <c r="BE187" i="38" s="1"/>
  <c r="BD104" i="38"/>
  <c r="BE24" i="30"/>
  <c r="BE30" i="31" s="1"/>
  <c r="BE33" i="31" s="1"/>
  <c r="BE75" i="31" s="1"/>
  <c r="BE67" i="35" s="1"/>
  <c r="BE73" i="35" s="1"/>
  <c r="BE24" i="35"/>
  <c r="BD72" i="38"/>
  <c r="AZ21" i="22" s="1"/>
  <c r="AZ22" i="22" s="1"/>
  <c r="BD89" i="38"/>
  <c r="BD86" i="35"/>
  <c r="BD226" i="38"/>
  <c r="BE21" i="31"/>
  <c r="BE74" i="31" s="1"/>
  <c r="BD93" i="38"/>
  <c r="BD87" i="35"/>
  <c r="BE30" i="35" l="1"/>
  <c r="BE33" i="35" s="1"/>
  <c r="BE27" i="35"/>
  <c r="AZ41" i="39"/>
  <c r="BE77" i="31"/>
  <c r="BE83" i="38" s="1"/>
  <c r="BE66" i="35"/>
  <c r="BE194" i="38"/>
  <c r="BE209" i="38"/>
  <c r="BD88" i="35"/>
  <c r="BD103" i="38"/>
  <c r="BD105" i="38" s="1"/>
  <c r="BE179" i="38"/>
  <c r="BE186" i="38" s="1"/>
  <c r="BE193" i="38" s="1"/>
  <c r="BE215" i="38"/>
  <c r="BE196" i="38"/>
  <c r="BE140" i="38" s="1"/>
  <c r="AZ15" i="39"/>
  <c r="AZ30" i="39"/>
  <c r="BD108" i="38"/>
  <c r="BD110" i="38" s="1"/>
  <c r="BD97" i="35" s="1"/>
  <c r="BD102" i="35" s="1"/>
  <c r="BE181" i="38"/>
  <c r="BE188" i="38" s="1"/>
  <c r="BE195" i="38" s="1"/>
  <c r="AZ47" i="22"/>
  <c r="AZ50" i="22" s="1"/>
  <c r="AZ32" i="39" s="1"/>
  <c r="AZ21" i="39" s="1"/>
  <c r="BE76" i="31" s="1"/>
  <c r="BE68" i="35" s="1"/>
  <c r="BE74" i="35" s="1"/>
  <c r="AZ75" i="22"/>
  <c r="AZ78" i="22" s="1"/>
  <c r="AZ43" i="39" s="1"/>
  <c r="AZ103" i="22"/>
  <c r="AZ106" i="22" s="1"/>
  <c r="AZ54" i="39" s="1"/>
  <c r="AZ131" i="22"/>
  <c r="AZ134" i="22" s="1"/>
  <c r="AZ65" i="39" s="1"/>
  <c r="BE122" i="23"/>
  <c r="BE123" i="23" s="1"/>
  <c r="BE113" i="25"/>
  <c r="BE114" i="25" s="1"/>
  <c r="BE139" i="38" l="1"/>
  <c r="BE213" i="38"/>
  <c r="BF167" i="25"/>
  <c r="BF198" i="25" s="1"/>
  <c r="BK167" i="25"/>
  <c r="BH167" i="25"/>
  <c r="BG167" i="25"/>
  <c r="BN167" i="25"/>
  <c r="BT167" i="25"/>
  <c r="BE32" i="30"/>
  <c r="BP167" i="25"/>
  <c r="BR167" i="25"/>
  <c r="BL167" i="25"/>
  <c r="BO167" i="25"/>
  <c r="BS167" i="25"/>
  <c r="BJ167" i="25"/>
  <c r="BQ167" i="25"/>
  <c r="BM167" i="25"/>
  <c r="BI167" i="25"/>
  <c r="H167" i="25"/>
  <c r="H186" i="23"/>
  <c r="BE38" i="30"/>
  <c r="BE110" i="31"/>
  <c r="BE112" i="31" s="1"/>
  <c r="BF109" i="31" s="1"/>
  <c r="BE18" i="23"/>
  <c r="BE18" i="25"/>
  <c r="BE19" i="25" s="1"/>
  <c r="AZ19" i="39"/>
  <c r="BE72" i="35"/>
  <c r="BE75" i="35" s="1"/>
  <c r="BE69" i="35"/>
  <c r="BE127" i="38"/>
  <c r="BE157" i="38"/>
  <c r="BE126" i="38"/>
  <c r="BE137" i="38"/>
  <c r="BE138" i="38" s="1"/>
  <c r="BE207" i="38"/>
  <c r="BD156" i="38"/>
  <c r="BD159" i="38" s="1"/>
  <c r="BD96" i="35"/>
  <c r="BD114" i="38"/>
  <c r="BE19" i="23" l="1"/>
  <c r="BE104" i="31"/>
  <c r="BE106" i="31" s="1"/>
  <c r="BF103" i="31" s="1"/>
  <c r="BE121" i="38"/>
  <c r="BE131" i="38" s="1"/>
  <c r="BE145" i="38" s="1"/>
  <c r="BE120" i="38"/>
  <c r="AZ15" i="22"/>
  <c r="BG72" i="25"/>
  <c r="BL72" i="25"/>
  <c r="BP72" i="25"/>
  <c r="BU72" i="25"/>
  <c r="BO72" i="25"/>
  <c r="BT72" i="25"/>
  <c r="CG72" i="25"/>
  <c r="BS72" i="25"/>
  <c r="BJ72" i="25"/>
  <c r="BQ72" i="25"/>
  <c r="BW72" i="25"/>
  <c r="BI72" i="25"/>
  <c r="BH72" i="25"/>
  <c r="BF72" i="25"/>
  <c r="BF103" i="25" s="1"/>
  <c r="BM72" i="25"/>
  <c r="BN72" i="25"/>
  <c r="BX72" i="25"/>
  <c r="BZ72" i="25"/>
  <c r="CA72" i="25"/>
  <c r="BE17" i="30"/>
  <c r="BV72" i="25"/>
  <c r="CC72" i="25"/>
  <c r="BK72" i="25"/>
  <c r="BR72" i="25"/>
  <c r="BY72" i="25"/>
  <c r="CB72" i="25"/>
  <c r="CE72" i="25"/>
  <c r="CD72" i="25"/>
  <c r="CH72" i="25"/>
  <c r="CF72" i="25"/>
  <c r="H72" i="25"/>
  <c r="BF91" i="31"/>
  <c r="BE25" i="31"/>
  <c r="BE37" i="31" s="1"/>
  <c r="BE40" i="30"/>
  <c r="BF37" i="30" s="1"/>
  <c r="BF186" i="23"/>
  <c r="BF217" i="23" s="1"/>
  <c r="BG186" i="23"/>
  <c r="BJ186" i="23"/>
  <c r="BL186" i="23"/>
  <c r="BN186" i="23"/>
  <c r="BH186" i="23"/>
  <c r="BI186" i="23"/>
  <c r="BK186" i="23"/>
  <c r="BP186" i="23"/>
  <c r="BM186" i="23"/>
  <c r="BR186" i="23"/>
  <c r="BO186" i="23"/>
  <c r="BQ186" i="23"/>
  <c r="BS186" i="23"/>
  <c r="BU186" i="23"/>
  <c r="BV186" i="23"/>
  <c r="BT186" i="23"/>
  <c r="CA186" i="23"/>
  <c r="CB186" i="23"/>
  <c r="BW186" i="23"/>
  <c r="BY186" i="23"/>
  <c r="BX186" i="23"/>
  <c r="BZ186" i="23"/>
  <c r="CD186" i="23"/>
  <c r="CH186" i="23"/>
  <c r="CE186" i="23"/>
  <c r="CG186" i="23"/>
  <c r="CC186" i="23"/>
  <c r="CF186" i="23"/>
  <c r="BF33" i="30"/>
  <c r="BF58" i="31" s="1"/>
  <c r="BF19" i="35"/>
  <c r="BD98" i="35"/>
  <c r="BD103" i="35" s="1"/>
  <c r="BD101" i="35"/>
  <c r="BE123" i="38"/>
  <c r="BE133" i="38" s="1"/>
  <c r="BE147" i="38" s="1"/>
  <c r="BE122" i="38"/>
  <c r="BE132" i="38" s="1"/>
  <c r="BE146" i="38" s="1"/>
  <c r="BE124" i="38"/>
  <c r="BD167" i="38"/>
  <c r="BD169" i="38" s="1"/>
  <c r="BD160" i="38"/>
  <c r="BE52" i="31"/>
  <c r="BE64" i="31" s="1"/>
  <c r="BE34" i="30"/>
  <c r="BF31" i="30" s="1"/>
  <c r="BE214" i="38" l="1"/>
  <c r="BF46" i="31"/>
  <c r="BF40" i="35"/>
  <c r="BF39" i="30"/>
  <c r="BF31" i="31" s="1"/>
  <c r="BF111" i="31"/>
  <c r="BF25" i="35"/>
  <c r="BF31" i="35" s="1"/>
  <c r="BF19" i="31"/>
  <c r="BF46" i="35"/>
  <c r="BF18" i="30"/>
  <c r="BF57" i="31" s="1"/>
  <c r="BF60" i="31" s="1"/>
  <c r="BF18" i="35"/>
  <c r="BF21" i="35" s="1"/>
  <c r="BF61" i="35" s="1"/>
  <c r="BE130" i="38"/>
  <c r="BE144" i="38" s="1"/>
  <c r="BE171" i="38"/>
  <c r="BE208" i="38"/>
  <c r="BE51" i="31"/>
  <c r="BE19" i="30"/>
  <c r="BF16" i="30" s="1"/>
  <c r="BF90" i="31"/>
  <c r="BE23" i="30"/>
  <c r="H82" i="23"/>
  <c r="BE172" i="38" l="1"/>
  <c r="BE173" i="38" s="1"/>
  <c r="BE24" i="31"/>
  <c r="BE25" i="30"/>
  <c r="BF22" i="30" s="1"/>
  <c r="BF45" i="31"/>
  <c r="BF39" i="35"/>
  <c r="BF42" i="35" s="1"/>
  <c r="BF60" i="35" s="1"/>
  <c r="BF63" i="35" s="1"/>
  <c r="BE54" i="31"/>
  <c r="BE63" i="31"/>
  <c r="BE66" i="31" s="1"/>
  <c r="BF52" i="35"/>
  <c r="BF82" i="23"/>
  <c r="BH82" i="23"/>
  <c r="BJ82" i="23"/>
  <c r="BK82" i="23"/>
  <c r="BG82" i="23"/>
  <c r="BI82" i="23"/>
  <c r="BL82" i="23"/>
  <c r="BM82" i="23"/>
  <c r="BP82" i="23"/>
  <c r="BQ82" i="23"/>
  <c r="BR82" i="23"/>
  <c r="BS82" i="23"/>
  <c r="BT82" i="23"/>
  <c r="BN82" i="23"/>
  <c r="BO82" i="23"/>
  <c r="BY82" i="23"/>
  <c r="BV82" i="23"/>
  <c r="BX82" i="23"/>
  <c r="BU82" i="23"/>
  <c r="CC82" i="23"/>
  <c r="BW82" i="23"/>
  <c r="BZ82" i="23"/>
  <c r="CA82" i="23"/>
  <c r="CB82" i="23"/>
  <c r="CG82" i="23"/>
  <c r="CE82" i="23"/>
  <c r="CD82" i="23"/>
  <c r="CF82" i="23"/>
  <c r="CH82" i="23"/>
  <c r="BE51" i="38"/>
  <c r="BE55" i="38"/>
  <c r="BE64" i="38"/>
  <c r="BE52" i="38"/>
  <c r="BE63" i="38"/>
  <c r="BE56" i="38"/>
  <c r="BE168" i="38"/>
  <c r="BE210" i="38"/>
  <c r="BA19" i="22" l="1"/>
  <c r="BE81" i="35"/>
  <c r="BE70" i="38"/>
  <c r="BE71" i="38"/>
  <c r="BE59" i="38"/>
  <c r="BF48" i="31"/>
  <c r="BE225" i="38"/>
  <c r="BE220" i="38"/>
  <c r="BF18" i="31"/>
  <c r="BF45" i="35"/>
  <c r="BE27" i="31"/>
  <c r="BE36" i="31"/>
  <c r="BE39" i="31" s="1"/>
  <c r="BE94" i="38"/>
  <c r="BE92" i="35"/>
  <c r="BE76" i="38"/>
  <c r="BE90" i="38"/>
  <c r="BE91" i="35"/>
  <c r="BE75" i="38"/>
  <c r="BE77" i="38"/>
  <c r="BE82" i="35"/>
  <c r="BE60" i="38"/>
  <c r="BF105" i="31"/>
  <c r="BF113" i="23"/>
  <c r="BE93" i="35" l="1"/>
  <c r="BF51" i="35"/>
  <c r="BF54" i="35" s="1"/>
  <c r="BF48" i="35"/>
  <c r="BE89" i="38"/>
  <c r="BE72" i="38"/>
  <c r="BA21" i="22" s="1"/>
  <c r="BA22" i="22" s="1"/>
  <c r="BE86" i="35"/>
  <c r="BE226" i="38"/>
  <c r="BF180" i="38"/>
  <c r="BF187" i="38" s="1"/>
  <c r="BE104" i="38"/>
  <c r="BF21" i="31"/>
  <c r="BF74" i="31" s="1"/>
  <c r="BF24" i="30"/>
  <c r="BF30" i="31" s="1"/>
  <c r="BF33" i="31" s="1"/>
  <c r="BF75" i="31" s="1"/>
  <c r="BF67" i="35" s="1"/>
  <c r="BF73" i="35" s="1"/>
  <c r="BF24" i="35"/>
  <c r="BE83" i="35"/>
  <c r="BE93" i="38"/>
  <c r="BE87" i="35"/>
  <c r="BF182" i="38"/>
  <c r="BF189" i="38" s="1"/>
  <c r="BE109" i="38"/>
  <c r="BA35" i="22"/>
  <c r="BA38" i="22" s="1"/>
  <c r="BA27" i="39" s="1"/>
  <c r="BA16" i="39" s="1"/>
  <c r="BA29" i="22"/>
  <c r="BA33" i="22" s="1"/>
  <c r="BA26" i="39" s="1"/>
  <c r="BA113" i="22"/>
  <c r="BA117" i="22" s="1"/>
  <c r="BA59" i="39" s="1"/>
  <c r="BA57" i="22"/>
  <c r="BA61" i="22" s="1"/>
  <c r="BA37" i="39" s="1"/>
  <c r="BA63" i="22"/>
  <c r="BA66" i="22" s="1"/>
  <c r="BA38" i="39" s="1"/>
  <c r="BA119" i="22"/>
  <c r="BA122" i="22" s="1"/>
  <c r="BA60" i="39" s="1"/>
  <c r="BA85" i="22"/>
  <c r="BA89" i="22" s="1"/>
  <c r="BA48" i="39" s="1"/>
  <c r="BA91" i="22"/>
  <c r="BA94" i="22" s="1"/>
  <c r="BA49" i="39" s="1"/>
  <c r="BA52" i="39" l="1"/>
  <c r="BE88" i="35"/>
  <c r="BA63" i="39"/>
  <c r="BF194" i="38"/>
  <c r="BF209" i="38"/>
  <c r="BA15" i="39"/>
  <c r="BA30" i="39"/>
  <c r="BF30" i="35"/>
  <c r="BF33" i="35" s="1"/>
  <c r="BF27" i="35"/>
  <c r="BF122" i="23"/>
  <c r="BF123" i="23" s="1"/>
  <c r="BF113" i="25"/>
  <c r="BF114" i="25" s="1"/>
  <c r="BA47" i="22"/>
  <c r="BA50" i="22" s="1"/>
  <c r="BA32" i="39" s="1"/>
  <c r="BA21" i="39" s="1"/>
  <c r="BF76" i="31" s="1"/>
  <c r="BF68" i="35" s="1"/>
  <c r="BF74" i="35" s="1"/>
  <c r="BA103" i="22"/>
  <c r="BA106" i="22" s="1"/>
  <c r="BA54" i="39" s="1"/>
  <c r="BA75" i="22"/>
  <c r="BA78" i="22" s="1"/>
  <c r="BA43" i="39" s="1"/>
  <c r="BA131" i="22"/>
  <c r="BA134" i="22" s="1"/>
  <c r="BA65" i="39" s="1"/>
  <c r="BE108" i="38"/>
  <c r="BE110" i="38" s="1"/>
  <c r="BE97" i="35" s="1"/>
  <c r="BE102" i="35" s="1"/>
  <c r="BF181" i="38"/>
  <c r="BF188" i="38" s="1"/>
  <c r="BF195" i="38" s="1"/>
  <c r="BE103" i="38"/>
  <c r="BE105" i="38" s="1"/>
  <c r="BF179" i="38"/>
  <c r="BF186" i="38" s="1"/>
  <c r="BF193" i="38" s="1"/>
  <c r="BA41" i="39"/>
  <c r="BF196" i="38"/>
  <c r="BF140" i="38" s="1"/>
  <c r="BF215" i="38"/>
  <c r="BF66" i="35"/>
  <c r="BF77" i="31" l="1"/>
  <c r="BF83" i="38" s="1"/>
  <c r="BF139" i="38"/>
  <c r="BF213" i="38"/>
  <c r="H187" i="23"/>
  <c r="BF38" i="30"/>
  <c r="BF110" i="31"/>
  <c r="BF112" i="31" s="1"/>
  <c r="BG109" i="31" s="1"/>
  <c r="BF69" i="35"/>
  <c r="BF72" i="35"/>
  <c r="BF75" i="35" s="1"/>
  <c r="BF127" i="38"/>
  <c r="BF126" i="38"/>
  <c r="BF157" i="38"/>
  <c r="BI168" i="25"/>
  <c r="BF32" i="30"/>
  <c r="BK168" i="25"/>
  <c r="BJ168" i="25"/>
  <c r="BQ168" i="25"/>
  <c r="BH168" i="25"/>
  <c r="BN168" i="25"/>
  <c r="BT168" i="25"/>
  <c r="BP168" i="25"/>
  <c r="BR168" i="25"/>
  <c r="BM168" i="25"/>
  <c r="BO168" i="25"/>
  <c r="BS168" i="25"/>
  <c r="BG168" i="25"/>
  <c r="BG198" i="25" s="1"/>
  <c r="BU168" i="25"/>
  <c r="BL168" i="25"/>
  <c r="H168" i="25"/>
  <c r="BF18" i="23"/>
  <c r="BF18" i="25"/>
  <c r="BF19" i="25" s="1"/>
  <c r="BA19" i="39"/>
  <c r="BE156" i="38"/>
  <c r="BE159" i="38" s="1"/>
  <c r="BE96" i="35"/>
  <c r="BE114" i="38"/>
  <c r="BF207" i="38"/>
  <c r="BF137" i="38"/>
  <c r="BF138" i="38" s="1"/>
  <c r="BY73" i="25" l="1"/>
  <c r="BG73" i="25"/>
  <c r="BG103" i="25" s="1"/>
  <c r="BL73" i="25"/>
  <c r="BP73" i="25"/>
  <c r="BR73" i="25"/>
  <c r="BX73" i="25"/>
  <c r="CB73" i="25"/>
  <c r="BF17" i="30"/>
  <c r="BO73" i="25"/>
  <c r="BT73" i="25"/>
  <c r="CG73" i="25"/>
  <c r="BK73" i="25"/>
  <c r="BN73" i="25"/>
  <c r="CD73" i="25"/>
  <c r="BI73" i="25"/>
  <c r="BH73" i="25"/>
  <c r="BW73" i="25"/>
  <c r="BJ73" i="25"/>
  <c r="BU73" i="25"/>
  <c r="BQ73" i="25"/>
  <c r="BM73" i="25"/>
  <c r="BZ73" i="25"/>
  <c r="CA73" i="25"/>
  <c r="BV73" i="25"/>
  <c r="CC73" i="25"/>
  <c r="BS73" i="25"/>
  <c r="CE73" i="25"/>
  <c r="CH73" i="25"/>
  <c r="CF73" i="25"/>
  <c r="H73" i="25"/>
  <c r="BG91" i="31"/>
  <c r="BF19" i="23"/>
  <c r="BF104" i="31"/>
  <c r="BF106" i="31" s="1"/>
  <c r="BG103" i="31" s="1"/>
  <c r="BF52" i="31"/>
  <c r="BF64" i="31" s="1"/>
  <c r="BF34" i="30"/>
  <c r="BG31" i="30" s="1"/>
  <c r="BF25" i="31"/>
  <c r="BF37" i="31" s="1"/>
  <c r="BF40" i="30"/>
  <c r="BG37" i="30" s="1"/>
  <c r="BG187" i="23"/>
  <c r="BG217" i="23" s="1"/>
  <c r="BL187" i="23"/>
  <c r="BJ187" i="23"/>
  <c r="BM187" i="23"/>
  <c r="BO187" i="23"/>
  <c r="BQ187" i="23"/>
  <c r="BH187" i="23"/>
  <c r="BI187" i="23"/>
  <c r="BK187" i="23"/>
  <c r="BT187" i="23"/>
  <c r="BN187" i="23"/>
  <c r="BP187" i="23"/>
  <c r="BR187" i="23"/>
  <c r="BS187" i="23"/>
  <c r="BU187" i="23"/>
  <c r="BW187" i="23"/>
  <c r="BZ187" i="23"/>
  <c r="BV187" i="23"/>
  <c r="CA187" i="23"/>
  <c r="CC187" i="23"/>
  <c r="CB187" i="23"/>
  <c r="BY187" i="23"/>
  <c r="CD187" i="23"/>
  <c r="CH187" i="23"/>
  <c r="CE187" i="23"/>
  <c r="CG187" i="23"/>
  <c r="BX187" i="23"/>
  <c r="CF187" i="23"/>
  <c r="BG33" i="30"/>
  <c r="BG58" i="31" s="1"/>
  <c r="BG19" i="35"/>
  <c r="BE160" i="38"/>
  <c r="BE167" i="38"/>
  <c r="BE169" i="38" s="1"/>
  <c r="BF121" i="38"/>
  <c r="BF131" i="38" s="1"/>
  <c r="BF145" i="38" s="1"/>
  <c r="BF120" i="38"/>
  <c r="BA15" i="22"/>
  <c r="BF123" i="38"/>
  <c r="BF133" i="38" s="1"/>
  <c r="BF147" i="38" s="1"/>
  <c r="BF122" i="38"/>
  <c r="BF132" i="38" s="1"/>
  <c r="BF146" i="38" s="1"/>
  <c r="BF124" i="38"/>
  <c r="BE98" i="35"/>
  <c r="BE103" i="35" s="1"/>
  <c r="BE101" i="35"/>
  <c r="BF130" i="38" l="1"/>
  <c r="BF144" i="38" s="1"/>
  <c r="BG39" i="30"/>
  <c r="BG31" i="31" s="1"/>
  <c r="BG111" i="31"/>
  <c r="BG25" i="35"/>
  <c r="BG31" i="35" s="1"/>
  <c r="BG19" i="31"/>
  <c r="BG46" i="35"/>
  <c r="BF208" i="38"/>
  <c r="BF214" i="38"/>
  <c r="BG40" i="35"/>
  <c r="BG46" i="31"/>
  <c r="BG90" i="31"/>
  <c r="BG18" i="30"/>
  <c r="BG57" i="31" s="1"/>
  <c r="BG60" i="31" s="1"/>
  <c r="BG18" i="35"/>
  <c r="BG21" i="35" s="1"/>
  <c r="BG61" i="35" s="1"/>
  <c r="BF51" i="31"/>
  <c r="BF19" i="30"/>
  <c r="BG16" i="30" s="1"/>
  <c r="BF23" i="30"/>
  <c r="H83" i="23"/>
  <c r="BF24" i="31" l="1"/>
  <c r="BF25" i="30"/>
  <c r="BG22" i="30" s="1"/>
  <c r="BG52" i="35"/>
  <c r="BG39" i="35"/>
  <c r="BG42" i="35" s="1"/>
  <c r="BG60" i="35" s="1"/>
  <c r="BG63" i="35" s="1"/>
  <c r="BG45" i="31"/>
  <c r="BF54" i="31"/>
  <c r="BF63" i="31"/>
  <c r="BF66" i="31" s="1"/>
  <c r="BF51" i="38"/>
  <c r="BF55" i="38"/>
  <c r="BF64" i="38"/>
  <c r="BF52" i="38"/>
  <c r="BF56" i="38"/>
  <c r="BF63" i="38"/>
  <c r="BF168" i="38"/>
  <c r="BF210" i="38"/>
  <c r="BF171" i="38"/>
  <c r="BF172" i="38" s="1"/>
  <c r="BF173" i="38" s="1"/>
  <c r="BG83" i="23"/>
  <c r="BH83" i="23"/>
  <c r="BJ83" i="23"/>
  <c r="BK83" i="23"/>
  <c r="BI83" i="23"/>
  <c r="BL83" i="23"/>
  <c r="BQ83" i="23"/>
  <c r="BN83" i="23"/>
  <c r="BO83" i="23"/>
  <c r="BM83" i="23"/>
  <c r="BP83" i="23"/>
  <c r="BR83" i="23"/>
  <c r="BS83" i="23"/>
  <c r="BU83" i="23"/>
  <c r="BW83" i="23"/>
  <c r="BT83" i="23"/>
  <c r="BV83" i="23"/>
  <c r="BY83" i="23"/>
  <c r="CD83" i="23"/>
  <c r="CC83" i="23"/>
  <c r="BZ83" i="23"/>
  <c r="CA83" i="23"/>
  <c r="BX83" i="23"/>
  <c r="CH83" i="23"/>
  <c r="CB83" i="23"/>
  <c r="CG83" i="23"/>
  <c r="CE83" i="23"/>
  <c r="CF83" i="23"/>
  <c r="BG105" i="31" l="1"/>
  <c r="BG113" i="23"/>
  <c r="BF225" i="38"/>
  <c r="BF220" i="38"/>
  <c r="BB19" i="22"/>
  <c r="BF81" i="35"/>
  <c r="BF83" i="35" s="1"/>
  <c r="BF71" i="38"/>
  <c r="BF70" i="38"/>
  <c r="BF59" i="38"/>
  <c r="BF90" i="38"/>
  <c r="BF91" i="35"/>
  <c r="BF75" i="38"/>
  <c r="BF77" i="38"/>
  <c r="BG48" i="31"/>
  <c r="BG18" i="31"/>
  <c r="BG45" i="35"/>
  <c r="BF27" i="31"/>
  <c r="BF36" i="31"/>
  <c r="BF39" i="31" s="1"/>
  <c r="BF82" i="35"/>
  <c r="BF60" i="38"/>
  <c r="BF94" i="38"/>
  <c r="BF92" i="35"/>
  <c r="BF76" i="38"/>
  <c r="BF93" i="38" l="1"/>
  <c r="BF87" i="35"/>
  <c r="BB35" i="22"/>
  <c r="BB38" i="22" s="1"/>
  <c r="BB27" i="39" s="1"/>
  <c r="BB16" i="39" s="1"/>
  <c r="BB29" i="22"/>
  <c r="BB33" i="22" s="1"/>
  <c r="BB26" i="39" s="1"/>
  <c r="BB85" i="22"/>
  <c r="BB89" i="22" s="1"/>
  <c r="BB48" i="39" s="1"/>
  <c r="BB63" i="22"/>
  <c r="BB66" i="22" s="1"/>
  <c r="BB38" i="39" s="1"/>
  <c r="BB91" i="22"/>
  <c r="BB94" i="22" s="1"/>
  <c r="BB49" i="39" s="1"/>
  <c r="BB57" i="22"/>
  <c r="BB61" i="22" s="1"/>
  <c r="BB37" i="39" s="1"/>
  <c r="BB113" i="22"/>
  <c r="BB117" i="22" s="1"/>
  <c r="BB59" i="39" s="1"/>
  <c r="BB119" i="22"/>
  <c r="BB122" i="22" s="1"/>
  <c r="BB60" i="39" s="1"/>
  <c r="BG48" i="35"/>
  <c r="BG51" i="35"/>
  <c r="BG54" i="35" s="1"/>
  <c r="BG21" i="31"/>
  <c r="BG74" i="31" s="1"/>
  <c r="BF93" i="35"/>
  <c r="BG180" i="38"/>
  <c r="BG187" i="38" s="1"/>
  <c r="BF104" i="38"/>
  <c r="BG24" i="30"/>
  <c r="BG30" i="31" s="1"/>
  <c r="BG33" i="31" s="1"/>
  <c r="BG75" i="31" s="1"/>
  <c r="BG67" i="35" s="1"/>
  <c r="BG73" i="35" s="1"/>
  <c r="BG24" i="35"/>
  <c r="BG182" i="38"/>
  <c r="BG189" i="38" s="1"/>
  <c r="BF109" i="38"/>
  <c r="BF89" i="38"/>
  <c r="BF72" i="38"/>
  <c r="BB21" i="22" s="1"/>
  <c r="BB22" i="22" s="1"/>
  <c r="BF226" i="38"/>
  <c r="BF86" i="35"/>
  <c r="BF88" i="35" s="1"/>
  <c r="BB47" i="22" l="1"/>
  <c r="BB50" i="22" s="1"/>
  <c r="BB32" i="39" s="1"/>
  <c r="BB21" i="39" s="1"/>
  <c r="BG76" i="31" s="1"/>
  <c r="BG68" i="35" s="1"/>
  <c r="BG74" i="35" s="1"/>
  <c r="BB131" i="22"/>
  <c r="BB134" i="22" s="1"/>
  <c r="BB65" i="39" s="1"/>
  <c r="BB75" i="22"/>
  <c r="BB78" i="22" s="1"/>
  <c r="BB43" i="39" s="1"/>
  <c r="BB103" i="22"/>
  <c r="BB106" i="22" s="1"/>
  <c r="BB54" i="39" s="1"/>
  <c r="BG179" i="38"/>
  <c r="BG186" i="38" s="1"/>
  <c r="BG193" i="38" s="1"/>
  <c r="BF103" i="38"/>
  <c r="BF105" i="38" s="1"/>
  <c r="BG66" i="35"/>
  <c r="BB52" i="39"/>
  <c r="BG215" i="38"/>
  <c r="BG196" i="38"/>
  <c r="BG140" i="38" s="1"/>
  <c r="BB15" i="39"/>
  <c r="BB30" i="39"/>
  <c r="BG30" i="35"/>
  <c r="BG33" i="35" s="1"/>
  <c r="BG27" i="35"/>
  <c r="BG122" i="23"/>
  <c r="BG123" i="23" s="1"/>
  <c r="BG113" i="25"/>
  <c r="BG114" i="25" s="1"/>
  <c r="BB63" i="39"/>
  <c r="BG181" i="38"/>
  <c r="BG188" i="38" s="1"/>
  <c r="BG195" i="38" s="1"/>
  <c r="BF108" i="38"/>
  <c r="BF110" i="38" s="1"/>
  <c r="BF97" i="35" s="1"/>
  <c r="BF102" i="35" s="1"/>
  <c r="BG194" i="38"/>
  <c r="BG209" i="38"/>
  <c r="BB41" i="39"/>
  <c r="BG77" i="31" l="1"/>
  <c r="BG83" i="38" s="1"/>
  <c r="BG127" i="38"/>
  <c r="BG157" i="38"/>
  <c r="BG126" i="38"/>
  <c r="BF156" i="38"/>
  <c r="BF159" i="38" s="1"/>
  <c r="BF96" i="35"/>
  <c r="BF114" i="38"/>
  <c r="BG137" i="38"/>
  <c r="BG138" i="38" s="1"/>
  <c r="BG207" i="38"/>
  <c r="BG18" i="23"/>
  <c r="BG18" i="25"/>
  <c r="BG19" i="25" s="1"/>
  <c r="BB19" i="39"/>
  <c r="BG213" i="38"/>
  <c r="BG139" i="38"/>
  <c r="BL169" i="25"/>
  <c r="BI169" i="25"/>
  <c r="BG32" i="30"/>
  <c r="BV169" i="25"/>
  <c r="BK169" i="25"/>
  <c r="BQ169" i="25"/>
  <c r="BH169" i="25"/>
  <c r="BH198" i="25" s="1"/>
  <c r="BN169" i="25"/>
  <c r="BT169" i="25"/>
  <c r="BU169" i="25"/>
  <c r="BM169" i="25"/>
  <c r="BJ169" i="25"/>
  <c r="BO169" i="25"/>
  <c r="BS169" i="25"/>
  <c r="BR169" i="25"/>
  <c r="BP169" i="25"/>
  <c r="H169" i="25"/>
  <c r="BG38" i="30"/>
  <c r="H188" i="23"/>
  <c r="BG110" i="31"/>
  <c r="BG112" i="31" s="1"/>
  <c r="BH109" i="31" s="1"/>
  <c r="BG72" i="35"/>
  <c r="BG75" i="35" s="1"/>
  <c r="BG69" i="35"/>
  <c r="BH188" i="23" l="1"/>
  <c r="BH217" i="23" s="1"/>
  <c r="BL188" i="23"/>
  <c r="BN188" i="23"/>
  <c r="BJ188" i="23"/>
  <c r="BM188" i="23"/>
  <c r="BO188" i="23"/>
  <c r="BQ188" i="23"/>
  <c r="BI188" i="23"/>
  <c r="BK188" i="23"/>
  <c r="BT188" i="23"/>
  <c r="BP188" i="23"/>
  <c r="BR188" i="23"/>
  <c r="BV188" i="23"/>
  <c r="BS188" i="23"/>
  <c r="BW188" i="23"/>
  <c r="BX188" i="23"/>
  <c r="BZ188" i="23"/>
  <c r="CD188" i="23"/>
  <c r="CA188" i="23"/>
  <c r="CC188" i="23"/>
  <c r="BU188" i="23"/>
  <c r="CB188" i="23"/>
  <c r="CF188" i="23"/>
  <c r="CH188" i="23"/>
  <c r="CE188" i="23"/>
  <c r="CG188" i="23"/>
  <c r="BY188" i="23"/>
  <c r="BG52" i="31"/>
  <c r="BG64" i="31" s="1"/>
  <c r="BG34" i="30"/>
  <c r="BH31" i="30" s="1"/>
  <c r="BG121" i="38"/>
  <c r="BG131" i="38" s="1"/>
  <c r="BG145" i="38" s="1"/>
  <c r="BG120" i="38"/>
  <c r="BB15" i="22"/>
  <c r="BF101" i="35"/>
  <c r="BF98" i="35"/>
  <c r="BF103" i="35" s="1"/>
  <c r="BH33" i="30"/>
  <c r="BH58" i="31" s="1"/>
  <c r="BH19" i="35"/>
  <c r="BG122" i="38"/>
  <c r="BG132" i="38" s="1"/>
  <c r="BG146" i="38" s="1"/>
  <c r="BG123" i="38"/>
  <c r="BG133" i="38" s="1"/>
  <c r="BG147" i="38" s="1"/>
  <c r="BG124" i="38"/>
  <c r="BF167" i="38"/>
  <c r="BF169" i="38" s="1"/>
  <c r="BF160" i="38"/>
  <c r="CG74" i="25"/>
  <c r="BH74" i="25"/>
  <c r="BH103" i="25" s="1"/>
  <c r="BM74" i="25"/>
  <c r="BV74" i="25"/>
  <c r="BL74" i="25"/>
  <c r="BP74" i="25"/>
  <c r="BU74" i="25"/>
  <c r="BG17" i="30"/>
  <c r="BR74" i="25"/>
  <c r="BX74" i="25"/>
  <c r="BS74" i="25"/>
  <c r="BJ74" i="25"/>
  <c r="BQ74" i="25"/>
  <c r="BK74" i="25"/>
  <c r="BN74" i="25"/>
  <c r="CD74" i="25"/>
  <c r="BI74" i="25"/>
  <c r="BW74" i="25"/>
  <c r="BT74" i="25"/>
  <c r="CF74" i="25"/>
  <c r="BZ74" i="25"/>
  <c r="CA74" i="25"/>
  <c r="BY74" i="25"/>
  <c r="CB74" i="25"/>
  <c r="CC74" i="25"/>
  <c r="CH74" i="25"/>
  <c r="CE74" i="25"/>
  <c r="BO74" i="25"/>
  <c r="H74" i="25"/>
  <c r="BG25" i="31"/>
  <c r="BG37" i="31" s="1"/>
  <c r="BG40" i="30"/>
  <c r="BH37" i="30" s="1"/>
  <c r="BH91" i="31"/>
  <c r="BG19" i="23"/>
  <c r="BG104" i="31"/>
  <c r="BG106" i="31" s="1"/>
  <c r="BH103" i="31" s="1"/>
  <c r="H84" i="23" l="1"/>
  <c r="BG23" i="30"/>
  <c r="BH18" i="35"/>
  <c r="BH21" i="35" s="1"/>
  <c r="BH61" i="35" s="1"/>
  <c r="BH18" i="30"/>
  <c r="BH57" i="31" s="1"/>
  <c r="BH60" i="31" s="1"/>
  <c r="BG130" i="38"/>
  <c r="BG144" i="38" s="1"/>
  <c r="BG208" i="38"/>
  <c r="BG51" i="31"/>
  <c r="BG19" i="30"/>
  <c r="BH16" i="30" s="1"/>
  <c r="BH46" i="31"/>
  <c r="BH40" i="35"/>
  <c r="BH19" i="31"/>
  <c r="BH46" i="35"/>
  <c r="BH90" i="31"/>
  <c r="BG214" i="38"/>
  <c r="BH39" i="30"/>
  <c r="BH31" i="31" s="1"/>
  <c r="BH111" i="31"/>
  <c r="BH25" i="35"/>
  <c r="BH31" i="35" s="1"/>
  <c r="BG55" i="38" l="1"/>
  <c r="BG52" i="38"/>
  <c r="BG56" i="38"/>
  <c r="BG63" i="38"/>
  <c r="BG51" i="38"/>
  <c r="BG64" i="38"/>
  <c r="BG168" i="38"/>
  <c r="BG210" i="38"/>
  <c r="BG171" i="38"/>
  <c r="BG172" i="38" s="1"/>
  <c r="BG173" i="38" s="1"/>
  <c r="BH39" i="35"/>
  <c r="BH42" i="35" s="1"/>
  <c r="BH60" i="35" s="1"/>
  <c r="BH63" i="35" s="1"/>
  <c r="BH45" i="31"/>
  <c r="BG54" i="31"/>
  <c r="BG63" i="31"/>
  <c r="BG66" i="31" s="1"/>
  <c r="BG24" i="31"/>
  <c r="BG25" i="30"/>
  <c r="BH22" i="30" s="1"/>
  <c r="BH52" i="35"/>
  <c r="BH84" i="23"/>
  <c r="BJ84" i="23"/>
  <c r="BK84" i="23"/>
  <c r="BI84" i="23"/>
  <c r="BN84" i="23"/>
  <c r="BO84" i="23"/>
  <c r="BL84" i="23"/>
  <c r="BU84" i="23"/>
  <c r="BQ84" i="23"/>
  <c r="BR84" i="23"/>
  <c r="BS84" i="23"/>
  <c r="BM84" i="23"/>
  <c r="BT84" i="23"/>
  <c r="BP84" i="23"/>
  <c r="BW84" i="23"/>
  <c r="BV84" i="23"/>
  <c r="CB84" i="23"/>
  <c r="BY84" i="23"/>
  <c r="CD84" i="23"/>
  <c r="BZ84" i="23"/>
  <c r="CA84" i="23"/>
  <c r="CH84" i="23"/>
  <c r="BX84" i="23"/>
  <c r="CC84" i="23"/>
  <c r="CG84" i="23"/>
  <c r="CE84" i="23"/>
  <c r="CF84" i="23"/>
  <c r="BH48" i="31" l="1"/>
  <c r="BG94" i="38"/>
  <c r="BG76" i="38"/>
  <c r="BG92" i="35"/>
  <c r="BC19" i="22"/>
  <c r="BG81" i="35"/>
  <c r="BG83" i="35" s="1"/>
  <c r="BG71" i="38"/>
  <c r="BG70" i="38"/>
  <c r="BG59" i="38"/>
  <c r="BG90" i="38"/>
  <c r="BG75" i="38"/>
  <c r="BG91" i="35"/>
  <c r="BG93" i="35" s="1"/>
  <c r="BG77" i="38"/>
  <c r="BH18" i="31"/>
  <c r="BH45" i="35"/>
  <c r="BG27" i="31"/>
  <c r="BG36" i="31"/>
  <c r="BG39" i="31" s="1"/>
  <c r="BG82" i="35"/>
  <c r="BG60" i="38"/>
  <c r="BH113" i="23"/>
  <c r="BH105" i="31"/>
  <c r="BG225" i="38"/>
  <c r="BG220" i="38"/>
  <c r="BH24" i="30" l="1"/>
  <c r="BH30" i="31" s="1"/>
  <c r="BH33" i="31" s="1"/>
  <c r="BH75" i="31" s="1"/>
  <c r="BH67" i="35" s="1"/>
  <c r="BH73" i="35" s="1"/>
  <c r="BH24" i="35"/>
  <c r="BC35" i="22"/>
  <c r="BC38" i="22" s="1"/>
  <c r="BC27" i="39" s="1"/>
  <c r="BC16" i="39" s="1"/>
  <c r="BC29" i="22"/>
  <c r="BC33" i="22" s="1"/>
  <c r="BC26" i="39" s="1"/>
  <c r="BC113" i="22"/>
  <c r="BC117" i="22" s="1"/>
  <c r="BC59" i="39" s="1"/>
  <c r="BC85" i="22"/>
  <c r="BC89" i="22" s="1"/>
  <c r="BC48" i="39" s="1"/>
  <c r="BC52" i="39" s="1"/>
  <c r="BC119" i="22"/>
  <c r="BC122" i="22" s="1"/>
  <c r="BC60" i="39" s="1"/>
  <c r="BC57" i="22"/>
  <c r="BC61" i="22" s="1"/>
  <c r="BC37" i="39" s="1"/>
  <c r="BC41" i="39" s="1"/>
  <c r="BC91" i="22"/>
  <c r="BC94" i="22" s="1"/>
  <c r="BC49" i="39" s="1"/>
  <c r="BC63" i="22"/>
  <c r="BC66" i="22" s="1"/>
  <c r="BC38" i="39" s="1"/>
  <c r="BG93" i="38"/>
  <c r="BG87" i="35"/>
  <c r="BH180" i="38"/>
  <c r="BH187" i="38" s="1"/>
  <c r="BG104" i="38"/>
  <c r="BH182" i="38"/>
  <c r="BH189" i="38" s="1"/>
  <c r="BG109" i="38"/>
  <c r="BG89" i="38"/>
  <c r="BG72" i="38"/>
  <c r="BC21" i="22" s="1"/>
  <c r="BC22" i="22" s="1"/>
  <c r="BG86" i="35"/>
  <c r="BG226" i="38"/>
  <c r="BH51" i="35"/>
  <c r="BH54" i="35" s="1"/>
  <c r="BH48" i="35"/>
  <c r="BH21" i="31"/>
  <c r="BH74" i="31" s="1"/>
  <c r="BG88" i="35" l="1"/>
  <c r="BH196" i="38"/>
  <c r="BH140" i="38" s="1"/>
  <c r="BH215" i="38"/>
  <c r="BH194" i="38"/>
  <c r="BH209" i="38"/>
  <c r="BC63" i="39"/>
  <c r="BC47" i="22"/>
  <c r="BC50" i="22" s="1"/>
  <c r="BC32" i="39" s="1"/>
  <c r="BC21" i="39" s="1"/>
  <c r="BH76" i="31" s="1"/>
  <c r="BH68" i="35" s="1"/>
  <c r="BH74" i="35" s="1"/>
  <c r="BC131" i="22"/>
  <c r="BC134" i="22" s="1"/>
  <c r="BC65" i="39" s="1"/>
  <c r="BC103" i="22"/>
  <c r="BC106" i="22" s="1"/>
  <c r="BC54" i="39" s="1"/>
  <c r="BC75" i="22"/>
  <c r="BC78" i="22" s="1"/>
  <c r="BC43" i="39" s="1"/>
  <c r="BC15" i="39"/>
  <c r="BC30" i="39"/>
  <c r="BG103" i="38"/>
  <c r="BG105" i="38" s="1"/>
  <c r="BH179" i="38"/>
  <c r="BH186" i="38" s="1"/>
  <c r="BH193" i="38" s="1"/>
  <c r="BH181" i="38"/>
  <c r="BH188" i="38" s="1"/>
  <c r="BH195" i="38" s="1"/>
  <c r="BG108" i="38"/>
  <c r="BG110" i="38" s="1"/>
  <c r="BG97" i="35" s="1"/>
  <c r="BG102" i="35" s="1"/>
  <c r="BH122" i="23"/>
  <c r="BH123" i="23" s="1"/>
  <c r="BH113" i="25"/>
  <c r="BH114" i="25" s="1"/>
  <c r="BH27" i="35"/>
  <c r="BH30" i="35"/>
  <c r="BH33" i="35" s="1"/>
  <c r="BH66" i="35"/>
  <c r="BH213" i="38" l="1"/>
  <c r="BH139" i="38"/>
  <c r="BH77" i="31"/>
  <c r="BH83" i="38" s="1"/>
  <c r="BG156" i="38"/>
  <c r="BG159" i="38" s="1"/>
  <c r="BG96" i="35"/>
  <c r="BG114" i="38"/>
  <c r="BH18" i="23"/>
  <c r="BH18" i="25"/>
  <c r="BH19" i="25" s="1"/>
  <c r="BC19" i="39"/>
  <c r="BH69" i="35"/>
  <c r="BH72" i="35"/>
  <c r="BH75" i="35" s="1"/>
  <c r="BI170" i="25"/>
  <c r="BI198" i="25" s="1"/>
  <c r="BH32" i="30"/>
  <c r="BJ170" i="25"/>
  <c r="BO170" i="25"/>
  <c r="BS170" i="25"/>
  <c r="BV170" i="25"/>
  <c r="BK170" i="25"/>
  <c r="BQ170" i="25"/>
  <c r="BN170" i="25"/>
  <c r="BT170" i="25"/>
  <c r="BL170" i="25"/>
  <c r="BP170" i="25"/>
  <c r="BR170" i="25"/>
  <c r="BU170" i="25"/>
  <c r="BM170" i="25"/>
  <c r="BW170" i="25"/>
  <c r="H170" i="25"/>
  <c r="BH137" i="38"/>
  <c r="BH138" i="38" s="1"/>
  <c r="BH207" i="38"/>
  <c r="H189" i="23"/>
  <c r="BH38" i="30"/>
  <c r="BH110" i="31"/>
  <c r="BH112" i="31" s="1"/>
  <c r="BI109" i="31" s="1"/>
  <c r="BK189" i="23" l="1"/>
  <c r="BI189" i="23"/>
  <c r="BI217" i="23" s="1"/>
  <c r="BL189" i="23"/>
  <c r="BN189" i="23"/>
  <c r="BJ189" i="23"/>
  <c r="BM189" i="23"/>
  <c r="BO189" i="23"/>
  <c r="BT189" i="23"/>
  <c r="BP189" i="23"/>
  <c r="BQ189" i="23"/>
  <c r="BR189" i="23"/>
  <c r="BX189" i="23"/>
  <c r="BU189" i="23"/>
  <c r="BV189" i="23"/>
  <c r="BS189" i="23"/>
  <c r="BW189" i="23"/>
  <c r="BY189" i="23"/>
  <c r="BZ189" i="23"/>
  <c r="CD189" i="23"/>
  <c r="CA189" i="23"/>
  <c r="CC189" i="23"/>
  <c r="CB189" i="23"/>
  <c r="CF189" i="23"/>
  <c r="CH189" i="23"/>
  <c r="CE189" i="23"/>
  <c r="CG189" i="23"/>
  <c r="BH19" i="23"/>
  <c r="BH104" i="31"/>
  <c r="BH106" i="31" s="1"/>
  <c r="BI103" i="31" s="1"/>
  <c r="BI75" i="25"/>
  <c r="BI103" i="25" s="1"/>
  <c r="BZ75" i="25"/>
  <c r="BM75" i="25"/>
  <c r="BY75" i="25"/>
  <c r="CC75" i="25"/>
  <c r="CE75" i="25"/>
  <c r="BL75" i="25"/>
  <c r="BP75" i="25"/>
  <c r="BU75" i="25"/>
  <c r="BO75" i="25"/>
  <c r="BT75" i="25"/>
  <c r="BS75" i="25"/>
  <c r="BJ75" i="25"/>
  <c r="BH17" i="30"/>
  <c r="BQ75" i="25"/>
  <c r="CG75" i="25"/>
  <c r="BK75" i="25"/>
  <c r="BN75" i="25"/>
  <c r="BW75" i="25"/>
  <c r="BX75" i="25"/>
  <c r="CF75" i="25"/>
  <c r="BR75" i="25"/>
  <c r="BV75" i="25"/>
  <c r="CA75" i="25"/>
  <c r="CD75" i="25"/>
  <c r="CB75" i="25"/>
  <c r="CH75" i="25"/>
  <c r="H75" i="25"/>
  <c r="BH121" i="38"/>
  <c r="BH120" i="38"/>
  <c r="BC15" i="22"/>
  <c r="BH52" i="31"/>
  <c r="BH64" i="31" s="1"/>
  <c r="BH34" i="30"/>
  <c r="BI31" i="30" s="1"/>
  <c r="BG98" i="35"/>
  <c r="BG103" i="35" s="1"/>
  <c r="BG101" i="35"/>
  <c r="BI33" i="30"/>
  <c r="BI58" i="31" s="1"/>
  <c r="BI19" i="35"/>
  <c r="BG160" i="38"/>
  <c r="BG167" i="38"/>
  <c r="BG169" i="38" s="1"/>
  <c r="BH25" i="31"/>
  <c r="BH37" i="31" s="1"/>
  <c r="BH40" i="30"/>
  <c r="BI37" i="30" s="1"/>
  <c r="BH127" i="38"/>
  <c r="BH126" i="38"/>
  <c r="BH157" i="38"/>
  <c r="BI91" i="31"/>
  <c r="BH122" i="38"/>
  <c r="BH123" i="38"/>
  <c r="BH124" i="38"/>
  <c r="BH133" i="38" l="1"/>
  <c r="BH147" i="38" s="1"/>
  <c r="BH214" i="38" s="1"/>
  <c r="BH132" i="38"/>
  <c r="BH146" i="38" s="1"/>
  <c r="BI19" i="31"/>
  <c r="BI46" i="35"/>
  <c r="BI40" i="35"/>
  <c r="BI46" i="31"/>
  <c r="BI18" i="30"/>
  <c r="BI57" i="31" s="1"/>
  <c r="BI60" i="31" s="1"/>
  <c r="BI18" i="35"/>
  <c r="BI21" i="35" s="1"/>
  <c r="BI61" i="35" s="1"/>
  <c r="BI90" i="31"/>
  <c r="BH23" i="30"/>
  <c r="H85" i="23"/>
  <c r="BH130" i="38"/>
  <c r="BH144" i="38" s="1"/>
  <c r="BH51" i="31"/>
  <c r="BH19" i="30"/>
  <c r="BI16" i="30" s="1"/>
  <c r="BI39" i="30"/>
  <c r="BI31" i="31" s="1"/>
  <c r="BI25" i="35"/>
  <c r="BI31" i="35" s="1"/>
  <c r="BI111" i="31"/>
  <c r="BH131" i="38"/>
  <c r="BH145" i="38" s="1"/>
  <c r="BJ85" i="23" l="1"/>
  <c r="BK85" i="23"/>
  <c r="BM85" i="23"/>
  <c r="BQ85" i="23"/>
  <c r="BI85" i="23"/>
  <c r="BN85" i="23"/>
  <c r="BO85" i="23"/>
  <c r="BP85" i="23"/>
  <c r="BU85" i="23"/>
  <c r="BR85" i="23"/>
  <c r="BS85" i="23"/>
  <c r="BT85" i="23"/>
  <c r="BL85" i="23"/>
  <c r="BV85" i="23"/>
  <c r="BY85" i="23"/>
  <c r="BW85" i="23"/>
  <c r="BX85" i="23"/>
  <c r="CB85" i="23"/>
  <c r="CD85" i="23"/>
  <c r="CF85" i="23"/>
  <c r="BZ85" i="23"/>
  <c r="CH85" i="23"/>
  <c r="CC85" i="23"/>
  <c r="CG85" i="23"/>
  <c r="CA85" i="23"/>
  <c r="CE85" i="23"/>
  <c r="BH24" i="31"/>
  <c r="BH25" i="30"/>
  <c r="BI22" i="30" s="1"/>
  <c r="BI52" i="35"/>
  <c r="BH208" i="38"/>
  <c r="BI39" i="35"/>
  <c r="BI42" i="35" s="1"/>
  <c r="BI60" i="35" s="1"/>
  <c r="BI63" i="35" s="1"/>
  <c r="BI45" i="31"/>
  <c r="BH54" i="31"/>
  <c r="BH63" i="31"/>
  <c r="BH66" i="31" s="1"/>
  <c r="BH171" i="38"/>
  <c r="BH55" i="38" l="1"/>
  <c r="BH52" i="38"/>
  <c r="BH51" i="38"/>
  <c r="BH64" i="38"/>
  <c r="BH63" i="38"/>
  <c r="BH56" i="38"/>
  <c r="BH168" i="38"/>
  <c r="BH210" i="38"/>
  <c r="BI113" i="23"/>
  <c r="BI105" i="31"/>
  <c r="BI48" i="31"/>
  <c r="BI18" i="31"/>
  <c r="BI45" i="35"/>
  <c r="BH27" i="31"/>
  <c r="BH36" i="31"/>
  <c r="BH39" i="31" s="1"/>
  <c r="BH172" i="38"/>
  <c r="BH173" i="38" s="1"/>
  <c r="BH90" i="38" l="1"/>
  <c r="BH75" i="38"/>
  <c r="BH91" i="35"/>
  <c r="BH77" i="38"/>
  <c r="BH94" i="38"/>
  <c r="BH92" i="35"/>
  <c r="BH76" i="38"/>
  <c r="BD19" i="22"/>
  <c r="BH81" i="35"/>
  <c r="BH70" i="38"/>
  <c r="BH71" i="38"/>
  <c r="BH59" i="38"/>
  <c r="BH82" i="35"/>
  <c r="BH60" i="38"/>
  <c r="BI24" i="30"/>
  <c r="BI30" i="31" s="1"/>
  <c r="BI33" i="31" s="1"/>
  <c r="BI75" i="31" s="1"/>
  <c r="BI67" i="35" s="1"/>
  <c r="BI73" i="35" s="1"/>
  <c r="BI24" i="35"/>
  <c r="BH225" i="38"/>
  <c r="BH220" i="38"/>
  <c r="BI51" i="35"/>
  <c r="BI54" i="35" s="1"/>
  <c r="BI48" i="35"/>
  <c r="BI21" i="31"/>
  <c r="BI74" i="31" s="1"/>
  <c r="BI30" i="35" l="1"/>
  <c r="BI33" i="35" s="1"/>
  <c r="BI27" i="35"/>
  <c r="BD29" i="22"/>
  <c r="BD33" i="22" s="1"/>
  <c r="BD26" i="39" s="1"/>
  <c r="BD35" i="22"/>
  <c r="BD38" i="22" s="1"/>
  <c r="BD27" i="39" s="1"/>
  <c r="BD16" i="39" s="1"/>
  <c r="BD57" i="22"/>
  <c r="BD61" i="22" s="1"/>
  <c r="BD37" i="39" s="1"/>
  <c r="BD63" i="22"/>
  <c r="BD66" i="22" s="1"/>
  <c r="BD38" i="39" s="1"/>
  <c r="BD113" i="22"/>
  <c r="BD117" i="22" s="1"/>
  <c r="BD59" i="39" s="1"/>
  <c r="BD119" i="22"/>
  <c r="BD122" i="22" s="1"/>
  <c r="BD60" i="39" s="1"/>
  <c r="BD91" i="22"/>
  <c r="BD94" i="22" s="1"/>
  <c r="BD49" i="39" s="1"/>
  <c r="BD85" i="22"/>
  <c r="BD89" i="22" s="1"/>
  <c r="BD48" i="39" s="1"/>
  <c r="BD52" i="39" s="1"/>
  <c r="BH93" i="38"/>
  <c r="BH87" i="35"/>
  <c r="BI182" i="38"/>
  <c r="BI189" i="38" s="1"/>
  <c r="BH109" i="38"/>
  <c r="BH89" i="38"/>
  <c r="BH72" i="38"/>
  <c r="BD21" i="22" s="1"/>
  <c r="BD22" i="22" s="1"/>
  <c r="BH226" i="38"/>
  <c r="BH86" i="35"/>
  <c r="BI66" i="35"/>
  <c r="BH93" i="35"/>
  <c r="BH83" i="35"/>
  <c r="BI180" i="38"/>
  <c r="BI187" i="38" s="1"/>
  <c r="BH104" i="38"/>
  <c r="BD41" i="39" l="1"/>
  <c r="BD63" i="39"/>
  <c r="BI179" i="38"/>
  <c r="BI186" i="38" s="1"/>
  <c r="BI193" i="38" s="1"/>
  <c r="BH103" i="38"/>
  <c r="BH105" i="38" s="1"/>
  <c r="BI72" i="35"/>
  <c r="BI196" i="38"/>
  <c r="BI140" i="38" s="1"/>
  <c r="BI215" i="38"/>
  <c r="BH88" i="35"/>
  <c r="BI122" i="23"/>
  <c r="BI123" i="23" s="1"/>
  <c r="BI113" i="25"/>
  <c r="BI114" i="25" s="1"/>
  <c r="BH108" i="38"/>
  <c r="BH110" i="38" s="1"/>
  <c r="BH97" i="35" s="1"/>
  <c r="BH102" i="35" s="1"/>
  <c r="BI181" i="38"/>
  <c r="BI188" i="38" s="1"/>
  <c r="BI195" i="38" s="1"/>
  <c r="BD15" i="39"/>
  <c r="BD30" i="39"/>
  <c r="BI194" i="38"/>
  <c r="BI209" i="38"/>
  <c r="BD47" i="22"/>
  <c r="BD50" i="22" s="1"/>
  <c r="BD32" i="39" s="1"/>
  <c r="BD21" i="39" s="1"/>
  <c r="BI76" i="31" s="1"/>
  <c r="BD75" i="22"/>
  <c r="BD78" i="22" s="1"/>
  <c r="BD43" i="39" s="1"/>
  <c r="BD131" i="22"/>
  <c r="BD134" i="22" s="1"/>
  <c r="BD65" i="39" s="1"/>
  <c r="BD103" i="22"/>
  <c r="BD106" i="22" s="1"/>
  <c r="BD54" i="39" s="1"/>
  <c r="H190" i="23" l="1"/>
  <c r="BI38" i="30"/>
  <c r="BI110" i="31"/>
  <c r="BI112" i="31" s="1"/>
  <c r="BJ109" i="31" s="1"/>
  <c r="BI18" i="23"/>
  <c r="BI18" i="25"/>
  <c r="BI19" i="25" s="1"/>
  <c r="BD19" i="39"/>
  <c r="BI139" i="38"/>
  <c r="BI213" i="38"/>
  <c r="BH156" i="38"/>
  <c r="BH159" i="38" s="1"/>
  <c r="BH114" i="38"/>
  <c r="BH96" i="35"/>
  <c r="BI68" i="35"/>
  <c r="BI77" i="31"/>
  <c r="BI83" i="38" s="1"/>
  <c r="BJ171" i="25"/>
  <c r="BJ198" i="25" s="1"/>
  <c r="BK171" i="25"/>
  <c r="BM171" i="25"/>
  <c r="BX171" i="25"/>
  <c r="BO171" i="25"/>
  <c r="BS171" i="25"/>
  <c r="BV171" i="25"/>
  <c r="BQ171" i="25"/>
  <c r="BI32" i="30"/>
  <c r="BW171" i="25"/>
  <c r="BL171" i="25"/>
  <c r="BP171" i="25"/>
  <c r="BR171" i="25"/>
  <c r="BU171" i="25"/>
  <c r="BN171" i="25"/>
  <c r="BT171" i="25"/>
  <c r="H171" i="25"/>
  <c r="BI207" i="38"/>
  <c r="BI137" i="38"/>
  <c r="BI138" i="38" s="1"/>
  <c r="BI120" i="38" l="1"/>
  <c r="BI121" i="38"/>
  <c r="BD15" i="22"/>
  <c r="BI52" i="31"/>
  <c r="BI64" i="31" s="1"/>
  <c r="BI34" i="30"/>
  <c r="BJ31" i="30" s="1"/>
  <c r="BJ33" i="30"/>
  <c r="BJ58" i="31" s="1"/>
  <c r="BJ19" i="35"/>
  <c r="BI127" i="38"/>
  <c r="BI126" i="38"/>
  <c r="BI157" i="38"/>
  <c r="BI74" i="35"/>
  <c r="BI75" i="35" s="1"/>
  <c r="BI69" i="35"/>
  <c r="CG76" i="25"/>
  <c r="BK76" i="25"/>
  <c r="BN76" i="25"/>
  <c r="CD76" i="25"/>
  <c r="BI17" i="30"/>
  <c r="BM76" i="25"/>
  <c r="BV76" i="25"/>
  <c r="BY76" i="25"/>
  <c r="BR76" i="25"/>
  <c r="BO76" i="25"/>
  <c r="BT76" i="25"/>
  <c r="BS76" i="25"/>
  <c r="BJ76" i="25"/>
  <c r="BJ103" i="25" s="1"/>
  <c r="CB76" i="25"/>
  <c r="CE76" i="25"/>
  <c r="BU76" i="25"/>
  <c r="BQ76" i="25"/>
  <c r="BW76" i="25"/>
  <c r="BP76" i="25"/>
  <c r="BX76" i="25"/>
  <c r="BZ76" i="25"/>
  <c r="CF76" i="25"/>
  <c r="CC76" i="25"/>
  <c r="BL76" i="25"/>
  <c r="CA76" i="25"/>
  <c r="CH76" i="25"/>
  <c r="H76" i="25"/>
  <c r="BH101" i="35"/>
  <c r="BH98" i="35"/>
  <c r="BH103" i="35" s="1"/>
  <c r="BI19" i="23"/>
  <c r="BI104" i="31"/>
  <c r="BI106" i="31" s="1"/>
  <c r="BJ103" i="31" s="1"/>
  <c r="BJ91" i="31"/>
  <c r="BH160" i="38"/>
  <c r="BH167" i="38"/>
  <c r="BH169" i="38" s="1"/>
  <c r="BI25" i="31"/>
  <c r="BI37" i="31" s="1"/>
  <c r="BI40" i="30"/>
  <c r="BJ37" i="30" s="1"/>
  <c r="BI123" i="38"/>
  <c r="BI122" i="38"/>
  <c r="BI124" i="38"/>
  <c r="BJ190" i="23"/>
  <c r="BJ217" i="23" s="1"/>
  <c r="BL190" i="23"/>
  <c r="BP190" i="23"/>
  <c r="BN190" i="23"/>
  <c r="BS190" i="23"/>
  <c r="BU190" i="23"/>
  <c r="BM190" i="23"/>
  <c r="BK190" i="23"/>
  <c r="BO190" i="23"/>
  <c r="BQ190" i="23"/>
  <c r="BR190" i="23"/>
  <c r="BX190" i="23"/>
  <c r="BT190" i="23"/>
  <c r="BV190" i="23"/>
  <c r="BW190" i="23"/>
  <c r="BY190" i="23"/>
  <c r="BZ190" i="23"/>
  <c r="CA190" i="23"/>
  <c r="CB190" i="23"/>
  <c r="CF190" i="23"/>
  <c r="CD190" i="23"/>
  <c r="CC190" i="23"/>
  <c r="CH190" i="23"/>
  <c r="CE190" i="23"/>
  <c r="CG190" i="23"/>
  <c r="BI132" i="38" l="1"/>
  <c r="BI146" i="38" s="1"/>
  <c r="BI133" i="38"/>
  <c r="BI147" i="38" s="1"/>
  <c r="BI214" i="38" s="1"/>
  <c r="BI130" i="38"/>
  <c r="BI144" i="38" s="1"/>
  <c r="BJ46" i="31"/>
  <c r="BJ40" i="35"/>
  <c r="BJ19" i="31"/>
  <c r="BJ46" i="35"/>
  <c r="BJ52" i="35" s="1"/>
  <c r="H86" i="23"/>
  <c r="BI23" i="30"/>
  <c r="BJ90" i="31"/>
  <c r="BJ18" i="35"/>
  <c r="BJ21" i="35" s="1"/>
  <c r="BJ61" i="35" s="1"/>
  <c r="BJ18" i="30"/>
  <c r="BJ57" i="31" s="1"/>
  <c r="BJ60" i="31" s="1"/>
  <c r="BI51" i="31"/>
  <c r="BI19" i="30"/>
  <c r="BJ16" i="30" s="1"/>
  <c r="BJ39" i="30"/>
  <c r="BJ31" i="31" s="1"/>
  <c r="BJ111" i="31"/>
  <c r="BJ25" i="35"/>
  <c r="BJ31" i="35" s="1"/>
  <c r="BI131" i="38"/>
  <c r="BI145" i="38" s="1"/>
  <c r="BJ39" i="35" l="1"/>
  <c r="BJ42" i="35" s="1"/>
  <c r="BJ60" i="35" s="1"/>
  <c r="BJ63" i="35" s="1"/>
  <c r="BJ45" i="31"/>
  <c r="BI208" i="38"/>
  <c r="BI54" i="31"/>
  <c r="BI63" i="31"/>
  <c r="BI66" i="31" s="1"/>
  <c r="BI24" i="31"/>
  <c r="BI25" i="30"/>
  <c r="BJ22" i="30" s="1"/>
  <c r="BI171" i="38"/>
  <c r="BL86" i="23"/>
  <c r="BM86" i="23"/>
  <c r="BK86" i="23"/>
  <c r="BJ86" i="23"/>
  <c r="BQ86" i="23"/>
  <c r="BV86" i="23"/>
  <c r="BP86" i="23"/>
  <c r="BR86" i="23"/>
  <c r="BS86" i="23"/>
  <c r="BN86" i="23"/>
  <c r="BO86" i="23"/>
  <c r="BX86" i="23"/>
  <c r="BU86" i="23"/>
  <c r="BY86" i="23"/>
  <c r="BT86" i="23"/>
  <c r="BW86" i="23"/>
  <c r="BZ86" i="23"/>
  <c r="CA86" i="23"/>
  <c r="CB86" i="23"/>
  <c r="CC86" i="23"/>
  <c r="CF86" i="23"/>
  <c r="CH86" i="23"/>
  <c r="CG86" i="23"/>
  <c r="CD86" i="23"/>
  <c r="CE86" i="23"/>
  <c r="BI172" i="38" l="1"/>
  <c r="BI173" i="38" s="1"/>
  <c r="BJ18" i="31"/>
  <c r="BJ45" i="35"/>
  <c r="BI64" i="38"/>
  <c r="BI51" i="38"/>
  <c r="BI55" i="38"/>
  <c r="BI52" i="38"/>
  <c r="BI56" i="38"/>
  <c r="BI63" i="38"/>
  <c r="BI168" i="38"/>
  <c r="BI210" i="38"/>
  <c r="BI27" i="31"/>
  <c r="BI36" i="31"/>
  <c r="BI39" i="31" s="1"/>
  <c r="BJ48" i="31"/>
  <c r="BJ113" i="23"/>
  <c r="BJ105" i="31"/>
  <c r="BE19" i="22" l="1"/>
  <c r="BI81" i="35"/>
  <c r="BI71" i="38"/>
  <c r="BI70" i="38"/>
  <c r="BI59" i="38"/>
  <c r="BI94" i="38"/>
  <c r="BI92" i="35"/>
  <c r="BI76" i="38"/>
  <c r="BI225" i="38"/>
  <c r="BI220" i="38"/>
  <c r="BJ51" i="35"/>
  <c r="BJ54" i="35" s="1"/>
  <c r="BJ48" i="35"/>
  <c r="BJ21" i="31"/>
  <c r="BJ74" i="31" s="1"/>
  <c r="BI90" i="38"/>
  <c r="BI91" i="35"/>
  <c r="BI77" i="38"/>
  <c r="BI75" i="38"/>
  <c r="BJ24" i="30"/>
  <c r="BJ30" i="31" s="1"/>
  <c r="BJ33" i="31" s="1"/>
  <c r="BJ75" i="31" s="1"/>
  <c r="BJ67" i="35" s="1"/>
  <c r="BJ73" i="35" s="1"/>
  <c r="BJ24" i="35"/>
  <c r="BI82" i="35"/>
  <c r="BI60" i="38"/>
  <c r="BI93" i="35" l="1"/>
  <c r="BI104" i="38"/>
  <c r="BJ180" i="38"/>
  <c r="BJ187" i="38" s="1"/>
  <c r="BJ182" i="38"/>
  <c r="BJ189" i="38" s="1"/>
  <c r="BI109" i="38"/>
  <c r="BJ66" i="35"/>
  <c r="BI72" i="38"/>
  <c r="BE21" i="22" s="1"/>
  <c r="BE22" i="22" s="1"/>
  <c r="BI89" i="38"/>
  <c r="BI86" i="35"/>
  <c r="BI226" i="38"/>
  <c r="BJ30" i="35"/>
  <c r="BJ33" i="35" s="1"/>
  <c r="BJ27" i="35"/>
  <c r="BI83" i="35"/>
  <c r="BI93" i="38"/>
  <c r="BI87" i="35"/>
  <c r="BE29" i="22"/>
  <c r="BE33" i="22" s="1"/>
  <c r="BE26" i="39" s="1"/>
  <c r="BE35" i="22"/>
  <c r="BE38" i="22" s="1"/>
  <c r="BE27" i="39" s="1"/>
  <c r="BE16" i="39" s="1"/>
  <c r="BE113" i="22"/>
  <c r="BE117" i="22" s="1"/>
  <c r="BE59" i="39" s="1"/>
  <c r="BE63" i="22"/>
  <c r="BE66" i="22" s="1"/>
  <c r="BE38" i="39" s="1"/>
  <c r="BE119" i="22"/>
  <c r="BE122" i="22" s="1"/>
  <c r="BE60" i="39" s="1"/>
  <c r="BE57" i="22"/>
  <c r="BE61" i="22" s="1"/>
  <c r="BE37" i="39" s="1"/>
  <c r="BE85" i="22"/>
  <c r="BE89" i="22" s="1"/>
  <c r="BE48" i="39" s="1"/>
  <c r="BE91" i="22"/>
  <c r="BE94" i="22" s="1"/>
  <c r="BE49" i="39" s="1"/>
  <c r="BE52" i="39" l="1"/>
  <c r="BI88" i="35"/>
  <c r="BE41" i="39"/>
  <c r="BI108" i="38"/>
  <c r="BI110" i="38" s="1"/>
  <c r="BI97" i="35" s="1"/>
  <c r="BI102" i="35" s="1"/>
  <c r="BJ181" i="38"/>
  <c r="BJ188" i="38" s="1"/>
  <c r="BJ195" i="38" s="1"/>
  <c r="BE47" i="22"/>
  <c r="BE50" i="22" s="1"/>
  <c r="BE32" i="39" s="1"/>
  <c r="BE21" i="39" s="1"/>
  <c r="BJ76" i="31" s="1"/>
  <c r="BE75" i="22"/>
  <c r="BE78" i="22" s="1"/>
  <c r="BE43" i="39" s="1"/>
  <c r="BE103" i="22"/>
  <c r="BE106" i="22" s="1"/>
  <c r="BE54" i="39" s="1"/>
  <c r="BE131" i="22"/>
  <c r="BE134" i="22" s="1"/>
  <c r="BE65" i="39" s="1"/>
  <c r="BJ72" i="35"/>
  <c r="BE63" i="39"/>
  <c r="BJ122" i="23"/>
  <c r="BJ123" i="23" s="1"/>
  <c r="BJ113" i="25"/>
  <c r="BJ114" i="25" s="1"/>
  <c r="BJ196" i="38"/>
  <c r="BJ140" i="38" s="1"/>
  <c r="BJ215" i="38"/>
  <c r="BE15" i="39"/>
  <c r="BE30" i="39"/>
  <c r="BJ209" i="38"/>
  <c r="BJ194" i="38"/>
  <c r="BJ179" i="38"/>
  <c r="BJ186" i="38" s="1"/>
  <c r="BJ193" i="38" s="1"/>
  <c r="BI103" i="38"/>
  <c r="BI105" i="38" s="1"/>
  <c r="BJ18" i="23" l="1"/>
  <c r="BJ18" i="25"/>
  <c r="BJ19" i="25" s="1"/>
  <c r="BE19" i="39"/>
  <c r="BI156" i="38"/>
  <c r="BI159" i="38" s="1"/>
  <c r="BI96" i="35"/>
  <c r="BI114" i="38"/>
  <c r="BM172" i="25"/>
  <c r="BJ32" i="30"/>
  <c r="BU172" i="25"/>
  <c r="BX172" i="25"/>
  <c r="BO172" i="25"/>
  <c r="BS172" i="25"/>
  <c r="BK172" i="25"/>
  <c r="BK198" i="25" s="1"/>
  <c r="BV172" i="25"/>
  <c r="BN172" i="25"/>
  <c r="BT172" i="25"/>
  <c r="BW172" i="25"/>
  <c r="BL172" i="25"/>
  <c r="BP172" i="25"/>
  <c r="BR172" i="25"/>
  <c r="BQ172" i="25"/>
  <c r="BY172" i="25"/>
  <c r="H172" i="25"/>
  <c r="BJ207" i="38"/>
  <c r="BJ137" i="38"/>
  <c r="BJ138" i="38" s="1"/>
  <c r="BJ38" i="30"/>
  <c r="H191" i="23"/>
  <c r="BJ110" i="31"/>
  <c r="BJ112" i="31" s="1"/>
  <c r="BK109" i="31" s="1"/>
  <c r="BJ68" i="35"/>
  <c r="BJ77" i="31"/>
  <c r="BJ83" i="38" s="1"/>
  <c r="BJ139" i="38"/>
  <c r="BJ213" i="38"/>
  <c r="BJ123" i="38" l="1"/>
  <c r="BJ122" i="38"/>
  <c r="BJ124" i="38"/>
  <c r="BJ120" i="38"/>
  <c r="BJ121" i="38"/>
  <c r="BE15" i="22"/>
  <c r="BJ52" i="31"/>
  <c r="BJ64" i="31" s="1"/>
  <c r="BJ34" i="30"/>
  <c r="BK31" i="30" s="1"/>
  <c r="BJ74" i="35"/>
  <c r="BJ75" i="35" s="1"/>
  <c r="BJ69" i="35"/>
  <c r="BK33" i="30"/>
  <c r="BK58" i="31" s="1"/>
  <c r="BK19" i="35"/>
  <c r="BI98" i="35"/>
  <c r="BI103" i="35" s="1"/>
  <c r="BI101" i="35"/>
  <c r="BK91" i="31"/>
  <c r="BI167" i="38"/>
  <c r="BI169" i="38" s="1"/>
  <c r="BI160" i="38"/>
  <c r="BJ127" i="38"/>
  <c r="BJ157" i="38"/>
  <c r="BJ126" i="38"/>
  <c r="BK191" i="23"/>
  <c r="BK217" i="23" s="1"/>
  <c r="BM191" i="23"/>
  <c r="BO191" i="23"/>
  <c r="BL191" i="23"/>
  <c r="BR191" i="23"/>
  <c r="BS191" i="23"/>
  <c r="BU191" i="23"/>
  <c r="BN191" i="23"/>
  <c r="BT191" i="23"/>
  <c r="BP191" i="23"/>
  <c r="BW191" i="23"/>
  <c r="BV191" i="23"/>
  <c r="CB191" i="23"/>
  <c r="BX191" i="23"/>
  <c r="BY191" i="23"/>
  <c r="BZ191" i="23"/>
  <c r="CA191" i="23"/>
  <c r="CE191" i="23"/>
  <c r="CG191" i="23"/>
  <c r="BQ191" i="23"/>
  <c r="CF191" i="23"/>
  <c r="CD191" i="23"/>
  <c r="CC191" i="23"/>
  <c r="CH191" i="23"/>
  <c r="BJ25" i="31"/>
  <c r="BJ37" i="31" s="1"/>
  <c r="BJ40" i="30"/>
  <c r="BK37" i="30" s="1"/>
  <c r="CG77" i="25"/>
  <c r="BS77" i="25"/>
  <c r="BQ77" i="25"/>
  <c r="BW77" i="25"/>
  <c r="CA77" i="25"/>
  <c r="BK77" i="25"/>
  <c r="BK103" i="25" s="1"/>
  <c r="BN77" i="25"/>
  <c r="BZ77" i="25"/>
  <c r="BM77" i="25"/>
  <c r="BV77" i="25"/>
  <c r="BJ17" i="30"/>
  <c r="BL77" i="25"/>
  <c r="BP77" i="25"/>
  <c r="BU77" i="25"/>
  <c r="BR77" i="25"/>
  <c r="BO77" i="25"/>
  <c r="CD77" i="25"/>
  <c r="CC77" i="25"/>
  <c r="CB77" i="25"/>
  <c r="CE77" i="25"/>
  <c r="BT77" i="25"/>
  <c r="BX77" i="25"/>
  <c r="BY77" i="25"/>
  <c r="CF77" i="25"/>
  <c r="CH77" i="25"/>
  <c r="H77" i="25"/>
  <c r="BJ19" i="23"/>
  <c r="BJ104" i="31"/>
  <c r="BJ106" i="31" s="1"/>
  <c r="BK103" i="31" s="1"/>
  <c r="BK18" i="30" l="1"/>
  <c r="BK57" i="31" s="1"/>
  <c r="BK60" i="31" s="1"/>
  <c r="BK18" i="35"/>
  <c r="BK21" i="35" s="1"/>
  <c r="BK61" i="35" s="1"/>
  <c r="BK39" i="30"/>
  <c r="BK31" i="31" s="1"/>
  <c r="BK111" i="31"/>
  <c r="BK25" i="35"/>
  <c r="BK31" i="35" s="1"/>
  <c r="BK90" i="31"/>
  <c r="H87" i="23"/>
  <c r="BJ23" i="30"/>
  <c r="BJ51" i="31"/>
  <c r="BJ19" i="30"/>
  <c r="BK16" i="30" s="1"/>
  <c r="BJ131" i="38"/>
  <c r="BJ145" i="38" s="1"/>
  <c r="BJ130" i="38"/>
  <c r="BJ144" i="38" s="1"/>
  <c r="BJ132" i="38"/>
  <c r="BJ146" i="38" s="1"/>
  <c r="BK19" i="31"/>
  <c r="BK46" i="35"/>
  <c r="BK46" i="31"/>
  <c r="BK40" i="35"/>
  <c r="BJ133" i="38"/>
  <c r="BJ147" i="38" s="1"/>
  <c r="BJ214" i="38" l="1"/>
  <c r="BJ171" i="38"/>
  <c r="BJ208" i="38"/>
  <c r="BK45" i="31"/>
  <c r="BK39" i="35"/>
  <c r="BK42" i="35" s="1"/>
  <c r="BK60" i="35" s="1"/>
  <c r="BK63" i="35" s="1"/>
  <c r="BK52" i="35"/>
  <c r="BJ54" i="31"/>
  <c r="BJ63" i="31"/>
  <c r="BJ66" i="31" s="1"/>
  <c r="BJ24" i="31"/>
  <c r="BJ25" i="30"/>
  <c r="BK22" i="30" s="1"/>
  <c r="BL87" i="23"/>
  <c r="BN87" i="23"/>
  <c r="BO87" i="23"/>
  <c r="BM87" i="23"/>
  <c r="BP87" i="23"/>
  <c r="BK87" i="23"/>
  <c r="BQ87" i="23"/>
  <c r="BR87" i="23"/>
  <c r="BS87" i="23"/>
  <c r="BT87" i="23"/>
  <c r="BW87" i="23"/>
  <c r="BV87" i="23"/>
  <c r="BX87" i="23"/>
  <c r="BU87" i="23"/>
  <c r="BZ87" i="23"/>
  <c r="CA87" i="23"/>
  <c r="BY87" i="23"/>
  <c r="CB87" i="23"/>
  <c r="CE87" i="23"/>
  <c r="CF87" i="23"/>
  <c r="CH87" i="23"/>
  <c r="CC87" i="23"/>
  <c r="CG87" i="23"/>
  <c r="CD87" i="23"/>
  <c r="BK48" i="31" l="1"/>
  <c r="BK18" i="31"/>
  <c r="BK45" i="35"/>
  <c r="BK113" i="23"/>
  <c r="BK105" i="31"/>
  <c r="BJ27" i="31"/>
  <c r="BJ36" i="31"/>
  <c r="BJ39" i="31" s="1"/>
  <c r="BJ64" i="38"/>
  <c r="BJ51" i="38"/>
  <c r="BJ55" i="38"/>
  <c r="BJ52" i="38"/>
  <c r="BJ56" i="38"/>
  <c r="BJ63" i="38"/>
  <c r="BJ168" i="38"/>
  <c r="BJ210" i="38"/>
  <c r="BJ172" i="38"/>
  <c r="BJ173" i="38" s="1"/>
  <c r="BK24" i="30" l="1"/>
  <c r="BK30" i="31" s="1"/>
  <c r="BK33" i="31" s="1"/>
  <c r="BK75" i="31" s="1"/>
  <c r="BK67" i="35" s="1"/>
  <c r="BK73" i="35" s="1"/>
  <c r="BK24" i="35"/>
  <c r="BJ82" i="35"/>
  <c r="BJ60" i="38"/>
  <c r="BF19" i="22"/>
  <c r="BJ81" i="35"/>
  <c r="BJ83" i="35" s="1"/>
  <c r="BJ71" i="38"/>
  <c r="BJ70" i="38"/>
  <c r="BJ59" i="38"/>
  <c r="BK51" i="35"/>
  <c r="BK54" i="35" s="1"/>
  <c r="BK48" i="35"/>
  <c r="BJ94" i="38"/>
  <c r="BJ92" i="35"/>
  <c r="BJ76" i="38"/>
  <c r="BJ225" i="38"/>
  <c r="BJ220" i="38"/>
  <c r="BK21" i="31"/>
  <c r="BK74" i="31" s="1"/>
  <c r="BJ90" i="38"/>
  <c r="BJ91" i="35"/>
  <c r="BJ75" i="38"/>
  <c r="BJ77" i="38"/>
  <c r="BF35" i="22" l="1"/>
  <c r="BF38" i="22" s="1"/>
  <c r="BF27" i="39" s="1"/>
  <c r="BF16" i="39" s="1"/>
  <c r="BF29" i="22"/>
  <c r="BF33" i="22" s="1"/>
  <c r="BF26" i="39" s="1"/>
  <c r="BF119" i="22"/>
  <c r="BF122" i="22" s="1"/>
  <c r="BF60" i="39" s="1"/>
  <c r="BF113" i="22"/>
  <c r="BF117" i="22" s="1"/>
  <c r="BF59" i="39" s="1"/>
  <c r="BF91" i="22"/>
  <c r="BF94" i="22" s="1"/>
  <c r="BF49" i="39" s="1"/>
  <c r="BF57" i="22"/>
  <c r="BF61" i="22" s="1"/>
  <c r="BF37" i="39" s="1"/>
  <c r="BF63" i="22"/>
  <c r="BF66" i="22" s="1"/>
  <c r="BF38" i="39" s="1"/>
  <c r="BF85" i="22"/>
  <c r="BF89" i="22" s="1"/>
  <c r="BF48" i="39" s="1"/>
  <c r="BF52" i="39" s="1"/>
  <c r="BJ93" i="35"/>
  <c r="BK182" i="38"/>
  <c r="BK189" i="38" s="1"/>
  <c r="BJ109" i="38"/>
  <c r="BJ93" i="38"/>
  <c r="BJ87" i="35"/>
  <c r="BJ104" i="38"/>
  <c r="BK180" i="38"/>
  <c r="BK187" i="38" s="1"/>
  <c r="BK30" i="35"/>
  <c r="BK33" i="35" s="1"/>
  <c r="BK27" i="35"/>
  <c r="BK66" i="35"/>
  <c r="BJ72" i="38"/>
  <c r="BF21" i="22" s="1"/>
  <c r="BF22" i="22" s="1"/>
  <c r="BJ89" i="38"/>
  <c r="BJ86" i="35"/>
  <c r="BJ226" i="38"/>
  <c r="BF63" i="39" l="1"/>
  <c r="BJ88" i="35"/>
  <c r="BK209" i="38"/>
  <c r="BK194" i="38"/>
  <c r="BK179" i="38"/>
  <c r="BK186" i="38" s="1"/>
  <c r="BK193" i="38" s="1"/>
  <c r="BJ103" i="38"/>
  <c r="BJ105" i="38" s="1"/>
  <c r="BF47" i="22"/>
  <c r="BF50" i="22" s="1"/>
  <c r="BF32" i="39" s="1"/>
  <c r="BF21" i="39" s="1"/>
  <c r="BK76" i="31" s="1"/>
  <c r="BF131" i="22"/>
  <c r="BF134" i="22" s="1"/>
  <c r="BF65" i="39" s="1"/>
  <c r="BF103" i="22"/>
  <c r="BF106" i="22" s="1"/>
  <c r="BF54" i="39" s="1"/>
  <c r="BF75" i="22"/>
  <c r="BF78" i="22" s="1"/>
  <c r="BF43" i="39" s="1"/>
  <c r="BF41" i="39"/>
  <c r="BK72" i="35"/>
  <c r="BJ108" i="38"/>
  <c r="BJ110" i="38" s="1"/>
  <c r="BJ97" i="35" s="1"/>
  <c r="BJ102" i="35" s="1"/>
  <c r="BK181" i="38"/>
  <c r="BK188" i="38" s="1"/>
  <c r="BK195" i="38" s="1"/>
  <c r="BK196" i="38"/>
  <c r="BK140" i="38" s="1"/>
  <c r="BK215" i="38"/>
  <c r="BF15" i="39"/>
  <c r="BF30" i="39"/>
  <c r="BK122" i="23"/>
  <c r="BK123" i="23" s="1"/>
  <c r="BK113" i="25"/>
  <c r="BK114" i="25" s="1"/>
  <c r="BK139" i="38" l="1"/>
  <c r="BK213" i="38"/>
  <c r="BK68" i="35"/>
  <c r="BK77" i="31"/>
  <c r="BK83" i="38" s="1"/>
  <c r="BL173" i="25"/>
  <c r="BL198" i="25" s="1"/>
  <c r="BP173" i="25"/>
  <c r="BR173" i="25"/>
  <c r="BZ173" i="25"/>
  <c r="BM173" i="25"/>
  <c r="BU173" i="25"/>
  <c r="BX173" i="25"/>
  <c r="BO173" i="25"/>
  <c r="BS173" i="25"/>
  <c r="BQ173" i="25"/>
  <c r="BY173" i="25"/>
  <c r="BN173" i="25"/>
  <c r="BT173" i="25"/>
  <c r="BW173" i="25"/>
  <c r="BK32" i="30"/>
  <c r="BV173" i="25"/>
  <c r="H173" i="25"/>
  <c r="BJ156" i="38"/>
  <c r="BJ159" i="38" s="1"/>
  <c r="BJ96" i="35"/>
  <c r="BJ114" i="38"/>
  <c r="H192" i="23"/>
  <c r="BK38" i="30"/>
  <c r="BK110" i="31"/>
  <c r="BK112" i="31" s="1"/>
  <c r="BL109" i="31" s="1"/>
  <c r="BK207" i="38"/>
  <c r="BK137" i="38"/>
  <c r="BK138" i="38" s="1"/>
  <c r="BK18" i="23"/>
  <c r="BK18" i="25"/>
  <c r="BK19" i="25" s="1"/>
  <c r="BF19" i="39"/>
  <c r="CG78" i="25" l="1"/>
  <c r="BO78" i="25"/>
  <c r="BT78" i="25"/>
  <c r="BS78" i="25"/>
  <c r="BK17" i="30"/>
  <c r="BN78" i="25"/>
  <c r="CD78" i="25"/>
  <c r="BL78" i="25"/>
  <c r="BL103" i="25" s="1"/>
  <c r="BP78" i="25"/>
  <c r="BY78" i="25"/>
  <c r="CA78" i="25"/>
  <c r="CC78" i="25"/>
  <c r="CB78" i="25"/>
  <c r="CE78" i="25"/>
  <c r="BU78" i="25"/>
  <c r="BM78" i="25"/>
  <c r="BQ78" i="25"/>
  <c r="BW78" i="25"/>
  <c r="BZ78" i="25"/>
  <c r="BR78" i="25"/>
  <c r="CH78" i="25"/>
  <c r="BV78" i="25"/>
  <c r="BX78" i="25"/>
  <c r="CF78" i="25"/>
  <c r="H78" i="25"/>
  <c r="BJ101" i="35"/>
  <c r="BJ98" i="35"/>
  <c r="BJ103" i="35" s="1"/>
  <c r="BK19" i="23"/>
  <c r="BK104" i="31"/>
  <c r="BK106" i="31" s="1"/>
  <c r="BL103" i="31" s="1"/>
  <c r="BJ167" i="38"/>
  <c r="BJ169" i="38" s="1"/>
  <c r="BJ160" i="38"/>
  <c r="BK121" i="38"/>
  <c r="BK120" i="38"/>
  <c r="BF15" i="22"/>
  <c r="BL33" i="30"/>
  <c r="BL58" i="31" s="1"/>
  <c r="BL19" i="35"/>
  <c r="BK127" i="38"/>
  <c r="BK157" i="38"/>
  <c r="BK126" i="38"/>
  <c r="BL91" i="31"/>
  <c r="BK25" i="31"/>
  <c r="BK37" i="31" s="1"/>
  <c r="BK40" i="30"/>
  <c r="BL37" i="30" s="1"/>
  <c r="BK52" i="31"/>
  <c r="BK64" i="31" s="1"/>
  <c r="BK34" i="30"/>
  <c r="BL31" i="30" s="1"/>
  <c r="BK74" i="35"/>
  <c r="BK75" i="35" s="1"/>
  <c r="BK69" i="35"/>
  <c r="BN192" i="23"/>
  <c r="BM192" i="23"/>
  <c r="BO192" i="23"/>
  <c r="BP192" i="23"/>
  <c r="BL192" i="23"/>
  <c r="BL217" i="23" s="1"/>
  <c r="BQ192" i="23"/>
  <c r="BR192" i="23"/>
  <c r="BS192" i="23"/>
  <c r="BT192" i="23"/>
  <c r="BV192" i="23"/>
  <c r="BW192" i="23"/>
  <c r="BY192" i="23"/>
  <c r="BX192" i="23"/>
  <c r="BU192" i="23"/>
  <c r="CB192" i="23"/>
  <c r="BZ192" i="23"/>
  <c r="CA192" i="23"/>
  <c r="CC192" i="23"/>
  <c r="CH192" i="23"/>
  <c r="CE192" i="23"/>
  <c r="CG192" i="23"/>
  <c r="CF192" i="23"/>
  <c r="CD192" i="23"/>
  <c r="BK122" i="38"/>
  <c r="BK123" i="38"/>
  <c r="BK133" i="38" s="1"/>
  <c r="BK147" i="38" s="1"/>
  <c r="BK124" i="38"/>
  <c r="BL39" i="30" l="1"/>
  <c r="BL31" i="31" s="1"/>
  <c r="BL111" i="31"/>
  <c r="BL25" i="35"/>
  <c r="BL31" i="35" s="1"/>
  <c r="BL40" i="35"/>
  <c r="BL46" i="31"/>
  <c r="BL18" i="30"/>
  <c r="BL57" i="31" s="1"/>
  <c r="BL60" i="31" s="1"/>
  <c r="BL18" i="35"/>
  <c r="BL21" i="35" s="1"/>
  <c r="BL61" i="35" s="1"/>
  <c r="BL19" i="31"/>
  <c r="BL46" i="35"/>
  <c r="BL90" i="31"/>
  <c r="BK23" i="30"/>
  <c r="H88" i="23"/>
  <c r="BK51" i="31"/>
  <c r="BK19" i="30"/>
  <c r="BL16" i="30" s="1"/>
  <c r="BK214" i="38"/>
  <c r="BK132" i="38"/>
  <c r="BK146" i="38" s="1"/>
  <c r="BK130" i="38"/>
  <c r="BK144" i="38" s="1"/>
  <c r="BK131" i="38"/>
  <c r="BK145" i="38" s="1"/>
  <c r="BK208" i="38" l="1"/>
  <c r="BK54" i="31"/>
  <c r="BK63" i="31"/>
  <c r="BK66" i="31" s="1"/>
  <c r="BL88" i="23"/>
  <c r="BN88" i="23"/>
  <c r="BO88" i="23"/>
  <c r="BT88" i="23"/>
  <c r="BP88" i="23"/>
  <c r="BQ88" i="23"/>
  <c r="BM88" i="23"/>
  <c r="BU88" i="23"/>
  <c r="BR88" i="23"/>
  <c r="BW88" i="23"/>
  <c r="BV88" i="23"/>
  <c r="BS88" i="23"/>
  <c r="CC88" i="23"/>
  <c r="BX88" i="23"/>
  <c r="BZ88" i="23"/>
  <c r="CA88" i="23"/>
  <c r="BY88" i="23"/>
  <c r="CB88" i="23"/>
  <c r="CD88" i="23"/>
  <c r="CE88" i="23"/>
  <c r="CF88" i="23"/>
  <c r="CH88" i="23"/>
  <c r="CG88" i="23"/>
  <c r="BK171" i="38"/>
  <c r="BK172" i="38" s="1"/>
  <c r="BK173" i="38" s="1"/>
  <c r="BK24" i="31"/>
  <c r="BK25" i="30"/>
  <c r="BL22" i="30" s="1"/>
  <c r="BL52" i="35"/>
  <c r="BL39" i="35"/>
  <c r="BL42" i="35" s="1"/>
  <c r="BL60" i="35" s="1"/>
  <c r="BL63" i="35" s="1"/>
  <c r="BL45" i="31"/>
  <c r="BL18" i="31" l="1"/>
  <c r="BL45" i="35"/>
  <c r="BK27" i="31"/>
  <c r="BK36" i="31"/>
  <c r="BK39" i="31" s="1"/>
  <c r="BL105" i="31"/>
  <c r="BL113" i="23"/>
  <c r="BL48" i="31"/>
  <c r="BK56" i="38"/>
  <c r="BK64" i="38"/>
  <c r="BK51" i="38"/>
  <c r="BK55" i="38"/>
  <c r="BK63" i="38"/>
  <c r="BK52" i="38"/>
  <c r="BK168" i="38"/>
  <c r="BK210" i="38"/>
  <c r="BL24" i="30" l="1"/>
  <c r="BL30" i="31" s="1"/>
  <c r="BL33" i="31" s="1"/>
  <c r="BL75" i="31" s="1"/>
  <c r="BL67" i="35" s="1"/>
  <c r="BL73" i="35" s="1"/>
  <c r="BL24" i="35"/>
  <c r="BG19" i="22"/>
  <c r="BK70" i="38"/>
  <c r="BK71" i="38"/>
  <c r="BK81" i="35"/>
  <c r="BK83" i="35" s="1"/>
  <c r="BK59" i="38"/>
  <c r="BK94" i="38"/>
  <c r="BK92" i="35"/>
  <c r="BK76" i="38"/>
  <c r="BK225" i="38"/>
  <c r="BK220" i="38"/>
  <c r="BL51" i="35"/>
  <c r="BL54" i="35" s="1"/>
  <c r="BL48" i="35"/>
  <c r="BK90" i="38"/>
  <c r="BK91" i="35"/>
  <c r="BK93" i="35" s="1"/>
  <c r="BK75" i="38"/>
  <c r="BK77" i="38"/>
  <c r="BK82" i="35"/>
  <c r="BK60" i="38"/>
  <c r="BL21" i="31"/>
  <c r="BL74" i="31" s="1"/>
  <c r="BK109" i="38" l="1"/>
  <c r="BL182" i="38"/>
  <c r="BL189" i="38" s="1"/>
  <c r="BK104" i="38"/>
  <c r="BL180" i="38"/>
  <c r="BL187" i="38" s="1"/>
  <c r="BK89" i="38"/>
  <c r="BK72" i="38"/>
  <c r="BG21" i="22" s="1"/>
  <c r="BG22" i="22" s="1"/>
  <c r="BK86" i="35"/>
  <c r="BK88" i="35" s="1"/>
  <c r="BK226" i="38"/>
  <c r="BL66" i="35"/>
  <c r="BK93" i="38"/>
  <c r="BK87" i="35"/>
  <c r="BG29" i="22"/>
  <c r="BG33" i="22" s="1"/>
  <c r="BG26" i="39" s="1"/>
  <c r="BG35" i="22"/>
  <c r="BG38" i="22" s="1"/>
  <c r="BG27" i="39" s="1"/>
  <c r="BG16" i="39" s="1"/>
  <c r="BG119" i="22"/>
  <c r="BG122" i="22" s="1"/>
  <c r="BG60" i="39" s="1"/>
  <c r="BG113" i="22"/>
  <c r="BG117" i="22" s="1"/>
  <c r="BG59" i="39" s="1"/>
  <c r="BG63" i="22"/>
  <c r="BG66" i="22" s="1"/>
  <c r="BG38" i="39" s="1"/>
  <c r="BG57" i="22"/>
  <c r="BG61" i="22" s="1"/>
  <c r="BG37" i="39" s="1"/>
  <c r="BG91" i="22"/>
  <c r="BG94" i="22" s="1"/>
  <c r="BG49" i="39" s="1"/>
  <c r="BG85" i="22"/>
  <c r="BG89" i="22" s="1"/>
  <c r="BG48" i="39" s="1"/>
  <c r="BG52" i="39" s="1"/>
  <c r="BL27" i="35"/>
  <c r="BL30" i="35"/>
  <c r="BL33" i="35" s="1"/>
  <c r="BG63" i="39" l="1"/>
  <c r="BG41" i="39"/>
  <c r="BL122" i="23"/>
  <c r="BL123" i="23" s="1"/>
  <c r="BL113" i="25"/>
  <c r="BL114" i="25" s="1"/>
  <c r="BG15" i="39"/>
  <c r="BG30" i="39"/>
  <c r="BG47" i="22"/>
  <c r="BG50" i="22" s="1"/>
  <c r="BG32" i="39" s="1"/>
  <c r="BG21" i="39" s="1"/>
  <c r="BL76" i="31" s="1"/>
  <c r="BG131" i="22"/>
  <c r="BG134" i="22" s="1"/>
  <c r="BG65" i="39" s="1"/>
  <c r="BG103" i="22"/>
  <c r="BG106" i="22" s="1"/>
  <c r="BG54" i="39" s="1"/>
  <c r="BG75" i="22"/>
  <c r="BG78" i="22" s="1"/>
  <c r="BG43" i="39" s="1"/>
  <c r="BL179" i="38"/>
  <c r="BL186" i="38" s="1"/>
  <c r="BL193" i="38" s="1"/>
  <c r="BK103" i="38"/>
  <c r="BK105" i="38" s="1"/>
  <c r="BK108" i="38"/>
  <c r="BK110" i="38" s="1"/>
  <c r="BK97" i="35" s="1"/>
  <c r="BK102" i="35" s="1"/>
  <c r="BL181" i="38"/>
  <c r="BL188" i="38" s="1"/>
  <c r="BL195" i="38" s="1"/>
  <c r="BL194" i="38"/>
  <c r="BL209" i="38"/>
  <c r="BL72" i="35"/>
  <c r="BL196" i="38"/>
  <c r="BL140" i="38" s="1"/>
  <c r="BL215" i="38"/>
  <c r="BL213" i="38" l="1"/>
  <c r="BL139" i="38"/>
  <c r="BL68" i="35"/>
  <c r="BL77" i="31"/>
  <c r="BL83" i="38" s="1"/>
  <c r="BK156" i="38"/>
  <c r="BK159" i="38" s="1"/>
  <c r="BK96" i="35"/>
  <c r="BK114" i="38"/>
  <c r="BL18" i="23"/>
  <c r="BL18" i="25"/>
  <c r="BL19" i="25" s="1"/>
  <c r="BG19" i="39"/>
  <c r="BL207" i="38"/>
  <c r="BL137" i="38"/>
  <c r="BL138" i="38" s="1"/>
  <c r="BL32" i="30"/>
  <c r="BW174" i="25"/>
  <c r="BP174" i="25"/>
  <c r="BR174" i="25"/>
  <c r="BZ174" i="25"/>
  <c r="BM174" i="25"/>
  <c r="BM198" i="25" s="1"/>
  <c r="BU174" i="25"/>
  <c r="BX174" i="25"/>
  <c r="BV174" i="25"/>
  <c r="BQ174" i="25"/>
  <c r="BY174" i="25"/>
  <c r="BN174" i="25"/>
  <c r="BT174" i="25"/>
  <c r="CA174" i="25"/>
  <c r="BO174" i="25"/>
  <c r="BS174" i="25"/>
  <c r="H174" i="25"/>
  <c r="H193" i="23"/>
  <c r="BL38" i="30"/>
  <c r="BL110" i="31"/>
  <c r="BL112" i="31" s="1"/>
  <c r="BM109" i="31" s="1"/>
  <c r="BL25" i="31" l="1"/>
  <c r="BL37" i="31" s="1"/>
  <c r="BL40" i="30"/>
  <c r="BM37" i="30" s="1"/>
  <c r="BN193" i="23"/>
  <c r="BO193" i="23"/>
  <c r="BQ193" i="23"/>
  <c r="BP193" i="23"/>
  <c r="BM193" i="23"/>
  <c r="BM217" i="23" s="1"/>
  <c r="BR193" i="23"/>
  <c r="BS193" i="23"/>
  <c r="BV193" i="23"/>
  <c r="BW193" i="23"/>
  <c r="BX193" i="23"/>
  <c r="BU193" i="23"/>
  <c r="BT193" i="23"/>
  <c r="CB193" i="23"/>
  <c r="BY193" i="23"/>
  <c r="BZ193" i="23"/>
  <c r="CC193" i="23"/>
  <c r="CH193" i="23"/>
  <c r="CE193" i="23"/>
  <c r="CG193" i="23"/>
  <c r="CF193" i="23"/>
  <c r="CA193" i="23"/>
  <c r="CD193" i="23"/>
  <c r="BK98" i="35"/>
  <c r="BK103" i="35" s="1"/>
  <c r="BK101" i="35"/>
  <c r="BL52" i="31"/>
  <c r="BL64" i="31" s="1"/>
  <c r="BL34" i="30"/>
  <c r="BM31" i="30" s="1"/>
  <c r="BK160" i="38"/>
  <c r="BK167" i="38"/>
  <c r="BK169" i="38" s="1"/>
  <c r="BL127" i="38"/>
  <c r="BL157" i="38"/>
  <c r="BL126" i="38"/>
  <c r="BL120" i="38"/>
  <c r="BL121" i="38"/>
  <c r="BG15" i="22"/>
  <c r="BL74" i="35"/>
  <c r="BL75" i="35" s="1"/>
  <c r="BL69" i="35"/>
  <c r="BM33" i="30"/>
  <c r="BM58" i="31" s="1"/>
  <c r="BM19" i="35"/>
  <c r="CG79" i="25"/>
  <c r="BL17" i="30"/>
  <c r="BR79" i="25"/>
  <c r="BX79" i="25"/>
  <c r="BO79" i="25"/>
  <c r="BS79" i="25"/>
  <c r="BQ79" i="25"/>
  <c r="BW79" i="25"/>
  <c r="CA79" i="25"/>
  <c r="BN79" i="25"/>
  <c r="CD79" i="25"/>
  <c r="BM79" i="25"/>
  <c r="BM103" i="25" s="1"/>
  <c r="BV79" i="25"/>
  <c r="BZ79" i="25"/>
  <c r="BY79" i="25"/>
  <c r="CC79" i="25"/>
  <c r="CB79" i="25"/>
  <c r="CE79" i="25"/>
  <c r="BT79" i="25"/>
  <c r="BU79" i="25"/>
  <c r="BP79" i="25"/>
  <c r="CH79" i="25"/>
  <c r="CF79" i="25"/>
  <c r="H79" i="25"/>
  <c r="BL122" i="38"/>
  <c r="BL123" i="38"/>
  <c r="BL124" i="38"/>
  <c r="BM91" i="31"/>
  <c r="BL19" i="23"/>
  <c r="BL104" i="31"/>
  <c r="BL106" i="31" s="1"/>
  <c r="BM103" i="31" s="1"/>
  <c r="BL131" i="38" l="1"/>
  <c r="BL145" i="38" s="1"/>
  <c r="BM18" i="30"/>
  <c r="BM57" i="31" s="1"/>
  <c r="BM60" i="31" s="1"/>
  <c r="BM18" i="35"/>
  <c r="BM21" i="35" s="1"/>
  <c r="BM61" i="35" s="1"/>
  <c r="BM39" i="30"/>
  <c r="BM31" i="31" s="1"/>
  <c r="BM25" i="35"/>
  <c r="BM31" i="35" s="1"/>
  <c r="BM111" i="31"/>
  <c r="BL23" i="30"/>
  <c r="H89" i="23"/>
  <c r="BM19" i="31"/>
  <c r="BM46" i="35"/>
  <c r="BL133" i="38"/>
  <c r="BL147" i="38" s="1"/>
  <c r="BL51" i="31"/>
  <c r="BL19" i="30"/>
  <c r="BM16" i="30" s="1"/>
  <c r="BL132" i="38"/>
  <c r="BL146" i="38" s="1"/>
  <c r="BM46" i="31"/>
  <c r="BM40" i="35"/>
  <c r="BL208" i="38"/>
  <c r="BM90" i="31"/>
  <c r="BL130" i="38"/>
  <c r="BL144" i="38" s="1"/>
  <c r="BN89" i="23" l="1"/>
  <c r="BO89" i="23"/>
  <c r="BP89" i="23"/>
  <c r="BM89" i="23"/>
  <c r="BT89" i="23"/>
  <c r="BQ89" i="23"/>
  <c r="BS89" i="23"/>
  <c r="BR89" i="23"/>
  <c r="BW89" i="23"/>
  <c r="BX89" i="23"/>
  <c r="BU89" i="23"/>
  <c r="CC89" i="23"/>
  <c r="BV89" i="23"/>
  <c r="BZ89" i="23"/>
  <c r="CA89" i="23"/>
  <c r="BY89" i="23"/>
  <c r="CB89" i="23"/>
  <c r="CD89" i="23"/>
  <c r="CG89" i="23"/>
  <c r="CE89" i="23"/>
  <c r="CF89" i="23"/>
  <c r="CH89" i="23"/>
  <c r="BM45" i="31"/>
  <c r="BM39" i="35"/>
  <c r="BM42" i="35" s="1"/>
  <c r="BM60" i="35" s="1"/>
  <c r="BM63" i="35" s="1"/>
  <c r="BL24" i="31"/>
  <c r="BL25" i="30"/>
  <c r="BM22" i="30" s="1"/>
  <c r="BL54" i="31"/>
  <c r="BL63" i="31"/>
  <c r="BL66" i="31" s="1"/>
  <c r="BL214" i="38"/>
  <c r="BL56" i="38"/>
  <c r="BL52" i="38"/>
  <c r="BL63" i="38"/>
  <c r="BL51" i="38"/>
  <c r="BL64" i="38"/>
  <c r="BL55" i="38"/>
  <c r="BL168" i="38"/>
  <c r="BL210" i="38"/>
  <c r="BM52" i="35"/>
  <c r="BL171" i="38"/>
  <c r="BL172" i="38" s="1"/>
  <c r="BL173" i="38" s="1"/>
  <c r="BM48" i="31" l="1"/>
  <c r="BL90" i="38"/>
  <c r="BL91" i="35"/>
  <c r="BL77" i="38"/>
  <c r="BL75" i="38"/>
  <c r="BL94" i="38"/>
  <c r="BL92" i="35"/>
  <c r="BL76" i="38"/>
  <c r="BH19" i="22"/>
  <c r="BL70" i="38"/>
  <c r="BL81" i="35"/>
  <c r="BL71" i="38"/>
  <c r="BL59" i="38"/>
  <c r="BL82" i="35"/>
  <c r="BL60" i="38"/>
  <c r="BM18" i="31"/>
  <c r="BM45" i="35"/>
  <c r="BM113" i="23"/>
  <c r="BM105" i="31"/>
  <c r="BL27" i="31"/>
  <c r="BL36" i="31"/>
  <c r="BL39" i="31" s="1"/>
  <c r="BL225" i="38"/>
  <c r="BL220" i="38"/>
  <c r="BL93" i="38" l="1"/>
  <c r="BL87" i="35"/>
  <c r="BL109" i="38"/>
  <c r="BM182" i="38"/>
  <c r="BM189" i="38" s="1"/>
  <c r="BL89" i="38"/>
  <c r="BL72" i="38"/>
  <c r="BH21" i="22" s="1"/>
  <c r="BH22" i="22" s="1"/>
  <c r="BL86" i="35"/>
  <c r="BL226" i="38"/>
  <c r="BM24" i="30"/>
  <c r="BM30" i="31" s="1"/>
  <c r="BM33" i="31" s="1"/>
  <c r="BM75" i="31" s="1"/>
  <c r="BM67" i="35" s="1"/>
  <c r="BM73" i="35" s="1"/>
  <c r="BM24" i="35"/>
  <c r="BL83" i="35"/>
  <c r="BL93" i="35"/>
  <c r="BM51" i="35"/>
  <c r="BM54" i="35" s="1"/>
  <c r="BM48" i="35"/>
  <c r="BL104" i="38"/>
  <c r="BM180" i="38"/>
  <c r="BM187" i="38" s="1"/>
  <c r="BM21" i="31"/>
  <c r="BM74" i="31" s="1"/>
  <c r="BH35" i="22"/>
  <c r="BH38" i="22" s="1"/>
  <c r="BH27" i="39" s="1"/>
  <c r="BH16" i="39" s="1"/>
  <c r="BH29" i="22"/>
  <c r="BH33" i="22" s="1"/>
  <c r="BH26" i="39" s="1"/>
  <c r="BH91" i="22"/>
  <c r="BH94" i="22" s="1"/>
  <c r="BH49" i="39" s="1"/>
  <c r="BH63" i="22"/>
  <c r="BH66" i="22" s="1"/>
  <c r="BH38" i="39" s="1"/>
  <c r="BH113" i="22"/>
  <c r="BH117" i="22" s="1"/>
  <c r="BH59" i="39" s="1"/>
  <c r="BH57" i="22"/>
  <c r="BH61" i="22" s="1"/>
  <c r="BH37" i="39" s="1"/>
  <c r="BH85" i="22"/>
  <c r="BH89" i="22" s="1"/>
  <c r="BH48" i="39" s="1"/>
  <c r="BH52" i="39" s="1"/>
  <c r="BH119" i="22"/>
  <c r="BH122" i="22" s="1"/>
  <c r="BH60" i="39" s="1"/>
  <c r="BH47" i="22" l="1"/>
  <c r="BH50" i="22" s="1"/>
  <c r="BH32" i="39" s="1"/>
  <c r="BH21" i="39" s="1"/>
  <c r="BM76" i="31" s="1"/>
  <c r="BM68" i="35" s="1"/>
  <c r="BM74" i="35" s="1"/>
  <c r="BH131" i="22"/>
  <c r="BH134" i="22" s="1"/>
  <c r="BH65" i="39" s="1"/>
  <c r="BH103" i="22"/>
  <c r="BH106" i="22" s="1"/>
  <c r="BH54" i="39" s="1"/>
  <c r="BH75" i="22"/>
  <c r="BH78" i="22" s="1"/>
  <c r="BH43" i="39" s="1"/>
  <c r="BH15" i="39"/>
  <c r="BH30" i="39"/>
  <c r="BM179" i="38"/>
  <c r="BM186" i="38" s="1"/>
  <c r="BM193" i="38" s="1"/>
  <c r="BL103" i="38"/>
  <c r="BL105" i="38" s="1"/>
  <c r="BM122" i="23"/>
  <c r="BM123" i="23" s="1"/>
  <c r="BM113" i="25"/>
  <c r="BM114" i="25" s="1"/>
  <c r="BM196" i="38"/>
  <c r="BM140" i="38" s="1"/>
  <c r="BM215" i="38"/>
  <c r="BM30" i="35"/>
  <c r="BM33" i="35" s="1"/>
  <c r="BM27" i="35"/>
  <c r="BM77" i="31"/>
  <c r="BM83" i="38" s="1"/>
  <c r="BM66" i="35"/>
  <c r="BH41" i="39"/>
  <c r="BM209" i="38"/>
  <c r="BM194" i="38"/>
  <c r="BL108" i="38"/>
  <c r="BL110" i="38" s="1"/>
  <c r="BL97" i="35" s="1"/>
  <c r="BL102" i="35" s="1"/>
  <c r="BM181" i="38"/>
  <c r="BM188" i="38" s="1"/>
  <c r="BM195" i="38" s="1"/>
  <c r="BH63" i="39"/>
  <c r="BL88" i="35"/>
  <c r="BM127" i="38" l="1"/>
  <c r="BM157" i="38"/>
  <c r="BM126" i="38"/>
  <c r="BM207" i="38"/>
  <c r="BM137" i="38"/>
  <c r="BM138" i="38" s="1"/>
  <c r="BM139" i="38"/>
  <c r="BM213" i="38"/>
  <c r="BM18" i="23"/>
  <c r="BM18" i="25"/>
  <c r="BM19" i="25" s="1"/>
  <c r="BH19" i="39"/>
  <c r="BN175" i="25"/>
  <c r="BN198" i="25" s="1"/>
  <c r="BT175" i="25"/>
  <c r="CB175" i="25"/>
  <c r="BW175" i="25"/>
  <c r="BP175" i="25"/>
  <c r="BR175" i="25"/>
  <c r="BZ175" i="25"/>
  <c r="BU175" i="25"/>
  <c r="BM32" i="30"/>
  <c r="BO175" i="25"/>
  <c r="BS175" i="25"/>
  <c r="CA175" i="25"/>
  <c r="BV175" i="25"/>
  <c r="BQ175" i="25"/>
  <c r="BY175" i="25"/>
  <c r="BX175" i="25"/>
  <c r="H175" i="25"/>
  <c r="H194" i="23"/>
  <c r="BM38" i="30"/>
  <c r="BM110" i="31"/>
  <c r="BM112" i="31" s="1"/>
  <c r="BN109" i="31" s="1"/>
  <c r="BM72" i="35"/>
  <c r="BM75" i="35" s="1"/>
  <c r="BM69" i="35"/>
  <c r="BL156" i="38"/>
  <c r="BL159" i="38" s="1"/>
  <c r="BL96" i="35"/>
  <c r="BL114" i="38"/>
  <c r="BM19" i="23" l="1"/>
  <c r="BM104" i="31"/>
  <c r="BM106" i="31" s="1"/>
  <c r="BN103" i="31" s="1"/>
  <c r="BM123" i="38"/>
  <c r="BM133" i="38" s="1"/>
  <c r="BM147" i="38" s="1"/>
  <c r="BM122" i="38"/>
  <c r="BM132" i="38" s="1"/>
  <c r="BM146" i="38" s="1"/>
  <c r="BM124" i="38"/>
  <c r="BN91" i="31"/>
  <c r="BM25" i="31"/>
  <c r="BM37" i="31" s="1"/>
  <c r="BM40" i="30"/>
  <c r="BN37" i="30" s="1"/>
  <c r="BP194" i="23"/>
  <c r="BQ194" i="23"/>
  <c r="BR194" i="23"/>
  <c r="BN194" i="23"/>
  <c r="BN217" i="23" s="1"/>
  <c r="BS194" i="23"/>
  <c r="BU194" i="23"/>
  <c r="BO194" i="23"/>
  <c r="BT194" i="23"/>
  <c r="BV194" i="23"/>
  <c r="CA194" i="23"/>
  <c r="BX194" i="23"/>
  <c r="CB194" i="23"/>
  <c r="BY194" i="23"/>
  <c r="BW194" i="23"/>
  <c r="CD194" i="23"/>
  <c r="CC194" i="23"/>
  <c r="BZ194" i="23"/>
  <c r="CH194" i="23"/>
  <c r="CE194" i="23"/>
  <c r="CG194" i="23"/>
  <c r="CF194" i="23"/>
  <c r="BM121" i="38"/>
  <c r="BM131" i="38" s="1"/>
  <c r="BM145" i="38" s="1"/>
  <c r="BM120" i="38"/>
  <c r="BH15" i="22"/>
  <c r="BM52" i="31"/>
  <c r="BM64" i="31" s="1"/>
  <c r="BM34" i="30"/>
  <c r="BN31" i="30" s="1"/>
  <c r="BN33" i="30"/>
  <c r="BN58" i="31" s="1"/>
  <c r="BN19" i="35"/>
  <c r="BL101" i="35"/>
  <c r="BL98" i="35"/>
  <c r="BL103" i="35" s="1"/>
  <c r="BL160" i="38"/>
  <c r="BL167" i="38"/>
  <c r="BL169" i="38" s="1"/>
  <c r="BP80" i="25"/>
  <c r="BU80" i="25"/>
  <c r="BO80" i="25"/>
  <c r="BT80" i="25"/>
  <c r="BS80" i="25"/>
  <c r="BM17" i="30"/>
  <c r="BQ80" i="25"/>
  <c r="BW80" i="25"/>
  <c r="BR80" i="25"/>
  <c r="BV80" i="25"/>
  <c r="BX80" i="25"/>
  <c r="CG80" i="25"/>
  <c r="CD80" i="25"/>
  <c r="BZ80" i="25"/>
  <c r="CA80" i="25"/>
  <c r="BY80" i="25"/>
  <c r="BN80" i="25"/>
  <c r="BN103" i="25" s="1"/>
  <c r="CC80" i="25"/>
  <c r="CB80" i="25"/>
  <c r="CE80" i="25"/>
  <c r="CF80" i="25"/>
  <c r="CH80" i="25"/>
  <c r="H80" i="25"/>
  <c r="BN18" i="30" l="1"/>
  <c r="BN57" i="31" s="1"/>
  <c r="BN60" i="31" s="1"/>
  <c r="BN18" i="35"/>
  <c r="BN21" i="35" s="1"/>
  <c r="BN61" i="35" s="1"/>
  <c r="BN39" i="30"/>
  <c r="BN31" i="31" s="1"/>
  <c r="BN111" i="31"/>
  <c r="BN25" i="35"/>
  <c r="BN31" i="35" s="1"/>
  <c r="BN46" i="31"/>
  <c r="BN40" i="35"/>
  <c r="BM51" i="31"/>
  <c r="BM19" i="30"/>
  <c r="BN16" i="30" s="1"/>
  <c r="BM214" i="38"/>
  <c r="BM130" i="38"/>
  <c r="BM144" i="38" s="1"/>
  <c r="BM171" i="38"/>
  <c r="BM172" i="38" s="1"/>
  <c r="BM173" i="38" s="1"/>
  <c r="BN19" i="31"/>
  <c r="BN46" i="35"/>
  <c r="BN90" i="31"/>
  <c r="BM208" i="38"/>
  <c r="BM23" i="30"/>
  <c r="H90" i="23"/>
  <c r="BN90" i="23" l="1"/>
  <c r="BP90" i="23"/>
  <c r="BO90" i="23"/>
  <c r="BR90" i="23"/>
  <c r="BS90" i="23"/>
  <c r="BT90" i="23"/>
  <c r="BQ90" i="23"/>
  <c r="BU90" i="23"/>
  <c r="BY90" i="23"/>
  <c r="BV90" i="23"/>
  <c r="BX90" i="23"/>
  <c r="CC90" i="23"/>
  <c r="BZ90" i="23"/>
  <c r="CA90" i="23"/>
  <c r="BW90" i="23"/>
  <c r="CB90" i="23"/>
  <c r="CD90" i="23"/>
  <c r="CG90" i="23"/>
  <c r="CE90" i="23"/>
  <c r="CF90" i="23"/>
  <c r="CH90" i="23"/>
  <c r="BM24" i="31"/>
  <c r="BM25" i="30"/>
  <c r="BN22" i="30" s="1"/>
  <c r="BM56" i="38"/>
  <c r="BM64" i="38"/>
  <c r="BM63" i="38"/>
  <c r="BM51" i="38"/>
  <c r="BM55" i="38"/>
  <c r="BM52" i="38"/>
  <c r="BM168" i="38"/>
  <c r="BM210" i="38"/>
  <c r="BN45" i="31"/>
  <c r="BN39" i="35"/>
  <c r="BN42" i="35" s="1"/>
  <c r="BN60" i="35" s="1"/>
  <c r="BN63" i="35" s="1"/>
  <c r="BN52" i="35"/>
  <c r="BM54" i="31"/>
  <c r="BM63" i="31"/>
  <c r="BM66" i="31" s="1"/>
  <c r="BN18" i="31" l="1"/>
  <c r="BN45" i="35"/>
  <c r="BI19" i="22"/>
  <c r="BM81" i="35"/>
  <c r="BM71" i="38"/>
  <c r="BM70" i="38"/>
  <c r="BM59" i="38"/>
  <c r="BM27" i="31"/>
  <c r="BM36" i="31"/>
  <c r="BM39" i="31" s="1"/>
  <c r="BM90" i="38"/>
  <c r="BM91" i="35"/>
  <c r="BM77" i="38"/>
  <c r="BM75" i="38"/>
  <c r="BN48" i="31"/>
  <c r="BM94" i="38"/>
  <c r="BM92" i="35"/>
  <c r="BM76" i="38"/>
  <c r="BM225" i="38"/>
  <c r="BM220" i="38"/>
  <c r="BM82" i="35"/>
  <c r="BM60" i="38"/>
  <c r="BN113" i="23"/>
  <c r="BN105" i="31"/>
  <c r="BM93" i="35" l="1"/>
  <c r="BI35" i="22"/>
  <c r="BI38" i="22" s="1"/>
  <c r="BI27" i="39" s="1"/>
  <c r="BI16" i="39" s="1"/>
  <c r="BI29" i="22"/>
  <c r="BI33" i="22" s="1"/>
  <c r="BI26" i="39" s="1"/>
  <c r="BI91" i="22"/>
  <c r="BI94" i="22" s="1"/>
  <c r="BI49" i="39" s="1"/>
  <c r="BI85" i="22"/>
  <c r="BI89" i="22" s="1"/>
  <c r="BI48" i="39" s="1"/>
  <c r="BI52" i="39" s="1"/>
  <c r="BI57" i="22"/>
  <c r="BI61" i="22" s="1"/>
  <c r="BI37" i="39" s="1"/>
  <c r="BI63" i="22"/>
  <c r="BI66" i="22" s="1"/>
  <c r="BI38" i="39" s="1"/>
  <c r="BI113" i="22"/>
  <c r="BI117" i="22" s="1"/>
  <c r="BI59" i="39" s="1"/>
  <c r="BI119" i="22"/>
  <c r="BI122" i="22" s="1"/>
  <c r="BI60" i="39" s="1"/>
  <c r="BM93" i="38"/>
  <c r="BM87" i="35"/>
  <c r="BM104" i="38"/>
  <c r="BN180" i="38"/>
  <c r="BN187" i="38" s="1"/>
  <c r="BN51" i="35"/>
  <c r="BN54" i="35" s="1"/>
  <c r="BN48" i="35"/>
  <c r="BM89" i="38"/>
  <c r="BM72" i="38"/>
  <c r="BI21" i="22" s="1"/>
  <c r="BI22" i="22" s="1"/>
  <c r="BM86" i="35"/>
  <c r="BM226" i="38"/>
  <c r="BM83" i="35"/>
  <c r="BN21" i="31"/>
  <c r="BN74" i="31" s="1"/>
  <c r="BN24" i="30"/>
  <c r="BN30" i="31" s="1"/>
  <c r="BN33" i="31" s="1"/>
  <c r="BN75" i="31" s="1"/>
  <c r="BN67" i="35" s="1"/>
  <c r="BN73" i="35" s="1"/>
  <c r="BN24" i="35"/>
  <c r="BN182" i="38"/>
  <c r="BN189" i="38" s="1"/>
  <c r="BM109" i="38"/>
  <c r="BI63" i="39" l="1"/>
  <c r="BM88" i="35"/>
  <c r="BN66" i="35"/>
  <c r="BN194" i="38"/>
  <c r="BN209" i="38"/>
  <c r="BI41" i="39"/>
  <c r="BN196" i="38"/>
  <c r="BN140" i="38" s="1"/>
  <c r="BN215" i="38"/>
  <c r="BI47" i="22"/>
  <c r="BI50" i="22" s="1"/>
  <c r="BI32" i="39" s="1"/>
  <c r="BI21" i="39" s="1"/>
  <c r="BN76" i="31" s="1"/>
  <c r="BN68" i="35" s="1"/>
  <c r="BN74" i="35" s="1"/>
  <c r="BI103" i="22"/>
  <c r="BI106" i="22" s="1"/>
  <c r="BI54" i="39" s="1"/>
  <c r="BI75" i="22"/>
  <c r="BI78" i="22" s="1"/>
  <c r="BI43" i="39" s="1"/>
  <c r="BI131" i="22"/>
  <c r="BI134" i="22" s="1"/>
  <c r="BI65" i="39" s="1"/>
  <c r="BM108" i="38"/>
  <c r="BM110" i="38" s="1"/>
  <c r="BM97" i="35" s="1"/>
  <c r="BM102" i="35" s="1"/>
  <c r="BN181" i="38"/>
  <c r="BN188" i="38" s="1"/>
  <c r="BN195" i="38" s="1"/>
  <c r="BI15" i="39"/>
  <c r="BI30" i="39"/>
  <c r="BN30" i="35"/>
  <c r="BN33" i="35" s="1"/>
  <c r="BN27" i="35"/>
  <c r="BN179" i="38"/>
  <c r="BN186" i="38" s="1"/>
  <c r="BN193" i="38" s="1"/>
  <c r="BM103" i="38"/>
  <c r="BM105" i="38" s="1"/>
  <c r="BN122" i="23"/>
  <c r="BN123" i="23" s="1"/>
  <c r="BN113" i="25"/>
  <c r="BN114" i="25" s="1"/>
  <c r="BN18" i="23" l="1"/>
  <c r="BN18" i="25"/>
  <c r="BN19" i="25" s="1"/>
  <c r="BI19" i="39"/>
  <c r="BQ176" i="25"/>
  <c r="BY176" i="25"/>
  <c r="BN32" i="30"/>
  <c r="BT176" i="25"/>
  <c r="CB176" i="25"/>
  <c r="BW176" i="25"/>
  <c r="BP176" i="25"/>
  <c r="BR176" i="25"/>
  <c r="BZ176" i="25"/>
  <c r="BX176" i="25"/>
  <c r="BO176" i="25"/>
  <c r="BO198" i="25" s="1"/>
  <c r="BS176" i="25"/>
  <c r="CA176" i="25"/>
  <c r="BV176" i="25"/>
  <c r="BU176" i="25"/>
  <c r="CC176" i="25"/>
  <c r="H176" i="25"/>
  <c r="BN139" i="38"/>
  <c r="BN213" i="38"/>
  <c r="H195" i="23"/>
  <c r="BN38" i="30"/>
  <c r="BN110" i="31"/>
  <c r="BN112" i="31" s="1"/>
  <c r="BO109" i="31" s="1"/>
  <c r="BM156" i="38"/>
  <c r="BM159" i="38" s="1"/>
  <c r="BM96" i="35"/>
  <c r="BM114" i="38"/>
  <c r="BN207" i="38"/>
  <c r="BN137" i="38"/>
  <c r="BN138" i="38" s="1"/>
  <c r="BN72" i="35"/>
  <c r="BN75" i="35" s="1"/>
  <c r="BN69" i="35"/>
  <c r="BN77" i="31"/>
  <c r="BN83" i="38" s="1"/>
  <c r="BN25" i="31" l="1"/>
  <c r="BN37" i="31" s="1"/>
  <c r="BN40" i="30"/>
  <c r="BO37" i="30" s="1"/>
  <c r="BQ195" i="23"/>
  <c r="BO195" i="23"/>
  <c r="BO217" i="23" s="1"/>
  <c r="BT195" i="23"/>
  <c r="BR195" i="23"/>
  <c r="BS195" i="23"/>
  <c r="BP195" i="23"/>
  <c r="BW195" i="23"/>
  <c r="BU195" i="23"/>
  <c r="BZ195" i="23"/>
  <c r="CA195" i="23"/>
  <c r="CC195" i="23"/>
  <c r="BV195" i="23"/>
  <c r="BX195" i="23"/>
  <c r="CB195" i="23"/>
  <c r="BY195" i="23"/>
  <c r="CD195" i="23"/>
  <c r="CH195" i="23"/>
  <c r="CE195" i="23"/>
  <c r="CG195" i="23"/>
  <c r="CF195" i="23"/>
  <c r="BN122" i="38"/>
  <c r="BN123" i="38"/>
  <c r="BN124" i="38"/>
  <c r="BO33" i="30"/>
  <c r="BO58" i="31" s="1"/>
  <c r="BO19" i="35"/>
  <c r="BN52" i="31"/>
  <c r="BN64" i="31" s="1"/>
  <c r="BN34" i="30"/>
  <c r="BO31" i="30" s="1"/>
  <c r="BN121" i="38"/>
  <c r="BN120" i="38"/>
  <c r="BI15" i="22"/>
  <c r="BM98" i="35"/>
  <c r="BM103" i="35" s="1"/>
  <c r="BM101" i="35"/>
  <c r="BM160" i="38"/>
  <c r="BM167" i="38"/>
  <c r="BM169" i="38" s="1"/>
  <c r="BY81" i="25"/>
  <c r="BP81" i="25"/>
  <c r="BN17" i="30"/>
  <c r="BR81" i="25"/>
  <c r="BX81" i="25"/>
  <c r="CB81" i="25"/>
  <c r="BO81" i="25"/>
  <c r="BO103" i="25" s="1"/>
  <c r="BT81" i="25"/>
  <c r="CD81" i="25"/>
  <c r="CG81" i="25"/>
  <c r="BV81" i="25"/>
  <c r="BZ81" i="25"/>
  <c r="CA81" i="25"/>
  <c r="CC81" i="25"/>
  <c r="CE81" i="25"/>
  <c r="BQ81" i="25"/>
  <c r="BU81" i="25"/>
  <c r="BW81" i="25"/>
  <c r="BS81" i="25"/>
  <c r="CH81" i="25"/>
  <c r="CF81" i="25"/>
  <c r="H81" i="25"/>
  <c r="BN127" i="38"/>
  <c r="BN157" i="38"/>
  <c r="BN126" i="38"/>
  <c r="BO91" i="31"/>
  <c r="BN19" i="23"/>
  <c r="BN104" i="31"/>
  <c r="BN106" i="31" s="1"/>
  <c r="BO103" i="31" s="1"/>
  <c r="BN131" i="38" l="1"/>
  <c r="BN145" i="38" s="1"/>
  <c r="BO18" i="30"/>
  <c r="BO57" i="31" s="1"/>
  <c r="BO60" i="31" s="1"/>
  <c r="BO18" i="35"/>
  <c r="BO21" i="35" s="1"/>
  <c r="BO61" i="35" s="1"/>
  <c r="BO40" i="35"/>
  <c r="BO46" i="31"/>
  <c r="BO39" i="30"/>
  <c r="BO31" i="31" s="1"/>
  <c r="BO111" i="31"/>
  <c r="BO25" i="35"/>
  <c r="BO31" i="35" s="1"/>
  <c r="BO90" i="31"/>
  <c r="BN23" i="30"/>
  <c r="H91" i="23"/>
  <c r="BN51" i="31"/>
  <c r="BN19" i="30"/>
  <c r="BO16" i="30" s="1"/>
  <c r="BN133" i="38"/>
  <c r="BN147" i="38" s="1"/>
  <c r="BO19" i="31"/>
  <c r="BO46" i="35"/>
  <c r="BN130" i="38"/>
  <c r="BN144" i="38" s="1"/>
  <c r="BN132" i="38"/>
  <c r="BN146" i="38" s="1"/>
  <c r="BO45" i="31" l="1"/>
  <c r="BO39" i="35"/>
  <c r="BO42" i="35" s="1"/>
  <c r="BO60" i="35" s="1"/>
  <c r="BO63" i="35" s="1"/>
  <c r="BN171" i="38"/>
  <c r="BN54" i="31"/>
  <c r="BN63" i="31"/>
  <c r="BN66" i="31" s="1"/>
  <c r="BQ91" i="23"/>
  <c r="BO91" i="23"/>
  <c r="BP91" i="23"/>
  <c r="BR91" i="23"/>
  <c r="BS91" i="23"/>
  <c r="BT91" i="23"/>
  <c r="BU91" i="23"/>
  <c r="BW91" i="23"/>
  <c r="BV91" i="23"/>
  <c r="CD91" i="23"/>
  <c r="BX91" i="23"/>
  <c r="CC91" i="23"/>
  <c r="BZ91" i="23"/>
  <c r="CA91" i="23"/>
  <c r="BY91" i="23"/>
  <c r="CH91" i="23"/>
  <c r="CB91" i="23"/>
  <c r="CG91" i="23"/>
  <c r="CE91" i="23"/>
  <c r="CF91" i="23"/>
  <c r="BN24" i="31"/>
  <c r="BN25" i="30"/>
  <c r="BO22" i="30" s="1"/>
  <c r="BO52" i="35"/>
  <c r="BN214" i="38"/>
  <c r="BN208" i="38"/>
  <c r="BN172" i="38" l="1"/>
  <c r="BN173" i="38" s="1"/>
  <c r="BO18" i="31"/>
  <c r="BO45" i="35"/>
  <c r="BN27" i="31"/>
  <c r="BN36" i="31"/>
  <c r="BN39" i="31" s="1"/>
  <c r="BN56" i="38"/>
  <c r="BN64" i="38"/>
  <c r="BN63" i="38"/>
  <c r="BN51" i="38"/>
  <c r="BN55" i="38"/>
  <c r="BN52" i="38"/>
  <c r="BN168" i="38"/>
  <c r="BN210" i="38"/>
  <c r="BO48" i="31"/>
  <c r="BO113" i="23"/>
  <c r="BO105" i="31"/>
  <c r="BN225" i="38" l="1"/>
  <c r="BN220" i="38"/>
  <c r="BN82" i="35"/>
  <c r="BN60" i="38"/>
  <c r="BJ19" i="22"/>
  <c r="BN81" i="35"/>
  <c r="BN70" i="38"/>
  <c r="BN71" i="38"/>
  <c r="BN59" i="38"/>
  <c r="BO51" i="35"/>
  <c r="BO54" i="35" s="1"/>
  <c r="BO48" i="35"/>
  <c r="BO24" i="30"/>
  <c r="BO30" i="31" s="1"/>
  <c r="BO33" i="31" s="1"/>
  <c r="BO75" i="31" s="1"/>
  <c r="BO67" i="35" s="1"/>
  <c r="BO73" i="35" s="1"/>
  <c r="BO24" i="35"/>
  <c r="BN90" i="38"/>
  <c r="BN91" i="35"/>
  <c r="BN75" i="38"/>
  <c r="BN77" i="38"/>
  <c r="BN94" i="38"/>
  <c r="BN92" i="35"/>
  <c r="BN76" i="38"/>
  <c r="BO21" i="31"/>
  <c r="BO74" i="31" s="1"/>
  <c r="BN93" i="35" l="1"/>
  <c r="BN104" i="38"/>
  <c r="BO180" i="38"/>
  <c r="BO187" i="38" s="1"/>
  <c r="BN83" i="35"/>
  <c r="BO66" i="35"/>
  <c r="BO27" i="35"/>
  <c r="BO30" i="35"/>
  <c r="BO33" i="35" s="1"/>
  <c r="BJ29" i="22"/>
  <c r="BJ33" i="22" s="1"/>
  <c r="BJ26" i="39" s="1"/>
  <c r="BJ35" i="22"/>
  <c r="BJ38" i="22" s="1"/>
  <c r="BJ27" i="39" s="1"/>
  <c r="BJ16" i="39" s="1"/>
  <c r="BJ113" i="22"/>
  <c r="BJ117" i="22" s="1"/>
  <c r="BJ59" i="39" s="1"/>
  <c r="BJ119" i="22"/>
  <c r="BJ122" i="22" s="1"/>
  <c r="BJ60" i="39" s="1"/>
  <c r="BJ85" i="22"/>
  <c r="BJ89" i="22" s="1"/>
  <c r="BJ48" i="39" s="1"/>
  <c r="BJ57" i="22"/>
  <c r="BJ61" i="22" s="1"/>
  <c r="BJ37" i="39" s="1"/>
  <c r="BJ63" i="22"/>
  <c r="BJ66" i="22" s="1"/>
  <c r="BJ38" i="39" s="1"/>
  <c r="BJ91" i="22"/>
  <c r="BJ94" i="22" s="1"/>
  <c r="BJ49" i="39" s="1"/>
  <c r="BN93" i="38"/>
  <c r="BN87" i="35"/>
  <c r="BO182" i="38"/>
  <c r="BO189" i="38" s="1"/>
  <c r="BN109" i="38"/>
  <c r="BN89" i="38"/>
  <c r="BN72" i="38"/>
  <c r="BJ21" i="22" s="1"/>
  <c r="BJ22" i="22" s="1"/>
  <c r="BN86" i="35"/>
  <c r="BN88" i="35" s="1"/>
  <c r="BN226" i="38"/>
  <c r="BJ47" i="22" l="1"/>
  <c r="BJ50" i="22" s="1"/>
  <c r="BJ32" i="39" s="1"/>
  <c r="BJ21" i="39" s="1"/>
  <c r="BO76" i="31" s="1"/>
  <c r="BJ75" i="22"/>
  <c r="BJ78" i="22" s="1"/>
  <c r="BJ43" i="39" s="1"/>
  <c r="BJ103" i="22"/>
  <c r="BJ106" i="22" s="1"/>
  <c r="BJ54" i="39" s="1"/>
  <c r="BJ131" i="22"/>
  <c r="BJ134" i="22" s="1"/>
  <c r="BJ65" i="39" s="1"/>
  <c r="BO179" i="38"/>
  <c r="BO186" i="38" s="1"/>
  <c r="BO193" i="38" s="1"/>
  <c r="BN103" i="38"/>
  <c r="BN105" i="38" s="1"/>
  <c r="BJ41" i="39"/>
  <c r="BO72" i="35"/>
  <c r="BJ52" i="39"/>
  <c r="BO196" i="38"/>
  <c r="BO140" i="38" s="1"/>
  <c r="BO215" i="38"/>
  <c r="BJ63" i="39"/>
  <c r="BO194" i="38"/>
  <c r="BO209" i="38"/>
  <c r="BO122" i="23"/>
  <c r="BO123" i="23" s="1"/>
  <c r="BO113" i="25"/>
  <c r="BO114" i="25" s="1"/>
  <c r="BO181" i="38"/>
  <c r="BO188" i="38" s="1"/>
  <c r="BO195" i="38" s="1"/>
  <c r="BN108" i="38"/>
  <c r="BN110" i="38" s="1"/>
  <c r="BN97" i="35" s="1"/>
  <c r="BN102" i="35" s="1"/>
  <c r="BJ15" i="39"/>
  <c r="BJ30" i="39"/>
  <c r="BN156" i="38" l="1"/>
  <c r="BN159" i="38" s="1"/>
  <c r="BN96" i="35"/>
  <c r="BN114" i="38"/>
  <c r="BO137" i="38"/>
  <c r="BO138" i="38" s="1"/>
  <c r="BO207" i="38"/>
  <c r="BO18" i="23"/>
  <c r="BO18" i="25"/>
  <c r="BO19" i="25" s="1"/>
  <c r="BJ19" i="39"/>
  <c r="BO213" i="38"/>
  <c r="BO139" i="38"/>
  <c r="BV177" i="25"/>
  <c r="CD177" i="25"/>
  <c r="BQ177" i="25"/>
  <c r="BY177" i="25"/>
  <c r="BT177" i="25"/>
  <c r="CB177" i="25"/>
  <c r="BW177" i="25"/>
  <c r="BU177" i="25"/>
  <c r="CC177" i="25"/>
  <c r="BX177" i="25"/>
  <c r="BO32" i="30"/>
  <c r="BS177" i="25"/>
  <c r="CA177" i="25"/>
  <c r="BR177" i="25"/>
  <c r="BP177" i="25"/>
  <c r="BP198" i="25" s="1"/>
  <c r="BZ177" i="25"/>
  <c r="H177" i="25"/>
  <c r="BO38" i="30"/>
  <c r="H196" i="23"/>
  <c r="BO110" i="31"/>
  <c r="BO112" i="31" s="1"/>
  <c r="BP109" i="31" s="1"/>
  <c r="BO68" i="35"/>
  <c r="BO77" i="31"/>
  <c r="BO83" i="38" s="1"/>
  <c r="BO74" i="35" l="1"/>
  <c r="BO75" i="35" s="1"/>
  <c r="BO69" i="35"/>
  <c r="BP91" i="31"/>
  <c r="CG82" i="25"/>
  <c r="BV82" i="25"/>
  <c r="BO17" i="30"/>
  <c r="BP82" i="25"/>
  <c r="BP103" i="25" s="1"/>
  <c r="BU82" i="25"/>
  <c r="BR82" i="25"/>
  <c r="BX82" i="25"/>
  <c r="BS82" i="25"/>
  <c r="BQ82" i="25"/>
  <c r="CD82" i="25"/>
  <c r="BY82" i="25"/>
  <c r="BZ82" i="25"/>
  <c r="CA82" i="25"/>
  <c r="CF82" i="25"/>
  <c r="CB82" i="25"/>
  <c r="CC82" i="25"/>
  <c r="BT82" i="25"/>
  <c r="CE82" i="25"/>
  <c r="CH82" i="25"/>
  <c r="BW82" i="25"/>
  <c r="H82" i="25"/>
  <c r="BQ196" i="23"/>
  <c r="BP196" i="23"/>
  <c r="BP217" i="23" s="1"/>
  <c r="BT196" i="23"/>
  <c r="BR196" i="23"/>
  <c r="BU196" i="23"/>
  <c r="BV196" i="23"/>
  <c r="BW196" i="23"/>
  <c r="BS196" i="23"/>
  <c r="BZ196" i="23"/>
  <c r="CD196" i="23"/>
  <c r="CA196" i="23"/>
  <c r="CC196" i="23"/>
  <c r="BX196" i="23"/>
  <c r="CB196" i="23"/>
  <c r="BY196" i="23"/>
  <c r="CF196" i="23"/>
  <c r="CH196" i="23"/>
  <c r="CE196" i="23"/>
  <c r="CG196" i="23"/>
  <c r="BO19" i="23"/>
  <c r="BO104" i="31"/>
  <c r="BO106" i="31" s="1"/>
  <c r="BP103" i="31" s="1"/>
  <c r="BO25" i="31"/>
  <c r="BO37" i="31" s="1"/>
  <c r="BO40" i="30"/>
  <c r="BP37" i="30" s="1"/>
  <c r="BO52" i="31"/>
  <c r="BO64" i="31" s="1"/>
  <c r="BO34" i="30"/>
  <c r="BP31" i="30" s="1"/>
  <c r="BO121" i="38"/>
  <c r="BO120" i="38"/>
  <c r="BJ15" i="22"/>
  <c r="BN101" i="35"/>
  <c r="BN98" i="35"/>
  <c r="BN103" i="35" s="1"/>
  <c r="BO127" i="38"/>
  <c r="BO126" i="38"/>
  <c r="BO157" i="38"/>
  <c r="BP33" i="30"/>
  <c r="BP58" i="31" s="1"/>
  <c r="BP19" i="35"/>
  <c r="BO122" i="38"/>
  <c r="BO123" i="38"/>
  <c r="BO124" i="38"/>
  <c r="BN167" i="38"/>
  <c r="BN169" i="38" s="1"/>
  <c r="BN160" i="38"/>
  <c r="BO132" i="38" l="1"/>
  <c r="BO146" i="38" s="1"/>
  <c r="BO51" i="31"/>
  <c r="BO19" i="30"/>
  <c r="BP16" i="30" s="1"/>
  <c r="BP90" i="31"/>
  <c r="H92" i="23"/>
  <c r="BO23" i="30"/>
  <c r="BO130" i="38"/>
  <c r="BO144" i="38" s="1"/>
  <c r="BO171" i="38"/>
  <c r="BO131" i="38"/>
  <c r="BO145" i="38" s="1"/>
  <c r="BP39" i="30"/>
  <c r="BP31" i="31" s="1"/>
  <c r="BP111" i="31"/>
  <c r="BP25" i="35"/>
  <c r="BP31" i="35" s="1"/>
  <c r="BP40" i="35"/>
  <c r="BP46" i="31"/>
  <c r="BO133" i="38"/>
  <c r="BO147" i="38" s="1"/>
  <c r="BP19" i="31"/>
  <c r="BP46" i="35"/>
  <c r="BP18" i="35"/>
  <c r="BP21" i="35" s="1"/>
  <c r="BP61" i="35" s="1"/>
  <c r="BP18" i="30"/>
  <c r="BP57" i="31" s="1"/>
  <c r="BP60" i="31" s="1"/>
  <c r="BO24" i="31" l="1"/>
  <c r="BO25" i="30"/>
  <c r="BP22" i="30" s="1"/>
  <c r="BU92" i="23"/>
  <c r="BR92" i="23"/>
  <c r="BS92" i="23"/>
  <c r="BP92" i="23"/>
  <c r="BT92" i="23"/>
  <c r="BQ92" i="23"/>
  <c r="BW92" i="23"/>
  <c r="BV92" i="23"/>
  <c r="CB92" i="23"/>
  <c r="CD92" i="23"/>
  <c r="BX92" i="23"/>
  <c r="BZ92" i="23"/>
  <c r="CA92" i="23"/>
  <c r="CH92" i="23"/>
  <c r="BY92" i="23"/>
  <c r="CG92" i="23"/>
  <c r="CE92" i="23"/>
  <c r="CC92" i="23"/>
  <c r="CF92" i="23"/>
  <c r="BP52" i="35"/>
  <c r="BO208" i="38"/>
  <c r="BP39" i="35"/>
  <c r="BP42" i="35" s="1"/>
  <c r="BP60" i="35" s="1"/>
  <c r="BP63" i="35" s="1"/>
  <c r="BP45" i="31"/>
  <c r="BO214" i="38"/>
  <c r="BO54" i="31"/>
  <c r="BO63" i="31"/>
  <c r="BO66" i="31" s="1"/>
  <c r="BP113" i="23" l="1"/>
  <c r="BP105" i="31"/>
  <c r="BP48" i="31"/>
  <c r="BP18" i="31"/>
  <c r="BP45" i="35"/>
  <c r="BO27" i="31"/>
  <c r="BO36" i="31"/>
  <c r="BO39" i="31" s="1"/>
  <c r="BO51" i="38"/>
  <c r="BO55" i="38"/>
  <c r="BO52" i="38"/>
  <c r="BO56" i="38"/>
  <c r="BO64" i="38"/>
  <c r="BO63" i="38"/>
  <c r="BO168" i="38"/>
  <c r="BO210" i="38"/>
  <c r="BO172" i="38"/>
  <c r="BO173" i="38" s="1"/>
  <c r="BO94" i="38" l="1"/>
  <c r="BO92" i="35"/>
  <c r="BO76" i="38"/>
  <c r="BP21" i="31"/>
  <c r="BP74" i="31" s="1"/>
  <c r="BO82" i="35"/>
  <c r="BO60" i="38"/>
  <c r="BK19" i="22"/>
  <c r="BO81" i="35"/>
  <c r="BO83" i="35" s="1"/>
  <c r="BO71" i="38"/>
  <c r="BO70" i="38"/>
  <c r="BO59" i="38"/>
  <c r="BO225" i="38"/>
  <c r="BO220" i="38"/>
  <c r="BO90" i="38"/>
  <c r="BO91" i="35"/>
  <c r="BO93" i="35" s="1"/>
  <c r="BO75" i="38"/>
  <c r="BO77" i="38"/>
  <c r="BP48" i="35"/>
  <c r="BP51" i="35"/>
  <c r="BP54" i="35" s="1"/>
  <c r="BP24" i="30"/>
  <c r="BP30" i="31" s="1"/>
  <c r="BP33" i="31" s="1"/>
  <c r="BP75" i="31" s="1"/>
  <c r="BP67" i="35" s="1"/>
  <c r="BP73" i="35" s="1"/>
  <c r="BP24" i="35"/>
  <c r="BK29" i="22" l="1"/>
  <c r="BK33" i="22" s="1"/>
  <c r="BK26" i="39" s="1"/>
  <c r="BK35" i="22"/>
  <c r="BK38" i="22" s="1"/>
  <c r="BK27" i="39" s="1"/>
  <c r="BK16" i="39" s="1"/>
  <c r="BK57" i="22"/>
  <c r="BK61" i="22" s="1"/>
  <c r="BK37" i="39" s="1"/>
  <c r="BK85" i="22"/>
  <c r="BK89" i="22" s="1"/>
  <c r="BK48" i="39" s="1"/>
  <c r="BK63" i="22"/>
  <c r="BK66" i="22" s="1"/>
  <c r="BK38" i="39" s="1"/>
  <c r="BK91" i="22"/>
  <c r="BK94" i="22" s="1"/>
  <c r="BK49" i="39" s="1"/>
  <c r="BK113" i="22"/>
  <c r="BK117" i="22" s="1"/>
  <c r="BK59" i="39" s="1"/>
  <c r="BK119" i="22"/>
  <c r="BK122" i="22" s="1"/>
  <c r="BK60" i="39" s="1"/>
  <c r="BO93" i="38"/>
  <c r="BO87" i="35"/>
  <c r="BP182" i="38"/>
  <c r="BP189" i="38" s="1"/>
  <c r="BO109" i="38"/>
  <c r="BP27" i="35"/>
  <c r="BP30" i="35"/>
  <c r="BP33" i="35" s="1"/>
  <c r="BP180" i="38"/>
  <c r="BP187" i="38" s="1"/>
  <c r="BO104" i="38"/>
  <c r="BO72" i="38"/>
  <c r="BK21" i="22" s="1"/>
  <c r="BK22" i="22" s="1"/>
  <c r="BO89" i="38"/>
  <c r="BO86" i="35"/>
  <c r="BO88" i="35" s="1"/>
  <c r="BO226" i="38"/>
  <c r="BP66" i="35"/>
  <c r="BK63" i="39" l="1"/>
  <c r="BP72" i="35"/>
  <c r="BP209" i="38"/>
  <c r="BP194" i="38"/>
  <c r="BP196" i="38"/>
  <c r="BP140" i="38" s="1"/>
  <c r="BP215" i="38"/>
  <c r="BK47" i="22"/>
  <c r="BK50" i="22" s="1"/>
  <c r="BK32" i="39" s="1"/>
  <c r="BK21" i="39" s="1"/>
  <c r="BP76" i="31" s="1"/>
  <c r="BK75" i="22"/>
  <c r="BK78" i="22" s="1"/>
  <c r="BK43" i="39" s="1"/>
  <c r="BK131" i="22"/>
  <c r="BK134" i="22" s="1"/>
  <c r="BK65" i="39" s="1"/>
  <c r="BK103" i="22"/>
  <c r="BK106" i="22" s="1"/>
  <c r="BK54" i="39" s="1"/>
  <c r="BK41" i="39"/>
  <c r="BO108" i="38"/>
  <c r="BO110" i="38" s="1"/>
  <c r="BO97" i="35" s="1"/>
  <c r="BO102" i="35" s="1"/>
  <c r="BP181" i="38"/>
  <c r="BP188" i="38" s="1"/>
  <c r="BP195" i="38" s="1"/>
  <c r="BP179" i="38"/>
  <c r="BP186" i="38" s="1"/>
  <c r="BP193" i="38" s="1"/>
  <c r="BO103" i="38"/>
  <c r="BO105" i="38" s="1"/>
  <c r="BK52" i="39"/>
  <c r="BP122" i="23"/>
  <c r="BP123" i="23" s="1"/>
  <c r="BP113" i="25"/>
  <c r="BP114" i="25" s="1"/>
  <c r="BK15" i="39"/>
  <c r="BK30" i="39"/>
  <c r="BO156" i="38" l="1"/>
  <c r="BO159" i="38" s="1"/>
  <c r="BO96" i="35"/>
  <c r="BO114" i="38"/>
  <c r="BP207" i="38"/>
  <c r="BP137" i="38"/>
  <c r="BP138" i="38" s="1"/>
  <c r="BP18" i="23"/>
  <c r="BP18" i="25"/>
  <c r="BP19" i="25" s="1"/>
  <c r="BK19" i="39"/>
  <c r="BP68" i="35"/>
  <c r="BP77" i="31"/>
  <c r="BP83" i="38" s="1"/>
  <c r="BP213" i="38"/>
  <c r="BP139" i="38"/>
  <c r="BS178" i="25"/>
  <c r="CA178" i="25"/>
  <c r="BV178" i="25"/>
  <c r="BQ178" i="25"/>
  <c r="BQ198" i="25" s="1"/>
  <c r="BY178" i="25"/>
  <c r="BT178" i="25"/>
  <c r="CB178" i="25"/>
  <c r="BP32" i="30"/>
  <c r="BR178" i="25"/>
  <c r="BZ178" i="25"/>
  <c r="BU178" i="25"/>
  <c r="CC178" i="25"/>
  <c r="BX178" i="25"/>
  <c r="CD178" i="25"/>
  <c r="CE178" i="25"/>
  <c r="BW178" i="25"/>
  <c r="H178" i="25"/>
  <c r="BP38" i="30"/>
  <c r="H197" i="23"/>
  <c r="BP110" i="31"/>
  <c r="BP112" i="31" s="1"/>
  <c r="BQ109" i="31" s="1"/>
  <c r="CG83" i="25" l="1"/>
  <c r="BP17" i="30"/>
  <c r="BZ83" i="25"/>
  <c r="BY83" i="25"/>
  <c r="CC83" i="25"/>
  <c r="CE83" i="25"/>
  <c r="BU83" i="25"/>
  <c r="BT83" i="25"/>
  <c r="BS83" i="25"/>
  <c r="BQ83" i="25"/>
  <c r="BQ103" i="25" s="1"/>
  <c r="BW83" i="25"/>
  <c r="BR83" i="25"/>
  <c r="BX83" i="25"/>
  <c r="CD83" i="25"/>
  <c r="BV83" i="25"/>
  <c r="CA83" i="25"/>
  <c r="CF83" i="25"/>
  <c r="CB83" i="25"/>
  <c r="CH83" i="25"/>
  <c r="H83" i="25"/>
  <c r="BP19" i="23"/>
  <c r="BP104" i="31"/>
  <c r="BP106" i="31" s="1"/>
  <c r="BQ103" i="31" s="1"/>
  <c r="BQ19" i="35"/>
  <c r="BQ33" i="30"/>
  <c r="BQ58" i="31" s="1"/>
  <c r="BP25" i="31"/>
  <c r="BP37" i="31" s="1"/>
  <c r="BP40" i="30"/>
  <c r="BQ37" i="30" s="1"/>
  <c r="BP121" i="38"/>
  <c r="BP120" i="38"/>
  <c r="BK15" i="22"/>
  <c r="BP122" i="38"/>
  <c r="BP123" i="38"/>
  <c r="BP124" i="38"/>
  <c r="BQ91" i="31"/>
  <c r="BP52" i="31"/>
  <c r="BP64" i="31" s="1"/>
  <c r="BP34" i="30"/>
  <c r="BQ31" i="30" s="1"/>
  <c r="BP127" i="38"/>
  <c r="BP157" i="38"/>
  <c r="BP126" i="38"/>
  <c r="BO101" i="35"/>
  <c r="BO98" i="35"/>
  <c r="BO103" i="35" s="1"/>
  <c r="BT197" i="23"/>
  <c r="BQ197" i="23"/>
  <c r="BQ217" i="23" s="1"/>
  <c r="BR197" i="23"/>
  <c r="BS197" i="23"/>
  <c r="BU197" i="23"/>
  <c r="BX197" i="23"/>
  <c r="BV197" i="23"/>
  <c r="BW197" i="23"/>
  <c r="BZ197" i="23"/>
  <c r="CD197" i="23"/>
  <c r="CA197" i="23"/>
  <c r="CC197" i="23"/>
  <c r="CB197" i="23"/>
  <c r="BY197" i="23"/>
  <c r="CF197" i="23"/>
  <c r="CH197" i="23"/>
  <c r="CE197" i="23"/>
  <c r="CG197" i="23"/>
  <c r="BP74" i="35"/>
  <c r="BP75" i="35" s="1"/>
  <c r="BP69" i="35"/>
  <c r="BO160" i="38"/>
  <c r="BO167" i="38"/>
  <c r="BO169" i="38" s="1"/>
  <c r="BP132" i="38" l="1"/>
  <c r="BP146" i="38" s="1"/>
  <c r="BQ39" i="30"/>
  <c r="BQ31" i="31" s="1"/>
  <c r="BQ111" i="31"/>
  <c r="BQ25" i="35"/>
  <c r="BQ31" i="35" s="1"/>
  <c r="BQ90" i="31"/>
  <c r="H93" i="23"/>
  <c r="BP23" i="30"/>
  <c r="BQ40" i="35"/>
  <c r="BQ46" i="31"/>
  <c r="BP130" i="38"/>
  <c r="BP144" i="38" s="1"/>
  <c r="BQ19" i="31"/>
  <c r="BQ46" i="35"/>
  <c r="BP131" i="38"/>
  <c r="BP145" i="38" s="1"/>
  <c r="BP133" i="38"/>
  <c r="BP147" i="38" s="1"/>
  <c r="BQ18" i="35"/>
  <c r="BQ21" i="35" s="1"/>
  <c r="BQ61" i="35" s="1"/>
  <c r="BQ18" i="30"/>
  <c r="BQ57" i="31" s="1"/>
  <c r="BQ60" i="31" s="1"/>
  <c r="BP51" i="31"/>
  <c r="BP19" i="30"/>
  <c r="BQ16" i="30" s="1"/>
  <c r="BP171" i="38" l="1"/>
  <c r="BP24" i="31"/>
  <c r="BP25" i="30"/>
  <c r="BQ22" i="30" s="1"/>
  <c r="BQ39" i="35"/>
  <c r="BQ42" i="35" s="1"/>
  <c r="BQ60" i="35" s="1"/>
  <c r="BQ63" i="35" s="1"/>
  <c r="BQ45" i="31"/>
  <c r="BQ93" i="23"/>
  <c r="BU93" i="23"/>
  <c r="BR93" i="23"/>
  <c r="BS93" i="23"/>
  <c r="BT93" i="23"/>
  <c r="BY93" i="23"/>
  <c r="BW93" i="23"/>
  <c r="BV93" i="23"/>
  <c r="CB93" i="23"/>
  <c r="BX93" i="23"/>
  <c r="CF93" i="23"/>
  <c r="BZ93" i="23"/>
  <c r="CD93" i="23"/>
  <c r="CH93" i="23"/>
  <c r="CG93" i="23"/>
  <c r="CA93" i="23"/>
  <c r="CE93" i="23"/>
  <c r="CC93" i="23"/>
  <c r="BP214" i="38"/>
  <c r="BQ52" i="35"/>
  <c r="BP54" i="31"/>
  <c r="BP63" i="31"/>
  <c r="BP66" i="31" s="1"/>
  <c r="BP208" i="38"/>
  <c r="BP64" i="38" l="1"/>
  <c r="BP51" i="38"/>
  <c r="BP55" i="38"/>
  <c r="BP52" i="38"/>
  <c r="BP56" i="38"/>
  <c r="BP63" i="38"/>
  <c r="BP168" i="38"/>
  <c r="BP210" i="38"/>
  <c r="BQ48" i="31"/>
  <c r="BP172" i="38"/>
  <c r="BP173" i="38" s="1"/>
  <c r="BQ113" i="23"/>
  <c r="BQ105" i="31"/>
  <c r="BQ18" i="31"/>
  <c r="BQ45" i="35"/>
  <c r="BP27" i="31"/>
  <c r="BP36" i="31"/>
  <c r="BP39" i="31" s="1"/>
  <c r="BQ21" i="31" l="1"/>
  <c r="BQ74" i="31" s="1"/>
  <c r="BP225" i="38"/>
  <c r="BP220" i="38"/>
  <c r="BP90" i="38"/>
  <c r="BP91" i="35"/>
  <c r="BP93" i="35" s="1"/>
  <c r="BP77" i="38"/>
  <c r="BP75" i="38"/>
  <c r="BP82" i="35"/>
  <c r="BP60" i="38"/>
  <c r="BQ51" i="35"/>
  <c r="BQ54" i="35" s="1"/>
  <c r="BQ48" i="35"/>
  <c r="BL19" i="22"/>
  <c r="BP81" i="35"/>
  <c r="BP71" i="38"/>
  <c r="BP70" i="38"/>
  <c r="BP59" i="38"/>
  <c r="BQ24" i="30"/>
  <c r="BQ30" i="31" s="1"/>
  <c r="BQ33" i="31" s="1"/>
  <c r="BQ75" i="31" s="1"/>
  <c r="BQ67" i="35" s="1"/>
  <c r="BQ73" i="35" s="1"/>
  <c r="BQ24" i="35"/>
  <c r="BP94" i="38"/>
  <c r="BP92" i="35"/>
  <c r="BP76" i="38"/>
  <c r="BP83" i="35" l="1"/>
  <c r="BL29" i="22"/>
  <c r="BL33" i="22" s="1"/>
  <c r="BL26" i="39" s="1"/>
  <c r="BL35" i="22"/>
  <c r="BL38" i="22" s="1"/>
  <c r="BL27" i="39" s="1"/>
  <c r="BL16" i="39" s="1"/>
  <c r="BL119" i="22"/>
  <c r="BL122" i="22" s="1"/>
  <c r="BL60" i="39" s="1"/>
  <c r="BL85" i="22"/>
  <c r="BL89" i="22" s="1"/>
  <c r="BL48" i="39" s="1"/>
  <c r="BL57" i="22"/>
  <c r="BL61" i="22" s="1"/>
  <c r="BL37" i="39" s="1"/>
  <c r="BL91" i="22"/>
  <c r="BL94" i="22" s="1"/>
  <c r="BL49" i="39" s="1"/>
  <c r="BL113" i="22"/>
  <c r="BL117" i="22" s="1"/>
  <c r="BL59" i="39" s="1"/>
  <c r="BL63" i="39" s="1"/>
  <c r="BL63" i="22"/>
  <c r="BL66" i="22" s="1"/>
  <c r="BL38" i="39" s="1"/>
  <c r="BP109" i="38"/>
  <c r="BQ182" i="38"/>
  <c r="BQ189" i="38" s="1"/>
  <c r="BP93" i="38"/>
  <c r="BP87" i="35"/>
  <c r="BP104" i="38"/>
  <c r="BQ180" i="38"/>
  <c r="BQ187" i="38" s="1"/>
  <c r="BQ27" i="35"/>
  <c r="BQ30" i="35"/>
  <c r="BQ33" i="35" s="1"/>
  <c r="BP72" i="38"/>
  <c r="BL21" i="22" s="1"/>
  <c r="BL22" i="22" s="1"/>
  <c r="BP89" i="38"/>
  <c r="BP86" i="35"/>
  <c r="BP226" i="38"/>
  <c r="BQ66" i="35"/>
  <c r="BL52" i="39" l="1"/>
  <c r="BP88" i="35"/>
  <c r="BL41" i="39"/>
  <c r="BQ194" i="38"/>
  <c r="BQ209" i="38"/>
  <c r="BQ72" i="35"/>
  <c r="BP108" i="38"/>
  <c r="BP110" i="38" s="1"/>
  <c r="BP97" i="35" s="1"/>
  <c r="BP102" i="35" s="1"/>
  <c r="BQ181" i="38"/>
  <c r="BQ188" i="38" s="1"/>
  <c r="BQ195" i="38" s="1"/>
  <c r="BQ215" i="38"/>
  <c r="BQ196" i="38"/>
  <c r="BQ140" i="38" s="1"/>
  <c r="BQ122" i="23"/>
  <c r="BQ123" i="23" s="1"/>
  <c r="BQ113" i="25"/>
  <c r="BQ114" i="25" s="1"/>
  <c r="BQ179" i="38"/>
  <c r="BQ186" i="38" s="1"/>
  <c r="BQ193" i="38" s="1"/>
  <c r="BP103" i="38"/>
  <c r="BP105" i="38" s="1"/>
  <c r="BL47" i="22"/>
  <c r="BL50" i="22" s="1"/>
  <c r="BL32" i="39" s="1"/>
  <c r="BL21" i="39" s="1"/>
  <c r="BQ76" i="31" s="1"/>
  <c r="BL75" i="22"/>
  <c r="BL78" i="22" s="1"/>
  <c r="BL43" i="39" s="1"/>
  <c r="BL103" i="22"/>
  <c r="BL106" i="22" s="1"/>
  <c r="BL54" i="39" s="1"/>
  <c r="BL131" i="22"/>
  <c r="BL134" i="22" s="1"/>
  <c r="BL65" i="39" s="1"/>
  <c r="BL15" i="39"/>
  <c r="BL30" i="39"/>
  <c r="BX179" i="25" l="1"/>
  <c r="BS179" i="25"/>
  <c r="CA179" i="25"/>
  <c r="BV179" i="25"/>
  <c r="CD179" i="25"/>
  <c r="BQ32" i="30"/>
  <c r="BY179" i="25"/>
  <c r="BW179" i="25"/>
  <c r="BR179" i="25"/>
  <c r="BR198" i="25" s="1"/>
  <c r="BZ179" i="25"/>
  <c r="BU179" i="25"/>
  <c r="CC179" i="25"/>
  <c r="BT179" i="25"/>
  <c r="CF179" i="25"/>
  <c r="CB179" i="25"/>
  <c r="CE179" i="25"/>
  <c r="H179" i="25"/>
  <c r="BQ68" i="35"/>
  <c r="BQ77" i="31"/>
  <c r="BQ83" i="38" s="1"/>
  <c r="BQ139" i="38"/>
  <c r="BQ213" i="38"/>
  <c r="BP156" i="38"/>
  <c r="BP159" i="38" s="1"/>
  <c r="BP114" i="38"/>
  <c r="BP96" i="35"/>
  <c r="BQ18" i="23"/>
  <c r="BQ18" i="25"/>
  <c r="BQ19" i="25" s="1"/>
  <c r="BL19" i="39"/>
  <c r="BQ38" i="30"/>
  <c r="H198" i="23"/>
  <c r="BQ110" i="31"/>
  <c r="BQ112" i="31" s="1"/>
  <c r="BR109" i="31" s="1"/>
  <c r="BQ137" i="38"/>
  <c r="BQ138" i="38" s="1"/>
  <c r="BQ207" i="38"/>
  <c r="BQ52" i="31" l="1"/>
  <c r="BQ64" i="31" s="1"/>
  <c r="BQ34" i="30"/>
  <c r="BR31" i="30" s="1"/>
  <c r="BR91" i="31"/>
  <c r="BP98" i="35"/>
  <c r="BP103" i="35" s="1"/>
  <c r="BP101" i="35"/>
  <c r="BR198" i="23"/>
  <c r="BR217" i="23" s="1"/>
  <c r="BS198" i="23"/>
  <c r="BU198" i="23"/>
  <c r="BT198" i="23"/>
  <c r="BX198" i="23"/>
  <c r="BV198" i="23"/>
  <c r="BW198" i="23"/>
  <c r="BY198" i="23"/>
  <c r="BZ198" i="23"/>
  <c r="CA198" i="23"/>
  <c r="CC198" i="23"/>
  <c r="CD198" i="23"/>
  <c r="CF198" i="23"/>
  <c r="CB198" i="23"/>
  <c r="CH198" i="23"/>
  <c r="CE198" i="23"/>
  <c r="CG198" i="23"/>
  <c r="BQ25" i="31"/>
  <c r="BQ37" i="31" s="1"/>
  <c r="BQ40" i="30"/>
  <c r="BR37" i="30" s="1"/>
  <c r="BQ122" i="38"/>
  <c r="BQ123" i="38"/>
  <c r="BQ124" i="38"/>
  <c r="BQ127" i="38"/>
  <c r="BQ157" i="38"/>
  <c r="BQ126" i="38"/>
  <c r="BQ19" i="23"/>
  <c r="BQ104" i="31"/>
  <c r="BQ106" i="31" s="1"/>
  <c r="BR103" i="31" s="1"/>
  <c r="BQ74" i="35"/>
  <c r="BQ75" i="35" s="1"/>
  <c r="BQ69" i="35"/>
  <c r="BP167" i="38"/>
  <c r="BP169" i="38" s="1"/>
  <c r="BP160" i="38"/>
  <c r="CG84" i="25"/>
  <c r="CD84" i="25"/>
  <c r="BV84" i="25"/>
  <c r="BY84" i="25"/>
  <c r="BR84" i="25"/>
  <c r="BR103" i="25" s="1"/>
  <c r="BT84" i="25"/>
  <c r="BS84" i="25"/>
  <c r="BW84" i="25"/>
  <c r="BX84" i="25"/>
  <c r="BZ84" i="25"/>
  <c r="BQ17" i="30"/>
  <c r="CA84" i="25"/>
  <c r="CC84" i="25"/>
  <c r="CF84" i="25"/>
  <c r="CB84" i="25"/>
  <c r="CH84" i="25"/>
  <c r="CE84" i="25"/>
  <c r="BU84" i="25"/>
  <c r="H84" i="25"/>
  <c r="BQ120" i="38"/>
  <c r="BQ121" i="38"/>
  <c r="BQ131" i="38" s="1"/>
  <c r="BQ145" i="38" s="1"/>
  <c r="BL15" i="22"/>
  <c r="BR33" i="30"/>
  <c r="BR58" i="31" s="1"/>
  <c r="BR19" i="35"/>
  <c r="BQ133" i="38" l="1"/>
  <c r="BQ147" i="38" s="1"/>
  <c r="BQ214" i="38"/>
  <c r="BQ208" i="38"/>
  <c r="BQ51" i="31"/>
  <c r="BQ19" i="30"/>
  <c r="BR16" i="30" s="1"/>
  <c r="BR90" i="31"/>
  <c r="BR19" i="31"/>
  <c r="BR46" i="35"/>
  <c r="BR46" i="31"/>
  <c r="BR40" i="35"/>
  <c r="BR18" i="30"/>
  <c r="BR57" i="31" s="1"/>
  <c r="BR60" i="31" s="1"/>
  <c r="BR18" i="35"/>
  <c r="BR21" i="35" s="1"/>
  <c r="BR61" i="35" s="1"/>
  <c r="BQ130" i="38"/>
  <c r="BQ144" i="38" s="1"/>
  <c r="BQ132" i="38"/>
  <c r="BQ146" i="38" s="1"/>
  <c r="BQ23" i="30"/>
  <c r="H94" i="23"/>
  <c r="BR39" i="30"/>
  <c r="BR31" i="31" s="1"/>
  <c r="BR111" i="31"/>
  <c r="BR25" i="35"/>
  <c r="BR31" i="35" s="1"/>
  <c r="BQ54" i="31" l="1"/>
  <c r="BQ63" i="31"/>
  <c r="BQ66" i="31" s="1"/>
  <c r="BQ51" i="38"/>
  <c r="BQ56" i="38"/>
  <c r="BQ63" i="38"/>
  <c r="BQ52" i="38"/>
  <c r="BQ64" i="38"/>
  <c r="BQ55" i="38"/>
  <c r="BQ168" i="38"/>
  <c r="BQ210" i="38"/>
  <c r="BV94" i="23"/>
  <c r="BS94" i="23"/>
  <c r="BR94" i="23"/>
  <c r="BX94" i="23"/>
  <c r="BT94" i="23"/>
  <c r="BU94" i="23"/>
  <c r="BY94" i="23"/>
  <c r="BW94" i="23"/>
  <c r="BZ94" i="23"/>
  <c r="CA94" i="23"/>
  <c r="CB94" i="23"/>
  <c r="CC94" i="23"/>
  <c r="CF94" i="23"/>
  <c r="CD94" i="23"/>
  <c r="CH94" i="23"/>
  <c r="CG94" i="23"/>
  <c r="CE94" i="23"/>
  <c r="BQ24" i="31"/>
  <c r="BQ25" i="30"/>
  <c r="BR22" i="30" s="1"/>
  <c r="BR52" i="35"/>
  <c r="BR45" i="31"/>
  <c r="BR39" i="35"/>
  <c r="BR42" i="35" s="1"/>
  <c r="BR60" i="35" s="1"/>
  <c r="BR63" i="35" s="1"/>
  <c r="BQ171" i="38"/>
  <c r="BQ172" i="38" s="1"/>
  <c r="BQ173" i="38" s="1"/>
  <c r="BQ90" i="38" l="1"/>
  <c r="BQ91" i="35"/>
  <c r="BQ77" i="38"/>
  <c r="BQ75" i="38"/>
  <c r="BR105" i="31"/>
  <c r="BR113" i="23"/>
  <c r="BM19" i="22"/>
  <c r="BQ71" i="38"/>
  <c r="BQ81" i="35"/>
  <c r="BQ70" i="38"/>
  <c r="BQ59" i="38"/>
  <c r="BQ220" i="38"/>
  <c r="BQ225" i="38"/>
  <c r="BQ27" i="31"/>
  <c r="BQ36" i="31"/>
  <c r="BQ39" i="31" s="1"/>
  <c r="BR48" i="31"/>
  <c r="BQ94" i="38"/>
  <c r="BQ76" i="38"/>
  <c r="BQ92" i="35"/>
  <c r="BR18" i="31"/>
  <c r="BR45" i="35"/>
  <c r="BQ82" i="35"/>
  <c r="BQ60" i="38"/>
  <c r="BM29" i="22" l="1"/>
  <c r="BM33" i="22" s="1"/>
  <c r="BM26" i="39" s="1"/>
  <c r="BM35" i="22"/>
  <c r="BM38" i="22" s="1"/>
  <c r="BM27" i="39" s="1"/>
  <c r="BM16" i="39" s="1"/>
  <c r="BM57" i="22"/>
  <c r="BM61" i="22" s="1"/>
  <c r="BM37" i="39" s="1"/>
  <c r="BM63" i="22"/>
  <c r="BM66" i="22" s="1"/>
  <c r="BM38" i="39" s="1"/>
  <c r="BM85" i="22"/>
  <c r="BM89" i="22" s="1"/>
  <c r="BM48" i="39" s="1"/>
  <c r="BM91" i="22"/>
  <c r="BM94" i="22" s="1"/>
  <c r="BM49" i="39" s="1"/>
  <c r="BM113" i="22"/>
  <c r="BM117" i="22" s="1"/>
  <c r="BM59" i="39" s="1"/>
  <c r="BM119" i="22"/>
  <c r="BM122" i="22" s="1"/>
  <c r="BM60" i="39" s="1"/>
  <c r="BR21" i="31"/>
  <c r="BR74" i="31" s="1"/>
  <c r="BQ109" i="38"/>
  <c r="BR182" i="38"/>
  <c r="BR189" i="38" s="1"/>
  <c r="BQ93" i="35"/>
  <c r="BR48" i="35"/>
  <c r="BR51" i="35"/>
  <c r="BR54" i="35" s="1"/>
  <c r="BR24" i="30"/>
  <c r="BR30" i="31" s="1"/>
  <c r="BR33" i="31" s="1"/>
  <c r="BR75" i="31" s="1"/>
  <c r="BR67" i="35" s="1"/>
  <c r="BR73" i="35" s="1"/>
  <c r="BR24" i="35"/>
  <c r="BQ89" i="38"/>
  <c r="BQ72" i="38"/>
  <c r="BM21" i="22" s="1"/>
  <c r="BM22" i="22" s="1"/>
  <c r="BQ86" i="35"/>
  <c r="BQ226" i="38"/>
  <c r="BQ93" i="38"/>
  <c r="BQ87" i="35"/>
  <c r="BQ83" i="35"/>
  <c r="BR180" i="38"/>
  <c r="BR187" i="38" s="1"/>
  <c r="BQ104" i="38"/>
  <c r="BM41" i="39" l="1"/>
  <c r="BQ88" i="35"/>
  <c r="BM63" i="39"/>
  <c r="BQ108" i="38"/>
  <c r="BQ110" i="38" s="1"/>
  <c r="BQ97" i="35" s="1"/>
  <c r="BQ102" i="35" s="1"/>
  <c r="BR181" i="38"/>
  <c r="BR188" i="38" s="1"/>
  <c r="BR195" i="38" s="1"/>
  <c r="BR122" i="23"/>
  <c r="BR123" i="23" s="1"/>
  <c r="BR113" i="25"/>
  <c r="BR114" i="25" s="1"/>
  <c r="BM52" i="39"/>
  <c r="BM47" i="22"/>
  <c r="BM50" i="22" s="1"/>
  <c r="BM32" i="39" s="1"/>
  <c r="BM21" i="39" s="1"/>
  <c r="BR76" i="31" s="1"/>
  <c r="BR68" i="35" s="1"/>
  <c r="BR74" i="35" s="1"/>
  <c r="BM103" i="22"/>
  <c r="BM106" i="22" s="1"/>
  <c r="BM54" i="39" s="1"/>
  <c r="BM75" i="22"/>
  <c r="BM78" i="22" s="1"/>
  <c r="BM43" i="39" s="1"/>
  <c r="BM131" i="22"/>
  <c r="BM134" i="22" s="1"/>
  <c r="BM65" i="39" s="1"/>
  <c r="BR196" i="38"/>
  <c r="BR140" i="38" s="1"/>
  <c r="BR215" i="38"/>
  <c r="BR194" i="38"/>
  <c r="BR209" i="38"/>
  <c r="BR179" i="38"/>
  <c r="BR186" i="38" s="1"/>
  <c r="BR193" i="38" s="1"/>
  <c r="BQ103" i="38"/>
  <c r="BQ105" i="38" s="1"/>
  <c r="BR27" i="35"/>
  <c r="BR30" i="35"/>
  <c r="BR33" i="35" s="1"/>
  <c r="BR66" i="35"/>
  <c r="BM15" i="39"/>
  <c r="BM30" i="39"/>
  <c r="BR207" i="38" l="1"/>
  <c r="BR137" i="38"/>
  <c r="BR138" i="38" s="1"/>
  <c r="BU180" i="25"/>
  <c r="CC180" i="25"/>
  <c r="BX180" i="25"/>
  <c r="BS180" i="25"/>
  <c r="BS198" i="25" s="1"/>
  <c r="CA180" i="25"/>
  <c r="BV180" i="25"/>
  <c r="CD180" i="25"/>
  <c r="BT180" i="25"/>
  <c r="CB180" i="25"/>
  <c r="BW180" i="25"/>
  <c r="BR32" i="30"/>
  <c r="BZ180" i="25"/>
  <c r="CF180" i="25"/>
  <c r="CG180" i="25"/>
  <c r="BY180" i="25"/>
  <c r="CE180" i="25"/>
  <c r="H180" i="25"/>
  <c r="BR72" i="35"/>
  <c r="BR75" i="35" s="1"/>
  <c r="BR69" i="35"/>
  <c r="BR77" i="31"/>
  <c r="BR83" i="38" s="1"/>
  <c r="BR38" i="30"/>
  <c r="H199" i="23"/>
  <c r="BR110" i="31"/>
  <c r="BR112" i="31" s="1"/>
  <c r="BS109" i="31" s="1"/>
  <c r="BR18" i="23"/>
  <c r="BR18" i="25"/>
  <c r="BR19" i="25" s="1"/>
  <c r="BM19" i="39"/>
  <c r="BR213" i="38"/>
  <c r="BR139" i="38"/>
  <c r="BQ156" i="38"/>
  <c r="BQ159" i="38" s="1"/>
  <c r="BQ96" i="35"/>
  <c r="BQ114" i="38"/>
  <c r="BU199" i="23" l="1"/>
  <c r="BS199" i="23"/>
  <c r="BS217" i="23" s="1"/>
  <c r="BT199" i="23"/>
  <c r="BW199" i="23"/>
  <c r="BV199" i="23"/>
  <c r="CB199" i="23"/>
  <c r="BY199" i="23"/>
  <c r="BZ199" i="23"/>
  <c r="BX199" i="23"/>
  <c r="CA199" i="23"/>
  <c r="CE199" i="23"/>
  <c r="CG199" i="23"/>
  <c r="CC199" i="23"/>
  <c r="CD199" i="23"/>
  <c r="CF199" i="23"/>
  <c r="CH199" i="23"/>
  <c r="BS19" i="35"/>
  <c r="BS33" i="30"/>
  <c r="BS58" i="31" s="1"/>
  <c r="BR123" i="38"/>
  <c r="BR122" i="38"/>
  <c r="BR124" i="38"/>
  <c r="BR52" i="31"/>
  <c r="BR64" i="31" s="1"/>
  <c r="BR34" i="30"/>
  <c r="BS31" i="30" s="1"/>
  <c r="CG85" i="25"/>
  <c r="BS85" i="25"/>
  <c r="BS103" i="25" s="1"/>
  <c r="BW85" i="25"/>
  <c r="CA85" i="25"/>
  <c r="BZ85" i="25"/>
  <c r="BR17" i="30"/>
  <c r="BV85" i="25"/>
  <c r="BU85" i="25"/>
  <c r="CB85" i="25"/>
  <c r="CE85" i="25"/>
  <c r="CD85" i="25"/>
  <c r="BX85" i="25"/>
  <c r="BY85" i="25"/>
  <c r="CF85" i="25"/>
  <c r="BT85" i="25"/>
  <c r="CC85" i="25"/>
  <c r="CH85" i="25"/>
  <c r="H85" i="25"/>
  <c r="BQ98" i="35"/>
  <c r="BQ103" i="35" s="1"/>
  <c r="BQ101" i="35"/>
  <c r="BQ160" i="38"/>
  <c r="BQ167" i="38"/>
  <c r="BQ169" i="38" s="1"/>
  <c r="BR25" i="31"/>
  <c r="BR37" i="31" s="1"/>
  <c r="BR40" i="30"/>
  <c r="BS37" i="30" s="1"/>
  <c r="BR127" i="38"/>
  <c r="BR157" i="38"/>
  <c r="BR126" i="38"/>
  <c r="BR19" i="23"/>
  <c r="BR104" i="31"/>
  <c r="BR106" i="31" s="1"/>
  <c r="BS103" i="31" s="1"/>
  <c r="BS91" i="31"/>
  <c r="BR121" i="38"/>
  <c r="BR120" i="38"/>
  <c r="BM15" i="22"/>
  <c r="BR133" i="38" l="1"/>
  <c r="BR147" i="38" s="1"/>
  <c r="BS40" i="35"/>
  <c r="BS46" i="31"/>
  <c r="BS90" i="31"/>
  <c r="H95" i="23"/>
  <c r="BR23" i="30"/>
  <c r="BR51" i="31"/>
  <c r="BR19" i="30"/>
  <c r="BS16" i="30" s="1"/>
  <c r="BR132" i="38"/>
  <c r="BR146" i="38" s="1"/>
  <c r="BR214" i="38"/>
  <c r="BS39" i="30"/>
  <c r="BS31" i="31" s="1"/>
  <c r="BS25" i="35"/>
  <c r="BS31" i="35" s="1"/>
  <c r="BS111" i="31"/>
  <c r="BR130" i="38"/>
  <c r="BR144" i="38" s="1"/>
  <c r="BR131" i="38"/>
  <c r="BR145" i="38" s="1"/>
  <c r="BS19" i="31"/>
  <c r="BS46" i="35"/>
  <c r="BS52" i="35" s="1"/>
  <c r="BS18" i="35"/>
  <c r="BS21" i="35" s="1"/>
  <c r="BS61" i="35" s="1"/>
  <c r="BS18" i="30"/>
  <c r="BS57" i="31" s="1"/>
  <c r="BS60" i="31" s="1"/>
  <c r="BR24" i="31" l="1"/>
  <c r="BR25" i="30"/>
  <c r="BS22" i="30" s="1"/>
  <c r="BR54" i="31"/>
  <c r="BR63" i="31"/>
  <c r="BR66" i="31" s="1"/>
  <c r="BV95" i="23"/>
  <c r="BW95" i="23"/>
  <c r="BS95" i="23"/>
  <c r="BX95" i="23"/>
  <c r="BY95" i="23"/>
  <c r="BU95" i="23"/>
  <c r="BZ95" i="23"/>
  <c r="CA95" i="23"/>
  <c r="CB95" i="23"/>
  <c r="BT95" i="23"/>
  <c r="CC95" i="23"/>
  <c r="CE95" i="23"/>
  <c r="CF95" i="23"/>
  <c r="CD95" i="23"/>
  <c r="CH95" i="23"/>
  <c r="CG95" i="23"/>
  <c r="BR171" i="38"/>
  <c r="BR208" i="38"/>
  <c r="BS45" i="31"/>
  <c r="BS39" i="35"/>
  <c r="BS42" i="35" s="1"/>
  <c r="BS60" i="35" s="1"/>
  <c r="BS63" i="35" s="1"/>
  <c r="BR172" i="38" l="1"/>
  <c r="BR173" i="38" s="1"/>
  <c r="BS113" i="23"/>
  <c r="BS105" i="31"/>
  <c r="BS18" i="31"/>
  <c r="BS45" i="35"/>
  <c r="BR64" i="38"/>
  <c r="BR63" i="38"/>
  <c r="BR51" i="38"/>
  <c r="BR55" i="38"/>
  <c r="BR52" i="38"/>
  <c r="BR56" i="38"/>
  <c r="BR168" i="38"/>
  <c r="BR210" i="38"/>
  <c r="BS48" i="31"/>
  <c r="BR27" i="31"/>
  <c r="BR36" i="31"/>
  <c r="BR39" i="31" s="1"/>
  <c r="BR225" i="38" l="1"/>
  <c r="BR220" i="38"/>
  <c r="BR82" i="35"/>
  <c r="BR60" i="38"/>
  <c r="BS51" i="35"/>
  <c r="BS54" i="35" s="1"/>
  <c r="BS48" i="35"/>
  <c r="BS21" i="31"/>
  <c r="BS74" i="31" s="1"/>
  <c r="BN19" i="22"/>
  <c r="BR81" i="35"/>
  <c r="BR70" i="38"/>
  <c r="BR71" i="38"/>
  <c r="BR59" i="38"/>
  <c r="BR94" i="38"/>
  <c r="BR76" i="38"/>
  <c r="BR92" i="35"/>
  <c r="BR90" i="38"/>
  <c r="BR75" i="38"/>
  <c r="BR77" i="38"/>
  <c r="BR91" i="35"/>
  <c r="BS24" i="30"/>
  <c r="BS30" i="31" s="1"/>
  <c r="BS33" i="31" s="1"/>
  <c r="BS75" i="31" s="1"/>
  <c r="BS67" i="35" s="1"/>
  <c r="BS73" i="35" s="1"/>
  <c r="BS24" i="35"/>
  <c r="BS66" i="35" l="1"/>
  <c r="BR72" i="38"/>
  <c r="BN21" i="22" s="1"/>
  <c r="BN22" i="22" s="1"/>
  <c r="BR89" i="38"/>
  <c r="BR86" i="35"/>
  <c r="BR226" i="38"/>
  <c r="BS30" i="35"/>
  <c r="BS33" i="35" s="1"/>
  <c r="BS27" i="35"/>
  <c r="BS182" i="38"/>
  <c r="BS189" i="38" s="1"/>
  <c r="BR109" i="38"/>
  <c r="BR93" i="35"/>
  <c r="BR93" i="38"/>
  <c r="BR87" i="35"/>
  <c r="BR83" i="35"/>
  <c r="BR104" i="38"/>
  <c r="BS180" i="38"/>
  <c r="BS187" i="38" s="1"/>
  <c r="BN29" i="22"/>
  <c r="BN33" i="22" s="1"/>
  <c r="BN26" i="39" s="1"/>
  <c r="BN35" i="22"/>
  <c r="BN38" i="22" s="1"/>
  <c r="BN27" i="39" s="1"/>
  <c r="BN16" i="39" s="1"/>
  <c r="BN85" i="22"/>
  <c r="BN89" i="22" s="1"/>
  <c r="BN48" i="39" s="1"/>
  <c r="BN57" i="22"/>
  <c r="BN61" i="22" s="1"/>
  <c r="BN37" i="39" s="1"/>
  <c r="BN91" i="22"/>
  <c r="BN94" i="22" s="1"/>
  <c r="BN49" i="39" s="1"/>
  <c r="BN63" i="22"/>
  <c r="BN66" i="22" s="1"/>
  <c r="BN38" i="39" s="1"/>
  <c r="BN113" i="22"/>
  <c r="BN117" i="22" s="1"/>
  <c r="BN59" i="39" s="1"/>
  <c r="BN119" i="22"/>
  <c r="BN122" i="22" s="1"/>
  <c r="BN60" i="39" s="1"/>
  <c r="BR88" i="35" l="1"/>
  <c r="BN63" i="39"/>
  <c r="BN52" i="39"/>
  <c r="BN47" i="22"/>
  <c r="BN50" i="22" s="1"/>
  <c r="BN32" i="39" s="1"/>
  <c r="BN21" i="39" s="1"/>
  <c r="BS76" i="31" s="1"/>
  <c r="BN131" i="22"/>
  <c r="BN134" i="22" s="1"/>
  <c r="BN65" i="39" s="1"/>
  <c r="BN103" i="22"/>
  <c r="BN106" i="22" s="1"/>
  <c r="BN54" i="39" s="1"/>
  <c r="BN75" i="22"/>
  <c r="BN78" i="22" s="1"/>
  <c r="BN43" i="39" s="1"/>
  <c r="BN41" i="39"/>
  <c r="BR108" i="38"/>
  <c r="BR110" i="38" s="1"/>
  <c r="BR97" i="35" s="1"/>
  <c r="BR102" i="35" s="1"/>
  <c r="BS181" i="38"/>
  <c r="BS188" i="38" s="1"/>
  <c r="BS195" i="38" s="1"/>
  <c r="BS122" i="23"/>
  <c r="BS123" i="23" s="1"/>
  <c r="BS113" i="25"/>
  <c r="BS114" i="25" s="1"/>
  <c r="BR103" i="38"/>
  <c r="BR105" i="38" s="1"/>
  <c r="BS179" i="38"/>
  <c r="BS186" i="38" s="1"/>
  <c r="BS193" i="38" s="1"/>
  <c r="BN15" i="39"/>
  <c r="BN30" i="39"/>
  <c r="BS209" i="38"/>
  <c r="BS194" i="38"/>
  <c r="BS196" i="38"/>
  <c r="BS140" i="38" s="1"/>
  <c r="BS215" i="38"/>
  <c r="BS72" i="35"/>
  <c r="BR156" i="38" l="1"/>
  <c r="BR159" i="38" s="1"/>
  <c r="BR114" i="38"/>
  <c r="BR96" i="35"/>
  <c r="BS18" i="23"/>
  <c r="BS18" i="25"/>
  <c r="BS19" i="25" s="1"/>
  <c r="BN19" i="39"/>
  <c r="BZ181" i="25"/>
  <c r="BU181" i="25"/>
  <c r="CC181" i="25"/>
  <c r="BX181" i="25"/>
  <c r="BS32" i="30"/>
  <c r="CA181" i="25"/>
  <c r="BY181" i="25"/>
  <c r="CG181" i="25"/>
  <c r="BT181" i="25"/>
  <c r="BT198" i="25" s="1"/>
  <c r="CB181" i="25"/>
  <c r="BW181" i="25"/>
  <c r="CE181" i="25"/>
  <c r="CD181" i="25"/>
  <c r="CF181" i="25"/>
  <c r="BV181" i="25"/>
  <c r="CH181" i="25"/>
  <c r="H181" i="25"/>
  <c r="BS137" i="38"/>
  <c r="BS138" i="38" s="1"/>
  <c r="BS207" i="38"/>
  <c r="BS38" i="30"/>
  <c r="H200" i="23"/>
  <c r="BS110" i="31"/>
  <c r="BS112" i="31" s="1"/>
  <c r="BT109" i="31" s="1"/>
  <c r="BS68" i="35"/>
  <c r="BS77" i="31"/>
  <c r="BS83" i="38" s="1"/>
  <c r="BS139" i="38"/>
  <c r="BS213" i="38"/>
  <c r="CG86" i="25" l="1"/>
  <c r="BT86" i="25"/>
  <c r="BT103" i="25" s="1"/>
  <c r="CD86" i="25"/>
  <c r="BS17" i="30"/>
  <c r="BU86" i="25"/>
  <c r="CC86" i="25"/>
  <c r="CB86" i="25"/>
  <c r="CE86" i="25"/>
  <c r="BW86" i="25"/>
  <c r="BV86" i="25"/>
  <c r="BX86" i="25"/>
  <c r="BY86" i="25"/>
  <c r="BZ86" i="25"/>
  <c r="CA86" i="25"/>
  <c r="CF86" i="25"/>
  <c r="CH86" i="25"/>
  <c r="H86" i="25"/>
  <c r="BS123" i="38"/>
  <c r="BS122" i="38"/>
  <c r="BS124" i="38"/>
  <c r="BS127" i="38"/>
  <c r="BS157" i="38"/>
  <c r="BS126" i="38"/>
  <c r="BV200" i="23"/>
  <c r="BW200" i="23"/>
  <c r="BY200" i="23"/>
  <c r="BT200" i="23"/>
  <c r="BT217" i="23" s="1"/>
  <c r="BU200" i="23"/>
  <c r="BX200" i="23"/>
  <c r="CB200" i="23"/>
  <c r="BZ200" i="23"/>
  <c r="CA200" i="23"/>
  <c r="CC200" i="23"/>
  <c r="CH200" i="23"/>
  <c r="CE200" i="23"/>
  <c r="CG200" i="23"/>
  <c r="CD200" i="23"/>
  <c r="CF200" i="23"/>
  <c r="BS19" i="23"/>
  <c r="BS104" i="31"/>
  <c r="BS106" i="31" s="1"/>
  <c r="BT103" i="31" s="1"/>
  <c r="BS74" i="35"/>
  <c r="BS75" i="35" s="1"/>
  <c r="BS69" i="35"/>
  <c r="BT91" i="31"/>
  <c r="BT33" i="30"/>
  <c r="BT58" i="31" s="1"/>
  <c r="BT19" i="35"/>
  <c r="BS25" i="31"/>
  <c r="BS37" i="31" s="1"/>
  <c r="BS40" i="30"/>
  <c r="BT37" i="30" s="1"/>
  <c r="BS52" i="31"/>
  <c r="BS64" i="31" s="1"/>
  <c r="BS34" i="30"/>
  <c r="BT31" i="30" s="1"/>
  <c r="BR101" i="35"/>
  <c r="BR98" i="35"/>
  <c r="BR103" i="35" s="1"/>
  <c r="BS120" i="38"/>
  <c r="BS121" i="38"/>
  <c r="BS131" i="38" s="1"/>
  <c r="BS145" i="38" s="1"/>
  <c r="BN15" i="22"/>
  <c r="BR160" i="38"/>
  <c r="BR167" i="38"/>
  <c r="BR169" i="38" s="1"/>
  <c r="BS23" i="30" l="1"/>
  <c r="H96" i="23"/>
  <c r="BT40" i="35"/>
  <c r="BT46" i="31"/>
  <c r="BT39" i="30"/>
  <c r="BT31" i="31" s="1"/>
  <c r="BT111" i="31"/>
  <c r="BT25" i="35"/>
  <c r="BT31" i="35" s="1"/>
  <c r="BS132" i="38"/>
  <c r="BS146" i="38" s="1"/>
  <c r="BT18" i="30"/>
  <c r="BT57" i="31" s="1"/>
  <c r="BT60" i="31" s="1"/>
  <c r="BT18" i="35"/>
  <c r="BT21" i="35" s="1"/>
  <c r="BT61" i="35" s="1"/>
  <c r="BS130" i="38"/>
  <c r="BS144" i="38" s="1"/>
  <c r="BS51" i="31"/>
  <c r="BS19" i="30"/>
  <c r="BT16" i="30" s="1"/>
  <c r="BT19" i="31"/>
  <c r="BT46" i="35"/>
  <c r="BS133" i="38"/>
  <c r="BS147" i="38" s="1"/>
  <c r="BS208" i="38"/>
  <c r="BT90" i="31"/>
  <c r="BS171" i="38" l="1"/>
  <c r="BS172" i="38" s="1"/>
  <c r="BS173" i="38" s="1"/>
  <c r="BS214" i="38"/>
  <c r="BT39" i="35"/>
  <c r="BT42" i="35" s="1"/>
  <c r="BT60" i="35" s="1"/>
  <c r="BT63" i="35" s="1"/>
  <c r="BT45" i="31"/>
  <c r="BT52" i="35"/>
  <c r="BT96" i="23"/>
  <c r="BU96" i="23"/>
  <c r="BV96" i="23"/>
  <c r="BW96" i="23"/>
  <c r="BY96" i="23"/>
  <c r="BZ96" i="23"/>
  <c r="CA96" i="23"/>
  <c r="CB96" i="23"/>
  <c r="BX96" i="23"/>
  <c r="CD96" i="23"/>
  <c r="CC96" i="23"/>
  <c r="CE96" i="23"/>
  <c r="CF96" i="23"/>
  <c r="CH96" i="23"/>
  <c r="CG96" i="23"/>
  <c r="BS54" i="31"/>
  <c r="BS63" i="31"/>
  <c r="BS66" i="31" s="1"/>
  <c r="BS64" i="38"/>
  <c r="BS63" i="38"/>
  <c r="BS51" i="38"/>
  <c r="BS56" i="38"/>
  <c r="BS55" i="38"/>
  <c r="BS52" i="38"/>
  <c r="BS168" i="38"/>
  <c r="BS210" i="38"/>
  <c r="BS24" i="31"/>
  <c r="BS25" i="30"/>
  <c r="BT22" i="30" s="1"/>
  <c r="BT48" i="31" l="1"/>
  <c r="BS82" i="35"/>
  <c r="BS60" i="38"/>
  <c r="BS27" i="31"/>
  <c r="BS36" i="31"/>
  <c r="BS39" i="31" s="1"/>
  <c r="BT18" i="31"/>
  <c r="BT45" i="35"/>
  <c r="BO19" i="22"/>
  <c r="BS81" i="35"/>
  <c r="BS71" i="38"/>
  <c r="BS70" i="38"/>
  <c r="BS59" i="38"/>
  <c r="BS90" i="38"/>
  <c r="BS91" i="35"/>
  <c r="BS93" i="35" s="1"/>
  <c r="BS77" i="38"/>
  <c r="BS75" i="38"/>
  <c r="BS94" i="38"/>
  <c r="BS92" i="35"/>
  <c r="BS76" i="38"/>
  <c r="BS225" i="38"/>
  <c r="BS220" i="38"/>
  <c r="BT113" i="23"/>
  <c r="BT105" i="31"/>
  <c r="BS83" i="35" l="1"/>
  <c r="BT24" i="30"/>
  <c r="BT30" i="31" s="1"/>
  <c r="BT33" i="31" s="1"/>
  <c r="BT75" i="31" s="1"/>
  <c r="BT67" i="35" s="1"/>
  <c r="BT73" i="35" s="1"/>
  <c r="BT24" i="35"/>
  <c r="BS104" i="38"/>
  <c r="BT180" i="38"/>
  <c r="BT187" i="38" s="1"/>
  <c r="BT21" i="31"/>
  <c r="BT74" i="31" s="1"/>
  <c r="BS89" i="38"/>
  <c r="BS72" i="38"/>
  <c r="BO21" i="22" s="1"/>
  <c r="BO22" i="22" s="1"/>
  <c r="BS86" i="35"/>
  <c r="BS226" i="38"/>
  <c r="BS93" i="38"/>
  <c r="BS87" i="35"/>
  <c r="BS109" i="38"/>
  <c r="BT182" i="38"/>
  <c r="BT189" i="38" s="1"/>
  <c r="BO35" i="22"/>
  <c r="BO38" i="22" s="1"/>
  <c r="BO27" i="39" s="1"/>
  <c r="BO16" i="39" s="1"/>
  <c r="BO29" i="22"/>
  <c r="BO33" i="22" s="1"/>
  <c r="BO26" i="39" s="1"/>
  <c r="BO91" i="22"/>
  <c r="BO94" i="22" s="1"/>
  <c r="BO49" i="39" s="1"/>
  <c r="BO113" i="22"/>
  <c r="BO117" i="22" s="1"/>
  <c r="BO59" i="39" s="1"/>
  <c r="BO119" i="22"/>
  <c r="BO122" i="22" s="1"/>
  <c r="BO60" i="39" s="1"/>
  <c r="BO63" i="22"/>
  <c r="BO66" i="22" s="1"/>
  <c r="BO38" i="39" s="1"/>
  <c r="BO57" i="22"/>
  <c r="BO61" i="22" s="1"/>
  <c r="BO37" i="39" s="1"/>
  <c r="BO85" i="22"/>
  <c r="BO89" i="22" s="1"/>
  <c r="BO48" i="39" s="1"/>
  <c r="BO52" i="39" s="1"/>
  <c r="BT51" i="35"/>
  <c r="BT54" i="35" s="1"/>
  <c r="BT48" i="35"/>
  <c r="BO41" i="39" l="1"/>
  <c r="BT215" i="38"/>
  <c r="BT196" i="38"/>
  <c r="BT140" i="38" s="1"/>
  <c r="BT179" i="38"/>
  <c r="BT186" i="38" s="1"/>
  <c r="BT193" i="38" s="1"/>
  <c r="BS103" i="38"/>
  <c r="BS105" i="38" s="1"/>
  <c r="BO47" i="22"/>
  <c r="BO50" i="22" s="1"/>
  <c r="BO32" i="39" s="1"/>
  <c r="BO21" i="39" s="1"/>
  <c r="BT76" i="31" s="1"/>
  <c r="BT68" i="35" s="1"/>
  <c r="BT74" i="35" s="1"/>
  <c r="BO131" i="22"/>
  <c r="BO134" i="22" s="1"/>
  <c r="BO65" i="39" s="1"/>
  <c r="BO75" i="22"/>
  <c r="BO78" i="22" s="1"/>
  <c r="BO43" i="39" s="1"/>
  <c r="BO103" i="22"/>
  <c r="BO106" i="22" s="1"/>
  <c r="BO54" i="39" s="1"/>
  <c r="BT66" i="35"/>
  <c r="BO63" i="39"/>
  <c r="BS108" i="38"/>
  <c r="BS110" i="38" s="1"/>
  <c r="BS97" i="35" s="1"/>
  <c r="BS102" i="35" s="1"/>
  <c r="BT181" i="38"/>
  <c r="BT188" i="38" s="1"/>
  <c r="BT195" i="38" s="1"/>
  <c r="BT194" i="38"/>
  <c r="BT209" i="38"/>
  <c r="BO15" i="39"/>
  <c r="BO30" i="39"/>
  <c r="BS88" i="35"/>
  <c r="BT30" i="35"/>
  <c r="BT33" i="35" s="1"/>
  <c r="BT27" i="35"/>
  <c r="BT122" i="23"/>
  <c r="BT123" i="23" s="1"/>
  <c r="BT113" i="25"/>
  <c r="BT114" i="25" s="1"/>
  <c r="BT213" i="38" l="1"/>
  <c r="BT139" i="38"/>
  <c r="BT38" i="30"/>
  <c r="H201" i="23"/>
  <c r="BT110" i="31"/>
  <c r="BT112" i="31" s="1"/>
  <c r="BU109" i="31" s="1"/>
  <c r="BT69" i="35"/>
  <c r="BT72" i="35"/>
  <c r="BT75" i="35" s="1"/>
  <c r="CG182" i="25"/>
  <c r="BW182" i="25"/>
  <c r="BZ182" i="25"/>
  <c r="BU182" i="25"/>
  <c r="BU198" i="25" s="1"/>
  <c r="CC182" i="25"/>
  <c r="BX182" i="25"/>
  <c r="BV182" i="25"/>
  <c r="CD182" i="25"/>
  <c r="BY182" i="25"/>
  <c r="BT32" i="30"/>
  <c r="CB182" i="25"/>
  <c r="CA182" i="25"/>
  <c r="CE182" i="25"/>
  <c r="CF182" i="25"/>
  <c r="CH182" i="25"/>
  <c r="H182" i="25"/>
  <c r="BS156" i="38"/>
  <c r="BS159" i="38" s="1"/>
  <c r="BS96" i="35"/>
  <c r="BS114" i="38"/>
  <c r="BT207" i="38"/>
  <c r="BT137" i="38"/>
  <c r="BT138" i="38" s="1"/>
  <c r="BT77" i="31"/>
  <c r="BT83" i="38" s="1"/>
  <c r="BT18" i="23"/>
  <c r="BT18" i="25"/>
  <c r="BT19" i="25" s="1"/>
  <c r="BO19" i="39"/>
  <c r="BU91" i="31" l="1"/>
  <c r="CG87" i="25"/>
  <c r="BX87" i="25"/>
  <c r="BW87" i="25"/>
  <c r="CA87" i="25"/>
  <c r="CD87" i="25"/>
  <c r="BV87" i="25"/>
  <c r="BT17" i="30"/>
  <c r="BU87" i="25"/>
  <c r="BU103" i="25" s="1"/>
  <c r="CC87" i="25"/>
  <c r="CB87" i="25"/>
  <c r="CE87" i="25"/>
  <c r="BY87" i="25"/>
  <c r="BZ87" i="25"/>
  <c r="CH87" i="25"/>
  <c r="CF87" i="25"/>
  <c r="H87" i="25"/>
  <c r="BT19" i="23"/>
  <c r="BT104" i="31"/>
  <c r="BT106" i="31" s="1"/>
  <c r="BU103" i="31" s="1"/>
  <c r="BT127" i="38"/>
  <c r="BT157" i="38"/>
  <c r="BT126" i="38"/>
  <c r="BU201" i="23"/>
  <c r="BU217" i="23" s="1"/>
  <c r="BV201" i="23"/>
  <c r="BW201" i="23"/>
  <c r="BX201" i="23"/>
  <c r="BY201" i="23"/>
  <c r="CB201" i="23"/>
  <c r="BZ201" i="23"/>
  <c r="CH201" i="23"/>
  <c r="CE201" i="23"/>
  <c r="CG201" i="23"/>
  <c r="CC201" i="23"/>
  <c r="CD201" i="23"/>
  <c r="CF201" i="23"/>
  <c r="CA201" i="23"/>
  <c r="BU33" i="30"/>
  <c r="BU58" i="31" s="1"/>
  <c r="BU19" i="35"/>
  <c r="BT25" i="31"/>
  <c r="BT37" i="31" s="1"/>
  <c r="BT40" i="30"/>
  <c r="BU37" i="30" s="1"/>
  <c r="BS160" i="38"/>
  <c r="BS167" i="38"/>
  <c r="BS169" i="38" s="1"/>
  <c r="BT121" i="38"/>
  <c r="BT131" i="38" s="1"/>
  <c r="BT145" i="38" s="1"/>
  <c r="BT120" i="38"/>
  <c r="BO15" i="22"/>
  <c r="BS98" i="35"/>
  <c r="BS103" i="35" s="1"/>
  <c r="BS101" i="35"/>
  <c r="BT52" i="31"/>
  <c r="BT64" i="31" s="1"/>
  <c r="BT34" i="30"/>
  <c r="BU31" i="30" s="1"/>
  <c r="BT122" i="38"/>
  <c r="BT123" i="38"/>
  <c r="BT124" i="38"/>
  <c r="BT133" i="38" l="1"/>
  <c r="BT147" i="38" s="1"/>
  <c r="BT214" i="38" s="1"/>
  <c r="BT132" i="38"/>
  <c r="BT146" i="38" s="1"/>
  <c r="BU40" i="35"/>
  <c r="BU46" i="31"/>
  <c r="BT23" i="30"/>
  <c r="H97" i="23"/>
  <c r="BU90" i="31"/>
  <c r="BU18" i="30"/>
  <c r="BU57" i="31" s="1"/>
  <c r="BU60" i="31" s="1"/>
  <c r="BU18" i="35"/>
  <c r="BU21" i="35" s="1"/>
  <c r="BU61" i="35" s="1"/>
  <c r="BT130" i="38"/>
  <c r="BT144" i="38" s="1"/>
  <c r="BT208" i="38"/>
  <c r="BU19" i="31"/>
  <c r="BU46" i="35"/>
  <c r="BT51" i="31"/>
  <c r="BT19" i="30"/>
  <c r="BU16" i="30" s="1"/>
  <c r="BU39" i="30"/>
  <c r="BU31" i="31" s="1"/>
  <c r="BU111" i="31"/>
  <c r="BU25" i="35"/>
  <c r="BU31" i="35" s="1"/>
  <c r="BT171" i="38" l="1"/>
  <c r="BT63" i="38"/>
  <c r="BT51" i="38"/>
  <c r="BT55" i="38"/>
  <c r="BT52" i="38"/>
  <c r="BT64" i="38"/>
  <c r="BT56" i="38"/>
  <c r="BT168" i="38"/>
  <c r="BT210" i="38"/>
  <c r="BU39" i="35"/>
  <c r="BU42" i="35" s="1"/>
  <c r="BU60" i="35" s="1"/>
  <c r="BU63" i="35" s="1"/>
  <c r="BU45" i="31"/>
  <c r="BT54" i="31"/>
  <c r="BT63" i="31"/>
  <c r="BT66" i="31" s="1"/>
  <c r="BT172" i="38"/>
  <c r="BT173" i="38" s="1"/>
  <c r="BU52" i="35"/>
  <c r="BV97" i="23"/>
  <c r="BW97" i="23"/>
  <c r="BX97" i="23"/>
  <c r="BU97" i="23"/>
  <c r="CC97" i="23"/>
  <c r="BY97" i="23"/>
  <c r="BZ97" i="23"/>
  <c r="CA97" i="23"/>
  <c r="CB97" i="23"/>
  <c r="CG97" i="23"/>
  <c r="CE97" i="23"/>
  <c r="CF97" i="23"/>
  <c r="CD97" i="23"/>
  <c r="CH97" i="23"/>
  <c r="BT24" i="31"/>
  <c r="BT25" i="30"/>
  <c r="BU22" i="30" s="1"/>
  <c r="BT225" i="38" l="1"/>
  <c r="BT220" i="38"/>
  <c r="BT27" i="31"/>
  <c r="BT36" i="31"/>
  <c r="BT39" i="31" s="1"/>
  <c r="BT94" i="38"/>
  <c r="BT92" i="35"/>
  <c r="BT76" i="38"/>
  <c r="BU18" i="31"/>
  <c r="BU45" i="35"/>
  <c r="BU113" i="23"/>
  <c r="BU105" i="31"/>
  <c r="BT82" i="35"/>
  <c r="BT60" i="38"/>
  <c r="BU48" i="31"/>
  <c r="BP19" i="22"/>
  <c r="BT70" i="38"/>
  <c r="BT81" i="35"/>
  <c r="BT71" i="38"/>
  <c r="BT59" i="38"/>
  <c r="BT90" i="38"/>
  <c r="BT91" i="35"/>
  <c r="BT75" i="38"/>
  <c r="BT77" i="38"/>
  <c r="BT93" i="35" l="1"/>
  <c r="BU180" i="38"/>
  <c r="BU187" i="38" s="1"/>
  <c r="BT104" i="38"/>
  <c r="BT89" i="38"/>
  <c r="BT72" i="38"/>
  <c r="BP21" i="22" s="1"/>
  <c r="BP22" i="22" s="1"/>
  <c r="BT86" i="35"/>
  <c r="BT88" i="35" s="1"/>
  <c r="BT226" i="38"/>
  <c r="BT83" i="35"/>
  <c r="BT93" i="38"/>
  <c r="BT87" i="35"/>
  <c r="BT109" i="38"/>
  <c r="BU182" i="38"/>
  <c r="BU189" i="38" s="1"/>
  <c r="BU24" i="30"/>
  <c r="BU30" i="31" s="1"/>
  <c r="BU33" i="31" s="1"/>
  <c r="BU75" i="31" s="1"/>
  <c r="BU67" i="35" s="1"/>
  <c r="BU73" i="35" s="1"/>
  <c r="BU24" i="35"/>
  <c r="BU51" i="35"/>
  <c r="BU54" i="35" s="1"/>
  <c r="BU48" i="35"/>
  <c r="BP29" i="22"/>
  <c r="BP33" i="22" s="1"/>
  <c r="BP26" i="39" s="1"/>
  <c r="BP35" i="22"/>
  <c r="BP38" i="22" s="1"/>
  <c r="BP27" i="39" s="1"/>
  <c r="BP16" i="39" s="1"/>
  <c r="BP63" i="22"/>
  <c r="BP66" i="22" s="1"/>
  <c r="BP38" i="39" s="1"/>
  <c r="BP91" i="22"/>
  <c r="BP94" i="22" s="1"/>
  <c r="BP49" i="39" s="1"/>
  <c r="BP119" i="22"/>
  <c r="BP122" i="22" s="1"/>
  <c r="BP60" i="39" s="1"/>
  <c r="BP85" i="22"/>
  <c r="BP89" i="22" s="1"/>
  <c r="BP48" i="39" s="1"/>
  <c r="BP52" i="39" s="1"/>
  <c r="BP57" i="22"/>
  <c r="BP61" i="22" s="1"/>
  <c r="BP37" i="39" s="1"/>
  <c r="BP41" i="39" s="1"/>
  <c r="BP113" i="22"/>
  <c r="BP117" i="22" s="1"/>
  <c r="BP59" i="39" s="1"/>
  <c r="BP63" i="39" s="1"/>
  <c r="BU21" i="31"/>
  <c r="BU74" i="31" s="1"/>
  <c r="BP47" i="22" l="1"/>
  <c r="BP50" i="22" s="1"/>
  <c r="BP32" i="39" s="1"/>
  <c r="BP21" i="39" s="1"/>
  <c r="BU76" i="31" s="1"/>
  <c r="BU68" i="35" s="1"/>
  <c r="BU74" i="35" s="1"/>
  <c r="BP75" i="22"/>
  <c r="BP78" i="22" s="1"/>
  <c r="BP43" i="39" s="1"/>
  <c r="BP131" i="22"/>
  <c r="BP134" i="22" s="1"/>
  <c r="BP65" i="39" s="1"/>
  <c r="BP103" i="22"/>
  <c r="BP106" i="22" s="1"/>
  <c r="BP54" i="39" s="1"/>
  <c r="BU27" i="35"/>
  <c r="BU30" i="35"/>
  <c r="BU33" i="35" s="1"/>
  <c r="BU196" i="38"/>
  <c r="BU140" i="38" s="1"/>
  <c r="BU215" i="38"/>
  <c r="BT103" i="38"/>
  <c r="BT105" i="38" s="1"/>
  <c r="BU179" i="38"/>
  <c r="BU186" i="38" s="1"/>
  <c r="BU193" i="38" s="1"/>
  <c r="BU122" i="23"/>
  <c r="BU123" i="23" s="1"/>
  <c r="BU113" i="25"/>
  <c r="BU114" i="25" s="1"/>
  <c r="BU66" i="35"/>
  <c r="BP15" i="39"/>
  <c r="BP30" i="39"/>
  <c r="BU181" i="38"/>
  <c r="BU188" i="38" s="1"/>
  <c r="BU195" i="38" s="1"/>
  <c r="BT108" i="38"/>
  <c r="BT110" i="38" s="1"/>
  <c r="BT97" i="35" s="1"/>
  <c r="BT102" i="35" s="1"/>
  <c r="BU194" i="38"/>
  <c r="BU209" i="38"/>
  <c r="BU77" i="31" l="1"/>
  <c r="BU83" i="38" s="1"/>
  <c r="BU127" i="38" s="1"/>
  <c r="BU157" i="38"/>
  <c r="BU126" i="38"/>
  <c r="CG183" i="25"/>
  <c r="CB183" i="25"/>
  <c r="BW183" i="25"/>
  <c r="BZ183" i="25"/>
  <c r="BU32" i="30"/>
  <c r="CC183" i="25"/>
  <c r="CA183" i="25"/>
  <c r="BV183" i="25"/>
  <c r="BV198" i="25" s="1"/>
  <c r="CD183" i="25"/>
  <c r="BY183" i="25"/>
  <c r="BX183" i="25"/>
  <c r="CE183" i="25"/>
  <c r="CF183" i="25"/>
  <c r="CH183" i="25"/>
  <c r="H183" i="25"/>
  <c r="BU18" i="23"/>
  <c r="BU18" i="25"/>
  <c r="BU19" i="25" s="1"/>
  <c r="BP19" i="39"/>
  <c r="BU72" i="35"/>
  <c r="BU75" i="35" s="1"/>
  <c r="BU69" i="35"/>
  <c r="BU38" i="30"/>
  <c r="H202" i="23"/>
  <c r="BU110" i="31"/>
  <c r="BU112" i="31" s="1"/>
  <c r="BV109" i="31" s="1"/>
  <c r="BU137" i="38"/>
  <c r="BU138" i="38" s="1"/>
  <c r="BU207" i="38"/>
  <c r="BU139" i="38"/>
  <c r="BU213" i="38"/>
  <c r="BT156" i="38"/>
  <c r="BT159" i="38" s="1"/>
  <c r="BT96" i="35"/>
  <c r="BT114" i="38"/>
  <c r="BU52" i="31" l="1"/>
  <c r="BU64" i="31" s="1"/>
  <c r="BU34" i="30"/>
  <c r="BV31" i="30" s="1"/>
  <c r="BT101" i="35"/>
  <c r="BT98" i="35"/>
  <c r="BT103" i="35" s="1"/>
  <c r="BT167" i="38"/>
  <c r="BT169" i="38" s="1"/>
  <c r="BT160" i="38"/>
  <c r="BU25" i="31"/>
  <c r="BU37" i="31" s="1"/>
  <c r="BU40" i="30"/>
  <c r="BV37" i="30" s="1"/>
  <c r="BU122" i="38"/>
  <c r="BU132" i="38" s="1"/>
  <c r="BU146" i="38" s="1"/>
  <c r="BU123" i="38"/>
  <c r="BU133" i="38" s="1"/>
  <c r="BU147" i="38" s="1"/>
  <c r="BU124" i="38"/>
  <c r="BU121" i="38"/>
  <c r="BU131" i="38" s="1"/>
  <c r="BU145" i="38" s="1"/>
  <c r="BU120" i="38"/>
  <c r="BP15" i="22"/>
  <c r="BW88" i="25"/>
  <c r="CG88" i="25"/>
  <c r="BU17" i="30"/>
  <c r="CC88" i="25"/>
  <c r="CB88" i="25"/>
  <c r="CE88" i="25"/>
  <c r="CD88" i="25"/>
  <c r="BV88" i="25"/>
  <c r="BV103" i="25" s="1"/>
  <c r="BX88" i="25"/>
  <c r="BZ88" i="25"/>
  <c r="CF88" i="25"/>
  <c r="CA88" i="25"/>
  <c r="CH88" i="25"/>
  <c r="BY88" i="25"/>
  <c r="H88" i="25"/>
  <c r="BU19" i="23"/>
  <c r="BU104" i="31"/>
  <c r="BU106" i="31" s="1"/>
  <c r="BV103" i="31" s="1"/>
  <c r="BV33" i="30"/>
  <c r="BV58" i="31" s="1"/>
  <c r="BV19" i="35"/>
  <c r="BV91" i="31"/>
  <c r="CA202" i="23"/>
  <c r="BV202" i="23"/>
  <c r="BV217" i="23" s="1"/>
  <c r="BY202" i="23"/>
  <c r="CB202" i="23"/>
  <c r="BW202" i="23"/>
  <c r="BX202" i="23"/>
  <c r="CH202" i="23"/>
  <c r="BZ202" i="23"/>
  <c r="CE202" i="23"/>
  <c r="CG202" i="23"/>
  <c r="CC202" i="23"/>
  <c r="CD202" i="23"/>
  <c r="CF202" i="23"/>
  <c r="BV90" i="31" l="1"/>
  <c r="BV19" i="31"/>
  <c r="BV46" i="35"/>
  <c r="BU23" i="30"/>
  <c r="H98" i="23"/>
  <c r="BU130" i="38"/>
  <c r="BU144" i="38" s="1"/>
  <c r="BV18" i="30"/>
  <c r="BV57" i="31" s="1"/>
  <c r="BV60" i="31" s="1"/>
  <c r="BV18" i="35"/>
  <c r="BV21" i="35" s="1"/>
  <c r="BV61" i="35" s="1"/>
  <c r="BV39" i="30"/>
  <c r="BV31" i="31" s="1"/>
  <c r="BV111" i="31"/>
  <c r="BV25" i="35"/>
  <c r="BV31" i="35" s="1"/>
  <c r="BU208" i="38"/>
  <c r="BU51" i="31"/>
  <c r="BU19" i="30"/>
  <c r="BV16" i="30" s="1"/>
  <c r="BU214" i="38"/>
  <c r="BV40" i="35"/>
  <c r="BV46" i="31"/>
  <c r="BU55" i="38" l="1"/>
  <c r="BU52" i="38"/>
  <c r="BU56" i="38"/>
  <c r="BU63" i="38"/>
  <c r="BU64" i="38"/>
  <c r="BU51" i="38"/>
  <c r="BU168" i="38"/>
  <c r="BU210" i="38"/>
  <c r="BY98" i="23"/>
  <c r="BV98" i="23"/>
  <c r="BX98" i="23"/>
  <c r="CC98" i="23"/>
  <c r="BZ98" i="23"/>
  <c r="CA98" i="23"/>
  <c r="BW98" i="23"/>
  <c r="CB98" i="23"/>
  <c r="CG98" i="23"/>
  <c r="CE98" i="23"/>
  <c r="CF98" i="23"/>
  <c r="CD98" i="23"/>
  <c r="CH98" i="23"/>
  <c r="BV52" i="35"/>
  <c r="BV39" i="35"/>
  <c r="BV42" i="35" s="1"/>
  <c r="BV60" i="35" s="1"/>
  <c r="BV63" i="35" s="1"/>
  <c r="BV45" i="31"/>
  <c r="BU54" i="31"/>
  <c r="BU63" i="31"/>
  <c r="BU66" i="31" s="1"/>
  <c r="BU24" i="31"/>
  <c r="BU25" i="30"/>
  <c r="BV22" i="30" s="1"/>
  <c r="BU171" i="38"/>
  <c r="BU172" i="38" s="1"/>
  <c r="BU173" i="38" s="1"/>
  <c r="BU225" i="38" l="1"/>
  <c r="BU220" i="38"/>
  <c r="BV18" i="31"/>
  <c r="BV45" i="35"/>
  <c r="BV48" i="31"/>
  <c r="BU27" i="31"/>
  <c r="BU36" i="31"/>
  <c r="BU39" i="31" s="1"/>
  <c r="BQ19" i="22"/>
  <c r="BU71" i="38"/>
  <c r="BU81" i="35"/>
  <c r="BU70" i="38"/>
  <c r="BU59" i="38"/>
  <c r="BU94" i="38"/>
  <c r="BU92" i="35"/>
  <c r="BU76" i="38"/>
  <c r="BU90" i="38"/>
  <c r="BU91" i="35"/>
  <c r="BU77" i="38"/>
  <c r="BU75" i="38"/>
  <c r="BV113" i="23"/>
  <c r="BV105" i="31"/>
  <c r="BU82" i="35"/>
  <c r="BU60" i="38"/>
  <c r="BV182" i="38" l="1"/>
  <c r="BV189" i="38" s="1"/>
  <c r="BU109" i="38"/>
  <c r="BV24" i="30"/>
  <c r="BV30" i="31" s="1"/>
  <c r="BV33" i="31" s="1"/>
  <c r="BV75" i="31" s="1"/>
  <c r="BV67" i="35" s="1"/>
  <c r="BV73" i="35" s="1"/>
  <c r="BV24" i="35"/>
  <c r="BU72" i="38"/>
  <c r="BQ21" i="22" s="1"/>
  <c r="BQ22" i="22" s="1"/>
  <c r="BU89" i="38"/>
  <c r="BU86" i="35"/>
  <c r="BU88" i="35" s="1"/>
  <c r="BU226" i="38"/>
  <c r="BU83" i="35"/>
  <c r="BV21" i="31"/>
  <c r="BV74" i="31" s="1"/>
  <c r="BU93" i="35"/>
  <c r="BV180" i="38"/>
  <c r="BV187" i="38" s="1"/>
  <c r="BU104" i="38"/>
  <c r="BQ35" i="22"/>
  <c r="BQ38" i="22" s="1"/>
  <c r="BQ27" i="39" s="1"/>
  <c r="BQ16" i="39" s="1"/>
  <c r="BQ29" i="22"/>
  <c r="BQ33" i="22" s="1"/>
  <c r="BQ26" i="39" s="1"/>
  <c r="BQ85" i="22"/>
  <c r="BQ89" i="22" s="1"/>
  <c r="BQ48" i="39" s="1"/>
  <c r="BQ91" i="22"/>
  <c r="BQ94" i="22" s="1"/>
  <c r="BQ49" i="39" s="1"/>
  <c r="BQ63" i="22"/>
  <c r="BQ66" i="22" s="1"/>
  <c r="BQ38" i="39" s="1"/>
  <c r="BQ57" i="22"/>
  <c r="BQ61" i="22" s="1"/>
  <c r="BQ37" i="39" s="1"/>
  <c r="BQ113" i="22"/>
  <c r="BQ117" i="22" s="1"/>
  <c r="BQ59" i="39" s="1"/>
  <c r="BQ119" i="22"/>
  <c r="BQ122" i="22" s="1"/>
  <c r="BQ60" i="39" s="1"/>
  <c r="BV51" i="35"/>
  <c r="BV54" i="35" s="1"/>
  <c r="BV48" i="35"/>
  <c r="BU93" i="38"/>
  <c r="BU87" i="35"/>
  <c r="BQ41" i="39" l="1"/>
  <c r="BV122" i="23"/>
  <c r="BV123" i="23" s="1"/>
  <c r="BV113" i="25"/>
  <c r="BV114" i="25" s="1"/>
  <c r="BQ47" i="22"/>
  <c r="BQ50" i="22" s="1"/>
  <c r="BQ32" i="39" s="1"/>
  <c r="BQ21" i="39" s="1"/>
  <c r="BV76" i="31" s="1"/>
  <c r="BV68" i="35" s="1"/>
  <c r="BV74" i="35" s="1"/>
  <c r="BQ75" i="22"/>
  <c r="BQ78" i="22" s="1"/>
  <c r="BQ43" i="39" s="1"/>
  <c r="BQ103" i="22"/>
  <c r="BQ106" i="22" s="1"/>
  <c r="BQ54" i="39" s="1"/>
  <c r="BQ131" i="22"/>
  <c r="BQ134" i="22" s="1"/>
  <c r="BQ65" i="39" s="1"/>
  <c r="BV209" i="38"/>
  <c r="BV194" i="38"/>
  <c r="BU103" i="38"/>
  <c r="BU105" i="38" s="1"/>
  <c r="BV179" i="38"/>
  <c r="BV186" i="38" s="1"/>
  <c r="BV193" i="38" s="1"/>
  <c r="BQ63" i="39"/>
  <c r="BV30" i="35"/>
  <c r="BV33" i="35" s="1"/>
  <c r="BV27" i="35"/>
  <c r="BU108" i="38"/>
  <c r="BU110" i="38" s="1"/>
  <c r="BU97" i="35" s="1"/>
  <c r="BU102" i="35" s="1"/>
  <c r="BV181" i="38"/>
  <c r="BV188" i="38" s="1"/>
  <c r="BV195" i="38" s="1"/>
  <c r="BV66" i="35"/>
  <c r="BQ52" i="39"/>
  <c r="BQ15" i="39"/>
  <c r="BQ30" i="39"/>
  <c r="BV196" i="38"/>
  <c r="BV140" i="38" s="1"/>
  <c r="BV215" i="38"/>
  <c r="BV207" i="38" l="1"/>
  <c r="BV137" i="38"/>
  <c r="BV138" i="38" s="1"/>
  <c r="BV139" i="38"/>
  <c r="BV213" i="38"/>
  <c r="BV18" i="23"/>
  <c r="BV18" i="25"/>
  <c r="BV19" i="25" s="1"/>
  <c r="BQ19" i="39"/>
  <c r="BV69" i="35"/>
  <c r="BV72" i="35"/>
  <c r="BV75" i="35" s="1"/>
  <c r="BU156" i="38"/>
  <c r="BU159" i="38" s="1"/>
  <c r="BU96" i="35"/>
  <c r="BU114" i="38"/>
  <c r="CG184" i="25"/>
  <c r="BY184" i="25"/>
  <c r="CB184" i="25"/>
  <c r="BW184" i="25"/>
  <c r="BW198" i="25" s="1"/>
  <c r="CE184" i="25"/>
  <c r="BZ184" i="25"/>
  <c r="BX184" i="25"/>
  <c r="CA184" i="25"/>
  <c r="BV32" i="30"/>
  <c r="CH184" i="25"/>
  <c r="CD184" i="25"/>
  <c r="CC184" i="25"/>
  <c r="CF184" i="25"/>
  <c r="H184" i="25"/>
  <c r="BV77" i="31"/>
  <c r="BV83" i="38" s="1"/>
  <c r="H203" i="23"/>
  <c r="BV38" i="30"/>
  <c r="BV110" i="31"/>
  <c r="BV112" i="31" s="1"/>
  <c r="BW109" i="31" s="1"/>
  <c r="BW203" i="23" l="1"/>
  <c r="BW217" i="23" s="1"/>
  <c r="BZ203" i="23"/>
  <c r="CA203" i="23"/>
  <c r="CC203" i="23"/>
  <c r="BY203" i="23"/>
  <c r="CB203" i="23"/>
  <c r="CH203" i="23"/>
  <c r="CE203" i="23"/>
  <c r="CG203" i="23"/>
  <c r="CF203" i="23"/>
  <c r="CD203" i="23"/>
  <c r="BX203" i="23"/>
  <c r="BV127" i="38"/>
  <c r="BV157" i="38"/>
  <c r="BV126" i="38"/>
  <c r="BW33" i="30"/>
  <c r="BW58" i="31" s="1"/>
  <c r="BW19" i="35"/>
  <c r="BV52" i="31"/>
  <c r="BV64" i="31" s="1"/>
  <c r="BV34" i="30"/>
  <c r="BW31" i="30" s="1"/>
  <c r="BV19" i="23"/>
  <c r="BV104" i="31"/>
  <c r="BV106" i="31" s="1"/>
  <c r="BW103" i="31" s="1"/>
  <c r="BW91" i="31"/>
  <c r="BY89" i="25"/>
  <c r="BX89" i="25"/>
  <c r="CB89" i="25"/>
  <c r="CD89" i="25"/>
  <c r="CG89" i="25"/>
  <c r="BZ89" i="25"/>
  <c r="CA89" i="25"/>
  <c r="BV17" i="30"/>
  <c r="BW89" i="25"/>
  <c r="BW103" i="25" s="1"/>
  <c r="CC89" i="25"/>
  <c r="CE89" i="25"/>
  <c r="CH89" i="25"/>
  <c r="CF89" i="25"/>
  <c r="H89" i="25"/>
  <c r="BV25" i="31"/>
  <c r="BV37" i="31" s="1"/>
  <c r="BV40" i="30"/>
  <c r="BW37" i="30" s="1"/>
  <c r="BV122" i="38"/>
  <c r="BV132" i="38" s="1"/>
  <c r="BV146" i="38" s="1"/>
  <c r="BV123" i="38"/>
  <c r="BV133" i="38" s="1"/>
  <c r="BV147" i="38" s="1"/>
  <c r="BV124" i="38"/>
  <c r="BU98" i="35"/>
  <c r="BU103" i="35" s="1"/>
  <c r="BU101" i="35"/>
  <c r="BU167" i="38"/>
  <c r="BU169" i="38" s="1"/>
  <c r="BU160" i="38"/>
  <c r="BV121" i="38"/>
  <c r="BV131" i="38" s="1"/>
  <c r="BV145" i="38" s="1"/>
  <c r="BV120" i="38"/>
  <c r="BQ15" i="22"/>
  <c r="BV130" i="38" l="1"/>
  <c r="BV144" i="38" s="1"/>
  <c r="BW90" i="31"/>
  <c r="BV23" i="30"/>
  <c r="H99" i="23"/>
  <c r="BW18" i="30"/>
  <c r="BW57" i="31" s="1"/>
  <c r="BW60" i="31" s="1"/>
  <c r="BW18" i="35"/>
  <c r="BW21" i="35" s="1"/>
  <c r="BW61" i="35" s="1"/>
  <c r="BV51" i="31"/>
  <c r="BV19" i="30"/>
  <c r="BW16" i="30" s="1"/>
  <c r="BW40" i="35"/>
  <c r="BW46" i="31"/>
  <c r="BV208" i="38"/>
  <c r="BW19" i="31"/>
  <c r="BW46" i="35"/>
  <c r="BV214" i="38"/>
  <c r="BW39" i="30"/>
  <c r="BW31" i="31" s="1"/>
  <c r="BW111" i="31"/>
  <c r="BW25" i="35"/>
  <c r="BW31" i="35" s="1"/>
  <c r="BV171" i="38" l="1"/>
  <c r="BV56" i="38"/>
  <c r="BV64" i="38"/>
  <c r="BV63" i="38"/>
  <c r="BV51" i="38"/>
  <c r="BV55" i="38"/>
  <c r="BV52" i="38"/>
  <c r="BV168" i="38"/>
  <c r="BV210" i="38"/>
  <c r="BW99" i="23"/>
  <c r="CD99" i="23"/>
  <c r="BY99" i="23"/>
  <c r="CC99" i="23"/>
  <c r="BZ99" i="23"/>
  <c r="CA99" i="23"/>
  <c r="BX99" i="23"/>
  <c r="CH99" i="23"/>
  <c r="CG99" i="23"/>
  <c r="CB99" i="23"/>
  <c r="CE99" i="23"/>
  <c r="CF99" i="23"/>
  <c r="BV24" i="31"/>
  <c r="BV25" i="30"/>
  <c r="BW22" i="30" s="1"/>
  <c r="BW52" i="35"/>
  <c r="BW39" i="35"/>
  <c r="BW42" i="35" s="1"/>
  <c r="BW60" i="35" s="1"/>
  <c r="BW63" i="35" s="1"/>
  <c r="BW45" i="31"/>
  <c r="BV54" i="31"/>
  <c r="BV63" i="31"/>
  <c r="BV66" i="31" s="1"/>
  <c r="BV172" i="38"/>
  <c r="BV173" i="38" s="1"/>
  <c r="BV220" i="38" l="1"/>
  <c r="BV225" i="38"/>
  <c r="BV82" i="35"/>
  <c r="BV60" i="38"/>
  <c r="BR19" i="22"/>
  <c r="BV81" i="35"/>
  <c r="BV83" i="35" s="1"/>
  <c r="BV71" i="38"/>
  <c r="BV70" i="38"/>
  <c r="BV59" i="38"/>
  <c r="BV90" i="38"/>
  <c r="BV91" i="35"/>
  <c r="BV75" i="38"/>
  <c r="BV77" i="38"/>
  <c r="BW18" i="31"/>
  <c r="BW45" i="35"/>
  <c r="BV27" i="31"/>
  <c r="BV36" i="31"/>
  <c r="BV39" i="31" s="1"/>
  <c r="BV94" i="38"/>
  <c r="BV92" i="35"/>
  <c r="BV76" i="38"/>
  <c r="BW48" i="31"/>
  <c r="BW105" i="31"/>
  <c r="BW113" i="23"/>
  <c r="BR29" i="22" l="1"/>
  <c r="BR33" i="22" s="1"/>
  <c r="BR26" i="39" s="1"/>
  <c r="BR35" i="22"/>
  <c r="BR38" i="22" s="1"/>
  <c r="BR27" i="39" s="1"/>
  <c r="BR16" i="39" s="1"/>
  <c r="BR63" i="22"/>
  <c r="BR66" i="22" s="1"/>
  <c r="BR38" i="39" s="1"/>
  <c r="BR57" i="22"/>
  <c r="BR61" i="22" s="1"/>
  <c r="BR37" i="39" s="1"/>
  <c r="BR85" i="22"/>
  <c r="BR89" i="22" s="1"/>
  <c r="BR48" i="39" s="1"/>
  <c r="BR91" i="22"/>
  <c r="BR94" i="22" s="1"/>
  <c r="BR49" i="39" s="1"/>
  <c r="BR113" i="22"/>
  <c r="BR117" i="22" s="1"/>
  <c r="BR59" i="39" s="1"/>
  <c r="BR119" i="22"/>
  <c r="BR122" i="22" s="1"/>
  <c r="BR60" i="39" s="1"/>
  <c r="BV93" i="35"/>
  <c r="BW51" i="35"/>
  <c r="BW54" i="35" s="1"/>
  <c r="BW48" i="35"/>
  <c r="BW21" i="31"/>
  <c r="BW74" i="31" s="1"/>
  <c r="BV93" i="38"/>
  <c r="BV87" i="35"/>
  <c r="BW182" i="38"/>
  <c r="BW189" i="38" s="1"/>
  <c r="BV109" i="38"/>
  <c r="BV104" i="38"/>
  <c r="BW180" i="38"/>
  <c r="BW187" i="38" s="1"/>
  <c r="BW24" i="30"/>
  <c r="BW30" i="31" s="1"/>
  <c r="BW33" i="31" s="1"/>
  <c r="BW75" i="31" s="1"/>
  <c r="BW67" i="35" s="1"/>
  <c r="BW73" i="35" s="1"/>
  <c r="BW24" i="35"/>
  <c r="BV89" i="38"/>
  <c r="BV72" i="38"/>
  <c r="BR21" i="22" s="1"/>
  <c r="BR22" i="22" s="1"/>
  <c r="BV86" i="35"/>
  <c r="BV226" i="38"/>
  <c r="BR41" i="39" l="1"/>
  <c r="BR52" i="39"/>
  <c r="BW181" i="38"/>
  <c r="BW188" i="38" s="1"/>
  <c r="BW195" i="38" s="1"/>
  <c r="BV108" i="38"/>
  <c r="BV110" i="38" s="1"/>
  <c r="BV97" i="35" s="1"/>
  <c r="BV102" i="35" s="1"/>
  <c r="BW66" i="35"/>
  <c r="BW194" i="38"/>
  <c r="BW209" i="38"/>
  <c r="BW179" i="38"/>
  <c r="BW186" i="38" s="1"/>
  <c r="BW193" i="38" s="1"/>
  <c r="BV103" i="38"/>
  <c r="BV105" i="38" s="1"/>
  <c r="BW27" i="35"/>
  <c r="BW30" i="35"/>
  <c r="BW33" i="35" s="1"/>
  <c r="BV88" i="35"/>
  <c r="BW122" i="23"/>
  <c r="BW123" i="23" s="1"/>
  <c r="BW113" i="25"/>
  <c r="BW114" i="25" s="1"/>
  <c r="BR63" i="39"/>
  <c r="BR47" i="22"/>
  <c r="BR50" i="22" s="1"/>
  <c r="BR32" i="39" s="1"/>
  <c r="BR21" i="39" s="1"/>
  <c r="BW76" i="31" s="1"/>
  <c r="BW68" i="35" s="1"/>
  <c r="BW74" i="35" s="1"/>
  <c r="BR131" i="22"/>
  <c r="BR134" i="22" s="1"/>
  <c r="BR65" i="39" s="1"/>
  <c r="BR103" i="22"/>
  <c r="BR106" i="22" s="1"/>
  <c r="BR54" i="39" s="1"/>
  <c r="BR75" i="22"/>
  <c r="BR78" i="22" s="1"/>
  <c r="BR43" i="39" s="1"/>
  <c r="BW215" i="38"/>
  <c r="BW196" i="38"/>
  <c r="BW140" i="38" s="1"/>
  <c r="BR15" i="39"/>
  <c r="BR30" i="39"/>
  <c r="BW137" i="38" l="1"/>
  <c r="BW138" i="38" s="1"/>
  <c r="BW207" i="38"/>
  <c r="BW77" i="31"/>
  <c r="BW83" i="38" s="1"/>
  <c r="BV156" i="38"/>
  <c r="BV159" i="38" s="1"/>
  <c r="BV96" i="35"/>
  <c r="BV114" i="38"/>
  <c r="CG185" i="25"/>
  <c r="CD185" i="25"/>
  <c r="BY185" i="25"/>
  <c r="CB185" i="25"/>
  <c r="BW32" i="30"/>
  <c r="CC185" i="25"/>
  <c r="BX185" i="25"/>
  <c r="BX198" i="25" s="1"/>
  <c r="CA185" i="25"/>
  <c r="CH185" i="25"/>
  <c r="CE185" i="25"/>
  <c r="CF185" i="25"/>
  <c r="BZ185" i="25"/>
  <c r="H185" i="25"/>
  <c r="BW38" i="30"/>
  <c r="H204" i="23"/>
  <c r="BW110" i="31"/>
  <c r="BW112" i="31" s="1"/>
  <c r="BX109" i="31" s="1"/>
  <c r="BW69" i="35"/>
  <c r="BW72" i="35"/>
  <c r="BW75" i="35" s="1"/>
  <c r="BW18" i="23"/>
  <c r="BW18" i="25"/>
  <c r="BW19" i="25" s="1"/>
  <c r="BR19" i="39"/>
  <c r="BW213" i="38"/>
  <c r="BW139" i="38"/>
  <c r="BV101" i="35" l="1"/>
  <c r="BV98" i="35"/>
  <c r="BV103" i="35" s="1"/>
  <c r="BX33" i="30"/>
  <c r="BX58" i="31" s="1"/>
  <c r="BX19" i="35"/>
  <c r="BW52" i="31"/>
  <c r="BW64" i="31" s="1"/>
  <c r="BW34" i="30"/>
  <c r="BX31" i="30" s="1"/>
  <c r="BW127" i="38"/>
  <c r="BW157" i="38"/>
  <c r="BW126" i="38"/>
  <c r="BX204" i="23"/>
  <c r="BX217" i="23" s="1"/>
  <c r="BZ204" i="23"/>
  <c r="CD204" i="23"/>
  <c r="CA204" i="23"/>
  <c r="CC204" i="23"/>
  <c r="BY204" i="23"/>
  <c r="CB204" i="23"/>
  <c r="CF204" i="23"/>
  <c r="CH204" i="23"/>
  <c r="CE204" i="23"/>
  <c r="CG204" i="23"/>
  <c r="BW122" i="38"/>
  <c r="BW123" i="38"/>
  <c r="BW124" i="38"/>
  <c r="BW25" i="31"/>
  <c r="BW37" i="31" s="1"/>
  <c r="BW40" i="30"/>
  <c r="BX37" i="30" s="1"/>
  <c r="BV167" i="38"/>
  <c r="BV169" i="38" s="1"/>
  <c r="BV160" i="38"/>
  <c r="CG90" i="25"/>
  <c r="BW17" i="30"/>
  <c r="BX90" i="25"/>
  <c r="BX103" i="25" s="1"/>
  <c r="CD90" i="25"/>
  <c r="BY90" i="25"/>
  <c r="BZ90" i="25"/>
  <c r="CA90" i="25"/>
  <c r="CB90" i="25"/>
  <c r="CC90" i="25"/>
  <c r="CE90" i="25"/>
  <c r="CH90" i="25"/>
  <c r="CF90" i="25"/>
  <c r="H90" i="25"/>
  <c r="BW121" i="38"/>
  <c r="BW120" i="38"/>
  <c r="BR15" i="22"/>
  <c r="BX91" i="31"/>
  <c r="BW19" i="23"/>
  <c r="BW104" i="31"/>
  <c r="BW106" i="31" s="1"/>
  <c r="BX103" i="31" s="1"/>
  <c r="BX18" i="30" l="1"/>
  <c r="BX57" i="31" s="1"/>
  <c r="BX60" i="31" s="1"/>
  <c r="BX18" i="35"/>
  <c r="BX21" i="35" s="1"/>
  <c r="BX61" i="35" s="1"/>
  <c r="BX46" i="31"/>
  <c r="BX40" i="35"/>
  <c r="BW23" i="30"/>
  <c r="H100" i="23"/>
  <c r="BW132" i="38"/>
  <c r="BW146" i="38" s="1"/>
  <c r="BX90" i="31"/>
  <c r="BW133" i="38"/>
  <c r="BW147" i="38" s="1"/>
  <c r="BW51" i="31"/>
  <c r="BW19" i="30"/>
  <c r="BX16" i="30" s="1"/>
  <c r="BW130" i="38"/>
  <c r="BW144" i="38" s="1"/>
  <c r="BX39" i="30"/>
  <c r="BX31" i="31" s="1"/>
  <c r="BX111" i="31"/>
  <c r="BX25" i="35"/>
  <c r="BX31" i="35" s="1"/>
  <c r="BW131" i="38"/>
  <c r="BW145" i="38" s="1"/>
  <c r="BX19" i="31"/>
  <c r="BX46" i="35"/>
  <c r="BW171" i="38" l="1"/>
  <c r="BX52" i="35"/>
  <c r="BW214" i="38"/>
  <c r="BX45" i="31"/>
  <c r="BX39" i="35"/>
  <c r="BX42" i="35" s="1"/>
  <c r="BX60" i="35" s="1"/>
  <c r="BX63" i="35" s="1"/>
  <c r="BW208" i="38"/>
  <c r="BX100" i="23"/>
  <c r="CB100" i="23"/>
  <c r="CD100" i="23"/>
  <c r="BY100" i="23"/>
  <c r="BZ100" i="23"/>
  <c r="CA100" i="23"/>
  <c r="CH100" i="23"/>
  <c r="CC100" i="23"/>
  <c r="CG100" i="23"/>
  <c r="CE100" i="23"/>
  <c r="CF100" i="23"/>
  <c r="BW24" i="31"/>
  <c r="BW25" i="30"/>
  <c r="BX22" i="30" s="1"/>
  <c r="BW54" i="31"/>
  <c r="BW63" i="31"/>
  <c r="BW66" i="31" s="1"/>
  <c r="BX48" i="31" l="1"/>
  <c r="BW27" i="31"/>
  <c r="BW36" i="31"/>
  <c r="BW39" i="31" s="1"/>
  <c r="BX105" i="31"/>
  <c r="BX113" i="23"/>
  <c r="BX18" i="31"/>
  <c r="BX45" i="35"/>
  <c r="BW51" i="38"/>
  <c r="BW55" i="38"/>
  <c r="BW52" i="38"/>
  <c r="BW56" i="38"/>
  <c r="BW64" i="38"/>
  <c r="BW63" i="38"/>
  <c r="BW168" i="38"/>
  <c r="BW210" i="38"/>
  <c r="BW172" i="38"/>
  <c r="BW173" i="38" s="1"/>
  <c r="BX24" i="30" l="1"/>
  <c r="BX30" i="31" s="1"/>
  <c r="BX33" i="31" s="1"/>
  <c r="BX75" i="31" s="1"/>
  <c r="BX67" i="35" s="1"/>
  <c r="BX73" i="35" s="1"/>
  <c r="BX24" i="35"/>
  <c r="BW82" i="35"/>
  <c r="BW60" i="38"/>
  <c r="BW225" i="38"/>
  <c r="BW220" i="38"/>
  <c r="BX51" i="35"/>
  <c r="BX54" i="35" s="1"/>
  <c r="BX48" i="35"/>
  <c r="BW94" i="38"/>
  <c r="BW92" i="35"/>
  <c r="BW76" i="38"/>
  <c r="BS19" i="22"/>
  <c r="BW81" i="35"/>
  <c r="BW83" i="35" s="1"/>
  <c r="BW70" i="38"/>
  <c r="BW71" i="38"/>
  <c r="BW59" i="38"/>
  <c r="BW90" i="38"/>
  <c r="BW75" i="38"/>
  <c r="BW91" i="35"/>
  <c r="BW77" i="38"/>
  <c r="BX21" i="31"/>
  <c r="BX74" i="31" s="1"/>
  <c r="BS29" i="22" l="1"/>
  <c r="BS33" i="22" s="1"/>
  <c r="BS26" i="39" s="1"/>
  <c r="BS35" i="22"/>
  <c r="BS38" i="22" s="1"/>
  <c r="BS27" i="39" s="1"/>
  <c r="BS16" i="39" s="1"/>
  <c r="BS91" i="22"/>
  <c r="BS94" i="22" s="1"/>
  <c r="BS49" i="39" s="1"/>
  <c r="BS63" i="22"/>
  <c r="BS66" i="22" s="1"/>
  <c r="BS38" i="39" s="1"/>
  <c r="BS119" i="22"/>
  <c r="BS122" i="22" s="1"/>
  <c r="BS60" i="39" s="1"/>
  <c r="BS85" i="22"/>
  <c r="BS89" i="22" s="1"/>
  <c r="BS48" i="39" s="1"/>
  <c r="BS52" i="39" s="1"/>
  <c r="BS113" i="22"/>
  <c r="BS117" i="22" s="1"/>
  <c r="BS59" i="39" s="1"/>
  <c r="BS63" i="39" s="1"/>
  <c r="BS57" i="22"/>
  <c r="BS61" i="22" s="1"/>
  <c r="BS37" i="39" s="1"/>
  <c r="BS41" i="39" s="1"/>
  <c r="BW93" i="38"/>
  <c r="BW87" i="35"/>
  <c r="BW72" i="38"/>
  <c r="BS21" i="22" s="1"/>
  <c r="BS22" i="22" s="1"/>
  <c r="BW89" i="38"/>
  <c r="BW86" i="35"/>
  <c r="BW88" i="35" s="1"/>
  <c r="BW226" i="38"/>
  <c r="BX66" i="35"/>
  <c r="BW93" i="35"/>
  <c r="BX30" i="35"/>
  <c r="BX33" i="35" s="1"/>
  <c r="BX27" i="35"/>
  <c r="BX180" i="38"/>
  <c r="BX187" i="38" s="1"/>
  <c r="BW104" i="38"/>
  <c r="BW109" i="38"/>
  <c r="BX182" i="38"/>
  <c r="BX189" i="38" s="1"/>
  <c r="BX209" i="38" l="1"/>
  <c r="BX194" i="38"/>
  <c r="BS47" i="22"/>
  <c r="BS50" i="22" s="1"/>
  <c r="BS32" i="39" s="1"/>
  <c r="BS21" i="39" s="1"/>
  <c r="BX76" i="31" s="1"/>
  <c r="BS131" i="22"/>
  <c r="BS134" i="22" s="1"/>
  <c r="BS65" i="39" s="1"/>
  <c r="BS75" i="22"/>
  <c r="BS78" i="22" s="1"/>
  <c r="BS43" i="39" s="1"/>
  <c r="BS103" i="22"/>
  <c r="BS106" i="22" s="1"/>
  <c r="BS54" i="39" s="1"/>
  <c r="BX179" i="38"/>
  <c r="BX186" i="38" s="1"/>
  <c r="BX193" i="38" s="1"/>
  <c r="BW103" i="38"/>
  <c r="BW105" i="38" s="1"/>
  <c r="BX72" i="35"/>
  <c r="BX122" i="23"/>
  <c r="BX123" i="23" s="1"/>
  <c r="BX113" i="25"/>
  <c r="BX114" i="25" s="1"/>
  <c r="BX215" i="38"/>
  <c r="BX196" i="38"/>
  <c r="BX140" i="38" s="1"/>
  <c r="BW108" i="38"/>
  <c r="BW110" i="38" s="1"/>
  <c r="BW97" i="35" s="1"/>
  <c r="BW102" i="35" s="1"/>
  <c r="BX181" i="38"/>
  <c r="BX188" i="38" s="1"/>
  <c r="BX195" i="38" s="1"/>
  <c r="BS15" i="39"/>
  <c r="BS30" i="39"/>
  <c r="BX207" i="38" l="1"/>
  <c r="BX137" i="38"/>
  <c r="BX138" i="38" s="1"/>
  <c r="BX68" i="35"/>
  <c r="BX77" i="31"/>
  <c r="BX83" i="38" s="1"/>
  <c r="BX38" i="30"/>
  <c r="H205" i="23"/>
  <c r="BX110" i="31"/>
  <c r="BX112" i="31" s="1"/>
  <c r="BY109" i="31" s="1"/>
  <c r="BX18" i="23"/>
  <c r="BX18" i="25"/>
  <c r="BX19" i="25" s="1"/>
  <c r="BS19" i="39"/>
  <c r="CG186" i="25"/>
  <c r="CA186" i="25"/>
  <c r="BY186" i="25"/>
  <c r="BY198" i="25" s="1"/>
  <c r="CB186" i="25"/>
  <c r="BZ186" i="25"/>
  <c r="CC186" i="25"/>
  <c r="BX32" i="30"/>
  <c r="CF186" i="25"/>
  <c r="CH186" i="25"/>
  <c r="CD186" i="25"/>
  <c r="CE186" i="25"/>
  <c r="H186" i="25"/>
  <c r="BX213" i="38"/>
  <c r="BX139" i="38"/>
  <c r="BW156" i="38"/>
  <c r="BW159" i="38" s="1"/>
  <c r="BW96" i="35"/>
  <c r="BW114" i="38"/>
  <c r="BX19" i="23" l="1"/>
  <c r="BX104" i="31"/>
  <c r="BX106" i="31" s="1"/>
  <c r="BY103" i="31" s="1"/>
  <c r="BX123" i="38"/>
  <c r="BX122" i="38"/>
  <c r="BX124" i="38"/>
  <c r="BX127" i="38"/>
  <c r="BX157" i="38"/>
  <c r="BX126" i="38"/>
  <c r="BW98" i="35"/>
  <c r="BW103" i="35" s="1"/>
  <c r="BW101" i="35"/>
  <c r="BY91" i="31"/>
  <c r="BZ205" i="23"/>
  <c r="CD205" i="23"/>
  <c r="CA205" i="23"/>
  <c r="CC205" i="23"/>
  <c r="CB205" i="23"/>
  <c r="BY205" i="23"/>
  <c r="BY217" i="23" s="1"/>
  <c r="CF205" i="23"/>
  <c r="CH205" i="23"/>
  <c r="CE205" i="23"/>
  <c r="CG205" i="23"/>
  <c r="BX74" i="35"/>
  <c r="BX75" i="35" s="1"/>
  <c r="BX69" i="35"/>
  <c r="BW160" i="38"/>
  <c r="BW167" i="38"/>
  <c r="BW169" i="38" s="1"/>
  <c r="BX52" i="31"/>
  <c r="BX64" i="31" s="1"/>
  <c r="BX34" i="30"/>
  <c r="BY31" i="30" s="1"/>
  <c r="BY33" i="30"/>
  <c r="BY58" i="31" s="1"/>
  <c r="BY19" i="35"/>
  <c r="BX25" i="31"/>
  <c r="BX37" i="31" s="1"/>
  <c r="BX40" i="30"/>
  <c r="BY37" i="30" s="1"/>
  <c r="BZ91" i="25"/>
  <c r="CG91" i="25"/>
  <c r="BY91" i="25"/>
  <c r="BY103" i="25" s="1"/>
  <c r="CC91" i="25"/>
  <c r="CE91" i="25"/>
  <c r="CA91" i="25"/>
  <c r="CD91" i="25"/>
  <c r="CB91" i="25"/>
  <c r="CF91" i="25"/>
  <c r="CH91" i="25"/>
  <c r="BX17" i="30"/>
  <c r="H91" i="25"/>
  <c r="BX120" i="38"/>
  <c r="BX121" i="38"/>
  <c r="BS15" i="22"/>
  <c r="BX131" i="38" l="1"/>
  <c r="BX145" i="38" s="1"/>
  <c r="BX208" i="38" s="1"/>
  <c r="BY19" i="31"/>
  <c r="BY46" i="35"/>
  <c r="BX132" i="38"/>
  <c r="BX146" i="38" s="1"/>
  <c r="BX130" i="38"/>
  <c r="BX144" i="38" s="1"/>
  <c r="BX133" i="38"/>
  <c r="BX147" i="38" s="1"/>
  <c r="BY40" i="35"/>
  <c r="BY46" i="31"/>
  <c r="BX51" i="31"/>
  <c r="BX19" i="30"/>
  <c r="BY16" i="30" s="1"/>
  <c r="BY39" i="30"/>
  <c r="BY31" i="31" s="1"/>
  <c r="BY111" i="31"/>
  <c r="BY25" i="35"/>
  <c r="BY31" i="35" s="1"/>
  <c r="BY90" i="31"/>
  <c r="BY18" i="30"/>
  <c r="BY57" i="31" s="1"/>
  <c r="BY60" i="31" s="1"/>
  <c r="BY18" i="35"/>
  <c r="BY21" i="35" s="1"/>
  <c r="BY61" i="35" s="1"/>
  <c r="H101" i="23"/>
  <c r="BX23" i="30"/>
  <c r="BY101" i="23" l="1"/>
  <c r="CB101" i="23"/>
  <c r="CF101" i="23"/>
  <c r="CH101" i="23"/>
  <c r="BZ101" i="23"/>
  <c r="CC101" i="23"/>
  <c r="CG101" i="23"/>
  <c r="CE101" i="23"/>
  <c r="CD101" i="23"/>
  <c r="CA101" i="23"/>
  <c r="BX54" i="31"/>
  <c r="BX63" i="31"/>
  <c r="BX66" i="31" s="1"/>
  <c r="BX51" i="38"/>
  <c r="BX55" i="38"/>
  <c r="BX52" i="38"/>
  <c r="BX63" i="38"/>
  <c r="BX56" i="38"/>
  <c r="BX64" i="38"/>
  <c r="BX168" i="38"/>
  <c r="BX210" i="38"/>
  <c r="BX171" i="38"/>
  <c r="BX172" i="38" s="1"/>
  <c r="BX173" i="38" s="1"/>
  <c r="BY39" i="35"/>
  <c r="BY42" i="35" s="1"/>
  <c r="BY60" i="35" s="1"/>
  <c r="BY63" i="35" s="1"/>
  <c r="BY45" i="31"/>
  <c r="BX214" i="38"/>
  <c r="BY52" i="35"/>
  <c r="BX24" i="31"/>
  <c r="BX25" i="30"/>
  <c r="BY22" i="30" s="1"/>
  <c r="BY18" i="31" l="1"/>
  <c r="BY45" i="35"/>
  <c r="BX94" i="38"/>
  <c r="BX92" i="35"/>
  <c r="BX76" i="38"/>
  <c r="BX27" i="31"/>
  <c r="BX36" i="31"/>
  <c r="BX39" i="31" s="1"/>
  <c r="BX220" i="38"/>
  <c r="BX225" i="38"/>
  <c r="BX90" i="38"/>
  <c r="BX75" i="38"/>
  <c r="BX91" i="35"/>
  <c r="BX93" i="35" s="1"/>
  <c r="BX77" i="38"/>
  <c r="BX82" i="35"/>
  <c r="BX60" i="38"/>
  <c r="BT19" i="22"/>
  <c r="BX71" i="38"/>
  <c r="BX81" i="35"/>
  <c r="BX70" i="38"/>
  <c r="BX59" i="38"/>
  <c r="BY48" i="31"/>
  <c r="BY113" i="23"/>
  <c r="BY105" i="31"/>
  <c r="BY24" i="30" l="1"/>
  <c r="BY30" i="31" s="1"/>
  <c r="BY33" i="31" s="1"/>
  <c r="BY75" i="31" s="1"/>
  <c r="BY67" i="35" s="1"/>
  <c r="BY73" i="35" s="1"/>
  <c r="BY24" i="35"/>
  <c r="BY180" i="38"/>
  <c r="BY187" i="38" s="1"/>
  <c r="BX104" i="38"/>
  <c r="BX109" i="38"/>
  <c r="BY182" i="38"/>
  <c r="BY189" i="38" s="1"/>
  <c r="BX83" i="35"/>
  <c r="BY51" i="35"/>
  <c r="BY54" i="35" s="1"/>
  <c r="BY48" i="35"/>
  <c r="BY21" i="31"/>
  <c r="BY74" i="31" s="1"/>
  <c r="BX93" i="38"/>
  <c r="BX87" i="35"/>
  <c r="BX72" i="38"/>
  <c r="BT21" i="22" s="1"/>
  <c r="BT22" i="22" s="1"/>
  <c r="BX89" i="38"/>
  <c r="BX86" i="35"/>
  <c r="BX226" i="38"/>
  <c r="BT35" i="22"/>
  <c r="BT38" i="22" s="1"/>
  <c r="BT27" i="39" s="1"/>
  <c r="BT16" i="39" s="1"/>
  <c r="BT29" i="22"/>
  <c r="BT33" i="22" s="1"/>
  <c r="BT26" i="39" s="1"/>
  <c r="BT57" i="22"/>
  <c r="BT61" i="22" s="1"/>
  <c r="BT37" i="39" s="1"/>
  <c r="BT113" i="22"/>
  <c r="BT117" i="22" s="1"/>
  <c r="BT59" i="39" s="1"/>
  <c r="BT63" i="22"/>
  <c r="BT66" i="22" s="1"/>
  <c r="BT38" i="39" s="1"/>
  <c r="BT119" i="22"/>
  <c r="BT122" i="22" s="1"/>
  <c r="BT60" i="39" s="1"/>
  <c r="BT91" i="22"/>
  <c r="BT94" i="22" s="1"/>
  <c r="BT49" i="39" s="1"/>
  <c r="BT85" i="22"/>
  <c r="BT89" i="22" s="1"/>
  <c r="BT48" i="39" s="1"/>
  <c r="BT63" i="39" l="1"/>
  <c r="BT52" i="39"/>
  <c r="BT47" i="22"/>
  <c r="BT50" i="22" s="1"/>
  <c r="BT32" i="39" s="1"/>
  <c r="BT21" i="39" s="1"/>
  <c r="BY76" i="31" s="1"/>
  <c r="BY68" i="35" s="1"/>
  <c r="BY74" i="35" s="1"/>
  <c r="BT131" i="22"/>
  <c r="BT134" i="22" s="1"/>
  <c r="BT65" i="39" s="1"/>
  <c r="BT103" i="22"/>
  <c r="BT106" i="22" s="1"/>
  <c r="BT54" i="39" s="1"/>
  <c r="BT75" i="22"/>
  <c r="BT78" i="22" s="1"/>
  <c r="BT43" i="39" s="1"/>
  <c r="BY196" i="38"/>
  <c r="BY140" i="38" s="1"/>
  <c r="BY215" i="38"/>
  <c r="BT15" i="39"/>
  <c r="BT30" i="39"/>
  <c r="BY122" i="23"/>
  <c r="BY123" i="23" s="1"/>
  <c r="BY113" i="25"/>
  <c r="BY114" i="25" s="1"/>
  <c r="BX108" i="38"/>
  <c r="BX110" i="38" s="1"/>
  <c r="BX97" i="35" s="1"/>
  <c r="BX102" i="35" s="1"/>
  <c r="BY181" i="38"/>
  <c r="BY188" i="38" s="1"/>
  <c r="BY195" i="38" s="1"/>
  <c r="BY209" i="38"/>
  <c r="BY194" i="38"/>
  <c r="BT41" i="39"/>
  <c r="BX88" i="35"/>
  <c r="BY66" i="35"/>
  <c r="BY27" i="35"/>
  <c r="BY30" i="35"/>
  <c r="BY33" i="35" s="1"/>
  <c r="BY179" i="38"/>
  <c r="BY186" i="38" s="1"/>
  <c r="BY193" i="38" s="1"/>
  <c r="BX103" i="38"/>
  <c r="BX105" i="38" s="1"/>
  <c r="BX156" i="38" l="1"/>
  <c r="BX159" i="38" s="1"/>
  <c r="BX96" i="35"/>
  <c r="BX114" i="38"/>
  <c r="BY213" i="38"/>
  <c r="BY139" i="38"/>
  <c r="CG187" i="25"/>
  <c r="CA187" i="25"/>
  <c r="CD187" i="25"/>
  <c r="BY32" i="30"/>
  <c r="BZ187" i="25"/>
  <c r="BZ198" i="25" s="1"/>
  <c r="CC187" i="25"/>
  <c r="CF187" i="25"/>
  <c r="CB187" i="25"/>
  <c r="CE187" i="25"/>
  <c r="CH187" i="25"/>
  <c r="H187" i="25"/>
  <c r="BY77" i="31"/>
  <c r="BY83" i="38" s="1"/>
  <c r="H206" i="23"/>
  <c r="BY38" i="30"/>
  <c r="BY110" i="31"/>
  <c r="BY112" i="31" s="1"/>
  <c r="BZ109" i="31" s="1"/>
  <c r="BY18" i="23"/>
  <c r="BY18" i="25"/>
  <c r="BY19" i="25" s="1"/>
  <c r="BT19" i="39"/>
  <c r="BY137" i="38"/>
  <c r="BY138" i="38" s="1"/>
  <c r="BY207" i="38"/>
  <c r="BY72" i="35"/>
  <c r="BY75" i="35" s="1"/>
  <c r="BY69" i="35"/>
  <c r="CG92" i="25" l="1"/>
  <c r="CD92" i="25"/>
  <c r="BY17" i="30"/>
  <c r="BZ92" i="25"/>
  <c r="BZ103" i="25" s="1"/>
  <c r="CA92" i="25"/>
  <c r="CC92" i="25"/>
  <c r="CB92" i="25"/>
  <c r="CE92" i="25"/>
  <c r="CF92" i="25"/>
  <c r="CH92" i="25"/>
  <c r="H92" i="25"/>
  <c r="BY19" i="23"/>
  <c r="BY104" i="31"/>
  <c r="BY106" i="31" s="1"/>
  <c r="BZ103" i="31" s="1"/>
  <c r="BY123" i="38"/>
  <c r="BY122" i="38"/>
  <c r="BY132" i="38" s="1"/>
  <c r="BY146" i="38" s="1"/>
  <c r="BY124" i="38"/>
  <c r="BZ91" i="31"/>
  <c r="BY25" i="31"/>
  <c r="BY37" i="31" s="1"/>
  <c r="BY40" i="30"/>
  <c r="BZ37" i="30" s="1"/>
  <c r="BZ33" i="30"/>
  <c r="BZ58" i="31" s="1"/>
  <c r="BZ19" i="35"/>
  <c r="BX98" i="35"/>
  <c r="BX103" i="35" s="1"/>
  <c r="BX101" i="35"/>
  <c r="BZ206" i="23"/>
  <c r="BZ217" i="23" s="1"/>
  <c r="CA206" i="23"/>
  <c r="CD206" i="23"/>
  <c r="CF206" i="23"/>
  <c r="CB206" i="23"/>
  <c r="CC206" i="23"/>
  <c r="CH206" i="23"/>
  <c r="CE206" i="23"/>
  <c r="CG206" i="23"/>
  <c r="BY120" i="38"/>
  <c r="BY121" i="38"/>
  <c r="BT15" i="22"/>
  <c r="BY127" i="38"/>
  <c r="BY126" i="38"/>
  <c r="BY157" i="38"/>
  <c r="BY52" i="31"/>
  <c r="BY64" i="31" s="1"/>
  <c r="BY34" i="30"/>
  <c r="BZ31" i="30" s="1"/>
  <c r="BX167" i="38"/>
  <c r="BX169" i="38" s="1"/>
  <c r="BX160" i="38"/>
  <c r="BZ90" i="31" l="1"/>
  <c r="BZ18" i="30"/>
  <c r="BZ57" i="31" s="1"/>
  <c r="BZ60" i="31" s="1"/>
  <c r="BZ18" i="35"/>
  <c r="BZ21" i="35" s="1"/>
  <c r="BZ61" i="35" s="1"/>
  <c r="BY133" i="38"/>
  <c r="BY147" i="38" s="1"/>
  <c r="BY131" i="38"/>
  <c r="BY145" i="38" s="1"/>
  <c r="BY51" i="31"/>
  <c r="BY19" i="30"/>
  <c r="BZ16" i="30" s="1"/>
  <c r="BZ19" i="31"/>
  <c r="BZ46" i="35"/>
  <c r="H102" i="23"/>
  <c r="BY23" i="30"/>
  <c r="BZ46" i="31"/>
  <c r="BZ40" i="35"/>
  <c r="BY130" i="38"/>
  <c r="BY144" i="38" s="1"/>
  <c r="BZ39" i="30"/>
  <c r="BZ31" i="31" s="1"/>
  <c r="BZ111" i="31"/>
  <c r="BZ25" i="35"/>
  <c r="BZ31" i="35" s="1"/>
  <c r="BZ52" i="35" l="1"/>
  <c r="BZ45" i="31"/>
  <c r="BZ39" i="35"/>
  <c r="BZ42" i="35" s="1"/>
  <c r="BZ60" i="35" s="1"/>
  <c r="BZ63" i="35" s="1"/>
  <c r="BY54" i="31"/>
  <c r="BY63" i="31"/>
  <c r="BY66" i="31" s="1"/>
  <c r="BY24" i="31"/>
  <c r="BY25" i="30"/>
  <c r="BZ22" i="30" s="1"/>
  <c r="BY208" i="38"/>
  <c r="BY214" i="38"/>
  <c r="CA102" i="23"/>
  <c r="BZ102" i="23"/>
  <c r="CB102" i="23"/>
  <c r="CC102" i="23"/>
  <c r="CD102" i="23"/>
  <c r="CF102" i="23"/>
  <c r="CH102" i="23"/>
  <c r="CG102" i="23"/>
  <c r="CE102" i="23"/>
  <c r="BY171" i="38"/>
  <c r="BY172" i="38" l="1"/>
  <c r="BY173" i="38" s="1"/>
  <c r="BZ18" i="31"/>
  <c r="BZ45" i="35"/>
  <c r="BZ48" i="31"/>
  <c r="BZ113" i="23"/>
  <c r="BZ105" i="31"/>
  <c r="BY27" i="31"/>
  <c r="BY36" i="31"/>
  <c r="BY39" i="31" s="1"/>
  <c r="BY63" i="38"/>
  <c r="BY64" i="38"/>
  <c r="BY52" i="38"/>
  <c r="BY56" i="38"/>
  <c r="BY51" i="38"/>
  <c r="BY55" i="38"/>
  <c r="BY168" i="38"/>
  <c r="BY210" i="38"/>
  <c r="BY94" i="38" l="1"/>
  <c r="BY92" i="35"/>
  <c r="BY76" i="38"/>
  <c r="BU19" i="22"/>
  <c r="BY81" i="35"/>
  <c r="BY83" i="35" s="1"/>
  <c r="BY70" i="38"/>
  <c r="BY71" i="38"/>
  <c r="BY59" i="38"/>
  <c r="BY82" i="35"/>
  <c r="BY60" i="38"/>
  <c r="BZ48" i="35"/>
  <c r="BZ51" i="35"/>
  <c r="BZ54" i="35" s="1"/>
  <c r="BY90" i="38"/>
  <c r="BY91" i="35"/>
  <c r="BY93" i="35" s="1"/>
  <c r="BY75" i="38"/>
  <c r="BY77" i="38"/>
  <c r="BZ21" i="31"/>
  <c r="BZ74" i="31" s="1"/>
  <c r="BZ24" i="30"/>
  <c r="BZ30" i="31" s="1"/>
  <c r="BZ33" i="31" s="1"/>
  <c r="BZ75" i="31" s="1"/>
  <c r="BZ67" i="35" s="1"/>
  <c r="BZ73" i="35" s="1"/>
  <c r="BZ24" i="35"/>
  <c r="BY225" i="38"/>
  <c r="BY220" i="38"/>
  <c r="BZ30" i="35" l="1"/>
  <c r="BZ33" i="35" s="1"/>
  <c r="BZ27" i="35"/>
  <c r="BY89" i="38"/>
  <c r="BY72" i="38"/>
  <c r="BU21" i="22" s="1"/>
  <c r="BU22" i="22" s="1"/>
  <c r="BY86" i="35"/>
  <c r="BY226" i="38"/>
  <c r="BY104" i="38"/>
  <c r="BZ180" i="38"/>
  <c r="BZ187" i="38" s="1"/>
  <c r="BU29" i="22"/>
  <c r="BU33" i="22" s="1"/>
  <c r="BU26" i="39" s="1"/>
  <c r="BU35" i="22"/>
  <c r="BU38" i="22" s="1"/>
  <c r="BU27" i="39" s="1"/>
  <c r="BU16" i="39" s="1"/>
  <c r="BU91" i="22"/>
  <c r="BU94" i="22" s="1"/>
  <c r="BU49" i="39" s="1"/>
  <c r="BU119" i="22"/>
  <c r="BU122" i="22" s="1"/>
  <c r="BU60" i="39" s="1"/>
  <c r="BU85" i="22"/>
  <c r="BU89" i="22" s="1"/>
  <c r="BU48" i="39" s="1"/>
  <c r="BU52" i="39" s="1"/>
  <c r="BU113" i="22"/>
  <c r="BU117" i="22" s="1"/>
  <c r="BU59" i="39" s="1"/>
  <c r="BU57" i="22"/>
  <c r="BU61" i="22" s="1"/>
  <c r="BU37" i="39" s="1"/>
  <c r="BU63" i="22"/>
  <c r="BU66" i="22" s="1"/>
  <c r="BU38" i="39" s="1"/>
  <c r="BY93" i="38"/>
  <c r="BY87" i="35"/>
  <c r="BZ66" i="35"/>
  <c r="BY109" i="38"/>
  <c r="BZ182" i="38"/>
  <c r="BZ189" i="38" s="1"/>
  <c r="BU41" i="39" l="1"/>
  <c r="BU63" i="39"/>
  <c r="BZ72" i="35"/>
  <c r="BY88" i="35"/>
  <c r="BU47" i="22"/>
  <c r="BU50" i="22" s="1"/>
  <c r="BU32" i="39" s="1"/>
  <c r="BU21" i="39" s="1"/>
  <c r="BZ76" i="31" s="1"/>
  <c r="BU75" i="22"/>
  <c r="BU78" i="22" s="1"/>
  <c r="BU43" i="39" s="1"/>
  <c r="BU131" i="22"/>
  <c r="BU134" i="22" s="1"/>
  <c r="BU65" i="39" s="1"/>
  <c r="BU103" i="22"/>
  <c r="BU106" i="22" s="1"/>
  <c r="BU54" i="39" s="1"/>
  <c r="BZ196" i="38"/>
  <c r="BZ140" i="38" s="1"/>
  <c r="BZ215" i="38"/>
  <c r="BZ122" i="23"/>
  <c r="BZ123" i="23" s="1"/>
  <c r="BZ113" i="25"/>
  <c r="BZ114" i="25" s="1"/>
  <c r="BY103" i="38"/>
  <c r="BY105" i="38" s="1"/>
  <c r="BZ179" i="38"/>
  <c r="BZ186" i="38" s="1"/>
  <c r="BZ193" i="38" s="1"/>
  <c r="BZ181" i="38"/>
  <c r="BZ188" i="38" s="1"/>
  <c r="BZ195" i="38" s="1"/>
  <c r="BY108" i="38"/>
  <c r="BY110" i="38" s="1"/>
  <c r="BY97" i="35" s="1"/>
  <c r="BY102" i="35" s="1"/>
  <c r="BU15" i="39"/>
  <c r="BU30" i="39"/>
  <c r="BZ194" i="38"/>
  <c r="BZ209" i="38"/>
  <c r="BZ139" i="38" l="1"/>
  <c r="BZ213" i="38"/>
  <c r="BY156" i="38"/>
  <c r="BY159" i="38" s="1"/>
  <c r="BY96" i="35"/>
  <c r="BY114" i="38"/>
  <c r="BZ68" i="35"/>
  <c r="BZ77" i="31"/>
  <c r="BZ83" i="38" s="1"/>
  <c r="BZ38" i="30"/>
  <c r="H207" i="23"/>
  <c r="BZ110" i="31"/>
  <c r="BZ112" i="31" s="1"/>
  <c r="CA109" i="31" s="1"/>
  <c r="BZ18" i="23"/>
  <c r="BZ18" i="25"/>
  <c r="BZ19" i="25" s="1"/>
  <c r="BU19" i="39"/>
  <c r="BZ137" i="38"/>
  <c r="BZ138" i="38" s="1"/>
  <c r="BZ207" i="38"/>
  <c r="CC188" i="25"/>
  <c r="CA188" i="25"/>
  <c r="CA198" i="25" s="1"/>
  <c r="CD188" i="25"/>
  <c r="CG188" i="25"/>
  <c r="CB188" i="25"/>
  <c r="BZ32" i="30"/>
  <c r="CF188" i="25"/>
  <c r="CH188" i="25"/>
  <c r="CE188" i="25"/>
  <c r="H188" i="25"/>
  <c r="BZ25" i="31" l="1"/>
  <c r="BZ37" i="31" s="1"/>
  <c r="BZ40" i="30"/>
  <c r="CA37" i="30" s="1"/>
  <c r="BZ127" i="38"/>
  <c r="BZ157" i="38"/>
  <c r="BZ126" i="38"/>
  <c r="BZ121" i="38"/>
  <c r="BZ131" i="38" s="1"/>
  <c r="BZ145" i="38" s="1"/>
  <c r="BZ120" i="38"/>
  <c r="BU15" i="22"/>
  <c r="BZ74" i="35"/>
  <c r="BZ75" i="35" s="1"/>
  <c r="BZ69" i="35"/>
  <c r="CG93" i="25"/>
  <c r="CA93" i="25"/>
  <c r="CA103" i="25" s="1"/>
  <c r="BZ17" i="30"/>
  <c r="CD93" i="25"/>
  <c r="CC93" i="25"/>
  <c r="CE93" i="25"/>
  <c r="CH93" i="25"/>
  <c r="CF93" i="25"/>
  <c r="CB93" i="25"/>
  <c r="H93" i="25"/>
  <c r="BY98" i="35"/>
  <c r="BY103" i="35" s="1"/>
  <c r="BY101" i="35"/>
  <c r="BZ52" i="31"/>
  <c r="BZ64" i="31" s="1"/>
  <c r="BZ34" i="30"/>
  <c r="CA31" i="30" s="1"/>
  <c r="BZ19" i="23"/>
  <c r="BZ104" i="31"/>
  <c r="BZ106" i="31" s="1"/>
  <c r="CA103" i="31" s="1"/>
  <c r="BY167" i="38"/>
  <c r="BY169" i="38" s="1"/>
  <c r="BY160" i="38"/>
  <c r="CA33" i="30"/>
  <c r="CA58" i="31" s="1"/>
  <c r="CA19" i="35"/>
  <c r="CA91" i="31"/>
  <c r="BZ122" i="38"/>
  <c r="BZ132" i="38" s="1"/>
  <c r="BZ146" i="38" s="1"/>
  <c r="BZ123" i="38"/>
  <c r="BZ124" i="38"/>
  <c r="CB207" i="23"/>
  <c r="CA207" i="23"/>
  <c r="CA217" i="23" s="1"/>
  <c r="CE207" i="23"/>
  <c r="CG207" i="23"/>
  <c r="CD207" i="23"/>
  <c r="CF207" i="23"/>
  <c r="CC207" i="23"/>
  <c r="CH207" i="23"/>
  <c r="BZ133" i="38" l="1"/>
  <c r="BZ147" i="38" s="1"/>
  <c r="BZ130" i="38"/>
  <c r="BZ144" i="38" s="1"/>
  <c r="BZ171" i="38"/>
  <c r="CA39" i="30"/>
  <c r="CA31" i="31" s="1"/>
  <c r="CA111" i="31"/>
  <c r="CA25" i="35"/>
  <c r="CA31" i="35" s="1"/>
  <c r="BZ51" i="31"/>
  <c r="BZ19" i="30"/>
  <c r="CA16" i="30" s="1"/>
  <c r="BZ208" i="38"/>
  <c r="CA18" i="30"/>
  <c r="CA57" i="31" s="1"/>
  <c r="CA60" i="31" s="1"/>
  <c r="CA18" i="35"/>
  <c r="CA21" i="35" s="1"/>
  <c r="CA61" i="35" s="1"/>
  <c r="BZ214" i="38"/>
  <c r="CA90" i="31"/>
  <c r="CA46" i="31"/>
  <c r="CA40" i="35"/>
  <c r="H103" i="23"/>
  <c r="BZ23" i="30"/>
  <c r="CA19" i="31"/>
  <c r="CA46" i="35"/>
  <c r="CA52" i="35" s="1"/>
  <c r="BZ55" i="38" l="1"/>
  <c r="BZ52" i="38"/>
  <c r="BZ56" i="38"/>
  <c r="BZ64" i="38"/>
  <c r="BZ63" i="38"/>
  <c r="BZ51" i="38"/>
  <c r="BZ168" i="38"/>
  <c r="BZ210" i="38"/>
  <c r="CA39" i="35"/>
  <c r="CA42" i="35" s="1"/>
  <c r="CA60" i="35" s="1"/>
  <c r="CA63" i="35" s="1"/>
  <c r="CA45" i="31"/>
  <c r="BZ24" i="31"/>
  <c r="BZ25" i="30"/>
  <c r="CA22" i="30" s="1"/>
  <c r="BZ54" i="31"/>
  <c r="BZ63" i="31"/>
  <c r="BZ66" i="31" s="1"/>
  <c r="CA103" i="23"/>
  <c r="CB103" i="23"/>
  <c r="CE103" i="23"/>
  <c r="CD103" i="23"/>
  <c r="CF103" i="23"/>
  <c r="CC103" i="23"/>
  <c r="CH103" i="23"/>
  <c r="CG103" i="23"/>
  <c r="BZ172" i="38"/>
  <c r="BZ173" i="38" s="1"/>
  <c r="BZ90" i="38" l="1"/>
  <c r="BZ91" i="35"/>
  <c r="BZ75" i="38"/>
  <c r="BZ77" i="38"/>
  <c r="BZ27" i="31"/>
  <c r="BZ36" i="31"/>
  <c r="BZ39" i="31" s="1"/>
  <c r="BZ94" i="38"/>
  <c r="BZ92" i="35"/>
  <c r="BZ76" i="38"/>
  <c r="BV19" i="22"/>
  <c r="BZ71" i="38"/>
  <c r="BZ81" i="35"/>
  <c r="BZ70" i="38"/>
  <c r="BZ59" i="38"/>
  <c r="CA18" i="31"/>
  <c r="CA45" i="35"/>
  <c r="CA48" i="31"/>
  <c r="BZ82" i="35"/>
  <c r="BZ60" i="38"/>
  <c r="CA105" i="31"/>
  <c r="CA113" i="23"/>
  <c r="BZ220" i="38"/>
  <c r="BZ225" i="38"/>
  <c r="CA24" i="30" l="1"/>
  <c r="CA30" i="31" s="1"/>
  <c r="CA33" i="31" s="1"/>
  <c r="CA75" i="31" s="1"/>
  <c r="CA67" i="35" s="1"/>
  <c r="CA73" i="35" s="1"/>
  <c r="CA24" i="35"/>
  <c r="BZ89" i="38"/>
  <c r="BZ72" i="38"/>
  <c r="BV21" i="22" s="1"/>
  <c r="BV22" i="22" s="1"/>
  <c r="BZ86" i="35"/>
  <c r="BZ226" i="38"/>
  <c r="BZ93" i="38"/>
  <c r="BZ87" i="35"/>
  <c r="BZ83" i="35"/>
  <c r="BV35" i="22"/>
  <c r="BV38" i="22" s="1"/>
  <c r="BV27" i="39" s="1"/>
  <c r="BV16" i="39" s="1"/>
  <c r="BV29" i="22"/>
  <c r="BV33" i="22" s="1"/>
  <c r="BV26" i="39" s="1"/>
  <c r="BV85" i="22"/>
  <c r="BV89" i="22" s="1"/>
  <c r="BV48" i="39" s="1"/>
  <c r="BV91" i="22"/>
  <c r="BV94" i="22" s="1"/>
  <c r="BV49" i="39" s="1"/>
  <c r="BV63" i="22"/>
  <c r="BV66" i="22" s="1"/>
  <c r="BV38" i="39" s="1"/>
  <c r="BV119" i="22"/>
  <c r="BV122" i="22" s="1"/>
  <c r="BV60" i="39" s="1"/>
  <c r="BV57" i="22"/>
  <c r="BV61" i="22" s="1"/>
  <c r="BV37" i="39" s="1"/>
  <c r="BV113" i="22"/>
  <c r="BV117" i="22" s="1"/>
  <c r="BV59" i="39" s="1"/>
  <c r="BZ93" i="35"/>
  <c r="CA21" i="31"/>
  <c r="CA74" i="31" s="1"/>
  <c r="CA182" i="38"/>
  <c r="CA189" i="38" s="1"/>
  <c r="BZ109" i="38"/>
  <c r="CA51" i="35"/>
  <c r="CA54" i="35" s="1"/>
  <c r="CA48" i="35"/>
  <c r="CA180" i="38"/>
  <c r="CA187" i="38" s="1"/>
  <c r="BZ104" i="38"/>
  <c r="BZ88" i="35" l="1"/>
  <c r="BV52" i="39"/>
  <c r="CA66" i="35"/>
  <c r="BV47" i="22"/>
  <c r="BV50" i="22" s="1"/>
  <c r="BV32" i="39" s="1"/>
  <c r="BV21" i="39" s="1"/>
  <c r="CA76" i="31" s="1"/>
  <c r="CA68" i="35" s="1"/>
  <c r="CA74" i="35" s="1"/>
  <c r="BV131" i="22"/>
  <c r="BV134" i="22" s="1"/>
  <c r="BV65" i="39" s="1"/>
  <c r="BV103" i="22"/>
  <c r="BV106" i="22" s="1"/>
  <c r="BV54" i="39" s="1"/>
  <c r="BV75" i="22"/>
  <c r="BV78" i="22" s="1"/>
  <c r="BV43" i="39" s="1"/>
  <c r="CA122" i="23"/>
  <c r="CA123" i="23" s="1"/>
  <c r="CA113" i="25"/>
  <c r="CA114" i="25" s="1"/>
  <c r="CA194" i="38"/>
  <c r="CA209" i="38"/>
  <c r="BV63" i="39"/>
  <c r="CA179" i="38"/>
  <c r="CA186" i="38" s="1"/>
  <c r="CA193" i="38" s="1"/>
  <c r="BZ103" i="38"/>
  <c r="BZ105" i="38" s="1"/>
  <c r="CA215" i="38"/>
  <c r="CA196" i="38"/>
  <c r="CA140" i="38" s="1"/>
  <c r="BV41" i="39"/>
  <c r="CA30" i="35"/>
  <c r="CA33" i="35" s="1"/>
  <c r="CA27" i="35"/>
  <c r="CA181" i="38"/>
  <c r="CA188" i="38" s="1"/>
  <c r="CA195" i="38" s="1"/>
  <c r="BZ108" i="38"/>
  <c r="BZ110" i="38" s="1"/>
  <c r="BZ97" i="35" s="1"/>
  <c r="BZ102" i="35" s="1"/>
  <c r="BV15" i="39"/>
  <c r="BV30" i="39"/>
  <c r="BZ156" i="38" l="1"/>
  <c r="BZ159" i="38" s="1"/>
  <c r="BZ96" i="35"/>
  <c r="BZ114" i="38"/>
  <c r="CA77" i="31"/>
  <c r="CA83" i="38" s="1"/>
  <c r="CA18" i="23"/>
  <c r="CA18" i="25"/>
  <c r="CA19" i="25" s="1"/>
  <c r="BV19" i="39"/>
  <c r="CA137" i="38"/>
  <c r="CA138" i="38" s="1"/>
  <c r="CA207" i="38"/>
  <c r="CA213" i="38"/>
  <c r="CA139" i="38"/>
  <c r="CA72" i="35"/>
  <c r="CA75" i="35" s="1"/>
  <c r="CA69" i="35"/>
  <c r="CC189" i="25"/>
  <c r="CA32" i="30"/>
  <c r="CB189" i="25"/>
  <c r="CB198" i="25" s="1"/>
  <c r="CG189" i="25"/>
  <c r="CF189" i="25"/>
  <c r="CD189" i="25"/>
  <c r="CH189" i="25"/>
  <c r="CE189" i="25"/>
  <c r="H189" i="25"/>
  <c r="H208" i="23"/>
  <c r="CA38" i="30"/>
  <c r="CA110" i="31"/>
  <c r="CA112" i="31" s="1"/>
  <c r="CB109" i="31" s="1"/>
  <c r="CB33" i="30" l="1"/>
  <c r="CB58" i="31" s="1"/>
  <c r="CB19" i="35"/>
  <c r="CB91" i="31"/>
  <c r="CA52" i="31"/>
  <c r="CA64" i="31" s="1"/>
  <c r="CA34" i="30"/>
  <c r="CB31" i="30" s="1"/>
  <c r="CG94" i="25"/>
  <c r="CD94" i="25"/>
  <c r="CB94" i="25"/>
  <c r="CB103" i="25" s="1"/>
  <c r="CE94" i="25"/>
  <c r="CA17" i="30"/>
  <c r="CC94" i="25"/>
  <c r="CF94" i="25"/>
  <c r="CH94" i="25"/>
  <c r="H94" i="25"/>
  <c r="CB208" i="23"/>
  <c r="CB217" i="23" s="1"/>
  <c r="CC208" i="23"/>
  <c r="CH208" i="23"/>
  <c r="CE208" i="23"/>
  <c r="CG208" i="23"/>
  <c r="CD208" i="23"/>
  <c r="CF208" i="23"/>
  <c r="CA19" i="23"/>
  <c r="CA104" i="31"/>
  <c r="CA106" i="31" s="1"/>
  <c r="CB103" i="31" s="1"/>
  <c r="CA127" i="38"/>
  <c r="CA157" i="38"/>
  <c r="CA126" i="38"/>
  <c r="CA25" i="31"/>
  <c r="CA37" i="31" s="1"/>
  <c r="CA40" i="30"/>
  <c r="CB37" i="30" s="1"/>
  <c r="CA122" i="38"/>
  <c r="CA123" i="38"/>
  <c r="CA124" i="38"/>
  <c r="BZ98" i="35"/>
  <c r="BZ103" i="35" s="1"/>
  <c r="BZ101" i="35"/>
  <c r="CA121" i="38"/>
  <c r="CA120" i="38"/>
  <c r="BV15" i="22"/>
  <c r="BZ160" i="38"/>
  <c r="BZ167" i="38"/>
  <c r="BZ169" i="38" s="1"/>
  <c r="CA133" i="38" l="1"/>
  <c r="CA147" i="38" s="1"/>
  <c r="CA132" i="38"/>
  <c r="CA146" i="38" s="1"/>
  <c r="CA131" i="38"/>
  <c r="CA145" i="38" s="1"/>
  <c r="CB39" i="30"/>
  <c r="CB31" i="31" s="1"/>
  <c r="CB111" i="31"/>
  <c r="CB25" i="35"/>
  <c r="CB31" i="35" s="1"/>
  <c r="CB46" i="31"/>
  <c r="CB40" i="35"/>
  <c r="CB19" i="31"/>
  <c r="CB46" i="35"/>
  <c r="CA130" i="38"/>
  <c r="CA144" i="38" s="1"/>
  <c r="CA171" i="38"/>
  <c r="CA51" i="31"/>
  <c r="CA19" i="30"/>
  <c r="CB16" i="30" s="1"/>
  <c r="CA214" i="38"/>
  <c r="CB90" i="31"/>
  <c r="CA23" i="30"/>
  <c r="H104" i="23"/>
  <c r="CA208" i="38"/>
  <c r="CB18" i="30"/>
  <c r="CB57" i="31" s="1"/>
  <c r="CB60" i="31" s="1"/>
  <c r="CB18" i="35"/>
  <c r="CB21" i="35" s="1"/>
  <c r="CB61" i="35" s="1"/>
  <c r="CA63" i="38" l="1"/>
  <c r="CA51" i="38"/>
  <c r="CA55" i="38"/>
  <c r="CA52" i="38"/>
  <c r="CA56" i="38"/>
  <c r="CA64" i="38"/>
  <c r="CA168" i="38"/>
  <c r="CA210" i="38"/>
  <c r="CB104" i="23"/>
  <c r="CD104" i="23"/>
  <c r="CE104" i="23"/>
  <c r="CF104" i="23"/>
  <c r="CC104" i="23"/>
  <c r="CH104" i="23"/>
  <c r="CG104" i="23"/>
  <c r="CA24" i="31"/>
  <c r="CA25" i="30"/>
  <c r="CB22" i="30" s="1"/>
  <c r="CB45" i="31"/>
  <c r="CB39" i="35"/>
  <c r="CB42" i="35" s="1"/>
  <c r="CB60" i="35" s="1"/>
  <c r="CB63" i="35" s="1"/>
  <c r="CA54" i="31"/>
  <c r="CA63" i="31"/>
  <c r="CA66" i="31" s="1"/>
  <c r="CA172" i="38"/>
  <c r="CA173" i="38" s="1"/>
  <c r="CB52" i="35"/>
  <c r="CA82" i="35" l="1"/>
  <c r="CA60" i="38"/>
  <c r="BW19" i="22"/>
  <c r="CA81" i="35"/>
  <c r="CA83" i="35" s="1"/>
  <c r="CA70" i="38"/>
  <c r="CA71" i="38"/>
  <c r="CA59" i="38"/>
  <c r="CA225" i="38"/>
  <c r="CA220" i="38"/>
  <c r="CB48" i="31"/>
  <c r="CA94" i="38"/>
  <c r="CA76" i="38"/>
  <c r="CA92" i="35"/>
  <c r="CB18" i="31"/>
  <c r="CB45" i="35"/>
  <c r="CB113" i="23"/>
  <c r="CB105" i="31"/>
  <c r="CA27" i="31"/>
  <c r="CA36" i="31"/>
  <c r="CA39" i="31" s="1"/>
  <c r="CA90" i="38"/>
  <c r="CA77" i="38"/>
  <c r="CA75" i="38"/>
  <c r="CA91" i="35"/>
  <c r="CB180" i="38" l="1"/>
  <c r="CB187" i="38" s="1"/>
  <c r="CA104" i="38"/>
  <c r="CA109" i="38"/>
  <c r="CB182" i="38"/>
  <c r="CB189" i="38" s="1"/>
  <c r="CB24" i="30"/>
  <c r="CB30" i="31" s="1"/>
  <c r="CB33" i="31" s="1"/>
  <c r="CB75" i="31" s="1"/>
  <c r="CB67" i="35" s="1"/>
  <c r="CB73" i="35" s="1"/>
  <c r="CB24" i="35"/>
  <c r="CB21" i="31"/>
  <c r="CB74" i="31" s="1"/>
  <c r="CA72" i="38"/>
  <c r="BW21" i="22" s="1"/>
  <c r="BW22" i="22" s="1"/>
  <c r="CA89" i="38"/>
  <c r="CA226" i="38"/>
  <c r="CA86" i="35"/>
  <c r="BW29" i="22"/>
  <c r="BW33" i="22" s="1"/>
  <c r="BW26" i="39" s="1"/>
  <c r="BW35" i="22"/>
  <c r="BW38" i="22" s="1"/>
  <c r="BW27" i="39" s="1"/>
  <c r="BW16" i="39" s="1"/>
  <c r="BW85" i="22"/>
  <c r="BW89" i="22" s="1"/>
  <c r="BW48" i="39" s="1"/>
  <c r="BW113" i="22"/>
  <c r="BW117" i="22" s="1"/>
  <c r="BW59" i="39" s="1"/>
  <c r="BW91" i="22"/>
  <c r="BW94" i="22" s="1"/>
  <c r="BW49" i="39" s="1"/>
  <c r="BW119" i="22"/>
  <c r="BW122" i="22" s="1"/>
  <c r="BW60" i="39" s="1"/>
  <c r="BW57" i="22"/>
  <c r="BW61" i="22" s="1"/>
  <c r="BW37" i="39" s="1"/>
  <c r="BW63" i="22"/>
  <c r="BW66" i="22" s="1"/>
  <c r="BW38" i="39" s="1"/>
  <c r="CA93" i="38"/>
  <c r="CA87" i="35"/>
  <c r="CA93" i="35"/>
  <c r="CB48" i="35"/>
  <c r="CB51" i="35"/>
  <c r="CB54" i="35" s="1"/>
  <c r="BW52" i="39" l="1"/>
  <c r="CB122" i="23"/>
  <c r="CB123" i="23" s="1"/>
  <c r="CB113" i="25"/>
  <c r="CB114" i="25" s="1"/>
  <c r="BW15" i="39"/>
  <c r="BW30" i="39"/>
  <c r="CB30" i="35"/>
  <c r="CB33" i="35" s="1"/>
  <c r="CB27" i="35"/>
  <c r="CB196" i="38"/>
  <c r="CB140" i="38" s="1"/>
  <c r="CB215" i="38"/>
  <c r="CA88" i="35"/>
  <c r="CA108" i="38"/>
  <c r="CA110" i="38" s="1"/>
  <c r="CA97" i="35" s="1"/>
  <c r="CA102" i="35" s="1"/>
  <c r="CB181" i="38"/>
  <c r="CB188" i="38" s="1"/>
  <c r="CB195" i="38" s="1"/>
  <c r="CA103" i="38"/>
  <c r="CA105" i="38" s="1"/>
  <c r="CB179" i="38"/>
  <c r="CB186" i="38" s="1"/>
  <c r="CB193" i="38" s="1"/>
  <c r="CB66" i="35"/>
  <c r="BW41" i="39"/>
  <c r="BW63" i="39"/>
  <c r="BW47" i="22"/>
  <c r="BW50" i="22" s="1"/>
  <c r="BW32" i="39" s="1"/>
  <c r="BW21" i="39" s="1"/>
  <c r="CB76" i="31" s="1"/>
  <c r="CB68" i="35" s="1"/>
  <c r="CB74" i="35" s="1"/>
  <c r="BW75" i="22"/>
  <c r="BW78" i="22" s="1"/>
  <c r="BW43" i="39" s="1"/>
  <c r="BW131" i="22"/>
  <c r="BW134" i="22" s="1"/>
  <c r="BW65" i="39" s="1"/>
  <c r="BW103" i="22"/>
  <c r="BW106" i="22" s="1"/>
  <c r="BW54" i="39" s="1"/>
  <c r="CB194" i="38"/>
  <c r="CB209" i="38"/>
  <c r="CB77" i="31" l="1"/>
  <c r="CB83" i="38" s="1"/>
  <c r="CB72" i="35"/>
  <c r="CB75" i="35" s="1"/>
  <c r="CB69" i="35"/>
  <c r="CA156" i="38"/>
  <c r="CA159" i="38" s="1"/>
  <c r="CA114" i="38"/>
  <c r="CA96" i="35"/>
  <c r="CB18" i="23"/>
  <c r="CB18" i="25"/>
  <c r="CB19" i="25" s="1"/>
  <c r="BW19" i="39"/>
  <c r="CB127" i="38"/>
  <c r="CB157" i="38"/>
  <c r="CB126" i="38"/>
  <c r="CG190" i="25"/>
  <c r="CC190" i="25"/>
  <c r="CC198" i="25" s="1"/>
  <c r="CD190" i="25"/>
  <c r="CB32" i="30"/>
  <c r="CE190" i="25"/>
  <c r="CF190" i="25"/>
  <c r="CH190" i="25"/>
  <c r="H190" i="25"/>
  <c r="CB207" i="38"/>
  <c r="CB137" i="38"/>
  <c r="CB138" i="38" s="1"/>
  <c r="CB139" i="38"/>
  <c r="CB213" i="38"/>
  <c r="CB38" i="30"/>
  <c r="H209" i="23"/>
  <c r="CB110" i="31"/>
  <c r="CB112" i="31" s="1"/>
  <c r="CC109" i="31" s="1"/>
  <c r="CB25" i="31" l="1"/>
  <c r="CB37" i="31" s="1"/>
  <c r="CB40" i="30"/>
  <c r="CC37" i="30" s="1"/>
  <c r="CC19" i="35"/>
  <c r="CC33" i="30"/>
  <c r="CC58" i="31" s="1"/>
  <c r="CA98" i="35"/>
  <c r="CA103" i="35" s="1"/>
  <c r="CA101" i="35"/>
  <c r="CB120" i="38"/>
  <c r="CB121" i="38"/>
  <c r="CB131" i="38" s="1"/>
  <c r="CB145" i="38" s="1"/>
  <c r="BW15" i="22"/>
  <c r="CA160" i="38"/>
  <c r="CA167" i="38"/>
  <c r="CA169" i="38" s="1"/>
  <c r="CB123" i="38"/>
  <c r="CB133" i="38" s="1"/>
  <c r="CB147" i="38" s="1"/>
  <c r="CB122" i="38"/>
  <c r="CB132" i="38" s="1"/>
  <c r="CB146" i="38" s="1"/>
  <c r="CB124" i="38"/>
  <c r="CB52" i="31"/>
  <c r="CB64" i="31" s="1"/>
  <c r="CB34" i="30"/>
  <c r="CC31" i="30" s="1"/>
  <c r="CG95" i="25"/>
  <c r="CD95" i="25"/>
  <c r="CC95" i="25"/>
  <c r="CC103" i="25" s="1"/>
  <c r="CE95" i="25"/>
  <c r="CH95" i="25"/>
  <c r="CF95" i="25"/>
  <c r="CB17" i="30"/>
  <c r="H95" i="25"/>
  <c r="CB19" i="23"/>
  <c r="CB104" i="31"/>
  <c r="CB106" i="31" s="1"/>
  <c r="CC103" i="31" s="1"/>
  <c r="CC91" i="31"/>
  <c r="CC209" i="23"/>
  <c r="CC217" i="23" s="1"/>
  <c r="CH209" i="23"/>
  <c r="CE209" i="23"/>
  <c r="CG209" i="23"/>
  <c r="CD209" i="23"/>
  <c r="CF209" i="23"/>
  <c r="CB51" i="31" l="1"/>
  <c r="CB19" i="30"/>
  <c r="CC16" i="30" s="1"/>
  <c r="CB214" i="38"/>
  <c r="CC39" i="30"/>
  <c r="CC31" i="31" s="1"/>
  <c r="CC111" i="31"/>
  <c r="CC25" i="35"/>
  <c r="CC31" i="35" s="1"/>
  <c r="CB130" i="38"/>
  <c r="CB144" i="38" s="1"/>
  <c r="CC18" i="30"/>
  <c r="CC57" i="31" s="1"/>
  <c r="CC60" i="31" s="1"/>
  <c r="CC18" i="35"/>
  <c r="CC21" i="35" s="1"/>
  <c r="CC61" i="35" s="1"/>
  <c r="CB208" i="38"/>
  <c r="CC19" i="31"/>
  <c r="CC46" i="35"/>
  <c r="CC90" i="31"/>
  <c r="CB23" i="30"/>
  <c r="H105" i="23"/>
  <c r="CC40" i="35"/>
  <c r="CC46" i="31"/>
  <c r="CB24" i="31" l="1"/>
  <c r="CB25" i="30"/>
  <c r="CC22" i="30" s="1"/>
  <c r="CC39" i="35"/>
  <c r="CC42" i="35" s="1"/>
  <c r="CC60" i="35" s="1"/>
  <c r="CC63" i="35" s="1"/>
  <c r="CC45" i="31"/>
  <c r="CC105" i="23"/>
  <c r="CG105" i="23"/>
  <c r="CD105" i="23"/>
  <c r="CE105" i="23"/>
  <c r="CF105" i="23"/>
  <c r="CH105" i="23"/>
  <c r="CB64" i="38"/>
  <c r="CB63" i="38"/>
  <c r="CB51" i="38"/>
  <c r="CB55" i="38"/>
  <c r="CB52" i="38"/>
  <c r="CB56" i="38"/>
  <c r="CB168" i="38"/>
  <c r="CB210" i="38"/>
  <c r="CC52" i="35"/>
  <c r="CB171" i="38"/>
  <c r="CB172" i="38" s="1"/>
  <c r="CB173" i="38" s="1"/>
  <c r="CB54" i="31"/>
  <c r="CB63" i="31"/>
  <c r="CB66" i="31" s="1"/>
  <c r="CB94" i="38" l="1"/>
  <c r="CB92" i="35"/>
  <c r="CB76" i="38"/>
  <c r="CB225" i="38"/>
  <c r="CB220" i="38"/>
  <c r="CB82" i="35"/>
  <c r="CB60" i="38"/>
  <c r="CC105" i="31"/>
  <c r="CC113" i="23"/>
  <c r="CC18" i="31"/>
  <c r="CC45" i="35"/>
  <c r="CB27" i="31"/>
  <c r="CB36" i="31"/>
  <c r="CB39" i="31" s="1"/>
  <c r="BX19" i="22"/>
  <c r="CB81" i="35"/>
  <c r="CB83" i="35" s="1"/>
  <c r="CB70" i="38"/>
  <c r="CB71" i="38"/>
  <c r="CB59" i="38"/>
  <c r="CB90" i="38"/>
  <c r="CB91" i="35"/>
  <c r="CB77" i="38"/>
  <c r="CB75" i="38"/>
  <c r="CC48" i="31"/>
  <c r="CB93" i="35" l="1"/>
  <c r="BX35" i="22"/>
  <c r="BX38" i="22" s="1"/>
  <c r="BX27" i="39" s="1"/>
  <c r="BX16" i="39" s="1"/>
  <c r="BX29" i="22"/>
  <c r="BX33" i="22" s="1"/>
  <c r="BX26" i="39" s="1"/>
  <c r="BX85" i="22"/>
  <c r="BX89" i="22" s="1"/>
  <c r="BX48" i="39" s="1"/>
  <c r="BX57" i="22"/>
  <c r="BX61" i="22" s="1"/>
  <c r="BX37" i="39" s="1"/>
  <c r="BX63" i="22"/>
  <c r="BX66" i="22" s="1"/>
  <c r="BX38" i="39" s="1"/>
  <c r="BX91" i="22"/>
  <c r="BX94" i="22" s="1"/>
  <c r="BX49" i="39" s="1"/>
  <c r="BX113" i="22"/>
  <c r="BX117" i="22" s="1"/>
  <c r="BX59" i="39" s="1"/>
  <c r="BX119" i="22"/>
  <c r="BX122" i="22" s="1"/>
  <c r="BX60" i="39" s="1"/>
  <c r="CB89" i="38"/>
  <c r="CB72" i="38"/>
  <c r="BX21" i="22" s="1"/>
  <c r="BX22" i="22" s="1"/>
  <c r="CB86" i="35"/>
  <c r="CB226" i="38"/>
  <c r="CC21" i="31"/>
  <c r="CC74" i="31" s="1"/>
  <c r="CB93" i="38"/>
  <c r="CB87" i="35"/>
  <c r="CB104" i="38"/>
  <c r="CC180" i="38"/>
  <c r="CC187" i="38" s="1"/>
  <c r="CC51" i="35"/>
  <c r="CC54" i="35" s="1"/>
  <c r="CC48" i="35"/>
  <c r="CC24" i="30"/>
  <c r="CC30" i="31" s="1"/>
  <c r="CC33" i="31" s="1"/>
  <c r="CC75" i="31" s="1"/>
  <c r="CC67" i="35" s="1"/>
  <c r="CC73" i="35" s="1"/>
  <c r="CC24" i="35"/>
  <c r="CB109" i="38"/>
  <c r="CC182" i="38"/>
  <c r="CC189" i="38" s="1"/>
  <c r="BX63" i="39" l="1"/>
  <c r="CB88" i="35"/>
  <c r="BX52" i="39"/>
  <c r="CC194" i="38"/>
  <c r="CC209" i="38"/>
  <c r="BX41" i="39"/>
  <c r="CC30" i="35"/>
  <c r="CC33" i="35" s="1"/>
  <c r="CC27" i="35"/>
  <c r="CB108" i="38"/>
  <c r="CB110" i="38" s="1"/>
  <c r="CB97" i="35" s="1"/>
  <c r="CB102" i="35" s="1"/>
  <c r="CC181" i="38"/>
  <c r="CC188" i="38" s="1"/>
  <c r="CC195" i="38" s="1"/>
  <c r="BX15" i="39"/>
  <c r="BX30" i="39"/>
  <c r="CC66" i="35"/>
  <c r="CC196" i="38"/>
  <c r="CC140" i="38" s="1"/>
  <c r="CC215" i="38"/>
  <c r="BX47" i="22"/>
  <c r="BX50" i="22" s="1"/>
  <c r="BX32" i="39" s="1"/>
  <c r="BX21" i="39" s="1"/>
  <c r="CC76" i="31" s="1"/>
  <c r="CC68" i="35" s="1"/>
  <c r="CC74" i="35" s="1"/>
  <c r="BX103" i="22"/>
  <c r="BX106" i="22" s="1"/>
  <c r="BX54" i="39" s="1"/>
  <c r="BX131" i="22"/>
  <c r="BX134" i="22" s="1"/>
  <c r="BX65" i="39" s="1"/>
  <c r="BX75" i="22"/>
  <c r="BX78" i="22" s="1"/>
  <c r="BX43" i="39" s="1"/>
  <c r="CC179" i="38"/>
  <c r="CC186" i="38" s="1"/>
  <c r="CC193" i="38" s="1"/>
  <c r="CB103" i="38"/>
  <c r="CB105" i="38" s="1"/>
  <c r="CC122" i="23"/>
  <c r="CC123" i="23" s="1"/>
  <c r="CC113" i="25"/>
  <c r="CC114" i="25" s="1"/>
  <c r="CC18" i="23" l="1"/>
  <c r="CC18" i="25"/>
  <c r="CC19" i="25" s="1"/>
  <c r="BX19" i="39"/>
  <c r="CG191" i="25"/>
  <c r="CC32" i="30"/>
  <c r="CD191" i="25"/>
  <c r="CD198" i="25" s="1"/>
  <c r="CE191" i="25"/>
  <c r="CF191" i="25"/>
  <c r="CH191" i="25"/>
  <c r="H191" i="25"/>
  <c r="CB156" i="38"/>
  <c r="CB159" i="38" s="1"/>
  <c r="CB96" i="35"/>
  <c r="CB114" i="38"/>
  <c r="CC72" i="35"/>
  <c r="CC75" i="35" s="1"/>
  <c r="CC69" i="35"/>
  <c r="CC77" i="31"/>
  <c r="CC83" i="38" s="1"/>
  <c r="CC213" i="38"/>
  <c r="CC139" i="38"/>
  <c r="H210" i="23"/>
  <c r="CC38" i="30"/>
  <c r="CC110" i="31"/>
  <c r="CC112" i="31" s="1"/>
  <c r="CD109" i="31" s="1"/>
  <c r="CC207" i="38"/>
  <c r="CC137" i="38"/>
  <c r="CC138" i="38" s="1"/>
  <c r="CC121" i="38" l="1"/>
  <c r="CC120" i="38"/>
  <c r="BX15" i="22"/>
  <c r="CB167" i="38"/>
  <c r="CB169" i="38" s="1"/>
  <c r="CB160" i="38"/>
  <c r="CD33" i="30"/>
  <c r="CD58" i="31" s="1"/>
  <c r="CD19" i="35"/>
  <c r="CH210" i="23"/>
  <c r="CE210" i="23"/>
  <c r="CG210" i="23"/>
  <c r="CD210" i="23"/>
  <c r="CD217" i="23" s="1"/>
  <c r="CF210" i="23"/>
  <c r="CG96" i="25"/>
  <c r="CE96" i="25"/>
  <c r="CC17" i="30"/>
  <c r="CD96" i="25"/>
  <c r="CD103" i="25" s="1"/>
  <c r="CF96" i="25"/>
  <c r="CH96" i="25"/>
  <c r="H96" i="25"/>
  <c r="CC127" i="38"/>
  <c r="CC157" i="38"/>
  <c r="CC126" i="38"/>
  <c r="CD91" i="31"/>
  <c r="CC52" i="31"/>
  <c r="CC64" i="31" s="1"/>
  <c r="CC34" i="30"/>
  <c r="CD31" i="30" s="1"/>
  <c r="CC25" i="31"/>
  <c r="CC37" i="31" s="1"/>
  <c r="CC40" i="30"/>
  <c r="CD37" i="30" s="1"/>
  <c r="CB98" i="35"/>
  <c r="CB103" i="35" s="1"/>
  <c r="CB101" i="35"/>
  <c r="CC122" i="38"/>
  <c r="CC132" i="38" s="1"/>
  <c r="CC146" i="38" s="1"/>
  <c r="CC123" i="38"/>
  <c r="CC124" i="38"/>
  <c r="CC19" i="23"/>
  <c r="CC104" i="31"/>
  <c r="CC106" i="31" s="1"/>
  <c r="CD103" i="31" s="1"/>
  <c r="CD19" i="31" l="1"/>
  <c r="CD46" i="35"/>
  <c r="CD39" i="30"/>
  <c r="CD31" i="31" s="1"/>
  <c r="CD111" i="31"/>
  <c r="CD25" i="35"/>
  <c r="CD31" i="35" s="1"/>
  <c r="CC51" i="31"/>
  <c r="CC19" i="30"/>
  <c r="CD16" i="30" s="1"/>
  <c r="CD90" i="31"/>
  <c r="CC23" i="30"/>
  <c r="H106" i="23"/>
  <c r="CD40" i="35"/>
  <c r="CD46" i="31"/>
  <c r="CC130" i="38"/>
  <c r="CC144" i="38" s="1"/>
  <c r="CC133" i="38"/>
  <c r="CC147" i="38" s="1"/>
  <c r="CD18" i="30"/>
  <c r="CD57" i="31" s="1"/>
  <c r="CD60" i="31" s="1"/>
  <c r="CD18" i="35"/>
  <c r="CD21" i="35" s="1"/>
  <c r="CD61" i="35" s="1"/>
  <c r="CC131" i="38"/>
  <c r="CC145" i="38" s="1"/>
  <c r="CC54" i="31" l="1"/>
  <c r="CC63" i="31"/>
  <c r="CC66" i="31" s="1"/>
  <c r="CC208" i="38"/>
  <c r="CC171" i="38"/>
  <c r="CC172" i="38" s="1"/>
  <c r="CC173" i="38" s="1"/>
  <c r="CD106" i="23"/>
  <c r="CG106" i="23"/>
  <c r="CE106" i="23"/>
  <c r="CF106" i="23"/>
  <c r="CH106" i="23"/>
  <c r="CC24" i="31"/>
  <c r="CC25" i="30"/>
  <c r="CD22" i="30" s="1"/>
  <c r="CD52" i="35"/>
  <c r="CC214" i="38"/>
  <c r="CD39" i="35"/>
  <c r="CD42" i="35" s="1"/>
  <c r="CD60" i="35" s="1"/>
  <c r="CD63" i="35" s="1"/>
  <c r="CD45" i="31"/>
  <c r="CD105" i="31" l="1"/>
  <c r="CD113" i="23"/>
  <c r="CD18" i="31"/>
  <c r="CD45" i="35"/>
  <c r="CD48" i="31"/>
  <c r="CC27" i="31"/>
  <c r="CC36" i="31"/>
  <c r="CC39" i="31" s="1"/>
  <c r="CC64" i="38"/>
  <c r="CC63" i="38"/>
  <c r="CC51" i="38"/>
  <c r="CC55" i="38"/>
  <c r="CC52" i="38"/>
  <c r="CC56" i="38"/>
  <c r="CC168" i="38"/>
  <c r="CC210" i="38"/>
  <c r="CC82" i="35" l="1"/>
  <c r="CC60" i="38"/>
  <c r="CC94" i="38"/>
  <c r="CC92" i="35"/>
  <c r="CC76" i="38"/>
  <c r="CD24" i="30"/>
  <c r="CD30" i="31" s="1"/>
  <c r="CD33" i="31" s="1"/>
  <c r="CD75" i="31" s="1"/>
  <c r="CD67" i="35" s="1"/>
  <c r="CD73" i="35" s="1"/>
  <c r="CD24" i="35"/>
  <c r="BY19" i="22"/>
  <c r="CC81" i="35"/>
  <c r="CC83" i="35" s="1"/>
  <c r="CC70" i="38"/>
  <c r="CC71" i="38"/>
  <c r="CC59" i="38"/>
  <c r="CC90" i="38"/>
  <c r="CC91" i="35"/>
  <c r="CC93" i="35" s="1"/>
  <c r="CC77" i="38"/>
  <c r="CC75" i="38"/>
  <c r="CD51" i="35"/>
  <c r="CD54" i="35" s="1"/>
  <c r="CD48" i="35"/>
  <c r="CC225" i="38"/>
  <c r="CC220" i="38"/>
  <c r="CD21" i="31"/>
  <c r="CD74" i="31" s="1"/>
  <c r="BY35" i="22" l="1"/>
  <c r="BY38" i="22" s="1"/>
  <c r="BY27" i="39" s="1"/>
  <c r="BY16" i="39" s="1"/>
  <c r="BY29" i="22"/>
  <c r="BY33" i="22" s="1"/>
  <c r="BY26" i="39" s="1"/>
  <c r="BY119" i="22"/>
  <c r="BY122" i="22" s="1"/>
  <c r="BY60" i="39" s="1"/>
  <c r="BY85" i="22"/>
  <c r="BY89" i="22" s="1"/>
  <c r="BY48" i="39" s="1"/>
  <c r="BY113" i="22"/>
  <c r="BY117" i="22" s="1"/>
  <c r="BY59" i="39" s="1"/>
  <c r="BY63" i="39" s="1"/>
  <c r="BY63" i="22"/>
  <c r="BY66" i="22" s="1"/>
  <c r="BY38" i="39" s="1"/>
  <c r="BY91" i="22"/>
  <c r="BY94" i="22" s="1"/>
  <c r="BY49" i="39" s="1"/>
  <c r="BY57" i="22"/>
  <c r="BY61" i="22" s="1"/>
  <c r="BY37" i="39" s="1"/>
  <c r="CD66" i="35"/>
  <c r="CD30" i="35"/>
  <c r="CD33" i="35" s="1"/>
  <c r="CD27" i="35"/>
  <c r="CC104" i="38"/>
  <c r="CD180" i="38"/>
  <c r="CD187" i="38" s="1"/>
  <c r="CC89" i="38"/>
  <c r="CC72" i="38"/>
  <c r="BY21" i="22" s="1"/>
  <c r="BY22" i="22" s="1"/>
  <c r="CC86" i="35"/>
  <c r="CC226" i="38"/>
  <c r="CC109" i="38"/>
  <c r="CD182" i="38"/>
  <c r="CD189" i="38" s="1"/>
  <c r="CC93" i="38"/>
  <c r="CC87" i="35"/>
  <c r="BY47" i="22" l="1"/>
  <c r="BY50" i="22" s="1"/>
  <c r="BY32" i="39" s="1"/>
  <c r="BY21" i="39" s="1"/>
  <c r="CD76" i="31" s="1"/>
  <c r="BY103" i="22"/>
  <c r="BY106" i="22" s="1"/>
  <c r="BY54" i="39" s="1"/>
  <c r="BY131" i="22"/>
  <c r="BY134" i="22" s="1"/>
  <c r="BY65" i="39" s="1"/>
  <c r="BY75" i="22"/>
  <c r="BY78" i="22" s="1"/>
  <c r="BY43" i="39" s="1"/>
  <c r="BY41" i="39"/>
  <c r="CC103" i="38"/>
  <c r="CC105" i="38" s="1"/>
  <c r="CD179" i="38"/>
  <c r="CD186" i="38" s="1"/>
  <c r="CD193" i="38" s="1"/>
  <c r="CC108" i="38"/>
  <c r="CC110" i="38" s="1"/>
  <c r="CC97" i="35" s="1"/>
  <c r="CC102" i="35" s="1"/>
  <c r="CD181" i="38"/>
  <c r="CD188" i="38" s="1"/>
  <c r="CD195" i="38" s="1"/>
  <c r="CD194" i="38"/>
  <c r="CD209" i="38"/>
  <c r="CD196" i="38"/>
  <c r="CD140" i="38" s="1"/>
  <c r="CD215" i="38"/>
  <c r="BY52" i="39"/>
  <c r="CC88" i="35"/>
  <c r="CD72" i="35"/>
  <c r="BY15" i="39"/>
  <c r="BY30" i="39"/>
  <c r="CD122" i="23"/>
  <c r="CD123" i="23" s="1"/>
  <c r="CD113" i="25"/>
  <c r="CD114" i="25" s="1"/>
  <c r="CC156" i="38" l="1"/>
  <c r="CC159" i="38" s="1"/>
  <c r="CC96" i="35"/>
  <c r="CC114" i="38"/>
  <c r="H211" i="23"/>
  <c r="CD38" i="30"/>
  <c r="CD110" i="31"/>
  <c r="CD112" i="31" s="1"/>
  <c r="CE109" i="31" s="1"/>
  <c r="CD213" i="38"/>
  <c r="CD139" i="38"/>
  <c r="CD137" i="38"/>
  <c r="CD138" i="38" s="1"/>
  <c r="CD207" i="38"/>
  <c r="CE192" i="25"/>
  <c r="CE198" i="25" s="1"/>
  <c r="CH192" i="25"/>
  <c r="CD32" i="30"/>
  <c r="CG192" i="25"/>
  <c r="CF192" i="25"/>
  <c r="H192" i="25"/>
  <c r="CD18" i="23"/>
  <c r="CD18" i="25"/>
  <c r="CD19" i="25" s="1"/>
  <c r="BY19" i="39"/>
  <c r="CD68" i="35"/>
  <c r="CD77" i="31"/>
  <c r="CD83" i="38" s="1"/>
  <c r="CD127" i="38" l="1"/>
  <c r="CD157" i="38"/>
  <c r="CD126" i="38"/>
  <c r="CD52" i="31"/>
  <c r="CD64" i="31" s="1"/>
  <c r="CD34" i="30"/>
  <c r="CE31" i="30" s="1"/>
  <c r="CD122" i="38"/>
  <c r="CD132" i="38" s="1"/>
  <c r="CD146" i="38" s="1"/>
  <c r="CD123" i="38"/>
  <c r="CD133" i="38" s="1"/>
  <c r="CD147" i="38" s="1"/>
  <c r="CD124" i="38"/>
  <c r="CE91" i="31"/>
  <c r="CD74" i="35"/>
  <c r="CD75" i="35" s="1"/>
  <c r="CD69" i="35"/>
  <c r="CD25" i="31"/>
  <c r="CD37" i="31" s="1"/>
  <c r="CD40" i="30"/>
  <c r="CE37" i="30" s="1"/>
  <c r="CE33" i="30"/>
  <c r="CE58" i="31" s="1"/>
  <c r="CE19" i="35"/>
  <c r="CD121" i="38"/>
  <c r="CD131" i="38" s="1"/>
  <c r="CD145" i="38" s="1"/>
  <c r="CD120" i="38"/>
  <c r="BY15" i="22"/>
  <c r="CC98" i="35"/>
  <c r="CC103" i="35" s="1"/>
  <c r="CC101" i="35"/>
  <c r="CH211" i="23"/>
  <c r="CG211" i="23"/>
  <c r="CE211" i="23"/>
  <c r="CE217" i="23" s="1"/>
  <c r="CF211" i="23"/>
  <c r="CG97" i="25"/>
  <c r="CE97" i="25"/>
  <c r="CE103" i="25" s="1"/>
  <c r="CD17" i="30"/>
  <c r="CF97" i="25"/>
  <c r="CH97" i="25"/>
  <c r="H97" i="25"/>
  <c r="CD19" i="23"/>
  <c r="CD104" i="31"/>
  <c r="CD106" i="31" s="1"/>
  <c r="CE103" i="31" s="1"/>
  <c r="CC167" i="38"/>
  <c r="CC169" i="38" s="1"/>
  <c r="CC160" i="38"/>
  <c r="CD214" i="38" l="1"/>
  <c r="CE18" i="30"/>
  <c r="CE57" i="31" s="1"/>
  <c r="CE60" i="31" s="1"/>
  <c r="CE18" i="35"/>
  <c r="CE21" i="35" s="1"/>
  <c r="CE61" i="35" s="1"/>
  <c r="CD51" i="31"/>
  <c r="CD19" i="30"/>
  <c r="CE16" i="30" s="1"/>
  <c r="CE40" i="35"/>
  <c r="CE46" i="31"/>
  <c r="CE90" i="31"/>
  <c r="CD130" i="38"/>
  <c r="CD144" i="38" s="1"/>
  <c r="CD171" i="38"/>
  <c r="CE19" i="31"/>
  <c r="CE46" i="35"/>
  <c r="H107" i="23"/>
  <c r="CD23" i="30"/>
  <c r="CE39" i="30"/>
  <c r="CE31" i="31" s="1"/>
  <c r="CE111" i="31"/>
  <c r="CE25" i="35"/>
  <c r="CE31" i="35" s="1"/>
  <c r="CD208" i="38"/>
  <c r="CD64" i="38" l="1"/>
  <c r="CD63" i="38"/>
  <c r="CD51" i="38"/>
  <c r="CD55" i="38"/>
  <c r="CD52" i="38"/>
  <c r="CD56" i="38"/>
  <c r="CD168" i="38"/>
  <c r="CD210" i="38"/>
  <c r="CE39" i="35"/>
  <c r="CE42" i="35" s="1"/>
  <c r="CE60" i="35" s="1"/>
  <c r="CE63" i="35" s="1"/>
  <c r="CE45" i="31"/>
  <c r="CD54" i="31"/>
  <c r="CD63" i="31"/>
  <c r="CD66" i="31" s="1"/>
  <c r="CD172" i="38"/>
  <c r="CD173" i="38" s="1"/>
  <c r="CD24" i="31"/>
  <c r="CD25" i="30"/>
  <c r="CE22" i="30" s="1"/>
  <c r="CH107" i="23"/>
  <c r="CG107" i="23"/>
  <c r="CE107" i="23"/>
  <c r="CF107" i="23"/>
  <c r="CE52" i="35"/>
  <c r="CD27" i="31" l="1"/>
  <c r="CD36" i="31"/>
  <c r="CD39" i="31" s="1"/>
  <c r="BZ19" i="22"/>
  <c r="CD81" i="35"/>
  <c r="CD71" i="38"/>
  <c r="CD70" i="38"/>
  <c r="CD59" i="38"/>
  <c r="CD82" i="35"/>
  <c r="CD60" i="38"/>
  <c r="CE113" i="23"/>
  <c r="CE105" i="31"/>
  <c r="CE48" i="31"/>
  <c r="CD90" i="38"/>
  <c r="CD91" i="35"/>
  <c r="CD93" i="35" s="1"/>
  <c r="CD75" i="38"/>
  <c r="CD77" i="38"/>
  <c r="CD94" i="38"/>
  <c r="CD92" i="35"/>
  <c r="CD76" i="38"/>
  <c r="CE18" i="31"/>
  <c r="CE45" i="35"/>
  <c r="CD225" i="38"/>
  <c r="CD220" i="38"/>
  <c r="CE48" i="35" l="1"/>
  <c r="CE51" i="35"/>
  <c r="CE54" i="35" s="1"/>
  <c r="BZ29" i="22"/>
  <c r="BZ33" i="22" s="1"/>
  <c r="BZ26" i="39" s="1"/>
  <c r="BZ113" i="22"/>
  <c r="BZ117" i="22" s="1"/>
  <c r="BZ59" i="39" s="1"/>
  <c r="BZ35" i="22"/>
  <c r="BZ38" i="22" s="1"/>
  <c r="BZ27" i="39" s="1"/>
  <c r="BZ16" i="39" s="1"/>
  <c r="BZ119" i="22"/>
  <c r="BZ122" i="22" s="1"/>
  <c r="BZ60" i="39" s="1"/>
  <c r="BZ57" i="22"/>
  <c r="BZ61" i="22" s="1"/>
  <c r="BZ37" i="39" s="1"/>
  <c r="BZ41" i="39" s="1"/>
  <c r="BZ91" i="22"/>
  <c r="BZ94" i="22" s="1"/>
  <c r="BZ49" i="39" s="1"/>
  <c r="BZ63" i="22"/>
  <c r="BZ66" i="22" s="1"/>
  <c r="BZ38" i="39" s="1"/>
  <c r="BZ85" i="22"/>
  <c r="BZ89" i="22" s="1"/>
  <c r="BZ48" i="39" s="1"/>
  <c r="CE182" i="38"/>
  <c r="CE189" i="38" s="1"/>
  <c r="CD109" i="38"/>
  <c r="CD89" i="38"/>
  <c r="CD72" i="38"/>
  <c r="BZ21" i="22" s="1"/>
  <c r="BZ22" i="22" s="1"/>
  <c r="CD86" i="35"/>
  <c r="CD226" i="38"/>
  <c r="CD104" i="38"/>
  <c r="CE180" i="38"/>
  <c r="CE187" i="38" s="1"/>
  <c r="CE21" i="31"/>
  <c r="CE74" i="31" s="1"/>
  <c r="CD83" i="35"/>
  <c r="CE24" i="30"/>
  <c r="CE30" i="31" s="1"/>
  <c r="CE33" i="31" s="1"/>
  <c r="CE75" i="31" s="1"/>
  <c r="CE67" i="35" s="1"/>
  <c r="CE73" i="35" s="1"/>
  <c r="CE24" i="35"/>
  <c r="CD93" i="38"/>
  <c r="CD87" i="35"/>
  <c r="CD88" i="35" l="1"/>
  <c r="BZ63" i="39"/>
  <c r="BZ47" i="22"/>
  <c r="BZ50" i="22" s="1"/>
  <c r="BZ32" i="39" s="1"/>
  <c r="BZ21" i="39" s="1"/>
  <c r="CE76" i="31" s="1"/>
  <c r="CE68" i="35" s="1"/>
  <c r="CE74" i="35" s="1"/>
  <c r="BZ75" i="22"/>
  <c r="BZ78" i="22" s="1"/>
  <c r="BZ43" i="39" s="1"/>
  <c r="BZ103" i="22"/>
  <c r="BZ106" i="22" s="1"/>
  <c r="BZ54" i="39" s="1"/>
  <c r="BZ131" i="22"/>
  <c r="BZ134" i="22" s="1"/>
  <c r="BZ65" i="39" s="1"/>
  <c r="CE122" i="23"/>
  <c r="CE123" i="23" s="1"/>
  <c r="CE113" i="25"/>
  <c r="CE114" i="25" s="1"/>
  <c r="BZ15" i="39"/>
  <c r="BZ30" i="39"/>
  <c r="CD103" i="38"/>
  <c r="CD105" i="38" s="1"/>
  <c r="CE179" i="38"/>
  <c r="CE186" i="38" s="1"/>
  <c r="CE193" i="38" s="1"/>
  <c r="CE215" i="38"/>
  <c r="CE196" i="38"/>
  <c r="CE140" i="38" s="1"/>
  <c r="CE181" i="38"/>
  <c r="CE188" i="38" s="1"/>
  <c r="CE195" i="38" s="1"/>
  <c r="CD108" i="38"/>
  <c r="CD110" i="38" s="1"/>
  <c r="CD97" i="35" s="1"/>
  <c r="CD102" i="35" s="1"/>
  <c r="BZ52" i="39"/>
  <c r="CE30" i="35"/>
  <c r="CE33" i="35" s="1"/>
  <c r="CE27" i="35"/>
  <c r="CE77" i="31"/>
  <c r="CE83" i="38" s="1"/>
  <c r="CE66" i="35"/>
  <c r="CE194" i="38"/>
  <c r="CE209" i="38"/>
  <c r="CE139" i="38" l="1"/>
  <c r="CE213" i="38"/>
  <c r="CE18" i="23"/>
  <c r="CE18" i="25"/>
  <c r="CE19" i="25" s="1"/>
  <c r="BZ19" i="39"/>
  <c r="CE72" i="35"/>
  <c r="CE75" i="35" s="1"/>
  <c r="CE69" i="35"/>
  <c r="CE127" i="38"/>
  <c r="CE157" i="38"/>
  <c r="CE126" i="38"/>
  <c r="CD156" i="38"/>
  <c r="CD159" i="38" s="1"/>
  <c r="CD96" i="35"/>
  <c r="CD114" i="38"/>
  <c r="CG193" i="25"/>
  <c r="CH193" i="25"/>
  <c r="CE32" i="30"/>
  <c r="CF193" i="25"/>
  <c r="CF198" i="25" s="1"/>
  <c r="H193" i="25"/>
  <c r="H212" i="23"/>
  <c r="CE38" i="30"/>
  <c r="CE110" i="31"/>
  <c r="CE112" i="31" s="1"/>
  <c r="CF109" i="31" s="1"/>
  <c r="CE137" i="38"/>
  <c r="CE138" i="38" s="1"/>
  <c r="CE207" i="38"/>
  <c r="CF91" i="31" l="1"/>
  <c r="CE25" i="31"/>
  <c r="CE37" i="31" s="1"/>
  <c r="CE40" i="30"/>
  <c r="CF37" i="30" s="1"/>
  <c r="CD98" i="35"/>
  <c r="CD103" i="35" s="1"/>
  <c r="CD101" i="35"/>
  <c r="CG98" i="25"/>
  <c r="CE17" i="30"/>
  <c r="CF98" i="25"/>
  <c r="CF103" i="25" s="1"/>
  <c r="CH98" i="25"/>
  <c r="H98" i="25"/>
  <c r="CD167" i="38"/>
  <c r="CD169" i="38" s="1"/>
  <c r="CD160" i="38"/>
  <c r="CE19" i="23"/>
  <c r="CE104" i="31"/>
  <c r="CE106" i="31" s="1"/>
  <c r="CF103" i="31" s="1"/>
  <c r="CE52" i="31"/>
  <c r="CE64" i="31" s="1"/>
  <c r="CE34" i="30"/>
  <c r="CF31" i="30" s="1"/>
  <c r="CE121" i="38"/>
  <c r="CE131" i="38" s="1"/>
  <c r="CE145" i="38" s="1"/>
  <c r="CE120" i="38"/>
  <c r="BZ15" i="22"/>
  <c r="CE122" i="38"/>
  <c r="CE132" i="38" s="1"/>
  <c r="CE146" i="38" s="1"/>
  <c r="CE123" i="38"/>
  <c r="CE133" i="38" s="1"/>
  <c r="CE147" i="38" s="1"/>
  <c r="CE124" i="38"/>
  <c r="CF212" i="23"/>
  <c r="CF217" i="23" s="1"/>
  <c r="CH212" i="23"/>
  <c r="CG212" i="23"/>
  <c r="CF19" i="35"/>
  <c r="CF33" i="30"/>
  <c r="CF58" i="31" s="1"/>
  <c r="CF19" i="31" l="1"/>
  <c r="CF46" i="35"/>
  <c r="CE23" i="30"/>
  <c r="H108" i="23"/>
  <c r="CE130" i="38"/>
  <c r="CE144" i="38" s="1"/>
  <c r="CE171" i="38"/>
  <c r="CE172" i="38" s="1"/>
  <c r="CE173" i="38" s="1"/>
  <c r="CE214" i="38"/>
  <c r="CF90" i="31"/>
  <c r="CE208" i="38"/>
  <c r="CE51" i="31"/>
  <c r="CE19" i="30"/>
  <c r="CF16" i="30" s="1"/>
  <c r="CF39" i="30"/>
  <c r="CF31" i="31" s="1"/>
  <c r="CF25" i="35"/>
  <c r="CF31" i="35" s="1"/>
  <c r="CF111" i="31"/>
  <c r="CF40" i="35"/>
  <c r="CF46" i="31"/>
  <c r="CF18" i="30"/>
  <c r="CF57" i="31" s="1"/>
  <c r="CF60" i="31" s="1"/>
  <c r="CF18" i="35"/>
  <c r="CF21" i="35" s="1"/>
  <c r="CF61" i="35" s="1"/>
  <c r="CF108" i="23" l="1"/>
  <c r="CH108" i="23"/>
  <c r="CG108" i="23"/>
  <c r="CE24" i="31"/>
  <c r="CE25" i="30"/>
  <c r="CF22" i="30" s="1"/>
  <c r="CF45" i="31"/>
  <c r="CF39" i="35"/>
  <c r="CF42" i="35" s="1"/>
  <c r="CF60" i="35" s="1"/>
  <c r="CF63" i="35" s="1"/>
  <c r="CE54" i="31"/>
  <c r="CE63" i="31"/>
  <c r="CE66" i="31" s="1"/>
  <c r="CE51" i="38"/>
  <c r="CE55" i="38"/>
  <c r="CE52" i="38"/>
  <c r="CE56" i="38"/>
  <c r="CE64" i="38"/>
  <c r="CE63" i="38"/>
  <c r="CE168" i="38"/>
  <c r="CE210" i="38"/>
  <c r="CF52" i="35"/>
  <c r="CF18" i="31" l="1"/>
  <c r="CF45" i="35"/>
  <c r="CE27" i="31"/>
  <c r="CE36" i="31"/>
  <c r="CE39" i="31" s="1"/>
  <c r="CF48" i="31"/>
  <c r="CE82" i="35"/>
  <c r="CE60" i="38"/>
  <c r="CE225" i="38"/>
  <c r="CE220" i="38"/>
  <c r="CE90" i="38"/>
  <c r="CE91" i="35"/>
  <c r="CE77" i="38"/>
  <c r="CE75" i="38"/>
  <c r="CE94" i="38"/>
  <c r="CE92" i="35"/>
  <c r="CE76" i="38"/>
  <c r="CA19" i="22"/>
  <c r="CE70" i="38"/>
  <c r="CE81" i="35"/>
  <c r="CE71" i="38"/>
  <c r="CE59" i="38"/>
  <c r="CF105" i="31"/>
  <c r="CF113" i="23"/>
  <c r="CE93" i="35" l="1"/>
  <c r="CE89" i="38"/>
  <c r="CE72" i="38"/>
  <c r="CA21" i="22" s="1"/>
  <c r="CA22" i="22" s="1"/>
  <c r="CE86" i="35"/>
  <c r="CE88" i="35" s="1"/>
  <c r="CE226" i="38"/>
  <c r="CF21" i="31"/>
  <c r="CF74" i="31" s="1"/>
  <c r="CE109" i="38"/>
  <c r="CF182" i="38"/>
  <c r="CF189" i="38" s="1"/>
  <c r="CE83" i="35"/>
  <c r="CF180" i="38"/>
  <c r="CF187" i="38" s="1"/>
  <c r="CE104" i="38"/>
  <c r="CA29" i="22"/>
  <c r="CA33" i="22" s="1"/>
  <c r="CA26" i="39" s="1"/>
  <c r="CA35" i="22"/>
  <c r="CA38" i="22" s="1"/>
  <c r="CA27" i="39" s="1"/>
  <c r="CA16" i="39" s="1"/>
  <c r="CA85" i="22"/>
  <c r="CA89" i="22" s="1"/>
  <c r="CA48" i="39" s="1"/>
  <c r="CA52" i="39" s="1"/>
  <c r="CA113" i="22"/>
  <c r="CA117" i="22" s="1"/>
  <c r="CA59" i="39" s="1"/>
  <c r="CA119" i="22"/>
  <c r="CA122" i="22" s="1"/>
  <c r="CA60" i="39" s="1"/>
  <c r="CA91" i="22"/>
  <c r="CA94" i="22" s="1"/>
  <c r="CA49" i="39" s="1"/>
  <c r="CA57" i="22"/>
  <c r="CA61" i="22" s="1"/>
  <c r="CA37" i="39" s="1"/>
  <c r="CA63" i="22"/>
  <c r="CA66" i="22" s="1"/>
  <c r="CA38" i="39" s="1"/>
  <c r="CF51" i="35"/>
  <c r="CF54" i="35" s="1"/>
  <c r="CF48" i="35"/>
  <c r="CF24" i="30"/>
  <c r="CF30" i="31" s="1"/>
  <c r="CF33" i="31" s="1"/>
  <c r="CF75" i="31" s="1"/>
  <c r="CF67" i="35" s="1"/>
  <c r="CF73" i="35" s="1"/>
  <c r="CF24" i="35"/>
  <c r="CE93" i="38"/>
  <c r="CE87" i="35"/>
  <c r="CA63" i="39" l="1"/>
  <c r="CF27" i="35"/>
  <c r="CF30" i="35"/>
  <c r="CF33" i="35" s="1"/>
  <c r="CF66" i="35"/>
  <c r="CA15" i="39"/>
  <c r="CA30" i="39"/>
  <c r="CF122" i="23"/>
  <c r="CF123" i="23" s="1"/>
  <c r="CF113" i="25"/>
  <c r="CF114" i="25" s="1"/>
  <c r="CA41" i="39"/>
  <c r="CF194" i="38"/>
  <c r="CF209" i="38"/>
  <c r="CA47" i="22"/>
  <c r="CA50" i="22" s="1"/>
  <c r="CA32" i="39" s="1"/>
  <c r="CA21" i="39" s="1"/>
  <c r="CF76" i="31" s="1"/>
  <c r="CF68" i="35" s="1"/>
  <c r="CF74" i="35" s="1"/>
  <c r="CA131" i="22"/>
  <c r="CA134" i="22" s="1"/>
  <c r="CA65" i="39" s="1"/>
  <c r="CA103" i="22"/>
  <c r="CA106" i="22" s="1"/>
  <c r="CA54" i="39" s="1"/>
  <c r="CA75" i="22"/>
  <c r="CA78" i="22" s="1"/>
  <c r="CA43" i="39" s="1"/>
  <c r="CE108" i="38"/>
  <c r="CE110" i="38" s="1"/>
  <c r="CE97" i="35" s="1"/>
  <c r="CE102" i="35" s="1"/>
  <c r="CF181" i="38"/>
  <c r="CF188" i="38" s="1"/>
  <c r="CF195" i="38" s="1"/>
  <c r="CF196" i="38"/>
  <c r="CF140" i="38" s="1"/>
  <c r="CF215" i="38"/>
  <c r="CF179" i="38"/>
  <c r="CF186" i="38" s="1"/>
  <c r="CF193" i="38" s="1"/>
  <c r="CE103" i="38"/>
  <c r="CE105" i="38" s="1"/>
  <c r="CG194" i="25" l="1"/>
  <c r="CG198" i="25" s="1"/>
  <c r="CH194" i="25"/>
  <c r="CF32" i="30"/>
  <c r="H194" i="25"/>
  <c r="CF38" i="30"/>
  <c r="H213" i="23"/>
  <c r="CF110" i="31"/>
  <c r="CF112" i="31" s="1"/>
  <c r="CG109" i="31" s="1"/>
  <c r="CE156" i="38"/>
  <c r="CE159" i="38" s="1"/>
  <c r="CE96" i="35"/>
  <c r="CE114" i="38"/>
  <c r="CF207" i="38"/>
  <c r="CF137" i="38"/>
  <c r="CF138" i="38" s="1"/>
  <c r="CF18" i="23"/>
  <c r="CF18" i="25"/>
  <c r="CF19" i="25" s="1"/>
  <c r="CA19" i="39"/>
  <c r="CF69" i="35"/>
  <c r="CF72" i="35"/>
  <c r="CF75" i="35" s="1"/>
  <c r="CF77" i="31"/>
  <c r="CF83" i="38" s="1"/>
  <c r="CF213" i="38"/>
  <c r="CF139" i="38"/>
  <c r="CF19" i="23" l="1"/>
  <c r="CF104" i="31"/>
  <c r="CF106" i="31" s="1"/>
  <c r="CG103" i="31" s="1"/>
  <c r="CE160" i="38"/>
  <c r="CE167" i="38"/>
  <c r="CE169" i="38" s="1"/>
  <c r="CH213" i="23"/>
  <c r="CG213" i="23"/>
  <c r="CG217" i="23" s="1"/>
  <c r="CF123" i="38"/>
  <c r="CF122" i="38"/>
  <c r="CF124" i="38"/>
  <c r="CG91" i="31"/>
  <c r="CG99" i="25"/>
  <c r="CG103" i="25" s="1"/>
  <c r="CH99" i="25"/>
  <c r="CF17" i="30"/>
  <c r="H99" i="25"/>
  <c r="CF25" i="31"/>
  <c r="CF37" i="31" s="1"/>
  <c r="CF40" i="30"/>
  <c r="CG37" i="30" s="1"/>
  <c r="CF120" i="38"/>
  <c r="CF121" i="38"/>
  <c r="CA15" i="22"/>
  <c r="CF52" i="31"/>
  <c r="CF64" i="31" s="1"/>
  <c r="CF34" i="30"/>
  <c r="CG31" i="30" s="1"/>
  <c r="CF127" i="38"/>
  <c r="CF157" i="38"/>
  <c r="CF126" i="38"/>
  <c r="CE98" i="35"/>
  <c r="CE103" i="35" s="1"/>
  <c r="CE101" i="35"/>
  <c r="CG19" i="35"/>
  <c r="CG33" i="30"/>
  <c r="CG58" i="31" s="1"/>
  <c r="CF132" i="38" l="1"/>
  <c r="CF146" i="38" s="1"/>
  <c r="CG40" i="35"/>
  <c r="CG46" i="31"/>
  <c r="CF51" i="31"/>
  <c r="CF19" i="30"/>
  <c r="CG16" i="30" s="1"/>
  <c r="CF133" i="38"/>
  <c r="CF147" i="38" s="1"/>
  <c r="CG18" i="35"/>
  <c r="CG21" i="35" s="1"/>
  <c r="CG61" i="35" s="1"/>
  <c r="CG18" i="30"/>
  <c r="CG57" i="31" s="1"/>
  <c r="CG60" i="31" s="1"/>
  <c r="CF130" i="38"/>
  <c r="CF144" i="38" s="1"/>
  <c r="CG39" i="30"/>
  <c r="CG31" i="31" s="1"/>
  <c r="CG25" i="35"/>
  <c r="CG31" i="35" s="1"/>
  <c r="CG111" i="31"/>
  <c r="CF131" i="38"/>
  <c r="CF145" i="38" s="1"/>
  <c r="CG90" i="31"/>
  <c r="CG19" i="31"/>
  <c r="CG46" i="35"/>
  <c r="CG52" i="35" s="1"/>
  <c r="H109" i="23"/>
  <c r="CF23" i="30"/>
  <c r="CF208" i="38" l="1"/>
  <c r="CG39" i="35"/>
  <c r="CG42" i="35" s="1"/>
  <c r="CG60" i="35" s="1"/>
  <c r="CG63" i="35" s="1"/>
  <c r="CG45" i="31"/>
  <c r="CH109" i="23"/>
  <c r="CG109" i="23"/>
  <c r="CF54" i="31"/>
  <c r="CF63" i="31"/>
  <c r="CF66" i="31" s="1"/>
  <c r="CF24" i="31"/>
  <c r="CF25" i="30"/>
  <c r="CG22" i="30" s="1"/>
  <c r="CF214" i="38"/>
  <c r="CF171" i="38"/>
  <c r="CF172" i="38" s="1"/>
  <c r="CF173" i="38" s="1"/>
  <c r="CG48" i="31" l="1"/>
  <c r="CG18" i="31"/>
  <c r="CG45" i="35"/>
  <c r="CF27" i="31"/>
  <c r="CF36" i="31"/>
  <c r="CF39" i="31" s="1"/>
  <c r="CG113" i="23"/>
  <c r="CG105" i="31"/>
  <c r="CF64" i="38"/>
  <c r="CF63" i="38"/>
  <c r="CF51" i="38"/>
  <c r="CF55" i="38"/>
  <c r="CF52" i="38"/>
  <c r="CF56" i="38"/>
  <c r="CF168" i="38"/>
  <c r="CF210" i="38"/>
  <c r="CB19" i="22" l="1"/>
  <c r="CF81" i="35"/>
  <c r="CF71" i="38"/>
  <c r="CF70" i="38"/>
  <c r="CF59" i="38"/>
  <c r="CG48" i="35"/>
  <c r="CG51" i="35"/>
  <c r="CG54" i="35" s="1"/>
  <c r="CF225" i="38"/>
  <c r="CF220" i="38"/>
  <c r="CF90" i="38"/>
  <c r="CF91" i="35"/>
  <c r="CF93" i="35" s="1"/>
  <c r="CF77" i="38"/>
  <c r="CF75" i="38"/>
  <c r="CF82" i="35"/>
  <c r="CF60" i="38"/>
  <c r="CF94" i="38"/>
  <c r="CF92" i="35"/>
  <c r="CF76" i="38"/>
  <c r="CG21" i="31"/>
  <c r="CG74" i="31" s="1"/>
  <c r="CG24" i="35"/>
  <c r="CG24" i="30"/>
  <c r="CG30" i="31" s="1"/>
  <c r="CG33" i="31" s="1"/>
  <c r="CG75" i="31" s="1"/>
  <c r="CG67" i="35" s="1"/>
  <c r="CG73" i="35" s="1"/>
  <c r="CF93" i="38" l="1"/>
  <c r="CF87" i="35"/>
  <c r="CF109" i="38"/>
  <c r="CG182" i="38"/>
  <c r="CG189" i="38" s="1"/>
  <c r="CG30" i="35"/>
  <c r="CG33" i="35" s="1"/>
  <c r="CG27" i="35"/>
  <c r="CF72" i="38"/>
  <c r="CB21" i="22" s="1"/>
  <c r="CB22" i="22" s="1"/>
  <c r="CF89" i="38"/>
  <c r="CF86" i="35"/>
  <c r="CF226" i="38"/>
  <c r="CG66" i="35"/>
  <c r="CF104" i="38"/>
  <c r="CG180" i="38"/>
  <c r="CG187" i="38" s="1"/>
  <c r="CF83" i="35"/>
  <c r="CB35" i="22"/>
  <c r="CB38" i="22" s="1"/>
  <c r="CB27" i="39" s="1"/>
  <c r="CB16" i="39" s="1"/>
  <c r="CB29" i="22"/>
  <c r="CB33" i="22" s="1"/>
  <c r="CB26" i="39" s="1"/>
  <c r="CB91" i="22"/>
  <c r="CB94" i="22" s="1"/>
  <c r="CB49" i="39" s="1"/>
  <c r="CB85" i="22"/>
  <c r="CB89" i="22" s="1"/>
  <c r="CB48" i="39" s="1"/>
  <c r="CB63" i="22"/>
  <c r="CB66" i="22" s="1"/>
  <c r="CB38" i="39" s="1"/>
  <c r="CB119" i="22"/>
  <c r="CB122" i="22" s="1"/>
  <c r="CB60" i="39" s="1"/>
  <c r="CB113" i="22"/>
  <c r="CB117" i="22" s="1"/>
  <c r="CB59" i="39" s="1"/>
  <c r="CB63" i="39" s="1"/>
  <c r="CB57" i="22"/>
  <c r="CB61" i="22" s="1"/>
  <c r="CB37" i="39" s="1"/>
  <c r="CB52" i="39" l="1"/>
  <c r="CF88" i="35"/>
  <c r="CG196" i="38"/>
  <c r="CG140" i="38" s="1"/>
  <c r="CG215" i="38"/>
  <c r="CG72" i="35"/>
  <c r="CG122" i="23"/>
  <c r="CG123" i="23" s="1"/>
  <c r="CG113" i="25"/>
  <c r="CG114" i="25" s="1"/>
  <c r="CG179" i="38"/>
  <c r="CG186" i="38" s="1"/>
  <c r="CG193" i="38" s="1"/>
  <c r="CF103" i="38"/>
  <c r="CF105" i="38" s="1"/>
  <c r="CG209" i="38"/>
  <c r="CG194" i="38"/>
  <c r="CB15" i="39"/>
  <c r="CB30" i="39"/>
  <c r="CB41" i="39"/>
  <c r="CB47" i="22"/>
  <c r="CB50" i="22" s="1"/>
  <c r="CB32" i="39" s="1"/>
  <c r="CB21" i="39" s="1"/>
  <c r="CG76" i="31" s="1"/>
  <c r="CB131" i="22"/>
  <c r="CB134" i="22" s="1"/>
  <c r="CB65" i="39" s="1"/>
  <c r="CB103" i="22"/>
  <c r="CB106" i="22" s="1"/>
  <c r="CB54" i="39" s="1"/>
  <c r="CB75" i="22"/>
  <c r="CB78" i="22" s="1"/>
  <c r="CB43" i="39" s="1"/>
  <c r="CF108" i="38"/>
  <c r="CF110" i="38" s="1"/>
  <c r="CF97" i="35" s="1"/>
  <c r="CF102" i="35" s="1"/>
  <c r="CG181" i="38"/>
  <c r="CG188" i="38" s="1"/>
  <c r="CG195" i="38" s="1"/>
  <c r="CF156" i="38" l="1"/>
  <c r="CF159" i="38" s="1"/>
  <c r="CF96" i="35"/>
  <c r="CF114" i="38"/>
  <c r="CG68" i="35"/>
  <c r="CG77" i="31"/>
  <c r="CG83" i="38" s="1"/>
  <c r="CG207" i="38"/>
  <c r="CG137" i="38"/>
  <c r="CG138" i="38" s="1"/>
  <c r="CH195" i="25"/>
  <c r="CH198" i="25" s="1"/>
  <c r="CG32" i="30"/>
  <c r="H195" i="25"/>
  <c r="H214" i="23"/>
  <c r="CH214" i="23" s="1"/>
  <c r="CH217" i="23" s="1"/>
  <c r="CG38" i="30"/>
  <c r="CG110" i="31"/>
  <c r="CG112" i="31" s="1"/>
  <c r="CH109" i="31" s="1"/>
  <c r="CG213" i="38"/>
  <c r="CG139" i="38"/>
  <c r="CG18" i="23"/>
  <c r="CG18" i="25"/>
  <c r="CG19" i="25" s="1"/>
  <c r="CB19" i="39"/>
  <c r="CH19" i="35" l="1"/>
  <c r="CH33" i="30"/>
  <c r="CH58" i="31" s="1"/>
  <c r="CG122" i="38"/>
  <c r="CG123" i="38"/>
  <c r="CG124" i="38"/>
  <c r="CH91" i="31"/>
  <c r="CG127" i="38"/>
  <c r="CG157" i="38"/>
  <c r="CG126" i="38"/>
  <c r="CG25" i="31"/>
  <c r="CG37" i="31" s="1"/>
  <c r="CG40" i="30"/>
  <c r="CH37" i="30" s="1"/>
  <c r="CG74" i="35"/>
  <c r="CG75" i="35" s="1"/>
  <c r="CG69" i="35"/>
  <c r="CG19" i="23"/>
  <c r="CG104" i="31"/>
  <c r="CG106" i="31" s="1"/>
  <c r="CH103" i="31" s="1"/>
  <c r="CG121" i="38"/>
  <c r="CG120" i="38"/>
  <c r="CB15" i="22"/>
  <c r="CH39" i="30"/>
  <c r="CH31" i="31" s="1"/>
  <c r="CH25" i="35"/>
  <c r="CH31" i="35" s="1"/>
  <c r="CH111" i="31"/>
  <c r="CF98" i="35"/>
  <c r="CF103" i="35" s="1"/>
  <c r="CF101" i="35"/>
  <c r="CH100" i="25"/>
  <c r="CH103" i="25" s="1"/>
  <c r="CG17" i="30"/>
  <c r="H100" i="25"/>
  <c r="CG52" i="31"/>
  <c r="CG64" i="31" s="1"/>
  <c r="CG34" i="30"/>
  <c r="CH31" i="30" s="1"/>
  <c r="CF160" i="38"/>
  <c r="CF167" i="38"/>
  <c r="CF169" i="38" s="1"/>
  <c r="H110" i="23" l="1"/>
  <c r="CH110" i="23" s="1"/>
  <c r="CG23" i="30"/>
  <c r="CH90" i="31"/>
  <c r="CG133" i="38"/>
  <c r="CG147" i="38" s="1"/>
  <c r="CG132" i="38"/>
  <c r="CG146" i="38" s="1"/>
  <c r="CH18" i="30"/>
  <c r="CH57" i="31" s="1"/>
  <c r="CH60" i="31" s="1"/>
  <c r="CH18" i="35"/>
  <c r="CH21" i="35" s="1"/>
  <c r="CH61" i="35" s="1"/>
  <c r="CH46" i="31"/>
  <c r="CH40" i="35"/>
  <c r="CH19" i="31"/>
  <c r="CH46" i="35"/>
  <c r="CG51" i="31"/>
  <c r="CG19" i="30"/>
  <c r="CH16" i="30" s="1"/>
  <c r="CG130" i="38"/>
  <c r="CG144" i="38" s="1"/>
  <c r="CG131" i="38"/>
  <c r="CG145" i="38" s="1"/>
  <c r="CH52" i="35" l="1"/>
  <c r="CG214" i="38"/>
  <c r="CG171" i="38"/>
  <c r="CG172" i="38" s="1"/>
  <c r="CG173" i="38" s="1"/>
  <c r="CG24" i="31"/>
  <c r="CG25" i="30"/>
  <c r="CH22" i="30" s="1"/>
  <c r="CH45" i="31"/>
  <c r="CH39" i="35"/>
  <c r="CH42" i="35" s="1"/>
  <c r="CH60" i="35" s="1"/>
  <c r="CH63" i="35" s="1"/>
  <c r="CG54" i="31"/>
  <c r="CG63" i="31"/>
  <c r="CG66" i="31" s="1"/>
  <c r="CG208" i="38"/>
  <c r="CH113" i="23"/>
  <c r="CH105" i="31"/>
  <c r="CH24" i="30" l="1"/>
  <c r="CH30" i="31" s="1"/>
  <c r="CH33" i="31" s="1"/>
  <c r="CH75" i="31" s="1"/>
  <c r="CH67" i="35" s="1"/>
  <c r="CH73" i="35" s="1"/>
  <c r="CH24" i="35"/>
  <c r="CH48" i="31"/>
  <c r="CH18" i="31"/>
  <c r="CH45" i="35"/>
  <c r="CG27" i="31"/>
  <c r="CG36" i="31"/>
  <c r="CG39" i="31" s="1"/>
  <c r="CG64" i="38"/>
  <c r="CG63" i="38"/>
  <c r="CG51" i="38"/>
  <c r="CG55" i="38"/>
  <c r="CG52" i="38"/>
  <c r="CG56" i="38"/>
  <c r="CG168" i="38"/>
  <c r="CG210" i="38"/>
  <c r="CG81" i="35" l="1"/>
  <c r="CC19" i="22"/>
  <c r="CG71" i="38"/>
  <c r="CG70" i="38"/>
  <c r="CG59" i="38"/>
  <c r="CG94" i="38"/>
  <c r="CG76" i="38"/>
  <c r="CG92" i="35"/>
  <c r="CG225" i="38"/>
  <c r="CG220" i="38"/>
  <c r="CG82" i="35"/>
  <c r="CG60" i="38"/>
  <c r="CH51" i="35"/>
  <c r="CH54" i="35" s="1"/>
  <c r="CH48" i="35"/>
  <c r="CH21" i="31"/>
  <c r="CH74" i="31" s="1"/>
  <c r="CG90" i="38"/>
  <c r="CG75" i="38"/>
  <c r="CG91" i="35"/>
  <c r="CG77" i="38"/>
  <c r="CH30" i="35"/>
  <c r="CH33" i="35" s="1"/>
  <c r="CH27" i="35"/>
  <c r="CH66" i="35" l="1"/>
  <c r="CG109" i="38"/>
  <c r="CH182" i="38"/>
  <c r="CH189" i="38" s="1"/>
  <c r="CG89" i="38"/>
  <c r="CG72" i="38"/>
  <c r="CC21" i="22" s="1"/>
  <c r="CC22" i="22" s="1"/>
  <c r="CG86" i="35"/>
  <c r="CG88" i="35" s="1"/>
  <c r="CG226" i="38"/>
  <c r="CG93" i="38"/>
  <c r="CG87" i="35"/>
  <c r="CG93" i="35"/>
  <c r="CC85" i="22"/>
  <c r="CC89" i="22" s="1"/>
  <c r="CC48" i="39" s="1"/>
  <c r="CC91" i="22"/>
  <c r="CC94" i="22" s="1"/>
  <c r="CC49" i="39" s="1"/>
  <c r="CC113" i="22"/>
  <c r="CC117" i="22" s="1"/>
  <c r="CC59" i="39" s="1"/>
  <c r="CC119" i="22"/>
  <c r="CC122" i="22" s="1"/>
  <c r="CC60" i="39" s="1"/>
  <c r="CC35" i="22"/>
  <c r="CC38" i="22" s="1"/>
  <c r="CC27" i="39" s="1"/>
  <c r="CC16" i="39" s="1"/>
  <c r="CC29" i="22"/>
  <c r="CC33" i="22" s="1"/>
  <c r="CC26" i="39" s="1"/>
  <c r="CC63" i="22"/>
  <c r="CC66" i="22" s="1"/>
  <c r="CC38" i="39" s="1"/>
  <c r="CC57" i="22"/>
  <c r="CC61" i="22" s="1"/>
  <c r="CC37" i="39" s="1"/>
  <c r="CG104" i="38"/>
  <c r="CH180" i="38"/>
  <c r="CH187" i="38" s="1"/>
  <c r="CG83" i="35"/>
  <c r="CC41" i="39" l="1"/>
  <c r="CC63" i="39"/>
  <c r="CH194" i="38"/>
  <c r="CH209" i="38"/>
  <c r="CC47" i="22"/>
  <c r="CC50" i="22" s="1"/>
  <c r="CC32" i="39" s="1"/>
  <c r="CC21" i="39" s="1"/>
  <c r="CH76" i="31" s="1"/>
  <c r="CC131" i="22"/>
  <c r="CC134" i="22" s="1"/>
  <c r="CC65" i="39" s="1"/>
  <c r="CC75" i="22"/>
  <c r="CC78" i="22" s="1"/>
  <c r="CC43" i="39" s="1"/>
  <c r="CC103" i="22"/>
  <c r="CC106" i="22" s="1"/>
  <c r="CC54" i="39" s="1"/>
  <c r="CG103" i="38"/>
  <c r="CG105" i="38" s="1"/>
  <c r="CH179" i="38"/>
  <c r="CH186" i="38" s="1"/>
  <c r="CH193" i="38" s="1"/>
  <c r="CC15" i="39"/>
  <c r="CC30" i="39"/>
  <c r="CH72" i="35"/>
  <c r="CC52" i="39"/>
  <c r="CH215" i="38"/>
  <c r="CH196" i="38"/>
  <c r="CH140" i="38" s="1"/>
  <c r="CH113" i="25"/>
  <c r="CH114" i="25" s="1"/>
  <c r="CH122" i="23"/>
  <c r="CH123" i="23" s="1"/>
  <c r="CH181" i="38"/>
  <c r="CH188" i="38" s="1"/>
  <c r="CH195" i="38" s="1"/>
  <c r="CG108" i="38"/>
  <c r="CG110" i="38" s="1"/>
  <c r="CG97" i="35" s="1"/>
  <c r="CG102" i="35" s="1"/>
  <c r="CH137" i="38" l="1"/>
  <c r="CH138" i="38" s="1"/>
  <c r="CH207" i="38"/>
  <c r="CH68" i="35"/>
  <c r="CH77" i="31"/>
  <c r="CG156" i="38"/>
  <c r="CG159" i="38" s="1"/>
  <c r="CG96" i="35"/>
  <c r="CG114" i="38"/>
  <c r="CH213" i="38"/>
  <c r="CH139" i="38"/>
  <c r="CH32" i="30"/>
  <c r="H196" i="25"/>
  <c r="CH38" i="30"/>
  <c r="CH110" i="31"/>
  <c r="CH112" i="31" s="1"/>
  <c r="H215" i="23"/>
  <c r="CH18" i="25"/>
  <c r="CH19" i="25" s="1"/>
  <c r="CH18" i="23"/>
  <c r="CC19" i="39"/>
  <c r="CH17" i="30" l="1"/>
  <c r="H101" i="25"/>
  <c r="CG160" i="38"/>
  <c r="CG167" i="38"/>
  <c r="CG169" i="38" s="1"/>
  <c r="CH25" i="31"/>
  <c r="CH37" i="31" s="1"/>
  <c r="CH40" i="30"/>
  <c r="CH83" i="38"/>
  <c r="I82" i="31"/>
  <c r="CH121" i="38"/>
  <c r="CH120" i="38"/>
  <c r="CC15" i="22"/>
  <c r="CH123" i="38"/>
  <c r="CH122" i="38"/>
  <c r="CH124" i="38"/>
  <c r="CG98" i="35"/>
  <c r="CG103" i="35" s="1"/>
  <c r="CG101" i="35"/>
  <c r="CH74" i="35"/>
  <c r="CH75" i="35" s="1"/>
  <c r="CH69" i="35"/>
  <c r="CH52" i="31"/>
  <c r="CH64" i="31" s="1"/>
  <c r="CH34" i="30"/>
  <c r="CH19" i="23"/>
  <c r="CH104" i="31"/>
  <c r="CH106" i="31" s="1"/>
  <c r="CH127" i="38" l="1"/>
  <c r="CH133" i="38" s="1"/>
  <c r="CH147" i="38" s="1"/>
  <c r="CH126" i="38"/>
  <c r="CH157" i="38"/>
  <c r="H157" i="38" s="1"/>
  <c r="CH23" i="30"/>
  <c r="H111" i="23"/>
  <c r="CH130" i="38"/>
  <c r="CH144" i="38" s="1"/>
  <c r="CH51" i="31"/>
  <c r="CH19" i="30"/>
  <c r="CH214" i="38" l="1"/>
  <c r="CH54" i="31"/>
  <c r="CH63" i="31"/>
  <c r="CH66" i="31" s="1"/>
  <c r="CH131" i="38"/>
  <c r="CH145" i="38" s="1"/>
  <c r="CH132" i="38"/>
  <c r="CH146" i="38" s="1"/>
  <c r="CH24" i="31"/>
  <c r="CH25" i="30"/>
  <c r="CH171" i="38" l="1"/>
  <c r="CH27" i="31"/>
  <c r="CH36" i="31"/>
  <c r="CH39" i="31" s="1"/>
  <c r="CH208" i="38"/>
  <c r="CH56" i="38" l="1"/>
  <c r="CH52" i="38"/>
  <c r="CH64" i="38"/>
  <c r="CH63" i="38"/>
  <c r="CH51" i="38"/>
  <c r="CH55" i="38"/>
  <c r="CH168" i="38"/>
  <c r="CH210" i="38"/>
  <c r="CH172" i="38"/>
  <c r="CH173" i="38" s="1"/>
  <c r="H174" i="38" s="1"/>
  <c r="CH82" i="35" l="1"/>
  <c r="CH60" i="38"/>
  <c r="CH225" i="38"/>
  <c r="CH220" i="38"/>
  <c r="CH71" i="38"/>
  <c r="CH70" i="38"/>
  <c r="CH81" i="35"/>
  <c r="CH83" i="35" s="1"/>
  <c r="CH59" i="38"/>
  <c r="CH90" i="38"/>
  <c r="CH91" i="35"/>
  <c r="CH93" i="35" s="1"/>
  <c r="CH77" i="38"/>
  <c r="CH75" i="38"/>
  <c r="CH94" i="38"/>
  <c r="CH109" i="38" s="1"/>
  <c r="CH76" i="38"/>
  <c r="CH92" i="35"/>
  <c r="CH104" i="38" l="1"/>
  <c r="G86" i="38"/>
  <c r="CH89" i="38"/>
  <c r="CH103" i="38" s="1"/>
  <c r="CH105" i="38" s="1"/>
  <c r="CH86" i="35"/>
  <c r="CH226" i="38"/>
  <c r="CH72" i="38"/>
  <c r="CH93" i="38"/>
  <c r="CH108" i="38" s="1"/>
  <c r="CH110" i="38" s="1"/>
  <c r="CH97" i="35" s="1"/>
  <c r="CH87" i="35"/>
  <c r="CH102" i="35" l="1"/>
  <c r="CH88" i="35"/>
  <c r="CH156" i="38"/>
  <c r="CH96" i="35"/>
  <c r="CH114" i="38"/>
  <c r="CH101" i="35" l="1"/>
  <c r="CH98" i="35"/>
  <c r="CH103" i="35" s="1"/>
  <c r="CH159" i="38"/>
  <c r="H156" i="38"/>
  <c r="H152" i="38" s="1"/>
  <c r="CH167" i="38" l="1"/>
  <c r="CH160" i="38"/>
  <c r="H160" i="38" s="1"/>
  <c r="CH169" i="38" l="1"/>
  <c r="H167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<sst xmlns="http://schemas.openxmlformats.org/spreadsheetml/2006/main" count="818" uniqueCount="319">
  <si>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</si>
  <si>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</si>
  <si>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</si>
  <si>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</si>
  <si>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</si>
  <si>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</si>
  <si>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</si>
  <si>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</si>
  <si>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</si>
  <si>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</si>
  <si>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</si>
  <si>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</si>
  <si>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</si>
  <si>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</si>
  <si>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</si>
  <si>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</si>
  <si>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</si>
  <si>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</si>
  <si>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</si>
  <si>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</si>
  <si>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</si>
  <si>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</si>
  <si>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</si>
  <si>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</si>
  <si>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</si>
  <si>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</si>
  <si>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</si>
  <si>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</si>
  <si>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</si>
  <si>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</si>
  <si>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</si>
  <si>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Financial Year End</t>
  </si>
  <si>
    <t>First Financial Year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</si>
  <si>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</si>
  <si>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</si>
  <si>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</si>
  <si>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</si>
  <si>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</si>
  <si>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</si>
  <si>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</si>
  <si>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</si>
  <si>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</si>
  <si>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</si>
  <si>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</si>
  <si>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</si>
  <si>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</si>
  <si>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</si>
  <si>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</si>
  <si>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</si>
  <si>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</si>
  <si>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</si>
  <si>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</si>
  <si>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</si>
  <si>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</si>
  <si>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</si>
  <si>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</si>
  <si>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</si>
  <si>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</si>
  <si>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</si>
  <si>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</si>
  <si>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</si>
  <si>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</si>
  <si>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</si>
  <si>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</si>
  <si>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</si>
  <si>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</si>
  <si>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</si>
  <si>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</si>
  <si>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</si>
  <si>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</si>
  <si>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</si>
  <si>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</si>
  <si>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</si>
  <si>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</si>
  <si>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Capex Category</t>
  </si>
  <si>
    <t>Opening RAB</t>
  </si>
  <si>
    <t>Opening Remaining Life</t>
  </si>
  <si>
    <t>Period Start Date</t>
  </si>
  <si>
    <t>Period End Date</t>
  </si>
  <si>
    <t>Counter</t>
  </si>
  <si>
    <t>c.</t>
  </si>
  <si>
    <t>Year Ending</t>
  </si>
  <si>
    <t>Months in Period</t>
  </si>
  <si>
    <t>Last Year Current Forecast</t>
  </si>
  <si>
    <t>First Year Long Term Forecast</t>
  </si>
  <si>
    <t>Current Forecast Periods</t>
  </si>
  <si>
    <t>d.</t>
  </si>
  <si>
    <t>Customer Contributions</t>
  </si>
  <si>
    <t>e.</t>
  </si>
  <si>
    <t>WACC</t>
  </si>
  <si>
    <t>Outputs</t>
  </si>
  <si>
    <t>Section 3.</t>
  </si>
  <si>
    <t>Year</t>
  </si>
  <si>
    <t>Depreciation</t>
  </si>
  <si>
    <t>Total Depreciation</t>
  </si>
  <si>
    <t>Current Forecast</t>
  </si>
  <si>
    <t>Long Term Forecast</t>
  </si>
  <si>
    <t>Long Term Forecast Periods</t>
  </si>
  <si>
    <t>Long Term Forecast Start Date</t>
  </si>
  <si>
    <t>Net Capex ($FY22)</t>
  </si>
  <si>
    <t>Net Capex Additions</t>
  </si>
  <si>
    <t>Base Case Depreciation</t>
  </si>
  <si>
    <t>Asset Life</t>
  </si>
  <si>
    <t>Mains &amp; Services</t>
  </si>
  <si>
    <t>Meters &amp; SCADA</t>
  </si>
  <si>
    <t>IT &amp; Other</t>
  </si>
  <si>
    <t>Mains &amp; Services Categories</t>
  </si>
  <si>
    <t>Connections</t>
  </si>
  <si>
    <t>Augmentation</t>
  </si>
  <si>
    <t>Mains Growth &amp; Replacement</t>
  </si>
  <si>
    <t>Focus Date</t>
  </si>
  <si>
    <t>Shape</t>
  </si>
  <si>
    <t>Scenario</t>
  </si>
  <si>
    <t>Standard Asset Life</t>
  </si>
  <si>
    <t>Tilt Factor</t>
  </si>
  <si>
    <t>Shape Factor</t>
  </si>
  <si>
    <t>Focus Date Years</t>
  </si>
  <si>
    <t>Scenarios</t>
  </si>
  <si>
    <t>Current Capex</t>
  </si>
  <si>
    <t>Long Term Capex</t>
  </si>
  <si>
    <t>Gross New Connections</t>
  </si>
  <si>
    <t>Cost per Connection</t>
  </si>
  <si>
    <t>Augmentation Base</t>
  </si>
  <si>
    <t>Augmentation Growth</t>
  </si>
  <si>
    <t>Capitalised Overheads</t>
  </si>
  <si>
    <t>Domestic</t>
  </si>
  <si>
    <t>Commercial</t>
  </si>
  <si>
    <t>Volume</t>
  </si>
  <si>
    <t>Industrial</t>
  </si>
  <si>
    <t>Half Year WACC</t>
  </si>
  <si>
    <t>Net Capex Factor</t>
  </si>
  <si>
    <t>Mains &amp; Services - RAB</t>
  </si>
  <si>
    <t>Meters &amp; SCADA - RAB</t>
  </si>
  <si>
    <t>IT &amp; Other - RAB</t>
  </si>
  <si>
    <t>Capex</t>
  </si>
  <si>
    <t>RAB</t>
  </si>
  <si>
    <t>Closing RAB</t>
  </si>
  <si>
    <t>Building Block</t>
  </si>
  <si>
    <t>Return on Capital</t>
  </si>
  <si>
    <t>Return of Capital (Regulatory Depreciation)</t>
  </si>
  <si>
    <t>Opex</t>
  </si>
  <si>
    <t>Apply Focus Date cut off to:</t>
  </si>
  <si>
    <t>Apply Shape Factor to:</t>
  </si>
  <si>
    <t>AusNet</t>
  </si>
  <si>
    <t>General Assumptions</t>
  </si>
  <si>
    <t>Real Pre-tax WACC</t>
  </si>
  <si>
    <t>Cost of Service</t>
  </si>
  <si>
    <t>Future of Gas Depreciation</t>
  </si>
  <si>
    <t>Current Period Forecast</t>
  </si>
  <si>
    <t>Regulated Cost of Service</t>
  </si>
  <si>
    <t>NPV</t>
  </si>
  <si>
    <t>Chart Data</t>
  </si>
  <si>
    <t>Mains &amp; Services - Pre June 2028</t>
  </si>
  <si>
    <t>Mains &amp; Services - Post June 2028</t>
  </si>
  <si>
    <t>BAU</t>
  </si>
  <si>
    <t>Calculations</t>
  </si>
  <si>
    <t>Other Assets</t>
  </si>
  <si>
    <t>Sub-Section Cover Notes:</t>
  </si>
  <si>
    <t>[Insert sub-section cover note 1]</t>
  </si>
  <si>
    <t>[Insert sub-section cover note 2]</t>
  </si>
  <si>
    <t>[Insert sub-section cover note 3]</t>
  </si>
  <si>
    <t>Sub-Section 2.1.</t>
  </si>
  <si>
    <t>2.1.</t>
  </si>
  <si>
    <t>Sub-Section 2.2.</t>
  </si>
  <si>
    <t>2.2.</t>
  </si>
  <si>
    <t>RAB &amp; Building Block</t>
  </si>
  <si>
    <t>RAB Calculations</t>
  </si>
  <si>
    <t>Analysis</t>
  </si>
  <si>
    <t>Base Case</t>
  </si>
  <si>
    <t>Future of Gas</t>
  </si>
  <si>
    <t>Difference</t>
  </si>
  <si>
    <t>Total RAB</t>
  </si>
  <si>
    <t>Future of Gas RAB</t>
  </si>
  <si>
    <t>Base Case RAB</t>
  </si>
  <si>
    <t>Combined Transition</t>
  </si>
  <si>
    <t>Business as Usual</t>
  </si>
  <si>
    <t>Hydrogen</t>
  </si>
  <si>
    <t>Demand &amp; Revenue</t>
  </si>
  <si>
    <t>Tariffs</t>
  </si>
  <si>
    <t>f.</t>
  </si>
  <si>
    <t>Domestic Tariff V Zone - Central</t>
  </si>
  <si>
    <t>Commercial Tariff V Zone - Central</t>
  </si>
  <si>
    <t>Domestic Tariff V Zone - West</t>
  </si>
  <si>
    <t>Commercial Tariff V Zone - West</t>
  </si>
  <si>
    <t>Domestic Tariff V Zone - New Towns Central</t>
  </si>
  <si>
    <t>Commercial Tariff V Zone - New Towns Central</t>
  </si>
  <si>
    <t>Domestic Tariff V Zone - New Towns West</t>
  </si>
  <si>
    <t>Commercial Tariff V Zone - New Towns West</t>
  </si>
  <si>
    <t>Standing Charge ($ per customer per year)</t>
  </si>
  <si>
    <t>Peak Volumes (GJ) 0 - 0.1 GJ</t>
  </si>
  <si>
    <t>Peak Volumes (GJ) 0.1 - 0.2 GJ</t>
  </si>
  <si>
    <t>Peak Volumes (GJ) 0.2 - 1.4 GJ</t>
  </si>
  <si>
    <t>Peak Volumes (GJ) &gt; 1.4 GJ</t>
  </si>
  <si>
    <t>Off Peak Volumes (GJ) 0 - 0.1 GJ</t>
  </si>
  <si>
    <t>Off Peak Volumes (GJ) 0.1 - 0.2 GJ</t>
  </si>
  <si>
    <t>Off Peak Volumes (GJ) 0.2 - 1.4 GJ</t>
  </si>
  <si>
    <t>Off Peak Volumes (GJ) &gt; 1.4 GJ</t>
  </si>
  <si>
    <t>0 - 10 MHQ (GJ/hour)</t>
  </si>
  <si>
    <t>10 - 50 MHQ (GJ/hour)</t>
  </si>
  <si>
    <t>&gt; 50 MHQ (GJ/hour)</t>
  </si>
  <si>
    <t>Tariff</t>
  </si>
  <si>
    <t>Tariff D Zone - West &amp; Central</t>
  </si>
  <si>
    <t>Tariff D Zone - New Towns West &amp; Central</t>
  </si>
  <si>
    <t>Tariff M Zone - West &amp; Central</t>
  </si>
  <si>
    <t>Tariff M Zone - New Towns West &amp; Central</t>
  </si>
  <si>
    <t>Tariff Blocks</t>
  </si>
  <si>
    <t>Capacity</t>
  </si>
  <si>
    <t>Fixed Charge P0</t>
  </si>
  <si>
    <t>Revenue</t>
  </si>
  <si>
    <t>Volume Charge P0</t>
  </si>
  <si>
    <t>X-Factor (Real Price Growth)</t>
  </si>
  <si>
    <t>Cummulative change from P0</t>
  </si>
  <si>
    <t>Weighted Average Fixed Charge</t>
  </si>
  <si>
    <t>Weighted Average Volumetric</t>
  </si>
  <si>
    <t>Fixed</t>
  </si>
  <si>
    <t>Total</t>
  </si>
  <si>
    <t>Total Revenue</t>
  </si>
  <si>
    <t>Demand Weighted Average Tariffs</t>
  </si>
  <si>
    <t>Apply Shape Factor to Asset Categories:</t>
  </si>
  <si>
    <t>Tilt Factor Applied</t>
  </si>
  <si>
    <t>Tilt Factor - Opening RAB</t>
  </si>
  <si>
    <t>Tilt Factor - 2024-28 Capex</t>
  </si>
  <si>
    <t>Tilt Factor - Post 2028 Capex</t>
  </si>
  <si>
    <t>Minimum Shape Factor</t>
  </si>
  <si>
    <t>Disconnections</t>
  </si>
  <si>
    <t>Net Connections</t>
  </si>
  <si>
    <t>Volumes</t>
  </si>
  <si>
    <t>Domestic (GJ)</t>
  </si>
  <si>
    <t>Commercial (GJ)</t>
  </si>
  <si>
    <t>Industrial (Max Hourly GJ)</t>
  </si>
  <si>
    <t>Demand</t>
  </si>
  <si>
    <t>Volumetric Charge</t>
  </si>
  <si>
    <t>Inputs - Connections &amp; Volumes</t>
  </si>
  <si>
    <t>Model Cost</t>
  </si>
  <si>
    <t>Baseline Opex</t>
  </si>
  <si>
    <t>Connections Growth Factor</t>
  </si>
  <si>
    <t>Scenario Opex</t>
  </si>
  <si>
    <t>Annual Supply Charge</t>
  </si>
  <si>
    <t>Domestic Annual Supply Charge</t>
  </si>
  <si>
    <t>Domestic Volumetric</t>
  </si>
  <si>
    <t>Commercial Annual Supply Charge</t>
  </si>
  <si>
    <t>Commercial Volumetric</t>
  </si>
  <si>
    <t>Demand (Lagged)</t>
  </si>
  <si>
    <t>Costs (Building Block)</t>
  </si>
  <si>
    <t>Costs Split</t>
  </si>
  <si>
    <t>Evaluation</t>
  </si>
  <si>
    <t>Revenue Share (Lagged)</t>
  </si>
  <si>
    <t>Revenue Requirement</t>
  </si>
  <si>
    <t>Capex Assumptions</t>
  </si>
  <si>
    <t>Opex Assumptions</t>
  </si>
  <si>
    <t>Network Length Growth as Proportion of Connections Growth</t>
  </si>
  <si>
    <t>Discount Factor</t>
  </si>
  <si>
    <t>PV</t>
  </si>
  <si>
    <t>Undiscounted Shortfall / Gain</t>
  </si>
  <si>
    <t>Discounted Shortfall / Gain</t>
  </si>
  <si>
    <t>ACIL Inputs &amp; Outputs</t>
  </si>
  <si>
    <t>Meters &amp; SCADA Categories</t>
  </si>
  <si>
    <t>Connections - Meters</t>
  </si>
  <si>
    <t>Connections - Mains &amp; Services</t>
  </si>
  <si>
    <t>Connection - Mains &amp; Services %</t>
  </si>
  <si>
    <t>Connections - Meters %</t>
  </si>
  <si>
    <t>Price (Link out to ACIL Model)</t>
  </si>
  <si>
    <t>Costs ex Industrial</t>
  </si>
  <si>
    <t>Gross New Connections (Lagged)</t>
  </si>
  <si>
    <t>Growth</t>
  </si>
  <si>
    <t>Net New Connections</t>
  </si>
  <si>
    <t>Total (ex Industrial)</t>
  </si>
  <si>
    <t>Scenario Adjustment Factor</t>
  </si>
  <si>
    <t>Net Connections Growth (Lagged)</t>
  </si>
  <si>
    <t>Total Capex</t>
  </si>
  <si>
    <t>Cummulative Connections Growth (Lagged)</t>
  </si>
  <si>
    <t>Capex (Direct Costs)</t>
  </si>
  <si>
    <t>g.</t>
  </si>
  <si>
    <t>Scenario Inputs</t>
  </si>
  <si>
    <t>Electrification</t>
  </si>
  <si>
    <t>Gross Connections</t>
  </si>
  <si>
    <t>Net Customers</t>
  </si>
  <si>
    <t>Price Analysis</t>
  </si>
  <si>
    <t>Cost per Customer (Average)</t>
  </si>
  <si>
    <t>RAB (Future of Gas)</t>
  </si>
  <si>
    <t>RAB (BAU)</t>
  </si>
  <si>
    <t>FoG RAB @ Focus Date</t>
  </si>
  <si>
    <t>BAU RAB @ Focus Date</t>
  </si>
  <si>
    <t>Weighted Average Price (Unconstrained)</t>
  </si>
  <si>
    <t>Weighted Average Price (Constrained)</t>
  </si>
  <si>
    <t>Weighted Average Price % Change</t>
  </si>
  <si>
    <t>Price Variance</t>
  </si>
  <si>
    <t>Demand Forecast</t>
  </si>
  <si>
    <t>No Correction</t>
  </si>
  <si>
    <t>Error Correction (1 Year)</t>
  </si>
  <si>
    <t>Selected Forecast</t>
  </si>
  <si>
    <t>Error Correction</t>
  </si>
  <si>
    <t>Price Rise Too High</t>
  </si>
  <si>
    <t>Focus Date Applied</t>
  </si>
  <si>
    <t>Focus Date - Opening RAB</t>
  </si>
  <si>
    <t>Focus Date - 2024-28 Capex</t>
  </si>
  <si>
    <t>Focus Date - Post 2028 Capex</t>
  </si>
  <si>
    <t>Shaper Factor</t>
  </si>
  <si>
    <t>Apply Focus Date to Asset Categories:</t>
  </si>
  <si>
    <t>5 Year NPV</t>
  </si>
  <si>
    <t>10 Year NPV</t>
  </si>
  <si>
    <t>30 Year NPBV</t>
  </si>
  <si>
    <t>Long Run NPV of Cash Flows</t>
  </si>
  <si>
    <t>NPV of Stranded Asset</t>
  </si>
  <si>
    <t>Long Run NPV of Cash Flows + Stranded Asset</t>
  </si>
  <si>
    <t>Price setting volume decline too fast</t>
  </si>
  <si>
    <t>Stop business</t>
  </si>
  <si>
    <t>Constraints</t>
  </si>
  <si>
    <t>Price multiple threashold (of 2023 price)</t>
  </si>
  <si>
    <t>Price setting volume drop threashold (year on year)</t>
  </si>
  <si>
    <t>No Volumes</t>
  </si>
  <si>
    <t>Stranding Date</t>
  </si>
  <si>
    <t>Still in Business</t>
  </si>
  <si>
    <t>Cost pf Service Index</t>
  </si>
  <si>
    <t>Demand (connections) Index</t>
  </si>
  <si>
    <t>Retail Gas Price / GJ</t>
  </si>
  <si>
    <t>Electricity Retail Price / KWh</t>
  </si>
  <si>
    <t>Residential Distribution (Volumetric) price / GJ</t>
  </si>
  <si>
    <t>Accelerated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</si>
</sst>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###0_);\(###0\);_(&quot;-&quot;_);_)@_)"/>
    <numFmt numFmtId="165" formatCode="_)d\-mmm\-yy_);_)d\-mmm\-yy_);_)&quot;-&quot;_);_)@_)"/>
    <numFmt numFmtId="166" formatCode="_(#,##0.0_);\(#,##0.0\);_(&quot;-&quot;_);_)@_)"/>
    <numFmt numFmtId="167" formatCode="_(#,##0.0%_);\(#,##0.0%\);_(&quot;-&quot;_);_)@_)"/>
    <numFmt numFmtId="168" formatCode="_(#,##0.0\x_);\(#,##0.0\x\);_(&quot;-&quot;_);_)@_)"/>
    <numFmt numFmtId="169" formatCode="_(&quot;$&quot;#,##0.0_);\(&quot;$&quot;#,##0.0\);_(&quot;-&quot;_);_)@_)"/>
    <numFmt numFmtId="170" formatCode="."/>
    <numFmt numFmtId="171" formatCode="_(#,##0_);\(#,##0\);_(&quot;-&quot;_);_)@_)"/>
    <numFmt numFmtId="172" formatCode="#,##0."/>
    <numFmt numFmtId="173" formatCode="mmm\-yyyy"/>
    <numFmt numFmtId="174" formatCode="_(#,##0.00%_);\(#,##0.00%\);_(&quot;-&quot;_);_)@_)"/>
    <numFmt numFmtId="175" formatCode="_(#,##0.0000_);\(#,##0.0000\);_(&quot;-&quot;_);_)@_)"/>
    <numFmt numFmtId="176" formatCode="_(&quot;$&quot;#,##0_);\(&quot;$&quot;#,##0\);_(&quot;-&quot;_);_)@_)"/>
    <numFmt numFmtId="177" formatCode="_(#,##0%_);\(#,##0%\);_(&quot;-&quot;_);_)@_)"/>
    <numFmt numFmtId="178" formatCode="_(&quot;$&quot;#,##0.00_);\(&quot;$&quot;#,##0.00\);_(&quot;-&quot;_);_)@_)"/>
    <numFmt numFmtId="179" formatCode="_(#,##0.00_);\(#,##0.00\);_(&quot;-&quot;_);_)@_)"/>
    <numFmt numFmtId="180" formatCode="_(#,##0.000_);\(#,##0.000\);_(&quot;-&quot;_);_)@_)"/>
  </numFmts>
  <fonts count="30" x14ac:knownFonts="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sz val="8"/>
      <color rgb="FF000000"/>
      <name val="Tahoma"/>
      <family val="2"/>
    </font>
    <font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1" tint="0.34995574816125979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8">
    <xf numFmtId="0" fontId="0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5" fillId="3" borderId="2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0" fontId="8" fillId="4" borderId="3">
      <alignment vertical="center"/>
      <protection locked="0"/>
    </xf>
    <xf numFmtId="164" fontId="8" fillId="4" borderId="3">
      <alignment vertical="center"/>
      <protection locked="0"/>
    </xf>
    <xf numFmtId="165" fontId="8" fillId="4" borderId="3">
      <alignment vertical="center"/>
      <protection locked="0"/>
    </xf>
    <xf numFmtId="166" fontId="8" fillId="4" borderId="3">
      <alignment vertical="center"/>
      <protection locked="0"/>
    </xf>
    <xf numFmtId="167" fontId="8" fillId="4" borderId="3">
      <alignment vertical="center"/>
      <protection locked="0"/>
    </xf>
    <xf numFmtId="168" fontId="8" fillId="4" borderId="3">
      <alignment vertical="center"/>
      <protection locked="0"/>
    </xf>
    <xf numFmtId="169" fontId="8" fillId="4" borderId="3">
      <alignment vertical="center"/>
      <protection locked="0"/>
    </xf>
    <xf numFmtId="0" fontId="1" fillId="0" borderId="0" applyNumberFormat="0" applyFont="0" applyFill="0" applyBorder="0">
      <alignment horizontal="center" vertical="center"/>
      <protection locked="0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0" fontId="9" fillId="5" borderId="0" applyBorder="0">
      <alignment vertical="center"/>
    </xf>
    <xf numFmtId="0" fontId="10" fillId="0" borderId="4" applyFill="0">
      <alignment horizontal="center" vertical="center"/>
    </xf>
    <xf numFmtId="166" fontId="8" fillId="0" borderId="4" applyFill="0">
      <alignment horizontal="center" vertical="center"/>
    </xf>
    <xf numFmtId="0" fontId="8" fillId="0" borderId="4" applyFill="0">
      <alignment horizontal="center"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6" fillId="6" borderId="0" applyBorder="0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0" fontId="9" fillId="5" borderId="0" applyBorder="0">
      <alignment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8" fillId="0" borderId="0" applyFill="0" applyBorder="0">
      <alignment vertical="center"/>
    </xf>
    <xf numFmtId="0" fontId="29" fillId="0" borderId="0"/>
  </cellStyleXfs>
  <cellXfs count="222">
    <xf numFmtId="0" fontId="0" fillId="0" borderId="0" xfId="0">
      <alignment vertical="center"/>
    </xf>
    <xf numFmtId="0" fontId="5" fillId="0" borderId="0" xfId="6" applyFont="1" applyAlignment="1">
      <alignment horizontal="left" vertical="center"/>
    </xf>
    <xf numFmtId="0" fontId="4" fillId="2" borderId="0" xfId="4">
      <alignment vertical="center"/>
    </xf>
    <xf numFmtId="0" fontId="4" fillId="2" borderId="0" xfId="4" applyAlignment="1">
      <alignment horizontal="left" vertical="center"/>
    </xf>
    <xf numFmtId="170" fontId="17" fillId="0" borderId="0" xfId="7" applyNumberFormat="1" applyFont="1" applyAlignment="1">
      <alignment horizontal="center" vertical="top"/>
    </xf>
    <xf numFmtId="0" fontId="17" fillId="0" borderId="0" xfId="7" applyFont="1" applyAlignment="1">
      <alignment horizontal="left" vertical="top"/>
    </xf>
    <xf numFmtId="0" fontId="16" fillId="0" borderId="0" xfId="1" quotePrefix="1" applyFont="1">
      <alignment vertical="center"/>
    </xf>
    <xf numFmtId="0" fontId="3" fillId="0" borderId="0" xfId="3" applyFont="1">
      <alignment vertical="center"/>
    </xf>
    <xf numFmtId="0" fontId="12" fillId="0" borderId="0" xfId="28" applyAlignment="1">
      <alignment horizontal="right" vertical="center"/>
    </xf>
    <xf numFmtId="0" fontId="15" fillId="0" borderId="0" xfId="2" applyFont="1">
      <alignment vertical="center"/>
    </xf>
    <xf numFmtId="0" fontId="12" fillId="0" borderId="0" xfId="28" applyAlignment="1">
      <alignment horizontal="center" vertical="center"/>
    </xf>
    <xf numFmtId="0" fontId="5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5" fillId="0" borderId="1" xfId="6" applyFont="1" applyBorder="1" applyAlignment="1">
      <alignment horizontal="center" vertical="center"/>
    </xf>
    <xf numFmtId="171" fontId="19" fillId="0" borderId="5" xfId="19" applyNumberFormat="1" applyFont="1" applyBorder="1" applyAlignment="1">
      <alignment horizontal="center" vertical="center"/>
    </xf>
    <xf numFmtId="0" fontId="20" fillId="0" borderId="5" xfId="16" applyFont="1" applyBorder="1" applyAlignment="1">
      <alignment horizontal="center" vertical="center"/>
      <protection locked="0"/>
    </xf>
    <xf numFmtId="0" fontId="21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left" vertical="center"/>
    </xf>
    <xf numFmtId="171" fontId="8" fillId="0" borderId="0" xfId="19" applyNumberFormat="1" applyFont="1" applyAlignment="1">
      <alignment horizontal="center" vertical="center"/>
    </xf>
    <xf numFmtId="171" fontId="10" fillId="0" borderId="6" xfId="19" applyNumberFormat="1" applyFont="1" applyBorder="1" applyAlignment="1">
      <alignment horizontal="center" vertical="center"/>
    </xf>
    <xf numFmtId="171" fontId="22" fillId="0" borderId="7" xfId="7" applyNumberFormat="1" applyFont="1" applyBorder="1" applyAlignment="1">
      <alignment horizontal="left" vertical="center"/>
    </xf>
    <xf numFmtId="0" fontId="23" fillId="0" borderId="0" xfId="3" applyFont="1">
      <alignment vertical="center"/>
    </xf>
    <xf numFmtId="0" fontId="12" fillId="0" borderId="0" xfId="28" applyAlignment="1">
      <alignment horizontal="left" vertical="center"/>
    </xf>
    <xf numFmtId="0" fontId="12" fillId="0" borderId="0" xfId="29" applyAlignment="1">
      <alignment horizontal="center" vertical="center"/>
    </xf>
    <xf numFmtId="0" fontId="17" fillId="0" borderId="0" xfId="7" applyFont="1">
      <alignment vertical="center"/>
    </xf>
    <xf numFmtId="0" fontId="5" fillId="3" borderId="2" xfId="5">
      <alignment vertical="center"/>
    </xf>
    <xf numFmtId="0" fontId="25" fillId="0" borderId="4" xfId="24" applyFont="1">
      <alignment horizontal="center" vertical="center"/>
    </xf>
    <xf numFmtId="0" fontId="8" fillId="0" borderId="4" xfId="26" applyFont="1">
      <alignment horizontal="center" vertical="center"/>
    </xf>
    <xf numFmtId="0" fontId="18" fillId="0" borderId="4" xfId="26" applyFont="1">
      <alignment horizontal="center" vertical="center"/>
    </xf>
    <xf numFmtId="0" fontId="17" fillId="0" borderId="0" xfId="7" quotePrefix="1" applyFont="1">
      <alignment vertical="center"/>
    </xf>
    <xf numFmtId="0" fontId="20" fillId="0" borderId="0" xfId="0" applyFont="1">
      <alignment vertical="center"/>
    </xf>
    <xf numFmtId="0" fontId="20" fillId="0" borderId="4" xfId="26" applyFont="1">
      <alignment horizontal="center" vertical="center"/>
    </xf>
    <xf numFmtId="166" fontId="20" fillId="0" borderId="4" xfId="25" applyFont="1">
      <alignment horizontal="center" vertical="center"/>
    </xf>
    <xf numFmtId="172" fontId="13" fillId="0" borderId="0" xfId="30" applyNumberFormat="1" applyAlignment="1">
      <alignment horizontal="right" vertical="center"/>
    </xf>
    <xf numFmtId="0" fontId="14" fillId="0" borderId="0" xfId="32" quotePrefix="1" applyAlignment="1">
      <alignment horizontal="right" vertical="center"/>
    </xf>
    <xf numFmtId="0" fontId="14" fillId="0" borderId="0" xfId="33" applyFont="1" applyAlignment="1">
      <alignment horizontal="center" vertical="center"/>
    </xf>
    <xf numFmtId="0" fontId="0" fillId="0" borderId="0" xfId="0" applyFill="1">
      <alignment vertical="center"/>
    </xf>
    <xf numFmtId="0" fontId="4" fillId="2" borderId="0" xfId="4" applyFill="1">
      <alignment vertical="center"/>
    </xf>
    <xf numFmtId="0" fontId="17" fillId="0" borderId="0" xfId="7" applyFont="1" applyFill="1">
      <alignment vertical="center"/>
    </xf>
    <xf numFmtId="0" fontId="24" fillId="0" borderId="0" xfId="16" applyFont="1" applyFill="1">
      <alignment horizontal="center" vertical="center"/>
      <protection locked="0"/>
    </xf>
    <xf numFmtId="0" fontId="20" fillId="4" borderId="3" xfId="9" applyFont="1" applyFill="1" applyAlignment="1">
      <alignment horizontal="center" vertical="center"/>
      <protection locked="0"/>
    </xf>
    <xf numFmtId="0" fontId="20" fillId="4" borderId="3" xfId="9" applyFont="1" applyFill="1">
      <alignment vertical="center"/>
      <protection locked="0"/>
    </xf>
    <xf numFmtId="0" fontId="6" fillId="0" borderId="0" xfId="39">
      <alignment vertical="center"/>
    </xf>
    <xf numFmtId="0" fontId="6" fillId="0" borderId="0" xfId="39" applyFill="1">
      <alignment vertical="center"/>
    </xf>
    <xf numFmtId="0" fontId="6" fillId="0" borderId="0" xfId="39" applyFill="1" applyAlignment="1">
      <alignment horizontal="center" vertical="center" wrapText="1"/>
    </xf>
    <xf numFmtId="166" fontId="8" fillId="0" borderId="0" xfId="19" applyFont="1">
      <alignment vertical="center"/>
    </xf>
    <xf numFmtId="0" fontId="9" fillId="5" borderId="1" xfId="23" applyBorder="1">
      <alignment vertical="center"/>
    </xf>
    <xf numFmtId="0" fontId="9" fillId="7" borderId="1" xfId="23" applyFill="1" applyBorder="1">
      <alignment vertical="center"/>
    </xf>
    <xf numFmtId="0" fontId="20" fillId="0" borderId="0" xfId="0" applyFont="1" applyFill="1">
      <alignment vertical="center"/>
    </xf>
    <xf numFmtId="171" fontId="0" fillId="0" borderId="0" xfId="0" applyNumberFormat="1" applyFont="1" applyFill="1" applyAlignment="1">
      <alignment horizontal="center" vertical="center"/>
    </xf>
    <xf numFmtId="0" fontId="7" fillId="0" borderId="0" xfId="7" applyFont="1">
      <alignment vertical="center"/>
    </xf>
    <xf numFmtId="0" fontId="7" fillId="0" borderId="0" xfId="7" applyFont="1" applyFill="1">
      <alignment vertical="center"/>
    </xf>
    <xf numFmtId="165" fontId="8" fillId="0" borderId="0" xfId="18" applyFont="1" applyAlignment="1">
      <alignment horizontal="center" vertical="center"/>
    </xf>
    <xf numFmtId="171" fontId="0" fillId="0" borderId="0" xfId="0" applyNumberFormat="1" applyFont="1" applyAlignment="1">
      <alignment horizontal="center" vertical="center"/>
    </xf>
    <xf numFmtId="166" fontId="8" fillId="4" borderId="3" xfId="12" applyNumberFormat="1" applyFont="1" applyFill="1">
      <alignment vertical="center"/>
      <protection locked="0"/>
    </xf>
    <xf numFmtId="173" fontId="26" fillId="7" borderId="1" xfId="23" applyNumberFormat="1" applyFont="1" applyFill="1" applyBorder="1" applyAlignment="1">
      <alignment horizontal="center" vertical="center"/>
    </xf>
    <xf numFmtId="166" fontId="8" fillId="0" borderId="0" xfId="19" applyFont="1" applyFill="1">
      <alignment vertical="center"/>
    </xf>
    <xf numFmtId="0" fontId="26" fillId="7" borderId="1" xfId="23" applyFont="1" applyFill="1" applyBorder="1">
      <alignment vertical="center"/>
    </xf>
    <xf numFmtId="166" fontId="10" fillId="0" borderId="9" xfId="19" applyFont="1" applyBorder="1">
      <alignment vertical="center"/>
    </xf>
    <xf numFmtId="0" fontId="0" fillId="0" borderId="0" xfId="0" applyFont="1" applyAlignment="1">
      <alignment horizontal="center" vertical="center"/>
    </xf>
    <xf numFmtId="173" fontId="26" fillId="5" borderId="1" xfId="23" applyNumberFormat="1" applyFont="1" applyBorder="1" applyAlignment="1">
      <alignment horizontal="center" vertical="center"/>
    </xf>
    <xf numFmtId="164" fontId="8" fillId="0" borderId="0" xfId="17" applyFont="1" applyFill="1">
      <alignment vertical="center"/>
    </xf>
    <xf numFmtId="0" fontId="26" fillId="5" borderId="1" xfId="23" applyFont="1" applyBorder="1">
      <alignment vertical="center"/>
    </xf>
    <xf numFmtId="166" fontId="8" fillId="0" borderId="0" xfId="19" applyFont="1" applyFill="1" applyAlignment="1">
      <alignment horizontal="center" vertical="center"/>
    </xf>
    <xf numFmtId="166" fontId="8" fillId="0" borderId="0" xfId="19" applyNumberFormat="1" applyFont="1" applyFill="1" applyAlignment="1">
      <alignment horizontal="center" vertical="center"/>
    </xf>
    <xf numFmtId="0" fontId="0" fillId="0" borderId="10" xfId="0" applyBorder="1">
      <alignment vertical="center"/>
    </xf>
    <xf numFmtId="164" fontId="8" fillId="0" borderId="0" xfId="17" applyFont="1" applyFill="1" applyAlignment="1">
      <alignment horizontal="center" vertical="center"/>
    </xf>
    <xf numFmtId="166" fontId="20" fillId="0" borderId="0" xfId="19" applyFont="1" applyFill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4" fontId="8" fillId="0" borderId="0" xfId="17" applyFont="1">
      <alignment vertical="center"/>
    </xf>
    <xf numFmtId="0" fontId="27" fillId="2" borderId="0" xfId="4" applyFont="1" applyFill="1">
      <alignment vertical="center"/>
    </xf>
    <xf numFmtId="166" fontId="10" fillId="0" borderId="11" xfId="19" applyFont="1" applyBorder="1">
      <alignment vertical="center"/>
    </xf>
    <xf numFmtId="166" fontId="10" fillId="0" borderId="11" xfId="19" applyFont="1" applyFill="1" applyBorder="1">
      <alignment vertical="center"/>
    </xf>
    <xf numFmtId="164" fontId="8" fillId="0" borderId="0" xfId="46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20" fillId="4" borderId="3" xfId="9" applyFont="1">
      <alignment vertical="center"/>
      <protection locked="0"/>
    </xf>
    <xf numFmtId="171" fontId="8" fillId="0" borderId="0" xfId="19" applyNumberFormat="1" applyFont="1">
      <alignment vertical="center"/>
    </xf>
    <xf numFmtId="166" fontId="20" fillId="4" borderId="3" xfId="12" applyFont="1" applyFill="1">
      <alignment vertical="center"/>
      <protection locked="0"/>
    </xf>
    <xf numFmtId="171" fontId="20" fillId="4" borderId="3" xfId="12" applyNumberFormat="1" applyFont="1" applyFill="1">
      <alignment vertical="center"/>
      <protection locked="0"/>
    </xf>
    <xf numFmtId="0" fontId="5" fillId="0" borderId="0" xfId="7" applyFont="1" applyFill="1" applyAlignment="1">
      <alignment horizontal="center" vertical="center"/>
    </xf>
    <xf numFmtId="166" fontId="18" fillId="4" borderId="3" xfId="12" applyFont="1" applyFill="1">
      <alignment vertical="center"/>
      <protection locked="0"/>
    </xf>
    <xf numFmtId="166" fontId="8" fillId="0" borderId="0" xfId="19" applyNumberFormat="1" applyFont="1" applyFill="1">
      <alignment vertical="center"/>
    </xf>
    <xf numFmtId="166" fontId="8" fillId="0" borderId="0" xfId="19" applyNumberFormat="1" applyFont="1">
      <alignment vertical="center"/>
    </xf>
    <xf numFmtId="0" fontId="7" fillId="0" borderId="0" xfId="40">
      <alignment vertical="center"/>
    </xf>
    <xf numFmtId="166" fontId="20" fillId="4" borderId="3" xfId="12" applyNumberFormat="1" applyFont="1" applyFill="1">
      <alignment vertical="center"/>
      <protection locked="0"/>
    </xf>
    <xf numFmtId="166" fontId="0" fillId="0" borderId="12" xfId="0" applyNumberFormat="1" applyBorder="1">
      <alignment vertical="center"/>
    </xf>
    <xf numFmtId="166" fontId="8" fillId="0" borderId="12" xfId="19" applyFont="1" applyBorder="1">
      <alignment vertical="center"/>
    </xf>
    <xf numFmtId="0" fontId="7" fillId="0" borderId="0" xfId="40" applyAlignment="1">
      <alignment horizontal="left" vertical="center" indent="1"/>
    </xf>
    <xf numFmtId="171" fontId="8" fillId="0" borderId="0" xfId="19" applyNumberFormat="1" applyFont="1" applyFill="1" applyAlignment="1">
      <alignment horizontal="center" vertical="center"/>
    </xf>
    <xf numFmtId="166" fontId="10" fillId="0" borderId="9" xfId="19" applyNumberFormat="1" applyFont="1" applyFill="1" applyBorder="1">
      <alignment vertical="center"/>
    </xf>
    <xf numFmtId="0" fontId="7" fillId="0" borderId="0" xfId="40" applyFill="1">
      <alignment vertical="center"/>
    </xf>
    <xf numFmtId="166" fontId="0" fillId="0" borderId="0" xfId="0" applyNumberFormat="1" applyFill="1">
      <alignment vertical="center"/>
    </xf>
    <xf numFmtId="166" fontId="10" fillId="0" borderId="9" xfId="19" applyFont="1" applyFill="1" applyBorder="1">
      <alignment vertical="center"/>
    </xf>
    <xf numFmtId="169" fontId="8" fillId="0" borderId="0" xfId="22" applyFont="1" applyFill="1">
      <alignment vertical="center"/>
    </xf>
    <xf numFmtId="0" fontId="0" fillId="0" borderId="10" xfId="0" applyFill="1" applyBorder="1">
      <alignment vertical="center"/>
    </xf>
    <xf numFmtId="164" fontId="8" fillId="0" borderId="0" xfId="46">
      <alignment vertical="center"/>
    </xf>
    <xf numFmtId="0" fontId="11" fillId="0" borderId="0" xfId="31" applyAlignment="1">
      <alignment horizontal="right" vertical="center"/>
    </xf>
    <xf numFmtId="165" fontId="8" fillId="0" borderId="0" xfId="18" applyFont="1" applyFill="1" applyAlignment="1">
      <alignment horizontal="center" vertical="center"/>
    </xf>
    <xf numFmtId="164" fontId="8" fillId="0" borderId="0" xfId="17" applyFont="1" applyAlignment="1">
      <alignment horizontal="center" vertical="center"/>
    </xf>
    <xf numFmtId="0" fontId="6" fillId="0" borderId="0" xfId="39" applyAlignment="1">
      <alignment horizontal="center" vertical="center" wrapText="1"/>
    </xf>
    <xf numFmtId="169" fontId="20" fillId="4" borderId="3" xfId="15" applyFont="1">
      <alignment vertical="center"/>
      <protection locked="0"/>
    </xf>
    <xf numFmtId="164" fontId="10" fillId="0" borderId="0" xfId="46" applyFont="1" applyAlignment="1">
      <alignment horizontal="center" vertical="center"/>
    </xf>
    <xf numFmtId="171" fontId="20" fillId="0" borderId="0" xfId="19" applyNumberFormat="1" applyFont="1" applyAlignment="1">
      <alignment horizontal="center" vertical="center"/>
    </xf>
    <xf numFmtId="0" fontId="6" fillId="0" borderId="0" xfId="39" applyAlignment="1">
      <alignment horizontal="center" vertical="center"/>
    </xf>
    <xf numFmtId="171" fontId="8" fillId="0" borderId="0" xfId="19" applyNumberFormat="1" applyFont="1" applyFill="1">
      <alignment vertical="center"/>
    </xf>
    <xf numFmtId="171" fontId="10" fillId="0" borderId="9" xfId="19" applyNumberFormat="1" applyFont="1" applyBorder="1">
      <alignment vertical="center"/>
    </xf>
    <xf numFmtId="171" fontId="10" fillId="0" borderId="9" xfId="19" applyNumberFormat="1" applyFont="1" applyFill="1" applyBorder="1">
      <alignment vertical="center"/>
    </xf>
    <xf numFmtId="0" fontId="0" fillId="0" borderId="1" xfId="0" applyFill="1" applyBorder="1">
      <alignment vertical="center"/>
    </xf>
    <xf numFmtId="169" fontId="20" fillId="4" borderId="3" xfId="15" applyFont="1" applyFill="1">
      <alignment vertical="center"/>
      <protection locked="0"/>
    </xf>
    <xf numFmtId="164" fontId="10" fillId="0" borderId="0" xfId="46" applyFont="1" applyFill="1" applyAlignment="1">
      <alignment horizontal="center" vertical="center"/>
    </xf>
    <xf numFmtId="171" fontId="18" fillId="0" borderId="0" xfId="19" applyNumberFormat="1" applyFont="1" applyFill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7" fontId="20" fillId="4" borderId="3" xfId="13" applyNumberFormat="1" applyFont="1">
      <alignment vertical="center"/>
      <protection locked="0"/>
    </xf>
    <xf numFmtId="174" fontId="20" fillId="4" borderId="3" xfId="13" applyNumberFormat="1" applyFont="1">
      <alignment vertical="center"/>
      <protection locked="0"/>
    </xf>
    <xf numFmtId="174" fontId="8" fillId="0" borderId="0" xfId="20" applyNumberFormat="1" applyFont="1">
      <alignment vertical="center"/>
    </xf>
    <xf numFmtId="178" fontId="8" fillId="0" borderId="0" xfId="22" applyNumberFormat="1" applyFont="1">
      <alignment vertical="center"/>
    </xf>
    <xf numFmtId="171" fontId="10" fillId="0" borderId="11" xfId="19" applyNumberFormat="1" applyFont="1" applyBorder="1">
      <alignment vertical="center"/>
    </xf>
    <xf numFmtId="166" fontId="25" fillId="0" borderId="9" xfId="19" applyFont="1" applyFill="1" applyBorder="1">
      <alignment vertical="center"/>
    </xf>
    <xf numFmtId="174" fontId="20" fillId="4" borderId="3" xfId="13" applyNumberFormat="1" applyFont="1" applyFill="1" applyAlignment="1">
      <alignment horizontal="center" vertical="center"/>
      <protection locked="0"/>
    </xf>
    <xf numFmtId="176" fontId="20" fillId="4" borderId="3" xfId="15" applyNumberFormat="1" applyFont="1" applyFill="1" applyAlignment="1">
      <alignment horizontal="center" vertical="center"/>
      <protection locked="0"/>
    </xf>
    <xf numFmtId="166" fontId="20" fillId="4" borderId="3" xfId="12" applyFont="1" applyFill="1" applyAlignment="1">
      <alignment horizontal="center" vertical="center"/>
      <protection locked="0"/>
    </xf>
    <xf numFmtId="167" fontId="20" fillId="4" borderId="3" xfId="13" applyFont="1" applyFill="1" applyAlignment="1">
      <alignment horizontal="center" vertical="center"/>
      <protection locked="0"/>
    </xf>
    <xf numFmtId="167" fontId="18" fillId="4" borderId="3" xfId="13" applyFont="1" applyFill="1" applyAlignment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7" fillId="0" borderId="0" xfId="40" applyFill="1" applyAlignment="1">
      <alignment horizontal="left" vertical="center" indent="1"/>
    </xf>
    <xf numFmtId="166" fontId="0" fillId="0" borderId="12" xfId="0" applyNumberFormat="1" applyFill="1" applyBorder="1">
      <alignment vertical="center"/>
    </xf>
    <xf numFmtId="166" fontId="20" fillId="0" borderId="12" xfId="19" applyFont="1" applyFill="1" applyBorder="1">
      <alignment vertical="center"/>
    </xf>
    <xf numFmtId="166" fontId="8" fillId="0" borderId="12" xfId="19" applyFont="1" applyFill="1" applyBorder="1">
      <alignment vertical="center"/>
    </xf>
    <xf numFmtId="171" fontId="7" fillId="0" borderId="0" xfId="40" applyNumberFormat="1" applyFill="1" applyAlignment="1">
      <alignment horizontal="center" vertical="center"/>
    </xf>
    <xf numFmtId="175" fontId="7" fillId="0" borderId="0" xfId="40" applyNumberFormat="1" applyFill="1" applyAlignment="1">
      <alignment horizontal="center" vertical="center"/>
    </xf>
    <xf numFmtId="175" fontId="8" fillId="0" borderId="0" xfId="19" applyNumberFormat="1" applyFont="1" applyFill="1" applyAlignment="1">
      <alignment horizontal="center" vertical="center"/>
    </xf>
    <xf numFmtId="0" fontId="6" fillId="0" borderId="0" xfId="39" applyFill="1" applyAlignment="1">
      <alignment horizontal="center" vertical="center"/>
    </xf>
    <xf numFmtId="166" fontId="8" fillId="4" borderId="3" xfId="12" applyFont="1" applyFill="1">
      <alignment vertical="center"/>
      <protection locked="0"/>
    </xf>
    <xf numFmtId="171" fontId="0" fillId="0" borderId="0" xfId="0" applyNumberFormat="1" applyFill="1">
      <alignment vertical="center"/>
    </xf>
    <xf numFmtId="171" fontId="8" fillId="4" borderId="3" xfId="12" applyNumberFormat="1" applyFont="1" applyFill="1">
      <alignment vertical="center"/>
      <protection locked="0"/>
    </xf>
    <xf numFmtId="165" fontId="8" fillId="0" borderId="0" xfId="18" applyFont="1" applyFill="1" applyAlignment="1">
      <alignment horizontal="center" vertical="center"/>
    </xf>
    <xf numFmtId="178" fontId="8" fillId="9" borderId="0" xfId="22" applyNumberFormat="1" applyFont="1" applyFill="1">
      <alignment vertical="center"/>
    </xf>
    <xf numFmtId="171" fontId="8" fillId="10" borderId="3" xfId="12" applyNumberFormat="1" applyFont="1" applyFill="1">
      <alignment vertical="center"/>
      <protection locked="0"/>
    </xf>
    <xf numFmtId="171" fontId="18" fillId="10" borderId="3" xfId="12" applyNumberFormat="1" applyFont="1" applyFill="1">
      <alignment vertical="center"/>
      <protection locked="0"/>
    </xf>
    <xf numFmtId="171" fontId="10" fillId="0" borderId="11" xfId="19" applyNumberFormat="1" applyFont="1" applyFill="1" applyBorder="1">
      <alignment vertical="center"/>
    </xf>
    <xf numFmtId="174" fontId="8" fillId="0" borderId="0" xfId="20" applyNumberFormat="1" applyFont="1" applyFill="1">
      <alignment vertical="center"/>
    </xf>
    <xf numFmtId="171" fontId="10" fillId="0" borderId="0" xfId="19" applyNumberFormat="1" applyFont="1" applyFill="1">
      <alignment vertical="center"/>
    </xf>
    <xf numFmtId="178" fontId="8" fillId="0" borderId="0" xfId="22" applyNumberFormat="1" applyFont="1" applyFill="1">
      <alignment vertical="center"/>
    </xf>
    <xf numFmtId="174" fontId="10" fillId="0" borderId="0" xfId="20" applyNumberFormat="1" applyFont="1" applyFill="1" applyAlignment="1">
      <alignment horizontal="center" vertical="center"/>
    </xf>
    <xf numFmtId="175" fontId="18" fillId="0" borderId="0" xfId="19" applyNumberFormat="1" applyFont="1" applyFill="1">
      <alignment vertical="center"/>
    </xf>
    <xf numFmtId="176" fontId="8" fillId="0" borderId="0" xfId="22" applyNumberFormat="1" applyFont="1" applyFill="1">
      <alignment vertical="center"/>
    </xf>
    <xf numFmtId="169" fontId="8" fillId="9" borderId="0" xfId="22" applyFont="1" applyFill="1">
      <alignment vertical="center"/>
    </xf>
    <xf numFmtId="171" fontId="8" fillId="0" borderId="0" xfId="42" applyNumberFormat="1" applyFill="1">
      <alignment vertical="center"/>
    </xf>
    <xf numFmtId="167" fontId="8" fillId="0" borderId="0" xfId="20" applyFont="1" applyFill="1">
      <alignment vertical="center"/>
    </xf>
    <xf numFmtId="167" fontId="8" fillId="0" borderId="0" xfId="20" applyNumberFormat="1" applyFont="1" applyFill="1">
      <alignment vertical="center"/>
    </xf>
    <xf numFmtId="167" fontId="8" fillId="0" borderId="0" xfId="20" applyFont="1" applyFill="1" applyAlignment="1">
      <alignment horizontal="center" vertical="center"/>
    </xf>
    <xf numFmtId="0" fontId="17" fillId="0" borderId="0" xfId="7" applyFont="1" applyFill="1" applyAlignment="1">
      <alignment vertical="center" wrapText="1"/>
    </xf>
    <xf numFmtId="177" fontId="20" fillId="4" borderId="3" xfId="13" applyNumberFormat="1" applyFont="1" applyFill="1" applyAlignment="1">
      <alignment horizontal="center" vertical="center"/>
      <protection locked="0"/>
    </xf>
    <xf numFmtId="0" fontId="8" fillId="4" borderId="3" xfId="9" applyFont="1" applyFill="1">
      <alignment vertical="center"/>
      <protection locked="0"/>
    </xf>
    <xf numFmtId="166" fontId="18" fillId="0" borderId="0" xfId="19" applyFont="1" applyFill="1">
      <alignment vertical="center"/>
    </xf>
    <xf numFmtId="175" fontId="20" fillId="4" borderId="3" xfId="12" applyNumberFormat="1" applyFont="1" applyFill="1">
      <alignment vertical="center"/>
      <protection locked="0"/>
    </xf>
    <xf numFmtId="175" fontId="8" fillId="0" borderId="0" xfId="19" applyNumberFormat="1" applyFont="1" applyFill="1">
      <alignment vertical="center"/>
    </xf>
    <xf numFmtId="175" fontId="8" fillId="0" borderId="0" xfId="19" applyNumberFormat="1" applyFont="1">
      <alignment vertical="center"/>
    </xf>
    <xf numFmtId="175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8" fillId="4" borderId="3" xfId="9">
      <alignment vertical="center"/>
      <protection locked="0"/>
    </xf>
    <xf numFmtId="164" fontId="8" fillId="0" borderId="0" xfId="46" applyAlignment="1">
      <alignment horizontal="center" vertical="center"/>
    </xf>
    <xf numFmtId="0" fontId="6" fillId="0" borderId="0" xfId="39" applyFill="1" applyAlignment="1">
      <alignment horizontal="right" vertical="center"/>
    </xf>
    <xf numFmtId="164" fontId="8" fillId="0" borderId="0" xfId="46" applyFill="1" applyAlignment="1">
      <alignment horizontal="center" vertical="center"/>
    </xf>
    <xf numFmtId="179" fontId="20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180" fontId="7" fillId="0" borderId="0" xfId="7" applyNumberFormat="1" applyFont="1" applyFill="1">
      <alignment vertical="center"/>
    </xf>
    <xf numFmtId="180" fontId="8" fillId="0" borderId="0" xfId="19" applyNumberFormat="1" applyFont="1" applyFill="1">
      <alignment vertical="center"/>
    </xf>
    <xf numFmtId="180" fontId="8" fillId="0" borderId="0" xfId="19" applyNumberFormat="1" applyFont="1">
      <alignment vertical="center"/>
    </xf>
    <xf numFmtId="180" fontId="8" fillId="0" borderId="0" xfId="19" applyNumberFormat="1" applyFont="1" applyFill="1" applyAlignment="1">
      <alignment horizontal="center" vertical="center"/>
    </xf>
    <xf numFmtId="171" fontId="20" fillId="0" borderId="0" xfId="19" applyNumberFormat="1" applyFont="1">
      <alignment vertical="center"/>
    </xf>
    <xf numFmtId="164" fontId="20" fillId="4" borderId="3" xfId="10" applyFont="1" applyFill="1" applyAlignment="1">
      <alignment horizontal="center" vertical="center"/>
      <protection locked="0"/>
    </xf>
    <xf numFmtId="165" fontId="8" fillId="0" borderId="0" xfId="18" applyFont="1" applyFill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7" fontId="20" fillId="4" borderId="3" xfId="13" applyFont="1" applyFill="1">
      <alignment vertical="center"/>
      <protection locked="0"/>
    </xf>
    <xf numFmtId="179" fontId="8" fillId="0" borderId="0" xfId="19" applyNumberFormat="1" applyFont="1" applyFill="1">
      <alignment vertical="center"/>
    </xf>
    <xf numFmtId="167" fontId="18" fillId="0" borderId="0" xfId="20" applyFont="1" applyFill="1">
      <alignment vertical="center"/>
    </xf>
    <xf numFmtId="171" fontId="10" fillId="0" borderId="0" xfId="0" applyNumberFormat="1" applyFont="1" applyFill="1">
      <alignment vertical="center"/>
    </xf>
    <xf numFmtId="179" fontId="18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 applyAlignment="1">
      <alignment horizontal="center" vertical="center"/>
    </xf>
    <xf numFmtId="171" fontId="7" fillId="0" borderId="0" xfId="7" applyNumberFormat="1" applyFont="1" applyFill="1" applyAlignment="1">
      <alignment horizontal="center" vertical="center"/>
    </xf>
    <xf numFmtId="180" fontId="8" fillId="4" borderId="3" xfId="12" applyNumberFormat="1" applyFont="1" applyFill="1">
      <alignment vertical="center"/>
      <protection locked="0"/>
    </xf>
    <xf numFmtId="164" fontId="10" fillId="0" borderId="0" xfId="17" applyFont="1" applyFill="1">
      <alignment vertical="center"/>
    </xf>
    <xf numFmtId="171" fontId="8" fillId="10" borderId="3" xfId="12" applyNumberFormat="1" applyFill="1">
      <alignment vertical="center"/>
      <protection locked="0"/>
    </xf>
    <xf numFmtId="176" fontId="0" fillId="0" borderId="0" xfId="0" applyNumberFormat="1" applyFill="1">
      <alignment vertical="center"/>
    </xf>
    <xf numFmtId="166" fontId="8" fillId="10" borderId="13" xfId="12" applyFill="1" applyBorder="1">
      <alignment vertical="center"/>
      <protection locked="0"/>
    </xf>
    <xf numFmtId="0" fontId="14" fillId="0" borderId="0" xfId="33">
      <alignment vertical="center"/>
    </xf>
    <xf numFmtId="0" fontId="14" fillId="0" borderId="0" xfId="32">
      <alignment vertical="center"/>
    </xf>
    <xf numFmtId="0" fontId="11" fillId="0" borderId="0" xfId="31">
      <alignment vertical="center"/>
    </xf>
    <xf numFmtId="0" fontId="13" fillId="0" borderId="0" xfId="30">
      <alignment vertical="center"/>
    </xf>
    <xf numFmtId="0" fontId="11" fillId="0" borderId="0" xfId="27">
      <alignment vertical="center"/>
    </xf>
    <xf numFmtId="175" fontId="20" fillId="4" borderId="3" xfId="12" applyNumberFormat="1" applyFont="1" applyFill="1" applyAlignment="1">
      <alignment horizontal="center" vertical="center"/>
      <protection locked="0"/>
    </xf>
    <xf numFmtId="175" fontId="8" fillId="4" borderId="3" xfId="12" applyNumberFormat="1" applyFill="1" applyAlignment="1">
      <alignment horizontal="center" vertical="center"/>
      <protection locked="0"/>
    </xf>
    <xf numFmtId="0" fontId="17" fillId="0" borderId="0" xfId="7" applyFont="1" applyFill="1" applyAlignment="1">
      <alignment horizontal="center" vertical="center"/>
    </xf>
    <xf numFmtId="164" fontId="20" fillId="4" borderId="3" xfId="10" applyFont="1" applyFill="1" applyAlignment="1">
      <alignment horizontal="center" vertical="center"/>
      <protection locked="0"/>
    </xf>
    <xf numFmtId="171" fontId="20" fillId="4" borderId="3" xfId="12" applyNumberFormat="1" applyFont="1" applyFill="1" applyAlignment="1">
      <alignment horizontal="center" vertical="center"/>
      <protection locked="0"/>
    </xf>
    <xf numFmtId="165" fontId="8" fillId="0" borderId="8" xfId="18" applyFont="1" applyFill="1" applyBorder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1" fontId="8" fillId="0" borderId="8" xfId="19" applyNumberFormat="1" applyFont="1" applyFill="1" applyBorder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4" fontId="8" fillId="4" borderId="3" xfId="10" applyFill="1" applyAlignment="1">
      <alignment horizontal="center" vertical="center"/>
      <protection locked="0"/>
    </xf>
    <xf numFmtId="164" fontId="8" fillId="4" borderId="3" xfId="10" applyFont="1" applyFill="1" applyAlignment="1">
      <alignment horizontal="center" vertical="center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18" fillId="0" borderId="8" xfId="18" applyFont="1" applyFill="1" applyBorder="1" applyAlignment="1">
      <alignment horizontal="center" vertical="center"/>
    </xf>
    <xf numFmtId="0" fontId="6" fillId="0" borderId="9" xfId="39" applyFill="1" applyBorder="1">
      <alignment vertical="center"/>
    </xf>
    <xf numFmtId="0" fontId="6" fillId="8" borderId="0" xfId="38" applyFill="1">
      <alignment vertical="center"/>
    </xf>
    <xf numFmtId="0" fontId="6" fillId="0" borderId="11" xfId="39" applyFill="1" applyBorder="1">
      <alignment vertical="center"/>
    </xf>
    <xf numFmtId="0" fontId="6" fillId="0" borderId="11" xfId="39" applyBorder="1">
      <alignment vertical="center"/>
    </xf>
    <xf numFmtId="0" fontId="7" fillId="0" borderId="12" xfId="40" applyFill="1" applyBorder="1" applyAlignment="1">
      <alignment horizontal="left" vertical="center" indent="1"/>
    </xf>
    <xf numFmtId="0" fontId="7" fillId="0" borderId="12" xfId="40" applyBorder="1" applyAlignment="1">
      <alignment horizontal="left" vertical="center" indent="1"/>
    </xf>
    <xf numFmtId="0" fontId="6" fillId="0" borderId="9" xfId="39" applyBorder="1">
      <alignment vertical="center"/>
    </xf>
    <xf numFmtId="0" fontId="6" fillId="0" borderId="9" xfId="39" applyFont="1" applyFill="1" applyBorder="1">
      <alignment vertical="center"/>
    </xf>
    <xf numFmtId="0" fontId="6" fillId="0" borderId="9" xfId="39" applyFont="1" applyBorder="1">
      <alignment vertical="center"/>
    </xf>
    <xf numFmtId="0" fontId="6" fillId="0" borderId="9" xfId="7" applyFont="1" applyFill="1" applyBorder="1">
      <alignment vertical="center"/>
    </xf>
    <xf numFmtId="0" fontId="22" fillId="0" borderId="9" xfId="7" applyFont="1" applyFill="1" applyBorder="1">
      <alignment vertical="center"/>
    </xf>
    <xf numFmtId="0" fontId="22" fillId="0" borderId="9" xfId="7" applyFont="1" applyBorder="1">
      <alignment vertical="center"/>
    </xf>
    <xf numFmtId="0" fontId="6" fillId="6" borderId="0" xfId="38">
      <alignment vertical="center"/>
    </xf>
    <xf numFmtId="0" fontId="5" fillId="3" borderId="2" xfId="5">
      <alignment vertical="center"/>
    </xf>
    <xf numFmtId="0" fontId="29" fillId="0" borderId="0" xfId="57"/>
  </cellXfs>
  <cellStyles count="58">
    <cellStyle name="Assumption Currency." xfId="15" xr:uid="{F9D230EA-23CE-4046-A84B-179CBD0FFA83}"/>
    <cellStyle name="Assumption Date." xfId="11" xr:uid="{AEC219FC-384C-45E0-9DAB-4F846BDB3B17}"/>
    <cellStyle name="Assumption Heading." xfId="9" xr:uid="{B944B211-4D6E-4D0C-86BD-FDCDD492BB85}"/>
    <cellStyle name="Assumption Multiple." xfId="14" xr:uid="{AAB20F37-7E17-4285-AEC0-E9D27CF4E46F}"/>
    <cellStyle name="Assumption Number." xfId="12" xr:uid="{21A18304-A833-4165-B1BB-8AAB7AA28AE6}"/>
    <cellStyle name="Assumption Percentage." xfId="13" xr:uid="{A853C671-AD2E-419C-BE75-9A847C6A35C0}"/>
    <cellStyle name="Assumption Year." xfId="10" xr:uid="{83365F09-0DEC-40A7-A8E7-0FACAF79CF35}"/>
    <cellStyle name="Cell Link." xfId="16" xr:uid="{DF5D80CD-6DF2-4991-8374-7FC0246B79D6}"/>
    <cellStyle name="Currency." xfId="22" xr:uid="{DC0D0B0E-AD02-4B52-AEA6-8715FE09886E}"/>
    <cellStyle name="Date." xfId="18" xr:uid="{AE934FC9-D94D-4A3F-806A-EFE0C070BB8D}"/>
    <cellStyle name="Heading 1." xfId="4" xr:uid="{2F5A3781-B110-4B7B-8100-1CF79775C2B3}"/>
    <cellStyle name="Heading 2." xfId="5" xr:uid="{019670A1-6754-4E54-8CB1-D15F473992B4}"/>
    <cellStyle name="Heading 3." xfId="6" xr:uid="{2434D396-0BB0-4945-904B-4A320850D878}"/>
    <cellStyle name="Heading 4." xfId="7" xr:uid="{0A5B35CF-AE9E-44AC-9045-E42729936B84}"/>
    <cellStyle name="Hyperlink Arrow." xfId="28" xr:uid="{E6977691-B1AE-4678-9DF4-F9879FA5DD7F}"/>
    <cellStyle name="Hyperlink Check." xfId="29" xr:uid="{EA34AA09-A094-4723-84B9-CD5B58EF0657}"/>
    <cellStyle name="Hyperlink Text." xfId="27" xr:uid="{F1690F15-A786-4C77-BC8E-387B03F8AA0E}"/>
    <cellStyle name="Hyperlink TOC 1." xfId="30" xr:uid="{0E69DBAA-3F2F-4188-A2BB-58D97E0586F3}"/>
    <cellStyle name="Hyperlink TOC 2." xfId="31" xr:uid="{D9B828CB-7BE0-4900-8645-83273DB352AB}"/>
    <cellStyle name="Hyperlink TOC 3." xfId="32" xr:uid="{8415D1C6-2ACF-4B67-9C44-F2C5A91D4AD1}"/>
    <cellStyle name="Hyperlink TOC 4." xfId="33" xr:uid="{017A7F6F-6971-48F4-892D-F1913C0DED09}"/>
    <cellStyle name="Lookup Table Heading." xfId="24" xr:uid="{334CF2BC-83C6-4831-B3AC-0DE01DB607FB}"/>
    <cellStyle name="Lookup Table Label." xfId="26" xr:uid="{B8D9136A-C170-4CC2-9EC5-07C2C8220111}"/>
    <cellStyle name="Lookup Table Number." xfId="25" xr:uid="{4DBFEFCC-2205-4817-B906-45DFF3AE0274}"/>
    <cellStyle name="Model Name." xfId="3" xr:uid="{C98F74DE-D52E-4DC1-9940-0C4B384B651D}"/>
    <cellStyle name="Multiple." xfId="21" xr:uid="{44BB2492-7C3D-45F2-AA58-BBED8FE4EF7E}"/>
    <cellStyle name="Normal" xfId="0" builtinId="0" customBuiltin="1"/>
    <cellStyle name="Normal 2 2" xfId="57" xr:uid="{1999F133-715B-4120-A227-C21021B8D044}"/>
    <cellStyle name="Number." xfId="19" xr:uid="{E4A94EA1-FEF8-44B3-9377-F5576E6CCB43}"/>
    <cellStyle name="Percentage." xfId="20" xr:uid="{E1446941-CF32-4768-83C4-853BA064335A}"/>
    <cellStyle name="Period Title." xfId="23" xr:uid="{7CD7BA6E-02CC-4FF1-BD45-CCE324B7AEA3}"/>
    <cellStyle name="Presentation Currency." xfId="45" xr:uid="{265F54D7-ABCD-4D02-91A7-6CD5A09711CC}"/>
    <cellStyle name="Presentation Date." xfId="47" xr:uid="{4B332D7F-67C4-4FB7-9CC2-6A7FF40D0C8A}"/>
    <cellStyle name="Presentation Heading 1." xfId="37" xr:uid="{E70C21EC-4878-426E-BDC4-58869A4E5809}"/>
    <cellStyle name="Presentation Heading 2." xfId="38" xr:uid="{B89D72AC-7D86-4EFB-82EC-2A740205C15B}"/>
    <cellStyle name="Presentation Heading 3." xfId="39" xr:uid="{E9233D5F-72EC-43D6-8017-AE410C16E33C}"/>
    <cellStyle name="Presentation Heading 4." xfId="40" xr:uid="{F7FACECA-E77B-45E4-9892-0A4173D0DC8F}"/>
    <cellStyle name="Presentation Hyperlink Arrow." xfId="50" xr:uid="{30DB9455-9789-4DD6-80D3-D5EB13EA062C}"/>
    <cellStyle name="Presentation Hyperlink Check." xfId="51" xr:uid="{1DBD3306-C41B-4D26-9A78-A2DFF805FEAC}"/>
    <cellStyle name="Presentation Hyperlink Text." xfId="49" xr:uid="{ACA66848-AD53-4CD1-AD63-C0A9BA5FB3FE}"/>
    <cellStyle name="Presentation Model Name." xfId="36" xr:uid="{3DC74D87-822C-4A8B-9D30-14ECF1034B15}"/>
    <cellStyle name="Presentation Multiple." xfId="44" xr:uid="{EB109C11-7FCB-481A-A3D3-4AABB1B07C14}"/>
    <cellStyle name="Presentation Normal." xfId="56" xr:uid="{5F22F625-1448-403B-9D5D-4698CAFECF82}"/>
    <cellStyle name="Presentation Number." xfId="42" xr:uid="{500F4AEA-D8BA-4206-AF80-7A1926D9C583}"/>
    <cellStyle name="Presentation Percentage." xfId="43" xr:uid="{0515FA0C-B36F-428C-B015-00BF41D8A4AE}"/>
    <cellStyle name="Presentation Period Title." xfId="48" xr:uid="{DB3D83C6-61C4-4D7F-8E17-67ABF9220352}"/>
    <cellStyle name="Presentation Section Number." xfId="35" xr:uid="{6F861285-F462-4394-95DC-3C6728B0453B}"/>
    <cellStyle name="Presentation Sheet Title." xfId="34" xr:uid="{6BD3810E-5C60-47BC-92EE-F789677BE263}"/>
    <cellStyle name="Presentation Sub Total." xfId="41" xr:uid="{302C60E6-8155-4AD8-BE58-8BE5E0AAD4D1}"/>
    <cellStyle name="Presentation TOC 1." xfId="52" xr:uid="{E35CC393-5514-4D8E-A8FC-1A9689AE226C}"/>
    <cellStyle name="Presentation TOC 2." xfId="53" xr:uid="{52BD2131-FB91-4910-AD83-71F87AFE45BC}"/>
    <cellStyle name="Presentation TOC 3." xfId="54" xr:uid="{F75C40E9-C90A-4890-A53C-2CE0BA0D2BB3}"/>
    <cellStyle name="Presentation TOC 4." xfId="55" xr:uid="{A22284E3-378C-4F34-AFF4-AAFEFB6B5A43}"/>
    <cellStyle name="Presentation Year." xfId="46" xr:uid="{726B944B-145E-4D41-879F-9CBF3B7F821A}"/>
    <cellStyle name="Section Number." xfId="2" xr:uid="{0F4CCD3E-EB5A-4BB2-B0C6-445DFEF0D380}"/>
    <cellStyle name="Sheet Title." xfId="1" xr:uid="{100AC987-A10E-480C-8C5B-B8043E8E1564}"/>
    <cellStyle name="Sub Total." xfId="8" xr:uid="{5DDB6667-9285-4633-86FE-2899893EBC45}"/>
    <cellStyle name="Year." xfId="17" xr:uid="{B1433E34-6B06-4E72-B811-0328EF926336}"/>
  </cellStyles>
  <dxfs count="6"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of Service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4216972878394E-2"/>
          <c:y val="0.16712962962962963"/>
          <c:w val="0.88293022747156602"/>
          <c:h val="0.70378575559411005"/>
        </c:manualLayout>
      </c:layout>
      <c:lineChart>
        <c:grouping val="standard"/>
        <c:varyColors val="0"/>
        <c:ser>
          <c:idx val="0"/>
          <c:order val="0"/>
          <c:tx>
            <c:strRef>
              <c:f>BB!$F$77</c:f>
              <c:strCache>
                <c:ptCount val="1"/>
                <c:pt idx="0">
                  <c:v>Cost of Service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BB!$J$77:$CH$77</c:f>
              <c:numCache>
                <c:formatCode>_(#,##0.0_);\(#,##0.0\);_("-"_);_)@_)</c:formatCode>
                <c:ptCount val="77"/>
                <c:pt idx="0">
                  <c:v>220.26199027416376</c:v>
                </c:pt>
                <c:pt idx="1">
                  <c:v>226.14434004041618</c:v>
                </c:pt>
                <c:pt idx="2">
                  <c:v>227.5519907440958</c:v>
                </c:pt>
                <c:pt idx="3">
                  <c:v>229.82071045433909</c:v>
                </c:pt>
                <c:pt idx="4">
                  <c:v>226.9548888437804</c:v>
                </c:pt>
                <c:pt idx="5">
                  <c:v>225.83930010644423</c:v>
                </c:pt>
                <c:pt idx="6">
                  <c:v>219.86000171228068</c:v>
                </c:pt>
                <c:pt idx="7">
                  <c:v>216.61440671879268</c:v>
                </c:pt>
                <c:pt idx="8">
                  <c:v>213.07537127356073</c:v>
                </c:pt>
                <c:pt idx="9">
                  <c:v>211.54432939968706</c:v>
                </c:pt>
                <c:pt idx="10">
                  <c:v>200.93155111480738</c:v>
                </c:pt>
                <c:pt idx="11">
                  <c:v>198.97927400133474</c:v>
                </c:pt>
                <c:pt idx="12">
                  <c:v>196.92575293898011</c:v>
                </c:pt>
                <c:pt idx="13">
                  <c:v>194.94480753952638</c:v>
                </c:pt>
                <c:pt idx="14">
                  <c:v>193.01942365003273</c:v>
                </c:pt>
                <c:pt idx="15">
                  <c:v>191.10249441063104</c:v>
                </c:pt>
                <c:pt idx="16">
                  <c:v>188.40171477457756</c:v>
                </c:pt>
                <c:pt idx="17">
                  <c:v>185.7289310883753</c:v>
                </c:pt>
                <c:pt idx="18">
                  <c:v>183.19105556304868</c:v>
                </c:pt>
                <c:pt idx="19">
                  <c:v>180.80155277454736</c:v>
                </c:pt>
                <c:pt idx="20">
                  <c:v>178.44538889531756</c:v>
                </c:pt>
                <c:pt idx="21">
                  <c:v>175.95053606191152</c:v>
                </c:pt>
                <c:pt idx="22">
                  <c:v>173.33850819154122</c:v>
                </c:pt>
                <c:pt idx="23">
                  <c:v>170.65361174143209</c:v>
                </c:pt>
                <c:pt idx="24">
                  <c:v>167.9132096338619</c:v>
                </c:pt>
                <c:pt idx="25">
                  <c:v>165.13866143722703</c:v>
                </c:pt>
                <c:pt idx="26">
                  <c:v>162.33080010745988</c:v>
                </c:pt>
                <c:pt idx="27">
                  <c:v>157.00183578417284</c:v>
                </c:pt>
                <c:pt idx="28">
                  <c:v>152.04436457229164</c:v>
                </c:pt>
                <c:pt idx="29">
                  <c:v>147.39538438420476</c:v>
                </c:pt>
                <c:pt idx="30">
                  <c:v>143.09399928786999</c:v>
                </c:pt>
                <c:pt idx="31">
                  <c:v>139.15499704553855</c:v>
                </c:pt>
                <c:pt idx="32">
                  <c:v>135.56771677681138</c:v>
                </c:pt>
                <c:pt idx="33">
                  <c:v>108.24463189510494</c:v>
                </c:pt>
                <c:pt idx="34">
                  <c:v>106.85554585780731</c:v>
                </c:pt>
                <c:pt idx="35">
                  <c:v>105.59289725935447</c:v>
                </c:pt>
                <c:pt idx="36">
                  <c:v>104.37998356907968</c:v>
                </c:pt>
                <c:pt idx="37">
                  <c:v>103.21577049539495</c:v>
                </c:pt>
                <c:pt idx="38">
                  <c:v>102.09911374011776</c:v>
                </c:pt>
                <c:pt idx="39">
                  <c:v>101.02808541066099</c:v>
                </c:pt>
                <c:pt idx="40">
                  <c:v>100.00062722294993</c:v>
                </c:pt>
                <c:pt idx="41">
                  <c:v>99.015853990104816</c:v>
                </c:pt>
                <c:pt idx="42">
                  <c:v>98.066275810402672</c:v>
                </c:pt>
                <c:pt idx="43">
                  <c:v>97.132869160829756</c:v>
                </c:pt>
                <c:pt idx="44">
                  <c:v>96.207901965437401</c:v>
                </c:pt>
                <c:pt idx="45">
                  <c:v>95.299277654568115</c:v>
                </c:pt>
                <c:pt idx="46">
                  <c:v>94.397170510277903</c:v>
                </c:pt>
                <c:pt idx="47">
                  <c:v>93.503507344366895</c:v>
                </c:pt>
                <c:pt idx="48">
                  <c:v>92.616990478507532</c:v>
                </c:pt>
                <c:pt idx="49">
                  <c:v>91.740947013030237</c:v>
                </c:pt>
                <c:pt idx="50">
                  <c:v>90.853221388044375</c:v>
                </c:pt>
                <c:pt idx="51">
                  <c:v>89.555489945819943</c:v>
                </c:pt>
                <c:pt idx="52">
                  <c:v>88.332460434411686</c:v>
                </c:pt>
                <c:pt idx="53">
                  <c:v>87.213676780433957</c:v>
                </c:pt>
                <c:pt idx="54">
                  <c:v>86.160777311715947</c:v>
                </c:pt>
                <c:pt idx="55">
                  <c:v>85.202736482670772</c:v>
                </c:pt>
                <c:pt idx="56">
                  <c:v>84.070560565390437</c:v>
                </c:pt>
                <c:pt idx="57">
                  <c:v>82.959254516154843</c:v>
                </c:pt>
                <c:pt idx="58">
                  <c:v>81.877479094413488</c:v>
                </c:pt>
                <c:pt idx="59">
                  <c:v>80.825488475263555</c:v>
                </c:pt>
                <c:pt idx="60">
                  <c:v>79.804144911995479</c:v>
                </c:pt>
                <c:pt idx="61">
                  <c:v>78.815854976859868</c:v>
                </c:pt>
                <c:pt idx="62">
                  <c:v>77.855979604680073</c:v>
                </c:pt>
                <c:pt idx="63">
                  <c:v>76.924934132625339</c:v>
                </c:pt>
                <c:pt idx="64">
                  <c:v>76.0220474060703</c:v>
                </c:pt>
                <c:pt idx="65">
                  <c:v>75.149387503675754</c:v>
                </c:pt>
                <c:pt idx="66">
                  <c:v>74.312209787012733</c:v>
                </c:pt>
                <c:pt idx="67">
                  <c:v>73.51203052073771</c:v>
                </c:pt>
                <c:pt idx="68">
                  <c:v>72.739338831759369</c:v>
                </c:pt>
                <c:pt idx="69">
                  <c:v>71.992790207667113</c:v>
                </c:pt>
                <c:pt idx="70">
                  <c:v>71.271315725245472</c:v>
                </c:pt>
                <c:pt idx="71">
                  <c:v>70.573853331370643</c:v>
                </c:pt>
                <c:pt idx="72">
                  <c:v>69.901176166733748</c:v>
                </c:pt>
                <c:pt idx="73">
                  <c:v>69.256888010326577</c:v>
                </c:pt>
                <c:pt idx="74">
                  <c:v>68.636775251933216</c:v>
                </c:pt>
                <c:pt idx="75">
                  <c:v>68.039142843570403</c:v>
                </c:pt>
                <c:pt idx="76">
                  <c:v>67.462518793322261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8-4C1E-85E7-1A801C6D3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743736"/>
        <c:axId val="1065745048"/>
      </c:lineChart>
      <c:dateAx>
        <c:axId val="1065743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5048"/>
        <c:crosses val="autoZero"/>
        <c:auto val="1"/>
        <c:lblOffset val="100"/>
        <c:baseTimeUnit val="years"/>
        <c:majorUnit val="3"/>
      </c:dateAx>
      <c:valAx>
        <c:axId val="106574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  <a:r>
                  <a:rPr lang="en-AU" baseline="0"/>
                  <a:t> 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3888888888888888E-2"/>
              <c:y val="4.99766695829688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Depreciation</a:t>
            </a:r>
            <a:r>
              <a:rPr lang="en-AU" baseline="0"/>
              <a:t>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511542266367025E-2"/>
          <c:y val="0.14411177644710579"/>
          <c:w val="0.90651750639013262"/>
          <c:h val="0.6407201345340815"/>
        </c:manualLayout>
      </c:layout>
      <c:lineChart>
        <c:grouping val="standard"/>
        <c:varyColors val="0"/>
        <c:ser>
          <c:idx val="0"/>
          <c:order val="0"/>
          <c:tx>
            <c:strRef>
              <c:f>Analysis!$E$17</c:f>
              <c:strCache>
                <c:ptCount val="1"/>
                <c:pt idx="0">
                  <c:v>Base Case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Analysis!$J$21:$CH$21</c:f>
              <c:numCache>
                <c:formatCode>_(#,##0.0_);\(#,##0.0\);_("-"_);_)@_)</c:formatCode>
                <c:ptCount val="77"/>
                <c:pt idx="0">
                  <c:v>67.239891937623653</c:v>
                </c:pt>
                <c:pt idx="1">
                  <c:v>73.27522527095698</c:v>
                </c:pt>
                <c:pt idx="2">
                  <c:v>79.683225270956996</c:v>
                </c:pt>
                <c:pt idx="3">
                  <c:v>86.082558604290313</c:v>
                </c:pt>
                <c:pt idx="4">
                  <c:v>87.458859344457707</c:v>
                </c:pt>
                <c:pt idx="5">
                  <c:v>90.651526011124361</c:v>
                </c:pt>
                <c:pt idx="6">
                  <c:v>91.325801049384609</c:v>
                </c:pt>
                <c:pt idx="7">
                  <c:v>91.518169111715636</c:v>
                </c:pt>
                <c:pt idx="8">
                  <c:v>91.192456856836969</c:v>
                </c:pt>
                <c:pt idx="9">
                  <c:v>92.670637018468469</c:v>
                </c:pt>
                <c:pt idx="10">
                  <c:v>82.384137630904149</c:v>
                </c:pt>
                <c:pt idx="11">
                  <c:v>82.550313385004102</c:v>
                </c:pt>
                <c:pt idx="12">
                  <c:v>82.518014275150364</c:v>
                </c:pt>
                <c:pt idx="13">
                  <c:v>82.449365048423346</c:v>
                </c:pt>
                <c:pt idx="14">
                  <c:v>82.343708126916425</c:v>
                </c:pt>
                <c:pt idx="15">
                  <c:v>82.197098043189854</c:v>
                </c:pt>
                <c:pt idx="16">
                  <c:v>80.938578376012799</c:v>
                </c:pt>
                <c:pt idx="17">
                  <c:v>79.61251426937875</c:v>
                </c:pt>
                <c:pt idx="18">
                  <c:v>78.349270324402568</c:v>
                </c:pt>
                <c:pt idx="19">
                  <c:v>77.246256857438681</c:v>
                </c:pt>
                <c:pt idx="20">
                  <c:v>76.208693863759137</c:v>
                </c:pt>
                <c:pt idx="21">
                  <c:v>75.225588526663273</c:v>
                </c:pt>
                <c:pt idx="22">
                  <c:v>74.20016641842561</c:v>
                </c:pt>
                <c:pt idx="23">
                  <c:v>73.146409963292996</c:v>
                </c:pt>
                <c:pt idx="24">
                  <c:v>72.066831801055997</c:v>
                </c:pt>
                <c:pt idx="25">
                  <c:v>70.9646609853298</c:v>
                </c:pt>
                <c:pt idx="26">
                  <c:v>69.843185405647475</c:v>
                </c:pt>
                <c:pt idx="27">
                  <c:v>68.701671343502724</c:v>
                </c:pt>
                <c:pt idx="28">
                  <c:v>67.735451132642822</c:v>
                </c:pt>
                <c:pt idx="29">
                  <c:v>66.957825151463297</c:v>
                </c:pt>
                <c:pt idx="30">
                  <c:v>66.362847511313745</c:v>
                </c:pt>
                <c:pt idx="31">
                  <c:v>65.966237785098798</c:v>
                </c:pt>
                <c:pt idx="32">
                  <c:v>65.769799120657154</c:v>
                </c:pt>
                <c:pt idx="33">
                  <c:v>13.166736161894088</c:v>
                </c:pt>
                <c:pt idx="34">
                  <c:v>13.02473850902863</c:v>
                </c:pt>
                <c:pt idx="35">
                  <c:v>12.943383624289474</c:v>
                </c:pt>
                <c:pt idx="36">
                  <c:v>12.887851027052745</c:v>
                </c:pt>
                <c:pt idx="37">
                  <c:v>12.857375850384949</c:v>
                </c:pt>
                <c:pt idx="38">
                  <c:v>12.856055842925258</c:v>
                </c:pt>
                <c:pt idx="39">
                  <c:v>12.881430278928354</c:v>
                </c:pt>
                <c:pt idx="40">
                  <c:v>12.932959252323542</c:v>
                </c:pt>
                <c:pt idx="41">
                  <c:v>13.008995357407908</c:v>
                </c:pt>
                <c:pt idx="42">
                  <c:v>13.109863922198416</c:v>
                </c:pt>
                <c:pt idx="43">
                  <c:v>13.214148431167017</c:v>
                </c:pt>
                <c:pt idx="44">
                  <c:v>13.31568841760955</c:v>
                </c:pt>
                <c:pt idx="45">
                  <c:v>13.418706223873812</c:v>
                </c:pt>
                <c:pt idx="46">
                  <c:v>13.519875890126826</c:v>
                </c:pt>
                <c:pt idx="47">
                  <c:v>13.618359869771739</c:v>
                </c:pt>
                <c:pt idx="48">
                  <c:v>13.714687686070196</c:v>
                </c:pt>
                <c:pt idx="49">
                  <c:v>13.808800503104239</c:v>
                </c:pt>
                <c:pt idx="50">
                  <c:v>13.88333480320266</c:v>
                </c:pt>
                <c:pt idx="51">
                  <c:v>12.514155939807512</c:v>
                </c:pt>
                <c:pt idx="52">
                  <c:v>11.25851331094138</c:v>
                </c:pt>
                <c:pt idx="53">
                  <c:v>10.224593807167196</c:v>
                </c:pt>
                <c:pt idx="54">
                  <c:v>9.3150377017098265</c:v>
                </c:pt>
                <c:pt idx="55">
                  <c:v>8.6409140026909519</c:v>
                </c:pt>
                <c:pt idx="56">
                  <c:v>8.3011745050494987</c:v>
                </c:pt>
                <c:pt idx="57">
                  <c:v>7.9617014995070425</c:v>
                </c:pt>
                <c:pt idx="58">
                  <c:v>7.6361099706592208</c:v>
                </c:pt>
                <c:pt idx="59">
                  <c:v>7.3224617941496737</c:v>
                </c:pt>
                <c:pt idx="60">
                  <c:v>7.0225912662442438</c:v>
                </c:pt>
                <c:pt idx="61">
                  <c:v>6.7369898399047221</c:v>
                </c:pt>
                <c:pt idx="62">
                  <c:v>6.4654844683135755</c:v>
                </c:pt>
                <c:pt idx="63">
                  <c:v>6.2074902532275456</c:v>
                </c:pt>
                <c:pt idx="64">
                  <c:v>5.9636197803806965</c:v>
                </c:pt>
                <c:pt idx="65">
                  <c:v>5.7354339320671688</c:v>
                </c:pt>
                <c:pt idx="66">
                  <c:v>5.5319588302894598</c:v>
                </c:pt>
                <c:pt idx="67">
                  <c:v>5.3531183344478492</c:v>
                </c:pt>
                <c:pt idx="68">
                  <c:v>5.1914264392158884</c:v>
                </c:pt>
                <c:pt idx="69">
                  <c:v>5.044252832967083</c:v>
                </c:pt>
                <c:pt idx="70">
                  <c:v>4.9133210620040551</c:v>
                </c:pt>
                <c:pt idx="71">
                  <c:v>4.7983957826549606</c:v>
                </c:pt>
                <c:pt idx="72">
                  <c:v>4.7000515103540099</c:v>
                </c:pt>
                <c:pt idx="73">
                  <c:v>4.6214411581166415</c:v>
                </c:pt>
                <c:pt idx="74">
                  <c:v>4.5615575934648156</c:v>
                </c:pt>
                <c:pt idx="75">
                  <c:v>4.5185595982599889</c:v>
                </c:pt>
                <c:pt idx="76">
                  <c:v>4.491761907104733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2C3-B197-5A18042767AC}"/>
            </c:ext>
          </c:extLst>
        </c:ser>
        <c:ser>
          <c:idx val="1"/>
          <c:order val="1"/>
          <c:tx>
            <c:strRef>
              <c:f>Analysis!$E$23</c:f>
              <c:strCache>
                <c:ptCount val="1"/>
                <c:pt idx="0">
                  <c:v>Future of Gas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Analysis!$J$27:$CH$27</c:f>
              <c:numCache>
                <c:formatCode>_(#,##0.0_);\(#,##0.0\);_("-"_);_)@_)</c:formatCode>
                <c:ptCount val="77"/>
                <c:pt idx="0">
                  <c:v>111.69962368752998</c:v>
                </c:pt>
                <c:pt idx="1">
                  <c:v>115.54300351913321</c:v>
                </c:pt>
                <c:pt idx="2">
                  <c:v>119.59762951571794</c:v>
                </c:pt>
                <c:pt idx="3">
                  <c:v>123.31340664517617</c:v>
                </c:pt>
                <c:pt idx="4">
                  <c:v>121.79961897005013</c:v>
                </c:pt>
                <c:pt idx="5">
                  <c:v>121.80324547680536</c:v>
                </c:pt>
                <c:pt idx="6">
                  <c:v>118.16344295521586</c:v>
                </c:pt>
                <c:pt idx="7">
                  <c:v>114.21738434252254</c:v>
                </c:pt>
                <c:pt idx="8">
                  <c:v>109.9216850778509</c:v>
                </c:pt>
                <c:pt idx="9">
                  <c:v>107.59328603410047</c:v>
                </c:pt>
                <c:pt idx="10">
                  <c:v>96.203135341161243</c:v>
                </c:pt>
                <c:pt idx="11">
                  <c:v>93.256044472448366</c:v>
                </c:pt>
                <c:pt idx="12">
                  <c:v>90.237346677951635</c:v>
                </c:pt>
                <c:pt idx="13">
                  <c:v>87.304113701697815</c:v>
                </c:pt>
                <c:pt idx="14">
                  <c:v>84.45071620407461</c:v>
                </c:pt>
                <c:pt idx="15">
                  <c:v>81.668437152313729</c:v>
                </c:pt>
                <c:pt idx="16">
                  <c:v>78.192339609014908</c:v>
                </c:pt>
                <c:pt idx="17">
                  <c:v>74.784061279706208</c:v>
                </c:pt>
                <c:pt idx="18">
                  <c:v>71.535307777457945</c:v>
                </c:pt>
                <c:pt idx="19">
                  <c:v>68.507671520381692</c:v>
                </c:pt>
                <c:pt idx="20">
                  <c:v>65.623248046630664</c:v>
                </c:pt>
                <c:pt idx="21">
                  <c:v>62.703842284223199</c:v>
                </c:pt>
                <c:pt idx="22">
                  <c:v>59.821054872877085</c:v>
                </c:pt>
                <c:pt idx="23">
                  <c:v>56.985657487558399</c:v>
                </c:pt>
                <c:pt idx="24">
                  <c:v>54.1970742988089</c:v>
                </c:pt>
                <c:pt idx="25">
                  <c:v>51.455572555616094</c:v>
                </c:pt>
                <c:pt idx="26">
                  <c:v>48.761599336963485</c:v>
                </c:pt>
                <c:pt idx="27">
                  <c:v>46.111692909217787</c:v>
                </c:pt>
                <c:pt idx="28">
                  <c:v>43.69872570667664</c:v>
                </c:pt>
                <c:pt idx="29">
                  <c:v>41.533499336680102</c:v>
                </c:pt>
                <c:pt idx="30">
                  <c:v>39.607656128040809</c:v>
                </c:pt>
                <c:pt idx="31">
                  <c:v>37.934619408375433</c:v>
                </c:pt>
                <c:pt idx="32">
                  <c:v>36.513979148088588</c:v>
                </c:pt>
                <c:pt idx="33">
                  <c:v>11.269528035774849</c:v>
                </c:pt>
                <c:pt idx="34">
                  <c:v>10.976426510248537</c:v>
                </c:pt>
                <c:pt idx="35">
                  <c:v>10.75017666572232</c:v>
                </c:pt>
                <c:pt idx="36">
                  <c:v>10.555678823601008</c:v>
                </c:pt>
                <c:pt idx="37">
                  <c:v>10.391926415505097</c:v>
                </c:pt>
                <c:pt idx="38">
                  <c:v>10.262789214773866</c:v>
                </c:pt>
                <c:pt idx="39">
                  <c:v>10.16558270925462</c:v>
                </c:pt>
                <c:pt idx="40">
                  <c:v>10.099553793141574</c:v>
                </c:pt>
                <c:pt idx="41">
                  <c:v>10.062849656017239</c:v>
                </c:pt>
                <c:pt idx="42">
                  <c:v>10.055600125954212</c:v>
                </c:pt>
                <c:pt idx="43">
                  <c:v>10.056183782820948</c:v>
                </c:pt>
                <c:pt idx="44">
                  <c:v>10.058255120030655</c:v>
                </c:pt>
                <c:pt idx="45">
                  <c:v>10.065867094006382</c:v>
                </c:pt>
                <c:pt idx="46">
                  <c:v>10.075525369722406</c:v>
                </c:pt>
                <c:pt idx="47">
                  <c:v>10.086232777073445</c:v>
                </c:pt>
                <c:pt idx="48">
                  <c:v>10.098366794659849</c:v>
                </c:pt>
                <c:pt idx="49">
                  <c:v>10.111722291967771</c:v>
                </c:pt>
                <c:pt idx="50">
                  <c:v>10.108781581316974</c:v>
                </c:pt>
                <c:pt idx="51">
                  <c:v>9.6886514899956335</c:v>
                </c:pt>
                <c:pt idx="52">
                  <c:v>9.321268277545931</c:v>
                </c:pt>
                <c:pt idx="53">
                  <c:v>9.0360022964167399</c:v>
                </c:pt>
                <c:pt idx="54">
                  <c:v>8.8016814995599386</c:v>
                </c:pt>
                <c:pt idx="55">
                  <c:v>8.6478260183660787</c:v>
                </c:pt>
                <c:pt idx="56">
                  <c:v>8.307814757259294</c:v>
                </c:pt>
                <c:pt idx="57">
                  <c:v>7.9680702014231271</c:v>
                </c:pt>
                <c:pt idx="58">
                  <c:v>7.6422182263134681</c:v>
                </c:pt>
                <c:pt idx="59">
                  <c:v>7.3283191572349624</c:v>
                </c:pt>
                <c:pt idx="60">
                  <c:v>7.0282087577385726</c:v>
                </c:pt>
                <c:pt idx="61">
                  <c:v>6.7423788739077617</c:v>
                </c:pt>
                <c:pt idx="62">
                  <c:v>6.4706563205018766</c:v>
                </c:pt>
                <c:pt idx="63">
                  <c:v>6.2124557314074975</c:v>
                </c:pt>
                <c:pt idx="64">
                  <c:v>5.9683901823765471</c:v>
                </c:pt>
                <c:pt idx="65">
                  <c:v>5.7400218042797508</c:v>
                </c:pt>
                <c:pt idx="66">
                  <c:v>5.5363839392697782</c:v>
                </c:pt>
                <c:pt idx="67">
                  <c:v>5.3574003858407364</c:v>
                </c:pt>
                <c:pt idx="68">
                  <c:v>5.195579150481807</c:v>
                </c:pt>
                <c:pt idx="69">
                  <c:v>5.0482878175350043</c:v>
                </c:pt>
                <c:pt idx="70">
                  <c:v>4.9172513119972709</c:v>
                </c:pt>
                <c:pt idx="71">
                  <c:v>4.8022341019413144</c:v>
                </c:pt>
                <c:pt idx="72">
                  <c:v>4.7038111623661116</c:v>
                </c:pt>
                <c:pt idx="73">
                  <c:v>4.6251379283564367</c:v>
                </c:pt>
                <c:pt idx="74">
                  <c:v>4.5652064618116652</c:v>
                </c:pt>
                <c:pt idx="75">
                  <c:v>4.5221740717712038</c:v>
                </c:pt>
                <c:pt idx="76">
                  <c:v>4.4953549446820551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6-42C3-B197-5A180427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598272"/>
        <c:axId val="1203605816"/>
      </c:lineChart>
      <c:dateAx>
        <c:axId val="1203598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05816"/>
        <c:crosses val="autoZero"/>
        <c:auto val="1"/>
        <c:lblOffset val="100"/>
        <c:baseTimeUnit val="years"/>
        <c:majorUnit val="3"/>
        <c:minorUnit val="1"/>
      </c:dateAx>
      <c:valAx>
        <c:axId val="120360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</a:p>
            </c:rich>
          </c:tx>
          <c:layout>
            <c:manualLayout>
              <c:xMode val="edge"/>
              <c:yMode val="edge"/>
              <c:x val="2.178649237472767E-2"/>
              <c:y val="3.22161975262074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_-;\-&quot;$&quot;* #,##0_-;_-&quot;$&quot;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47023493228989"/>
          <c:y val="0.92490806233966516"/>
          <c:w val="0.45105953013542016"/>
          <c:h val="7.50919376603348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 b="0"/>
              <a:t>Average Annual</a:t>
            </a:r>
            <a:r>
              <a:rPr lang="en-AU" sz="1200" b="0" baseline="0"/>
              <a:t> Cost per Customer ($Real 2023)</a:t>
            </a:r>
            <a:endParaRPr lang="en-AU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276.35057466878254</c:v>
                </c:pt>
                <c:pt idx="1">
                  <c:v>288.2666126928882</c:v>
                </c:pt>
                <c:pt idx="2">
                  <c:v>289.60318296130856</c:v>
                </c:pt>
                <c:pt idx="3">
                  <c:v>293.99417843851961</c:v>
                </c:pt>
                <c:pt idx="4">
                  <c:v>292.59949748036792</c:v>
                </c:pt>
                <c:pt idx="5">
                  <c:v>289.31928160442516</c:v>
                </c:pt>
                <c:pt idx="6">
                  <c:v>284.34126540166068</c:v>
                </c:pt>
                <c:pt idx="7">
                  <c:v>280.73963747050055</c:v>
                </c:pt>
                <c:pt idx="8">
                  <c:v>275.86059380388764</c:v>
                </c:pt>
                <c:pt idx="9">
                  <c:v>275.63004192237935</c:v>
                </c:pt>
                <c:pt idx="10">
                  <c:v>263.44998506069282</c:v>
                </c:pt>
                <c:pt idx="11">
                  <c:v>261.65803578759619</c:v>
                </c:pt>
                <c:pt idx="12">
                  <c:v>260.80874609912541</c:v>
                </c:pt>
                <c:pt idx="13">
                  <c:v>259.10497236217134</c:v>
                </c:pt>
                <c:pt idx="14">
                  <c:v>257.83700769705041</c:v>
                </c:pt>
                <c:pt idx="15">
                  <c:v>257.04954819980372</c:v>
                </c:pt>
                <c:pt idx="16">
                  <c:v>255.22118678741015</c:v>
                </c:pt>
                <c:pt idx="17">
                  <c:v>253.13797832720161</c:v>
                </c:pt>
                <c:pt idx="18">
                  <c:v>251.19019225606371</c:v>
                </c:pt>
                <c:pt idx="19">
                  <c:v>250.27493097916596</c:v>
                </c:pt>
                <c:pt idx="20">
                  <c:v>249.47844775771551</c:v>
                </c:pt>
                <c:pt idx="21">
                  <c:v>248.40271177205167</c:v>
                </c:pt>
                <c:pt idx="22">
                  <c:v>247.88283183534151</c:v>
                </c:pt>
                <c:pt idx="23">
                  <c:v>247.09834176817509</c:v>
                </c:pt>
                <c:pt idx="24">
                  <c:v>246.38247001808926</c:v>
                </c:pt>
                <c:pt idx="25">
                  <c:v>245.61377780163619</c:v>
                </c:pt>
                <c:pt idx="26">
                  <c:v>244.81021820080869</c:v>
                </c:pt>
                <c:pt idx="27">
                  <c:v>240.49198050650685</c:v>
                </c:pt>
                <c:pt idx="28">
                  <c:v>235.72384836743785</c:v>
                </c:pt>
                <c:pt idx="29">
                  <c:v>231.92002892708135</c:v>
                </c:pt>
                <c:pt idx="30">
                  <c:v>228.03966277391487</c:v>
                </c:pt>
                <c:pt idx="31">
                  <c:v>224.58887940669254</c:v>
                </c:pt>
                <c:pt idx="32">
                  <c:v>221.51191038807437</c:v>
                </c:pt>
                <c:pt idx="33">
                  <c:v>178.63409197369489</c:v>
                </c:pt>
                <c:pt idx="34">
                  <c:v>176.47057400981979</c:v>
                </c:pt>
                <c:pt idx="35">
                  <c:v>176.12774324442802</c:v>
                </c:pt>
                <c:pt idx="36">
                  <c:v>175.72483613104657</c:v>
                </c:pt>
                <c:pt idx="37">
                  <c:v>175.35583921048283</c:v>
                </c:pt>
                <c:pt idx="38">
                  <c:v>175.05710111479749</c:v>
                </c:pt>
                <c:pt idx="39">
                  <c:v>174.81306378179804</c:v>
                </c:pt>
                <c:pt idx="40">
                  <c:v>174.62289422358484</c:v>
                </c:pt>
                <c:pt idx="41">
                  <c:v>174.4797898524848</c:v>
                </c:pt>
                <c:pt idx="42">
                  <c:v>174.41511134489122</c:v>
                </c:pt>
                <c:pt idx="43">
                  <c:v>174.33695752213146</c:v>
                </c:pt>
                <c:pt idx="44">
                  <c:v>174.28287388185598</c:v>
                </c:pt>
                <c:pt idx="45">
                  <c:v>174.20845589694662</c:v>
                </c:pt>
                <c:pt idx="46">
                  <c:v>174.15371189343907</c:v>
                </c:pt>
                <c:pt idx="47">
                  <c:v>174.09196300199784</c:v>
                </c:pt>
                <c:pt idx="48">
                  <c:v>174.04376095263052</c:v>
                </c:pt>
                <c:pt idx="49">
                  <c:v>173.97271962634929</c:v>
                </c:pt>
                <c:pt idx="50">
                  <c:v>173.88039359943664</c:v>
                </c:pt>
                <c:pt idx="51">
                  <c:v>172.95613840715325</c:v>
                </c:pt>
                <c:pt idx="52">
                  <c:v>172.09646081349516</c:v>
                </c:pt>
                <c:pt idx="53">
                  <c:v>171.4200018083759</c:v>
                </c:pt>
                <c:pt idx="54">
                  <c:v>170.87494892504395</c:v>
                </c:pt>
                <c:pt idx="55">
                  <c:v>170.48766185060504</c:v>
                </c:pt>
                <c:pt idx="56">
                  <c:v>169.70720596974539</c:v>
                </c:pt>
                <c:pt idx="57">
                  <c:v>168.91158572961251</c:v>
                </c:pt>
                <c:pt idx="58">
                  <c:v>168.15401729441533</c:v>
                </c:pt>
                <c:pt idx="59">
                  <c:v>167.41042149176533</c:v>
                </c:pt>
                <c:pt idx="60">
                  <c:v>166.71682988342624</c:v>
                </c:pt>
                <c:pt idx="61">
                  <c:v>166.04633053653137</c:v>
                </c:pt>
                <c:pt idx="62">
                  <c:v>165.42625717964356</c:v>
                </c:pt>
                <c:pt idx="63">
                  <c:v>164.83428531544271</c:v>
                </c:pt>
                <c:pt idx="64">
                  <c:v>164.28461975075763</c:v>
                </c:pt>
                <c:pt idx="65">
                  <c:v>163.76441861336372</c:v>
                </c:pt>
                <c:pt idx="66">
                  <c:v>163.31829670752282</c:v>
                </c:pt>
                <c:pt idx="67">
                  <c:v>162.91711146031923</c:v>
                </c:pt>
                <c:pt idx="68">
                  <c:v>162.56930604930088</c:v>
                </c:pt>
                <c:pt idx="69">
                  <c:v>162.2507434851058</c:v>
                </c:pt>
                <c:pt idx="70">
                  <c:v>161.96186391388557</c:v>
                </c:pt>
                <c:pt idx="71">
                  <c:v>161.7229592376089</c:v>
                </c:pt>
                <c:pt idx="72">
                  <c:v>161.52485297341997</c:v>
                </c:pt>
                <c:pt idx="73">
                  <c:v>161.37892068903085</c:v>
                </c:pt>
                <c:pt idx="74">
                  <c:v>161.28940523863494</c:v>
                </c:pt>
                <c:pt idx="75">
                  <c:v>161.23761651215327</c:v>
                </c:pt>
                <c:pt idx="76">
                  <c:v>161.22157698638628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D26-969F-0302A33687FB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427.23102716417196</c:v>
                </c:pt>
                <c:pt idx="1">
                  <c:v>473.79544925140402</c:v>
                </c:pt>
                <c:pt idx="2">
                  <c:v>471.99343288616149</c:v>
                </c:pt>
                <c:pt idx="3">
                  <c:v>476.87990218076948</c:v>
                </c:pt>
                <c:pt idx="4">
                  <c:v>481.39560153542158</c:v>
                </c:pt>
                <c:pt idx="5">
                  <c:v>474.68070529484226</c:v>
                </c:pt>
                <c:pt idx="6">
                  <c:v>489.54454083589951</c:v>
                </c:pt>
                <c:pt idx="7">
                  <c:v>500.20351261851857</c:v>
                </c:pt>
                <c:pt idx="8">
                  <c:v>485.89578961737192</c:v>
                </c:pt>
                <c:pt idx="9">
                  <c:v>484.16292847054996</c:v>
                </c:pt>
                <c:pt idx="10">
                  <c:v>466.50172384328926</c:v>
                </c:pt>
                <c:pt idx="11">
                  <c:v>466.09995551065305</c:v>
                </c:pt>
                <c:pt idx="12">
                  <c:v>482.95105478026022</c:v>
                </c:pt>
                <c:pt idx="13">
                  <c:v>500.439255251936</c:v>
                </c:pt>
                <c:pt idx="14">
                  <c:v>524.12330833430178</c:v>
                </c:pt>
                <c:pt idx="15">
                  <c:v>554.46062299275411</c:v>
                </c:pt>
                <c:pt idx="16">
                  <c:v>584.85533862830118</c:v>
                </c:pt>
                <c:pt idx="17">
                  <c:v>612.44745921851029</c:v>
                </c:pt>
                <c:pt idx="18">
                  <c:v>638.80226627664524</c:v>
                </c:pt>
                <c:pt idx="19">
                  <c:v>671.23256070609455</c:v>
                </c:pt>
                <c:pt idx="20">
                  <c:v>704.68189166894081</c:v>
                </c:pt>
                <c:pt idx="21">
                  <c:v>734.85541992059314</c:v>
                </c:pt>
                <c:pt idx="22">
                  <c:v>767.58084065997446</c:v>
                </c:pt>
                <c:pt idx="23">
                  <c:v>797.03058430301201</c:v>
                </c:pt>
                <c:pt idx="24">
                  <c:v>825.9291067032284</c:v>
                </c:pt>
                <c:pt idx="25">
                  <c:v>853.80877790804959</c:v>
                </c:pt>
                <c:pt idx="26">
                  <c:v>879.08699376497839</c:v>
                </c:pt>
                <c:pt idx="27">
                  <c:v>892.91668120786312</c:v>
                </c:pt>
                <c:pt idx="28">
                  <c:v>900.47480041773883</c:v>
                </c:pt>
                <c:pt idx="29">
                  <c:v>911.91390221716756</c:v>
                </c:pt>
                <c:pt idx="30">
                  <c:v>920.70364538767956</c:v>
                </c:pt>
                <c:pt idx="31">
                  <c:v>930.88063570831741</c:v>
                </c:pt>
                <c:pt idx="32">
                  <c:v>939.74030930627407</c:v>
                </c:pt>
                <c:pt idx="33">
                  <c:v>779.24678622178112</c:v>
                </c:pt>
                <c:pt idx="34">
                  <c:v>783.78041699121832</c:v>
                </c:pt>
                <c:pt idx="35">
                  <c:v>800.00989290298298</c:v>
                </c:pt>
                <c:pt idx="36">
                  <c:v>815.70279368592242</c:v>
                </c:pt>
                <c:pt idx="37">
                  <c:v>830.72791159960377</c:v>
                </c:pt>
                <c:pt idx="38">
                  <c:v>844.71660957100323</c:v>
                </c:pt>
                <c:pt idx="39">
                  <c:v>858.35718943947347</c:v>
                </c:pt>
                <c:pt idx="40">
                  <c:v>870.98555559934709</c:v>
                </c:pt>
                <c:pt idx="41">
                  <c:v>881.97233983409296</c:v>
                </c:pt>
                <c:pt idx="42">
                  <c:v>894.37992610435356</c:v>
                </c:pt>
                <c:pt idx="43">
                  <c:v>903.17437595318381</c:v>
                </c:pt>
                <c:pt idx="44">
                  <c:v>913.5718970971767</c:v>
                </c:pt>
                <c:pt idx="45">
                  <c:v>922.08403905820978</c:v>
                </c:pt>
                <c:pt idx="46">
                  <c:v>929.26924336754803</c:v>
                </c:pt>
                <c:pt idx="47">
                  <c:v>934.5329760428358</c:v>
                </c:pt>
                <c:pt idx="48">
                  <c:v>940.67837352554727</c:v>
                </c:pt>
                <c:pt idx="49">
                  <c:v>945.55652293842343</c:v>
                </c:pt>
                <c:pt idx="50">
                  <c:v>949.55190148794009</c:v>
                </c:pt>
                <c:pt idx="51">
                  <c:v>949.31789323070336</c:v>
                </c:pt>
                <c:pt idx="52">
                  <c:v>946.23660794026659</c:v>
                </c:pt>
                <c:pt idx="53">
                  <c:v>942.78656975370018</c:v>
                </c:pt>
                <c:pt idx="54">
                  <c:v>940.71312097840951</c:v>
                </c:pt>
                <c:pt idx="55">
                  <c:v>941.10843897911047</c:v>
                </c:pt>
                <c:pt idx="56">
                  <c:v>937.83894668855862</c:v>
                </c:pt>
                <c:pt idx="57">
                  <c:v>935.16339455350146</c:v>
                </c:pt>
                <c:pt idx="58">
                  <c:v>932.52100377645536</c:v>
                </c:pt>
                <c:pt idx="59">
                  <c:v>927.18652812768289</c:v>
                </c:pt>
                <c:pt idx="60">
                  <c:v>922.24584172653613</c:v>
                </c:pt>
                <c:pt idx="61">
                  <c:v>916.38049741559962</c:v>
                </c:pt>
                <c:pt idx="62">
                  <c:v>910.44489697917243</c:v>
                </c:pt>
                <c:pt idx="63">
                  <c:v>903.78603914554401</c:v>
                </c:pt>
                <c:pt idx="64">
                  <c:v>897.96738231353424</c:v>
                </c:pt>
                <c:pt idx="65">
                  <c:v>891.49532339964901</c:v>
                </c:pt>
                <c:pt idx="66">
                  <c:v>886.02190135188721</c:v>
                </c:pt>
                <c:pt idx="67">
                  <c:v>879.95152282123559</c:v>
                </c:pt>
                <c:pt idx="68">
                  <c:v>874.10835159969338</c:v>
                </c:pt>
                <c:pt idx="69">
                  <c:v>870.63239506924356</c:v>
                </c:pt>
                <c:pt idx="70">
                  <c:v>865.28763048465646</c:v>
                </c:pt>
                <c:pt idx="71">
                  <c:v>859.76230851084244</c:v>
                </c:pt>
                <c:pt idx="72">
                  <c:v>853.43819288839723</c:v>
                </c:pt>
                <c:pt idx="73">
                  <c:v>847.33756855324248</c:v>
                </c:pt>
                <c:pt idx="74">
                  <c:v>841.53250079789541</c:v>
                </c:pt>
                <c:pt idx="75">
                  <c:v>836.71640233657831</c:v>
                </c:pt>
                <c:pt idx="76">
                  <c:v>831.14687305103257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A-4D26-969F-0302A336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Resdential Retail Electricity vs Gas Price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ACIL!$F$220</c:f>
              <c:strCache>
                <c:ptCount val="1"/>
                <c:pt idx="0">
                  <c:v>Residential Distribution (Volumetric) price / GJ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ACIL!$I$220:$CH$220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0.98653056302926756</c:v>
                </c:pt>
                <c:pt idx="2">
                  <c:v>1.0315007457077485</c:v>
                </c:pt>
                <c:pt idx="3">
                  <c:v>1.036470656636711</c:v>
                </c:pt>
                <c:pt idx="4">
                  <c:v>1.0565047781224324</c:v>
                </c:pt>
                <c:pt idx="5">
                  <c:v>1.0568193383129227</c:v>
                </c:pt>
                <c:pt idx="6">
                  <c:v>1.0495213689919118</c:v>
                </c:pt>
                <c:pt idx="7">
                  <c:v>1.0349395280382727</c:v>
                </c:pt>
                <c:pt idx="8">
                  <c:v>1.0195266546121</c:v>
                </c:pt>
                <c:pt idx="9">
                  <c:v>1.0002069164647798</c:v>
                </c:pt>
                <c:pt idx="10">
                  <c:v>1.0032516267777116</c:v>
                </c:pt>
                <c:pt idx="11">
                  <c:v>0.96402692213257779</c:v>
                </c:pt>
                <c:pt idx="12">
                  <c:v>0.96260196068446191</c:v>
                </c:pt>
                <c:pt idx="13">
                  <c:v>0.96493237236822749</c:v>
                </c:pt>
                <c:pt idx="14">
                  <c:v>0.96309024674055832</c:v>
                </c:pt>
                <c:pt idx="15">
                  <c:v>0.96375587225896497</c:v>
                </c:pt>
                <c:pt idx="16">
                  <c:v>0.96667703956737761</c:v>
                </c:pt>
                <c:pt idx="17">
                  <c:v>0.96474835397119363</c:v>
                </c:pt>
                <c:pt idx="18">
                  <c:v>0.96092764674184716</c:v>
                </c:pt>
                <c:pt idx="19">
                  <c:v>0.95831818464453589</c:v>
                </c:pt>
                <c:pt idx="20">
                  <c:v>0.96075267770228678</c:v>
                </c:pt>
                <c:pt idx="21">
                  <c:v>0.9629888444670901</c:v>
                </c:pt>
                <c:pt idx="22">
                  <c:v>0.96364825556283606</c:v>
                </c:pt>
                <c:pt idx="23">
                  <c:v>0.96634670479439144</c:v>
                </c:pt>
                <c:pt idx="24">
                  <c:v>0.96739970131557107</c:v>
                </c:pt>
                <c:pt idx="25">
                  <c:v>0.96853223733661475</c:v>
                </c:pt>
                <c:pt idx="26">
                  <c:v>0.96936132492553784</c:v>
                </c:pt>
                <c:pt idx="27">
                  <c:v>0.97023873985982878</c:v>
                </c:pt>
                <c:pt idx="28">
                  <c:v>0.95699491250863089</c:v>
                </c:pt>
                <c:pt idx="29">
                  <c:v>0.94152958852756607</c:v>
                </c:pt>
                <c:pt idx="30">
                  <c:v>0.9300393928654187</c:v>
                </c:pt>
                <c:pt idx="31">
                  <c:v>0.91767847714005313</c:v>
                </c:pt>
                <c:pt idx="32">
                  <c:v>0.90694591533968938</c:v>
                </c:pt>
                <c:pt idx="33">
                  <c:v>0.89765200761607833</c:v>
                </c:pt>
                <c:pt idx="34">
                  <c:v>0.7257257939126045</c:v>
                </c:pt>
                <c:pt idx="35">
                  <c:v>0.71827813787697947</c:v>
                </c:pt>
                <c:pt idx="36">
                  <c:v>0.71916325275435333</c:v>
                </c:pt>
                <c:pt idx="37">
                  <c:v>0.71986131575930634</c:v>
                </c:pt>
                <c:pt idx="38">
                  <c:v>0.72071034973980896</c:v>
                </c:pt>
                <c:pt idx="39">
                  <c:v>0.72186615208639815</c:v>
                </c:pt>
                <c:pt idx="40">
                  <c:v>0.72326665563179382</c:v>
                </c:pt>
                <c:pt idx="41">
                  <c:v>0.72491004922574542</c:v>
                </c:pt>
                <c:pt idx="42">
                  <c:v>0.72677175299024743</c:v>
                </c:pt>
                <c:pt idx="43">
                  <c:v>0.72898885233527355</c:v>
                </c:pt>
                <c:pt idx="44">
                  <c:v>0.73117671952036167</c:v>
                </c:pt>
                <c:pt idx="45">
                  <c:v>0.73349032061973818</c:v>
                </c:pt>
                <c:pt idx="46">
                  <c:v>0.73574428341132803</c:v>
                </c:pt>
                <c:pt idx="47">
                  <c:v>0.73811021328514981</c:v>
                </c:pt>
                <c:pt idx="48">
                  <c:v>0.74047429999565961</c:v>
                </c:pt>
                <c:pt idx="49">
                  <c:v>0.74292347663005887</c:v>
                </c:pt>
                <c:pt idx="50">
                  <c:v>0.74530254146186925</c:v>
                </c:pt>
                <c:pt idx="51">
                  <c:v>0.74761937496669106</c:v>
                </c:pt>
                <c:pt idx="52">
                  <c:v>0.74635735455074037</c:v>
                </c:pt>
                <c:pt idx="53">
                  <c:v>0.74535025815751998</c:v>
                </c:pt>
                <c:pt idx="54">
                  <c:v>0.74514190492818622</c:v>
                </c:pt>
                <c:pt idx="55">
                  <c:v>0.74552119147567386</c:v>
                </c:pt>
                <c:pt idx="56">
                  <c:v>0.74660843411325839</c:v>
                </c:pt>
                <c:pt idx="57">
                  <c:v>0.7459792049586943</c:v>
                </c:pt>
                <c:pt idx="58">
                  <c:v>0.74527341455891705</c:v>
                </c:pt>
                <c:pt idx="59">
                  <c:v>0.74474024300278741</c:v>
                </c:pt>
                <c:pt idx="60">
                  <c:v>0.74427256468295622</c:v>
                </c:pt>
                <c:pt idx="61">
                  <c:v>0.74403067893570707</c:v>
                </c:pt>
                <c:pt idx="62">
                  <c:v>0.74389731085510491</c:v>
                </c:pt>
                <c:pt idx="63">
                  <c:v>0.74399963401491054</c:v>
                </c:pt>
                <c:pt idx="64">
                  <c:v>0.74423819737361163</c:v>
                </c:pt>
                <c:pt idx="65">
                  <c:v>0.74467889600163895</c:v>
                </c:pt>
                <c:pt idx="66">
                  <c:v>0.74526737293064826</c:v>
                </c:pt>
                <c:pt idx="67">
                  <c:v>0.74621159049505426</c:v>
                </c:pt>
                <c:pt idx="68">
                  <c:v>0.74738062930133675</c:v>
                </c:pt>
                <c:pt idx="69">
                  <c:v>0.74881591673419379</c:v>
                </c:pt>
                <c:pt idx="70">
                  <c:v>0.75040875872763058</c:v>
                </c:pt>
                <c:pt idx="71">
                  <c:v>0.75216674501051795</c:v>
                </c:pt>
                <c:pt idx="72">
                  <c:v>0.75418576518164937</c:v>
                </c:pt>
                <c:pt idx="73">
                  <c:v>0.75642469971137383</c:v>
                </c:pt>
                <c:pt idx="74">
                  <c:v>0.7589411577497196</c:v>
                </c:pt>
                <c:pt idx="75">
                  <c:v>0.7617624361902442</c:v>
                </c:pt>
                <c:pt idx="76">
                  <c:v>0.76480278257019041</c:v>
                </c:pt>
                <c:pt idx="77">
                  <c:v>0.76805622882485858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A-4D30-B178-74AACA357219}"/>
            </c:ext>
          </c:extLst>
        </c:ser>
        <c:ser>
          <c:idx val="1"/>
          <c:order val="1"/>
          <c:tx>
            <c:strRef>
              <c:f>ACIL!$F$221</c:f>
              <c:strCache>
                <c:ptCount val="1"/>
                <c:pt idx="0">
                  <c:v>Retail Gas Price / GJ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ACIL!$I$221:$CH$221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1.0018337561168162</c:v>
                </c:pt>
                <c:pt idx="2">
                  <c:v>0.96930024617280874</c:v>
                </c:pt>
                <c:pt idx="3">
                  <c:v>0.96987100313198116</c:v>
                </c:pt>
                <c:pt idx="4">
                  <c:v>0.99312704341502689</c:v>
                </c:pt>
                <c:pt idx="5">
                  <c:v>1.0453287481895339</c:v>
                </c:pt>
                <c:pt idx="6">
                  <c:v>1.0853367368813409</c:v>
                </c:pt>
                <c:pt idx="7">
                  <c:v>1.1129836284913031</c:v>
                </c:pt>
                <c:pt idx="8">
                  <c:v>1.0160511394004759</c:v>
                </c:pt>
                <c:pt idx="9">
                  <c:v>1.0158356332569638</c:v>
                </c:pt>
                <c:pt idx="10">
                  <c:v>1.0231814704666364</c:v>
                </c:pt>
                <c:pt idx="11">
                  <c:v>1.0331801700572558</c:v>
                </c:pt>
                <c:pt idx="12">
                  <c:v>1.056928276667668</c:v>
                </c:pt>
                <c:pt idx="13">
                  <c:v>1.0665392829583693</c:v>
                </c:pt>
                <c:pt idx="14">
                  <c:v>1.0810696822024097</c:v>
                </c:pt>
                <c:pt idx="15">
                  <c:v>1.105375367858509</c:v>
                </c:pt>
                <c:pt idx="16">
                  <c:v>1.1193882014167695</c:v>
                </c:pt>
                <c:pt idx="17">
                  <c:v>1.1145779166919547</c:v>
                </c:pt>
                <c:pt idx="18">
                  <c:v>1.1205040580878913</c:v>
                </c:pt>
                <c:pt idx="19">
                  <c:v>1.1492091263182935</c:v>
                </c:pt>
                <c:pt idx="20">
                  <c:v>1.1719270198887051</c:v>
                </c:pt>
                <c:pt idx="21">
                  <c:v>1.1804755932309334</c:v>
                </c:pt>
                <c:pt idx="22">
                  <c:v>1.1910250862648386</c:v>
                </c:pt>
                <c:pt idx="23">
                  <c:v>1.2012822966197765</c:v>
                </c:pt>
                <c:pt idx="24">
                  <c:v>1.207942968793871</c:v>
                </c:pt>
                <c:pt idx="25">
                  <c:v>1.2120613276636933</c:v>
                </c:pt>
                <c:pt idx="26">
                  <c:v>1.2150583158643007</c:v>
                </c:pt>
                <c:pt idx="27">
                  <c:v>1.2230119595170332</c:v>
                </c:pt>
                <c:pt idx="28">
                  <c:v>1.2209649097850115</c:v>
                </c:pt>
                <c:pt idx="29">
                  <c:v>1.2293050071290204</c:v>
                </c:pt>
                <c:pt idx="30">
                  <c:v>1.2281065743292283</c:v>
                </c:pt>
                <c:pt idx="31">
                  <c:v>1.2267753153822425</c:v>
                </c:pt>
                <c:pt idx="32">
                  <c:v>1.2256924577151425</c:v>
                </c:pt>
                <c:pt idx="33">
                  <c:v>1.2248290630950438</c:v>
                </c:pt>
                <c:pt idx="34">
                  <c:v>1.1991565208222976</c:v>
                </c:pt>
                <c:pt idx="35">
                  <c:v>1.1985747672356657</c:v>
                </c:pt>
                <c:pt idx="36">
                  <c:v>1.1992641568126921</c:v>
                </c:pt>
                <c:pt idx="37">
                  <c:v>1.1999250120988609</c:v>
                </c:pt>
                <c:pt idx="38">
                  <c:v>1.2006088976261686</c:v>
                </c:pt>
                <c:pt idx="39">
                  <c:v>1.2013395798931745</c:v>
                </c:pt>
                <c:pt idx="40">
                  <c:v>1.2021075907102206</c:v>
                </c:pt>
                <c:pt idx="41">
                  <c:v>1.2029126537909098</c:v>
                </c:pt>
                <c:pt idx="42">
                  <c:v>1.2037510195369121</c:v>
                </c:pt>
                <c:pt idx="43">
                  <c:v>1.2046435999813982</c:v>
                </c:pt>
                <c:pt idx="44">
                  <c:v>1.2055317211336929</c:v>
                </c:pt>
                <c:pt idx="45">
                  <c:v>1.2064390226771509</c:v>
                </c:pt>
                <c:pt idx="46">
                  <c:v>1.207337226547335</c:v>
                </c:pt>
                <c:pt idx="47">
                  <c:v>1.2082525107132116</c:v>
                </c:pt>
                <c:pt idx="48">
                  <c:v>1.2091675137091789</c:v>
                </c:pt>
                <c:pt idx="49">
                  <c:v>1.2100954969581945</c:v>
                </c:pt>
                <c:pt idx="50">
                  <c:v>1.2110127848287486</c:v>
                </c:pt>
                <c:pt idx="51">
                  <c:v>1.2119205794674961</c:v>
                </c:pt>
                <c:pt idx="52">
                  <c:v>1.2122824289767518</c:v>
                </c:pt>
                <c:pt idx="53">
                  <c:v>1.2126831665020266</c:v>
                </c:pt>
                <c:pt idx="54">
                  <c:v>1.2132057502802336</c:v>
                </c:pt>
                <c:pt idx="55">
                  <c:v>1.2138179770226836</c:v>
                </c:pt>
                <c:pt idx="56">
                  <c:v>1.2145382006791847</c:v>
                </c:pt>
                <c:pt idx="57">
                  <c:v>1.2149965808976526</c:v>
                </c:pt>
                <c:pt idx="58">
                  <c:v>1.21544328189147</c:v>
                </c:pt>
                <c:pt idx="59">
                  <c:v>1.2159163154540469</c:v>
                </c:pt>
                <c:pt idx="60">
                  <c:v>1.2163993398444592</c:v>
                </c:pt>
                <c:pt idx="61">
                  <c:v>1.2169168083217234</c:v>
                </c:pt>
                <c:pt idx="62">
                  <c:v>1.217450830895042</c:v>
                </c:pt>
                <c:pt idx="63">
                  <c:v>1.2180208075719963</c:v>
                </c:pt>
                <c:pt idx="64">
                  <c:v>1.2186115673473041</c:v>
                </c:pt>
                <c:pt idx="65">
                  <c:v>1.2192331623475834</c:v>
                </c:pt>
                <c:pt idx="66">
                  <c:v>1.2198773005545573</c:v>
                </c:pt>
                <c:pt idx="67">
                  <c:v>1.220575706097264</c:v>
                </c:pt>
                <c:pt idx="68">
                  <c:v>1.2213084075527758</c:v>
                </c:pt>
                <c:pt idx="69">
                  <c:v>1.2220817245640296</c:v>
                </c:pt>
                <c:pt idx="70">
                  <c:v>1.2228790761256958</c:v>
                </c:pt>
                <c:pt idx="71">
                  <c:v>1.2237016200317508</c:v>
                </c:pt>
                <c:pt idx="72">
                  <c:v>1.2245639839983822</c:v>
                </c:pt>
                <c:pt idx="73">
                  <c:v>1.225459895345163</c:v>
                </c:pt>
                <c:pt idx="74">
                  <c:v>1.2263981422024743</c:v>
                </c:pt>
                <c:pt idx="75">
                  <c:v>1.2273828886425082</c:v>
                </c:pt>
                <c:pt idx="76">
                  <c:v>1.2284010533435836</c:v>
                </c:pt>
                <c:pt idx="77">
                  <c:v>1.2294517258924995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A-4D30-B178-74AACA357219}"/>
            </c:ext>
          </c:extLst>
        </c:ser>
        <c:ser>
          <c:idx val="2"/>
          <c:order val="2"/>
          <c:tx>
            <c:strRef>
              <c:f>ACIL!$F$222</c:f>
              <c:strCache>
                <c:ptCount val="1"/>
                <c:pt idx="0">
                  <c:v>Electricity Retail Price /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ACIL!$I$222:$CH$222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0.96711509406011154</c:v>
                </c:pt>
                <c:pt idx="2">
                  <c:v>0.97012635932761981</c:v>
                </c:pt>
                <c:pt idx="3">
                  <c:v>0.9639820707269422</c:v>
                </c:pt>
                <c:pt idx="4">
                  <c:v>0.94264951144379161</c:v>
                </c:pt>
                <c:pt idx="5">
                  <c:v>0.99200560308588315</c:v>
                </c:pt>
                <c:pt idx="6">
                  <c:v>0.99012725486479913</c:v>
                </c:pt>
                <c:pt idx="7">
                  <c:v>1.0572884190881278</c:v>
                </c:pt>
                <c:pt idx="8">
                  <c:v>1.0282395971693052</c:v>
                </c:pt>
                <c:pt idx="9">
                  <c:v>1.021995902786841</c:v>
                </c:pt>
                <c:pt idx="10">
                  <c:v>0.98480874163100152</c:v>
                </c:pt>
                <c:pt idx="11">
                  <c:v>0.96755706217651272</c:v>
                </c:pt>
                <c:pt idx="12">
                  <c:v>0.94305860981854184</c:v>
                </c:pt>
                <c:pt idx="13">
                  <c:v>0.92864218854324265</c:v>
                </c:pt>
                <c:pt idx="14">
                  <c:v>0.9112509196777463</c:v>
                </c:pt>
                <c:pt idx="15">
                  <c:v>0.89138199730795875</c:v>
                </c:pt>
                <c:pt idx="16">
                  <c:v>0.86911768552817437</c:v>
                </c:pt>
                <c:pt idx="17">
                  <c:v>0.84449722621706813</c:v>
                </c:pt>
                <c:pt idx="18">
                  <c:v>0.83298807692228716</c:v>
                </c:pt>
                <c:pt idx="19">
                  <c:v>0.82114465778203438</c:v>
                </c:pt>
                <c:pt idx="20">
                  <c:v>0.80887349856199542</c:v>
                </c:pt>
                <c:pt idx="21">
                  <c:v>0.796238560776793</c:v>
                </c:pt>
                <c:pt idx="22">
                  <c:v>0.78330060184076788</c:v>
                </c:pt>
                <c:pt idx="23">
                  <c:v>0.78017301089897306</c:v>
                </c:pt>
                <c:pt idx="24">
                  <c:v>0.77719558243025166</c:v>
                </c:pt>
                <c:pt idx="25">
                  <c:v>0.77437741919815406</c:v>
                </c:pt>
                <c:pt idx="26">
                  <c:v>0.77162045329097273</c:v>
                </c:pt>
                <c:pt idx="27">
                  <c:v>0.76903289283449305</c:v>
                </c:pt>
                <c:pt idx="28">
                  <c:v>0.76903289283449305</c:v>
                </c:pt>
                <c:pt idx="29">
                  <c:v>0.76903289283449305</c:v>
                </c:pt>
                <c:pt idx="30">
                  <c:v>0.76903289283449305</c:v>
                </c:pt>
                <c:pt idx="31">
                  <c:v>0.76903289283449305</c:v>
                </c:pt>
                <c:pt idx="32">
                  <c:v>0.76903289283449305</c:v>
                </c:pt>
                <c:pt idx="33">
                  <c:v>0.76903289283449305</c:v>
                </c:pt>
                <c:pt idx="34">
                  <c:v>0.76903289283449305</c:v>
                </c:pt>
                <c:pt idx="35">
                  <c:v>0.76903289283449305</c:v>
                </c:pt>
                <c:pt idx="36">
                  <c:v>0.76903289283449305</c:v>
                </c:pt>
                <c:pt idx="37">
                  <c:v>0.76903289283449305</c:v>
                </c:pt>
                <c:pt idx="38">
                  <c:v>0.76903289283449305</c:v>
                </c:pt>
                <c:pt idx="39">
                  <c:v>0.76903289283449305</c:v>
                </c:pt>
                <c:pt idx="40">
                  <c:v>0.76903289283449305</c:v>
                </c:pt>
                <c:pt idx="41">
                  <c:v>0.76903289283449305</c:v>
                </c:pt>
                <c:pt idx="42">
                  <c:v>0.76903289283449305</c:v>
                </c:pt>
                <c:pt idx="43">
                  <c:v>0.76903289283449305</c:v>
                </c:pt>
                <c:pt idx="44">
                  <c:v>0.76903289283449305</c:v>
                </c:pt>
                <c:pt idx="45">
                  <c:v>0.76903289283449305</c:v>
                </c:pt>
                <c:pt idx="46">
                  <c:v>0.76903289283449305</c:v>
                </c:pt>
                <c:pt idx="47">
                  <c:v>0.76903289283449305</c:v>
                </c:pt>
                <c:pt idx="48">
                  <c:v>0.76903289283449305</c:v>
                </c:pt>
                <c:pt idx="49">
                  <c:v>0.76903289283449305</c:v>
                </c:pt>
                <c:pt idx="50">
                  <c:v>0.76903289283449305</c:v>
                </c:pt>
                <c:pt idx="51">
                  <c:v>0.76903289283449305</c:v>
                </c:pt>
                <c:pt idx="52">
                  <c:v>0.76903289283449305</c:v>
                </c:pt>
                <c:pt idx="53">
                  <c:v>0.76903289283449305</c:v>
                </c:pt>
                <c:pt idx="54">
                  <c:v>0.76903289283449305</c:v>
                </c:pt>
                <c:pt idx="55">
                  <c:v>0.76903289283449305</c:v>
                </c:pt>
                <c:pt idx="56">
                  <c:v>0.76903289283449305</c:v>
                </c:pt>
                <c:pt idx="57">
                  <c:v>0.76903289283449305</c:v>
                </c:pt>
                <c:pt idx="58">
                  <c:v>0.76903289283449305</c:v>
                </c:pt>
                <c:pt idx="59">
                  <c:v>0.76903289283449305</c:v>
                </c:pt>
                <c:pt idx="60">
                  <c:v>0.76903289283449305</c:v>
                </c:pt>
                <c:pt idx="61">
                  <c:v>0.76903289283449305</c:v>
                </c:pt>
                <c:pt idx="62">
                  <c:v>0.76903289283449305</c:v>
                </c:pt>
                <c:pt idx="63">
                  <c:v>0.76903289283449305</c:v>
                </c:pt>
                <c:pt idx="64">
                  <c:v>0.76903289283449305</c:v>
                </c:pt>
                <c:pt idx="65">
                  <c:v>0.76903289283449305</c:v>
                </c:pt>
                <c:pt idx="66">
                  <c:v>0.76903289283449305</c:v>
                </c:pt>
                <c:pt idx="67">
                  <c:v>0.76903289283449305</c:v>
                </c:pt>
                <c:pt idx="68">
                  <c:v>0.76903289283449305</c:v>
                </c:pt>
                <c:pt idx="69">
                  <c:v>0.76903289283449305</c:v>
                </c:pt>
                <c:pt idx="70">
                  <c:v>0.76903289283449305</c:v>
                </c:pt>
                <c:pt idx="71">
                  <c:v>0.76903289283449305</c:v>
                </c:pt>
                <c:pt idx="72">
                  <c:v>0.76903289283449305</c:v>
                </c:pt>
                <c:pt idx="73">
                  <c:v>0.76903289283449305</c:v>
                </c:pt>
                <c:pt idx="74">
                  <c:v>0.76903289283449305</c:v>
                </c:pt>
                <c:pt idx="75">
                  <c:v>0.76903289283449305</c:v>
                </c:pt>
                <c:pt idx="76">
                  <c:v>0.76903289283449305</c:v>
                </c:pt>
                <c:pt idx="77">
                  <c:v>0.76903289283449305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A-4D30-B178-74AACA35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768"/>
        <c:axId val="1803603064"/>
      </c:lineChart>
      <c:catAx>
        <c:axId val="1803600768"/>
        <c:scaling>
          <c:orientation val="minMax"/>
          <c:min val="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3064"/>
        <c:crosses val="autoZero"/>
        <c:auto val="1"/>
        <c:lblAlgn val="ctr"/>
        <c:lblOffset val="100"/>
        <c:tickLblSkip val="4"/>
        <c:noMultiLvlLbl val="0"/>
      </c:catAx>
      <c:valAx>
        <c:axId val="1803603064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Discount Shortfall / Gain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ACIL!$J$218:$CH$218</c:f>
              <c:numCache>
                <c:formatCode>_(###0_);\(###0\);_("-"_);_)@_)</c:formatCode>
                <c:ptCount val="7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  <c:pt idx="23">
                  <c:v>2047</c:v>
                </c:pt>
                <c:pt idx="24">
                  <c:v>2048</c:v>
                </c:pt>
                <c:pt idx="25">
                  <c:v>2049</c:v>
                </c:pt>
                <c:pt idx="26">
                  <c:v>2050</c:v>
                </c:pt>
                <c:pt idx="27">
                  <c:v>2051</c:v>
                </c:pt>
                <c:pt idx="28">
                  <c:v>2052</c:v>
                </c:pt>
                <c:pt idx="29">
                  <c:v>2053</c:v>
                </c:pt>
                <c:pt idx="30">
                  <c:v>2054</c:v>
                </c:pt>
                <c:pt idx="31">
                  <c:v>2055</c:v>
                </c:pt>
                <c:pt idx="32">
                  <c:v>2056</c:v>
                </c:pt>
                <c:pt idx="33">
                  <c:v>2057</c:v>
                </c:pt>
                <c:pt idx="34">
                  <c:v>2058</c:v>
                </c:pt>
                <c:pt idx="35">
                  <c:v>2059</c:v>
                </c:pt>
                <c:pt idx="36">
                  <c:v>2060</c:v>
                </c:pt>
                <c:pt idx="37">
                  <c:v>2061</c:v>
                </c:pt>
                <c:pt idx="38">
                  <c:v>2062</c:v>
                </c:pt>
                <c:pt idx="39">
                  <c:v>2063</c:v>
                </c:pt>
                <c:pt idx="40">
                  <c:v>2064</c:v>
                </c:pt>
                <c:pt idx="41">
                  <c:v>2065</c:v>
                </c:pt>
                <c:pt idx="42">
                  <c:v>2066</c:v>
                </c:pt>
                <c:pt idx="43">
                  <c:v>2067</c:v>
                </c:pt>
                <c:pt idx="44">
                  <c:v>2068</c:v>
                </c:pt>
                <c:pt idx="45">
                  <c:v>2069</c:v>
                </c:pt>
                <c:pt idx="46">
                  <c:v>2070</c:v>
                </c:pt>
                <c:pt idx="47">
                  <c:v>2071</c:v>
                </c:pt>
                <c:pt idx="48">
                  <c:v>2072</c:v>
                </c:pt>
                <c:pt idx="49">
                  <c:v>2073</c:v>
                </c:pt>
                <c:pt idx="50">
                  <c:v>2074</c:v>
                </c:pt>
                <c:pt idx="51">
                  <c:v>2075</c:v>
                </c:pt>
                <c:pt idx="52">
                  <c:v>2076</c:v>
                </c:pt>
                <c:pt idx="53">
                  <c:v>2077</c:v>
                </c:pt>
                <c:pt idx="54">
                  <c:v>2078</c:v>
                </c:pt>
                <c:pt idx="55">
                  <c:v>2079</c:v>
                </c:pt>
                <c:pt idx="56">
                  <c:v>2080</c:v>
                </c:pt>
                <c:pt idx="57">
                  <c:v>2081</c:v>
                </c:pt>
                <c:pt idx="58">
                  <c:v>2082</c:v>
                </c:pt>
                <c:pt idx="59">
                  <c:v>2083</c:v>
                </c:pt>
                <c:pt idx="60">
                  <c:v>2084</c:v>
                </c:pt>
                <c:pt idx="61">
                  <c:v>2085</c:v>
                </c:pt>
                <c:pt idx="62">
                  <c:v>2086</c:v>
                </c:pt>
                <c:pt idx="63">
                  <c:v>2087</c:v>
                </c:pt>
                <c:pt idx="64">
                  <c:v>2088</c:v>
                </c:pt>
                <c:pt idx="65">
                  <c:v>2089</c:v>
                </c:pt>
                <c:pt idx="66">
                  <c:v>2090</c:v>
                </c:pt>
                <c:pt idx="67">
                  <c:v>2091</c:v>
                </c:pt>
                <c:pt idx="68">
                  <c:v>2092</c:v>
                </c:pt>
                <c:pt idx="69">
                  <c:v>2093</c:v>
                </c:pt>
                <c:pt idx="70">
                  <c:v>2094</c:v>
                </c:pt>
                <c:pt idx="71">
                  <c:v>2095</c:v>
                </c:pt>
                <c:pt idx="72">
                  <c:v>2096</c:v>
                </c:pt>
                <c:pt idx="73">
                  <c:v>2097</c:v>
                </c:pt>
                <c:pt idx="74">
                  <c:v>2098</c:v>
                </c:pt>
                <c:pt idx="75">
                  <c:v>2099</c:v>
                </c:pt>
                <c:pt idx="76">
                  <c:v>2100</c:v>
                </c:pt>
              </c:numCache>
            </c:numRef>
          </c:cat>
          <c:val>
            <c:numRef>
              <c:f>ACIL!$J$169:$CH$169</c:f>
              <c:numCache>
                <c:formatCode>_(#,##0_);\(#,##0\);_("-"_);_)@_)</c:formatCode>
                <c:ptCount val="77"/>
                <c:pt idx="0">
                  <c:v>-1804094.8359901994</c:v>
                </c:pt>
                <c:pt idx="1">
                  <c:v>988814.34024859127</c:v>
                </c:pt>
                <c:pt idx="2">
                  <c:v>-402148.58262460883</c:v>
                </c:pt>
                <c:pt idx="3">
                  <c:v>-374078.25474513642</c:v>
                </c:pt>
                <c:pt idx="4">
                  <c:v>325506.52196882368</c:v>
                </c:pt>
                <c:pt idx="5">
                  <c:v>-1992915.9387706644</c:v>
                </c:pt>
                <c:pt idx="6">
                  <c:v>-830866.15347280342</c:v>
                </c:pt>
                <c:pt idx="7">
                  <c:v>-1021152.8420123948</c:v>
                </c:pt>
                <c:pt idx="8">
                  <c:v>-1971779.033996454</c:v>
                </c:pt>
                <c:pt idx="9">
                  <c:v>-1669629.9750840676</c:v>
                </c:pt>
                <c:pt idx="10">
                  <c:v>-1254102.1829904926</c:v>
                </c:pt>
                <c:pt idx="11">
                  <c:v>-1573279.092857616</c:v>
                </c:pt>
                <c:pt idx="12">
                  <c:v>-1193032.4189420626</c:v>
                </c:pt>
                <c:pt idx="13">
                  <c:v>-1356462.9226359385</c:v>
                </c:pt>
                <c:pt idx="14">
                  <c:v>-1380750.1022469946</c:v>
                </c:pt>
                <c:pt idx="15">
                  <c:v>-1232415.411207333</c:v>
                </c:pt>
                <c:pt idx="16">
                  <c:v>-1095207.6848271803</c:v>
                </c:pt>
                <c:pt idx="17">
                  <c:v>-1133768.1644732682</c:v>
                </c:pt>
                <c:pt idx="18">
                  <c:v>-1273384.4589834749</c:v>
                </c:pt>
                <c:pt idx="19">
                  <c:v>-1137208.4294252936</c:v>
                </c:pt>
                <c:pt idx="20">
                  <c:v>-1054975.7481443824</c:v>
                </c:pt>
                <c:pt idx="21">
                  <c:v>-1138850.243159346</c:v>
                </c:pt>
                <c:pt idx="22">
                  <c:v>-1004548.6614284209</c:v>
                </c:pt>
                <c:pt idx="23">
                  <c:v>-990115.16914319794</c:v>
                </c:pt>
                <c:pt idx="24">
                  <c:v>-946091.10475285747</c:v>
                </c:pt>
                <c:pt idx="25">
                  <c:v>-923740.78858617437</c:v>
                </c:pt>
                <c:pt idx="26">
                  <c:v>-937705.08764728124</c:v>
                </c:pt>
                <c:pt idx="27">
                  <c:v>-750238.94865697948</c:v>
                </c:pt>
                <c:pt idx="28">
                  <c:v>-855966.6264608372</c:v>
                </c:pt>
                <c:pt idx="29">
                  <c:v>-742943.41874386347</c:v>
                </c:pt>
                <c:pt idx="30">
                  <c:v>-747433.39343950199</c:v>
                </c:pt>
                <c:pt idx="31">
                  <c:v>-730779.07249152486</c:v>
                </c:pt>
                <c:pt idx="32">
                  <c:v>-720406.16090160736</c:v>
                </c:pt>
                <c:pt idx="33">
                  <c:v>-396333.1761734389</c:v>
                </c:pt>
                <c:pt idx="34">
                  <c:v>-752392.26424716006</c:v>
                </c:pt>
                <c:pt idx="35">
                  <c:v>-704183.8418259453</c:v>
                </c:pt>
                <c:pt idx="36">
                  <c:v>-682257.76868174446</c:v>
                </c:pt>
                <c:pt idx="37">
                  <c:v>-666718.92733304494</c:v>
                </c:pt>
                <c:pt idx="38">
                  <c:v>-649717.89033237286</c:v>
                </c:pt>
                <c:pt idx="39">
                  <c:v>-632926.68212811346</c:v>
                </c:pt>
                <c:pt idx="40">
                  <c:v>-616349.36127668386</c:v>
                </c:pt>
                <c:pt idx="41">
                  <c:v>-605486.32655861892</c:v>
                </c:pt>
                <c:pt idx="42">
                  <c:v>-585419.06594968576</c:v>
                </c:pt>
                <c:pt idx="43">
                  <c:v>-574845.03841508471</c:v>
                </c:pt>
                <c:pt idx="44">
                  <c:v>-555677.43194608286</c:v>
                </c:pt>
                <c:pt idx="45">
                  <c:v>-544331.08932981908</c:v>
                </c:pt>
                <c:pt idx="46">
                  <c:v>-529736.62720520981</c:v>
                </c:pt>
                <c:pt idx="47">
                  <c:v>-518421.25829475891</c:v>
                </c:pt>
                <c:pt idx="48">
                  <c:v>-502300.69671398349</c:v>
                </c:pt>
                <c:pt idx="49">
                  <c:v>-491313.81930448679</c:v>
                </c:pt>
                <c:pt idx="50">
                  <c:v>-477711.72545490292</c:v>
                </c:pt>
                <c:pt idx="51">
                  <c:v>-460435.89278005087</c:v>
                </c:pt>
                <c:pt idx="52">
                  <c:v>-451211.69331299351</c:v>
                </c:pt>
                <c:pt idx="53">
                  <c:v>-443033.23793674074</c:v>
                </c:pt>
                <c:pt idx="54">
                  <c:v>-431100.48286065919</c:v>
                </c:pt>
                <c:pt idx="55">
                  <c:v>-418840.61741041642</c:v>
                </c:pt>
                <c:pt idx="56">
                  <c:v>-406699.49232666707</c:v>
                </c:pt>
                <c:pt idx="57">
                  <c:v>-396835.59961157164</c:v>
                </c:pt>
                <c:pt idx="58">
                  <c:v>-385330.97305245034</c:v>
                </c:pt>
                <c:pt idx="59">
                  <c:v>-377290.31354924344</c:v>
                </c:pt>
                <c:pt idx="60">
                  <c:v>-366796.3261448085</c:v>
                </c:pt>
                <c:pt idx="61">
                  <c:v>-358914.56795319275</c:v>
                </c:pt>
                <c:pt idx="62">
                  <c:v>-349443.81057025405</c:v>
                </c:pt>
                <c:pt idx="63">
                  <c:v>-341272.24732666067</c:v>
                </c:pt>
                <c:pt idx="64">
                  <c:v>-331952.40114684176</c:v>
                </c:pt>
                <c:pt idx="65">
                  <c:v>-324661.10074438876</c:v>
                </c:pt>
                <c:pt idx="66">
                  <c:v>-315448.46692744386</c:v>
                </c:pt>
                <c:pt idx="67">
                  <c:v>-308245.28557044157</c:v>
                </c:pt>
                <c:pt idx="68">
                  <c:v>-300060.01671453478</c:v>
                </c:pt>
                <c:pt idx="69">
                  <c:v>-291558.14275397605</c:v>
                </c:pt>
                <c:pt idx="70">
                  <c:v>-284854.85909379041</c:v>
                </c:pt>
                <c:pt idx="71">
                  <c:v>-277599.32989475952</c:v>
                </c:pt>
                <c:pt idx="72">
                  <c:v>-270844.22323391685</c:v>
                </c:pt>
                <c:pt idx="73">
                  <c:v>-264504.6773440293</c:v>
                </c:pt>
                <c:pt idx="74">
                  <c:v>-257594.82952713512</c:v>
                </c:pt>
                <c:pt idx="75">
                  <c:v>-250740.63671780753</c:v>
                </c:pt>
                <c:pt idx="76">
                  <c:v>-244650.20499933293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1DA-8DAF-9238E344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112"/>
        <c:axId val="1803602408"/>
      </c:lineChart>
      <c:catAx>
        <c:axId val="1803600112"/>
        <c:scaling>
          <c:orientation val="minMax"/>
        </c:scaling>
        <c:delete val="0"/>
        <c:axPos val="b"/>
        <c:numFmt formatCode="_(###0_);\(###0\);_(&quot;-&quot;_);_)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2408"/>
        <c:crosses val="autoZero"/>
        <c:auto val="1"/>
        <c:lblAlgn val="ctr"/>
        <c:lblOffset val="100"/>
        <c:tickLblSkip val="4"/>
        <c:noMultiLvlLbl val="0"/>
      </c:catAx>
      <c:valAx>
        <c:axId val="180360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_);\(#,##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RAB Breakdown</a:t>
            </a:r>
          </a:p>
        </c:rich>
      </c:tx>
      <c:layout>
        <c:manualLayout>
          <c:xMode val="edge"/>
          <c:yMode val="edge"/>
          <c:x val="0.44116499853299823"/>
          <c:y val="1.4710208884966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BB!$F$89</c:f>
              <c:strCache>
                <c:ptCount val="1"/>
                <c:pt idx="0">
                  <c:v>Mains &amp; Services - Pre June 2028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BB!$J$89:$CH$89</c:f>
              <c:numCache>
                <c:formatCode>_(#,##0.0_);\(#,##0.0\);_("-"_);_)@_)</c:formatCode>
                <c:ptCount val="77"/>
                <c:pt idx="0">
                  <c:v>1730.3566237966645</c:v>
                </c:pt>
                <c:pt idx="1">
                  <c:v>1707.9558740304865</c:v>
                </c:pt>
                <c:pt idx="2">
                  <c:v>1680.3504365949946</c:v>
                </c:pt>
                <c:pt idx="3">
                  <c:v>1642.3857589756778</c:v>
                </c:pt>
                <c:pt idx="4">
                  <c:v>1599.4489487224319</c:v>
                </c:pt>
                <c:pt idx="5">
                  <c:v>1546.1788682532481</c:v>
                </c:pt>
                <c:pt idx="6">
                  <c:v>1457.565629992456</c:v>
                </c:pt>
                <c:pt idx="7">
                  <c:v>1372.5678118527053</c:v>
                </c:pt>
                <c:pt idx="8">
                  <c:v>1291.0379046930573</c:v>
                </c:pt>
                <c:pt idx="9">
                  <c:v>1212.8344177455238</c:v>
                </c:pt>
                <c:pt idx="10">
                  <c:v>1137.8216330654502</c:v>
                </c:pt>
                <c:pt idx="11">
                  <c:v>1065.8693700003246</c:v>
                </c:pt>
                <c:pt idx="12">
                  <c:v>996.8527592682567</c:v>
                </c:pt>
                <c:pt idx="13">
                  <c:v>930.65202625405789</c:v>
                </c:pt>
                <c:pt idx="14">
                  <c:v>867.15228314683907</c:v>
                </c:pt>
                <c:pt idx="15">
                  <c:v>806.24332955839543</c:v>
                </c:pt>
                <c:pt idx="16">
                  <c:v>747.81946127636093</c:v>
                </c:pt>
                <c:pt idx="17">
                  <c:v>691.77928682023401</c:v>
                </c:pt>
                <c:pt idx="18">
                  <c:v>638.02555148191766</c:v>
                </c:pt>
                <c:pt idx="19">
                  <c:v>586.4649685454051</c:v>
                </c:pt>
                <c:pt idx="20">
                  <c:v>537.00805739270277</c:v>
                </c:pt>
                <c:pt idx="21">
                  <c:v>489.5689882150312</c:v>
                </c:pt>
                <c:pt idx="22">
                  <c:v>444.0654330598091</c:v>
                </c:pt>
                <c:pt idx="23">
                  <c:v>400.41842295492052</c:v>
                </c:pt>
                <c:pt idx="24">
                  <c:v>358.55221086231182</c:v>
                </c:pt>
                <c:pt idx="25">
                  <c:v>318.39414022308199</c:v>
                </c:pt>
                <c:pt idx="26">
                  <c:v>279.87451886593317</c:v>
                </c:pt>
                <c:pt idx="27">
                  <c:v>242.9264980601564</c:v>
                </c:pt>
                <c:pt idx="28">
                  <c:v>207.48595650325569</c:v>
                </c:pt>
                <c:pt idx="29">
                  <c:v>173.49138904187689</c:v>
                </c:pt>
                <c:pt idx="30">
                  <c:v>140.8837999329227</c:v>
                </c:pt>
                <c:pt idx="31">
                  <c:v>109.60660045961416</c:v>
                </c:pt>
                <c:pt idx="32">
                  <c:v>79.605510724816924</c:v>
                </c:pt>
                <c:pt idx="33">
                  <c:v>50.828465451199719</c:v>
                </c:pt>
                <c:pt idx="34">
                  <c:v>47.127723140003091</c:v>
                </c:pt>
                <c:pt idx="35">
                  <c:v>43.577971115103324</c:v>
                </c:pt>
                <c:pt idx="36">
                  <c:v>40.173048972819501</c:v>
                </c:pt>
                <c:pt idx="37">
                  <c:v>36.907047653940893</c:v>
                </c:pt>
                <c:pt idx="38">
                  <c:v>33.774299188872568</c:v>
                </c:pt>
                <c:pt idx="39">
                  <c:v>30.769366861179062</c:v>
                </c:pt>
                <c:pt idx="40">
                  <c:v>27.88703577245548</c:v>
                </c:pt>
                <c:pt idx="41">
                  <c:v>25.12230379215185</c:v>
                </c:pt>
                <c:pt idx="42">
                  <c:v>22.470372876644635</c:v>
                </c:pt>
                <c:pt idx="43">
                  <c:v>19.926640742490143</c:v>
                </c:pt>
                <c:pt idx="44">
                  <c:v>17.48669287940918</c:v>
                </c:pt>
                <c:pt idx="45">
                  <c:v>15.146294889141943</c:v>
                </c:pt>
                <c:pt idx="46">
                  <c:v>12.901385136877634</c:v>
                </c:pt>
                <c:pt idx="47">
                  <c:v>10.748067702505731</c:v>
                </c:pt>
                <c:pt idx="48">
                  <c:v>8.6826056194562238</c:v>
                </c:pt>
                <c:pt idx="49">
                  <c:v>6.7014143893951568</c:v>
                </c:pt>
                <c:pt idx="50">
                  <c:v>4.8010557615206011</c:v>
                </c:pt>
                <c:pt idx="51">
                  <c:v>2.9782317656633466</c:v>
                </c:pt>
                <c:pt idx="52">
                  <c:v>1.648417248611417</c:v>
                </c:pt>
                <c:pt idx="53">
                  <c:v>0.75840119504822312</c:v>
                </c:pt>
                <c:pt idx="54">
                  <c:v>0.22578927726820386</c:v>
                </c:pt>
                <c:pt idx="55">
                  <c:v>4.3447467845680876E-12</c:v>
                </c:pt>
                <c:pt idx="56">
                  <c:v>4.3447467845680876E-12</c:v>
                </c:pt>
                <c:pt idx="57">
                  <c:v>4.3447467845680876E-12</c:v>
                </c:pt>
                <c:pt idx="58">
                  <c:v>4.3447467845680876E-12</c:v>
                </c:pt>
                <c:pt idx="59">
                  <c:v>4.3447467845680876E-12</c:v>
                </c:pt>
                <c:pt idx="60">
                  <c:v>4.3447467845680876E-12</c:v>
                </c:pt>
                <c:pt idx="61">
                  <c:v>4.3447467845680876E-12</c:v>
                </c:pt>
                <c:pt idx="62">
                  <c:v>4.3447467845680876E-12</c:v>
                </c:pt>
                <c:pt idx="63">
                  <c:v>4.3447467845680876E-12</c:v>
                </c:pt>
                <c:pt idx="64">
                  <c:v>4.3447467845680876E-12</c:v>
                </c:pt>
                <c:pt idx="65">
                  <c:v>4.3447467845680876E-12</c:v>
                </c:pt>
                <c:pt idx="66">
                  <c:v>4.3447467845680876E-12</c:v>
                </c:pt>
                <c:pt idx="67">
                  <c:v>4.3447467845680876E-12</c:v>
                </c:pt>
                <c:pt idx="68">
                  <c:v>4.3447467845680876E-12</c:v>
                </c:pt>
                <c:pt idx="69">
                  <c:v>4.3447467845680876E-12</c:v>
                </c:pt>
                <c:pt idx="70">
                  <c:v>4.3447467845680876E-12</c:v>
                </c:pt>
                <c:pt idx="71">
                  <c:v>4.3447467845680876E-12</c:v>
                </c:pt>
                <c:pt idx="72">
                  <c:v>4.3447467845680876E-12</c:v>
                </c:pt>
                <c:pt idx="73">
                  <c:v>4.3447467845680876E-12</c:v>
                </c:pt>
                <c:pt idx="74">
                  <c:v>4.3447467845680876E-12</c:v>
                </c:pt>
                <c:pt idx="75">
                  <c:v>4.3447467845680876E-12</c:v>
                </c:pt>
                <c:pt idx="76">
                  <c:v>4.3447467845680876E-12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AC-4A15-9096-5AC04F9B83C4}"/>
            </c:ext>
          </c:extLst>
        </c:ser>
        <c:ser>
          <c:idx val="2"/>
          <c:order val="1"/>
          <c:tx>
            <c:strRef>
              <c:f>BB!$F$90</c:f>
              <c:strCache>
                <c:ptCount val="1"/>
                <c:pt idx="0">
                  <c:v>Mains &amp; Services - Post June 2028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BB!$J$90:$CH$90</c:f>
              <c:numCache>
                <c:formatCode>_(#,##0.0_);\(#,##0.0\);_("-"_);_)@_)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20.572483683887459</c:v>
                </c:pt>
                <c:pt idx="7">
                  <c:v>40.68802334905299</c:v>
                </c:pt>
                <c:pt idx="8">
                  <c:v>59.722321821098959</c:v>
                </c:pt>
                <c:pt idx="9">
                  <c:v>77.735519793926215</c:v>
                </c:pt>
                <c:pt idx="10">
                  <c:v>94.674688423375102</c:v>
                </c:pt>
                <c:pt idx="11">
                  <c:v>110.52402883693448</c:v>
                </c:pt>
                <c:pt idx="12">
                  <c:v>125.33686099535915</c:v>
                </c:pt>
                <c:pt idx="13">
                  <c:v>139.11433062101378</c:v>
                </c:pt>
                <c:pt idx="14">
                  <c:v>151.85471798029405</c:v>
                </c:pt>
                <c:pt idx="15">
                  <c:v>163.47874400513919</c:v>
                </c:pt>
                <c:pt idx="16">
                  <c:v>173.58505638566683</c:v>
                </c:pt>
                <c:pt idx="17">
                  <c:v>182.14353644436943</c:v>
                </c:pt>
                <c:pt idx="18">
                  <c:v>189.58303844994632</c:v>
                </c:pt>
                <c:pt idx="19">
                  <c:v>196.01753076769248</c:v>
                </c:pt>
                <c:pt idx="20">
                  <c:v>201.4282256215626</c:v>
                </c:pt>
                <c:pt idx="21">
                  <c:v>205.80325073449558</c:v>
                </c:pt>
                <c:pt idx="22">
                  <c:v>209.13752463504116</c:v>
                </c:pt>
                <c:pt idx="23">
                  <c:v>211.28156209228092</c:v>
                </c:pt>
                <c:pt idx="24">
                  <c:v>212.33995826163599</c:v>
                </c:pt>
                <c:pt idx="25">
                  <c:v>212.37357456132793</c:v>
                </c:pt>
                <c:pt idx="26">
                  <c:v>211.46267720695997</c:v>
                </c:pt>
                <c:pt idx="27">
                  <c:v>209.62710346880658</c:v>
                </c:pt>
                <c:pt idx="28">
                  <c:v>207.48223846601135</c:v>
                </c:pt>
                <c:pt idx="29">
                  <c:v>205.33957020755707</c:v>
                </c:pt>
                <c:pt idx="30">
                  <c:v>203.00762814065715</c:v>
                </c:pt>
                <c:pt idx="31">
                  <c:v>200.64137755912407</c:v>
                </c:pt>
                <c:pt idx="32">
                  <c:v>198.25411826828164</c:v>
                </c:pt>
                <c:pt idx="33">
                  <c:v>195.84173787842809</c:v>
                </c:pt>
                <c:pt idx="34">
                  <c:v>193.39707150383271</c:v>
                </c:pt>
                <c:pt idx="35">
                  <c:v>191.72138063683201</c:v>
                </c:pt>
                <c:pt idx="36">
                  <c:v>189.958350386841</c:v>
                </c:pt>
                <c:pt idx="37">
                  <c:v>188.07832740137502</c:v>
                </c:pt>
                <c:pt idx="38">
                  <c:v>186.09118615541723</c:v>
                </c:pt>
                <c:pt idx="39">
                  <c:v>183.98325276352401</c:v>
                </c:pt>
                <c:pt idx="40">
                  <c:v>181.76449522070845</c:v>
                </c:pt>
                <c:pt idx="41">
                  <c:v>179.42912026834588</c:v>
                </c:pt>
                <c:pt idx="42">
                  <c:v>176.98703355476275</c:v>
                </c:pt>
                <c:pt idx="43">
                  <c:v>174.41524783971201</c:v>
                </c:pt>
                <c:pt idx="44">
                  <c:v>171.73017901704117</c:v>
                </c:pt>
                <c:pt idx="45">
                  <c:v>168.93235703358661</c:v>
                </c:pt>
                <c:pt idx="46">
                  <c:v>166.0238692575426</c:v>
                </c:pt>
                <c:pt idx="47">
                  <c:v>162.99275509153983</c:v>
                </c:pt>
                <c:pt idx="48">
                  <c:v>159.85066464532252</c:v>
                </c:pt>
                <c:pt idx="49">
                  <c:v>156.59345560165369</c:v>
                </c:pt>
                <c:pt idx="50">
                  <c:v>153.23265337690427</c:v>
                </c:pt>
                <c:pt idx="51">
                  <c:v>149.74997416824388</c:v>
                </c:pt>
                <c:pt idx="52">
                  <c:v>146.16021410147562</c:v>
                </c:pt>
                <c:pt idx="53">
                  <c:v>142.47321647823932</c:v>
                </c:pt>
                <c:pt idx="54">
                  <c:v>138.69708013875714</c:v>
                </c:pt>
                <c:pt idx="55">
                  <c:v>134.81482931480994</c:v>
                </c:pt>
                <c:pt idx="56">
                  <c:v>130.83319246532199</c:v>
                </c:pt>
                <c:pt idx="57">
                  <c:v>127.15809278432768</c:v>
                </c:pt>
                <c:pt idx="58">
                  <c:v>123.80314181058401</c:v>
                </c:pt>
                <c:pt idx="59">
                  <c:v>120.73956549074919</c:v>
                </c:pt>
                <c:pt idx="60">
                  <c:v>117.96787028965439</c:v>
                </c:pt>
                <c:pt idx="61">
                  <c:v>115.47298721274477</c:v>
                </c:pt>
                <c:pt idx="62">
                  <c:v>113.24863067343247</c:v>
                </c:pt>
                <c:pt idx="63">
                  <c:v>111.26733465298696</c:v>
                </c:pt>
                <c:pt idx="64">
                  <c:v>109.52035336231449</c:v>
                </c:pt>
                <c:pt idx="65">
                  <c:v>107.99230607342705</c:v>
                </c:pt>
                <c:pt idx="66">
                  <c:v>106.67375993786973</c:v>
                </c:pt>
                <c:pt idx="67">
                  <c:v>105.52032679472269</c:v>
                </c:pt>
                <c:pt idx="68">
                  <c:v>104.52586820345783</c:v>
                </c:pt>
                <c:pt idx="69">
                  <c:v>103.66079711219085</c:v>
                </c:pt>
                <c:pt idx="70">
                  <c:v>102.92574218750994</c:v>
                </c:pt>
                <c:pt idx="71">
                  <c:v>102.28918612186131</c:v>
                </c:pt>
                <c:pt idx="72">
                  <c:v>101.73493643452251</c:v>
                </c:pt>
                <c:pt idx="73">
                  <c:v>101.24947906068026</c:v>
                </c:pt>
                <c:pt idx="74">
                  <c:v>100.82057430517293</c:v>
                </c:pt>
                <c:pt idx="75">
                  <c:v>100.41259122493682</c:v>
                </c:pt>
                <c:pt idx="76">
                  <c:v>100.02067446975238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7AC-4A15-9096-5AC04F9B83C4}"/>
            </c:ext>
          </c:extLst>
        </c:ser>
        <c:ser>
          <c:idx val="3"/>
          <c:order val="2"/>
          <c:tx>
            <c:strRef>
              <c:f>BB!$F$91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BB!$J$91:$CH$91</c:f>
              <c:numCache>
                <c:formatCode>_(#,##0.0_);\(#,##0.0\);_("-"_);_)@_)</c:formatCode>
                <c:ptCount val="77"/>
                <c:pt idx="0">
                  <c:v>131.85423175764552</c:v>
                </c:pt>
                <c:pt idx="1">
                  <c:v>148.15535783629346</c:v>
                </c:pt>
                <c:pt idx="2">
                  <c:v>162.61779175265221</c:v>
                </c:pt>
                <c:pt idx="3">
                  <c:v>172.28483985625084</c:v>
                </c:pt>
                <c:pt idx="4">
                  <c:v>164.00824346432057</c:v>
                </c:pt>
                <c:pt idx="5">
                  <c:v>151.47870496345416</c:v>
                </c:pt>
                <c:pt idx="6">
                  <c:v>142.80091633504114</c:v>
                </c:pt>
                <c:pt idx="7">
                  <c:v>134.5442338333971</c:v>
                </c:pt>
                <c:pt idx="8">
                  <c:v>126.03298699886372</c:v>
                </c:pt>
                <c:pt idx="9">
                  <c:v>117.76046341181842</c:v>
                </c:pt>
                <c:pt idx="10">
                  <c:v>107.86079404411761</c:v>
                </c:pt>
                <c:pt idx="11">
                  <c:v>105.50225539557619</c:v>
                </c:pt>
                <c:pt idx="12">
                  <c:v>102.36525100836269</c:v>
                </c:pt>
                <c:pt idx="13">
                  <c:v>98.623404206601947</c:v>
                </c:pt>
                <c:pt idx="14">
                  <c:v>94.287092098440596</c:v>
                </c:pt>
                <c:pt idx="15">
                  <c:v>89.341364952890245</c:v>
                </c:pt>
                <c:pt idx="16">
                  <c:v>83.665642281152628</c:v>
                </c:pt>
                <c:pt idx="17">
                  <c:v>78.012573069411218</c:v>
                </c:pt>
                <c:pt idx="18">
                  <c:v>72.520568051964332</c:v>
                </c:pt>
                <c:pt idx="19">
                  <c:v>67.138167584707418</c:v>
                </c:pt>
                <c:pt idx="20">
                  <c:v>61.70683845667881</c:v>
                </c:pt>
                <c:pt idx="21">
                  <c:v>56.1436918578069</c:v>
                </c:pt>
                <c:pt idx="22">
                  <c:v>50.542047635434187</c:v>
                </c:pt>
                <c:pt idx="23">
                  <c:v>44.871549527822054</c:v>
                </c:pt>
                <c:pt idx="24">
                  <c:v>39.16809372933659</c:v>
                </c:pt>
                <c:pt idx="25">
                  <c:v>33.452728352968606</c:v>
                </c:pt>
                <c:pt idx="26">
                  <c:v>27.750860381271593</c:v>
                </c:pt>
                <c:pt idx="27">
                  <c:v>22.066125873760598</c:v>
                </c:pt>
                <c:pt idx="28">
                  <c:v>17.52162553820267</c:v>
                </c:pt>
                <c:pt idx="29">
                  <c:v>14.039519970411343</c:v>
                </c:pt>
                <c:pt idx="30">
                  <c:v>11.369194092858416</c:v>
                </c:pt>
                <c:pt idx="31">
                  <c:v>9.3763912245712504</c:v>
                </c:pt>
                <c:pt idx="32">
                  <c:v>7.8679740246799463</c:v>
                </c:pt>
                <c:pt idx="33">
                  <c:v>6.6435705772182541</c:v>
                </c:pt>
                <c:pt idx="34">
                  <c:v>5.6735918714616798</c:v>
                </c:pt>
                <c:pt idx="35">
                  <c:v>5.2001688367603967</c:v>
                </c:pt>
                <c:pt idx="36">
                  <c:v>4.8996582705804608</c:v>
                </c:pt>
                <c:pt idx="37">
                  <c:v>4.7364159078149886</c:v>
                </c:pt>
                <c:pt idx="38">
                  <c:v>4.6879491799126853</c:v>
                </c:pt>
                <c:pt idx="39">
                  <c:v>4.7200644250944492</c:v>
                </c:pt>
                <c:pt idx="40">
                  <c:v>4.8085372224024159</c:v>
                </c:pt>
                <c:pt idx="41">
                  <c:v>4.9246791243635082</c:v>
                </c:pt>
                <c:pt idx="42">
                  <c:v>5.0465171181484045</c:v>
                </c:pt>
                <c:pt idx="43">
                  <c:v>5.1410376932307136</c:v>
                </c:pt>
                <c:pt idx="44">
                  <c:v>5.2091718972162449</c:v>
                </c:pt>
                <c:pt idx="45">
                  <c:v>5.2531365011854092</c:v>
                </c:pt>
                <c:pt idx="46">
                  <c:v>5.2714416967991831</c:v>
                </c:pt>
                <c:pt idx="47">
                  <c:v>5.2612852053139134</c:v>
                </c:pt>
                <c:pt idx="48">
                  <c:v>5.2282406845931391</c:v>
                </c:pt>
                <c:pt idx="49">
                  <c:v>5.1723786545412453</c:v>
                </c:pt>
                <c:pt idx="50">
                  <c:v>5.0989264025404575</c:v>
                </c:pt>
                <c:pt idx="51">
                  <c:v>5.020843167824407</c:v>
                </c:pt>
                <c:pt idx="52">
                  <c:v>4.9437364147660166</c:v>
                </c:pt>
                <c:pt idx="53">
                  <c:v>4.8706863490327388</c:v>
                </c:pt>
                <c:pt idx="54">
                  <c:v>4.8042540358394286</c:v>
                </c:pt>
                <c:pt idx="55">
                  <c:v>4.7382093744855451</c:v>
                </c:pt>
                <c:pt idx="56">
                  <c:v>4.6746982008777405</c:v>
                </c:pt>
                <c:pt idx="57">
                  <c:v>4.6114361309168359</c:v>
                </c:pt>
                <c:pt idx="58">
                  <c:v>4.5532339768687331</c:v>
                </c:pt>
                <c:pt idx="59">
                  <c:v>4.4942075932448313</c:v>
                </c:pt>
                <c:pt idx="60">
                  <c:v>4.4385101036659087</c:v>
                </c:pt>
                <c:pt idx="61">
                  <c:v>4.3853452712943168</c:v>
                </c:pt>
                <c:pt idx="62">
                  <c:v>4.3371009761042538</c:v>
                </c:pt>
                <c:pt idx="63">
                  <c:v>4.2884468501078477</c:v>
                </c:pt>
                <c:pt idx="64">
                  <c:v>4.2408364035184949</c:v>
                </c:pt>
                <c:pt idx="65">
                  <c:v>4.193438762450417</c:v>
                </c:pt>
                <c:pt idx="66">
                  <c:v>4.1482958516658703</c:v>
                </c:pt>
                <c:pt idx="67">
                  <c:v>4.0980700154628567</c:v>
                </c:pt>
                <c:pt idx="68">
                  <c:v>4.0491641245132008</c:v>
                </c:pt>
                <c:pt idx="69">
                  <c:v>3.9973904181479929</c:v>
                </c:pt>
                <c:pt idx="70">
                  <c:v>3.9483559454707837</c:v>
                </c:pt>
                <c:pt idx="71">
                  <c:v>3.8965575685224159</c:v>
                </c:pt>
                <c:pt idx="72">
                  <c:v>3.8421684725435474</c:v>
                </c:pt>
                <c:pt idx="73">
                  <c:v>3.786261575487504</c:v>
                </c:pt>
                <c:pt idx="74">
                  <c:v>3.7317096760023243</c:v>
                </c:pt>
                <c:pt idx="75">
                  <c:v>3.6725597697725165</c:v>
                </c:pt>
                <c:pt idx="76">
                  <c:v>3.6133806249964375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7AC-4A15-9096-5AC04F9B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6790952"/>
        <c:axId val="936791608"/>
      </c:barChart>
      <c:catAx>
        <c:axId val="93679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1608"/>
        <c:crosses val="autoZero"/>
        <c:auto val="1"/>
        <c:lblAlgn val="ctr"/>
        <c:lblOffset val="100"/>
        <c:noMultiLvlLbl val="0"/>
      </c:catAx>
      <c:valAx>
        <c:axId val="93679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 b="1"/>
              <a:t>Average</a:t>
            </a:r>
            <a:r>
              <a:rPr lang="en-AU" sz="1100" b="1" baseline="0"/>
              <a:t> Cost per Customer ($Real 2023)</a:t>
            </a:r>
            <a:endParaRPr lang="en-AU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276.35057466878254</c:v>
                </c:pt>
                <c:pt idx="1">
                  <c:v>288.2666126928882</c:v>
                </c:pt>
                <c:pt idx="2">
                  <c:v>289.60318296130856</c:v>
                </c:pt>
                <c:pt idx="3">
                  <c:v>293.99417843851961</c:v>
                </c:pt>
                <c:pt idx="4">
                  <c:v>292.59949748036792</c:v>
                </c:pt>
                <c:pt idx="5">
                  <c:v>289.31928160442516</c:v>
                </c:pt>
                <c:pt idx="6">
                  <c:v>284.34126540166068</c:v>
                </c:pt>
                <c:pt idx="7">
                  <c:v>280.73963747050055</c:v>
                </c:pt>
                <c:pt idx="8">
                  <c:v>275.86059380388764</c:v>
                </c:pt>
                <c:pt idx="9">
                  <c:v>275.63004192237935</c:v>
                </c:pt>
                <c:pt idx="10">
                  <c:v>263.44998506069282</c:v>
                </c:pt>
                <c:pt idx="11">
                  <c:v>261.65803578759619</c:v>
                </c:pt>
                <c:pt idx="12">
                  <c:v>260.80874609912541</c:v>
                </c:pt>
                <c:pt idx="13">
                  <c:v>259.10497236217134</c:v>
                </c:pt>
                <c:pt idx="14">
                  <c:v>257.83700769705041</c:v>
                </c:pt>
                <c:pt idx="15">
                  <c:v>257.04954819980372</c:v>
                </c:pt>
                <c:pt idx="16">
                  <c:v>255.22118678741015</c:v>
                </c:pt>
                <c:pt idx="17">
                  <c:v>253.13797832720161</c:v>
                </c:pt>
                <c:pt idx="18">
                  <c:v>251.19019225606371</c:v>
                </c:pt>
                <c:pt idx="19">
                  <c:v>250.27493097916596</c:v>
                </c:pt>
                <c:pt idx="20">
                  <c:v>249.47844775771551</c:v>
                </c:pt>
                <c:pt idx="21">
                  <c:v>248.40271177205167</c:v>
                </c:pt>
                <c:pt idx="22">
                  <c:v>247.88283183534151</c:v>
                </c:pt>
                <c:pt idx="23">
                  <c:v>247.09834176817509</c:v>
                </c:pt>
                <c:pt idx="24">
                  <c:v>246.38247001808926</c:v>
                </c:pt>
                <c:pt idx="25">
                  <c:v>245.61377780163619</c:v>
                </c:pt>
                <c:pt idx="26">
                  <c:v>244.81021820080869</c:v>
                </c:pt>
                <c:pt idx="27">
                  <c:v>240.49198050650685</c:v>
                </c:pt>
                <c:pt idx="28">
                  <c:v>235.72384836743785</c:v>
                </c:pt>
                <c:pt idx="29">
                  <c:v>231.92002892708135</c:v>
                </c:pt>
                <c:pt idx="30">
                  <c:v>228.03966277391487</c:v>
                </c:pt>
                <c:pt idx="31">
                  <c:v>224.58887940669254</c:v>
                </c:pt>
                <c:pt idx="32">
                  <c:v>221.51191038807437</c:v>
                </c:pt>
                <c:pt idx="33">
                  <c:v>178.63409197369489</c:v>
                </c:pt>
                <c:pt idx="34">
                  <c:v>176.47057400981979</c:v>
                </c:pt>
                <c:pt idx="35">
                  <c:v>176.12774324442802</c:v>
                </c:pt>
                <c:pt idx="36">
                  <c:v>175.72483613104657</c:v>
                </c:pt>
                <c:pt idx="37">
                  <c:v>175.35583921048283</c:v>
                </c:pt>
                <c:pt idx="38">
                  <c:v>175.05710111479749</c:v>
                </c:pt>
                <c:pt idx="39">
                  <c:v>174.81306378179804</c:v>
                </c:pt>
                <c:pt idx="40">
                  <c:v>174.62289422358484</c:v>
                </c:pt>
                <c:pt idx="41">
                  <c:v>174.4797898524848</c:v>
                </c:pt>
                <c:pt idx="42">
                  <c:v>174.41511134489122</c:v>
                </c:pt>
                <c:pt idx="43">
                  <c:v>174.33695752213146</c:v>
                </c:pt>
                <c:pt idx="44">
                  <c:v>174.28287388185598</c:v>
                </c:pt>
                <c:pt idx="45">
                  <c:v>174.20845589694662</c:v>
                </c:pt>
                <c:pt idx="46">
                  <c:v>174.15371189343907</c:v>
                </c:pt>
                <c:pt idx="47">
                  <c:v>174.09196300199784</c:v>
                </c:pt>
                <c:pt idx="48">
                  <c:v>174.04376095263052</c:v>
                </c:pt>
                <c:pt idx="49">
                  <c:v>173.97271962634929</c:v>
                </c:pt>
                <c:pt idx="50">
                  <c:v>173.88039359943664</c:v>
                </c:pt>
                <c:pt idx="51">
                  <c:v>172.95613840715325</c:v>
                </c:pt>
                <c:pt idx="52">
                  <c:v>172.09646081349516</c:v>
                </c:pt>
                <c:pt idx="53">
                  <c:v>171.4200018083759</c:v>
                </c:pt>
                <c:pt idx="54">
                  <c:v>170.87494892504395</c:v>
                </c:pt>
                <c:pt idx="55">
                  <c:v>170.48766185060504</c:v>
                </c:pt>
                <c:pt idx="56">
                  <c:v>169.70720596974539</c:v>
                </c:pt>
                <c:pt idx="57">
                  <c:v>168.91158572961251</c:v>
                </c:pt>
                <c:pt idx="58">
                  <c:v>168.15401729441533</c:v>
                </c:pt>
                <c:pt idx="59">
                  <c:v>167.41042149176533</c:v>
                </c:pt>
                <c:pt idx="60">
                  <c:v>166.71682988342624</c:v>
                </c:pt>
                <c:pt idx="61">
                  <c:v>166.04633053653137</c:v>
                </c:pt>
                <c:pt idx="62">
                  <c:v>165.42625717964356</c:v>
                </c:pt>
                <c:pt idx="63">
                  <c:v>164.83428531544271</c:v>
                </c:pt>
                <c:pt idx="64">
                  <c:v>164.28461975075763</c:v>
                </c:pt>
                <c:pt idx="65">
                  <c:v>163.76441861336372</c:v>
                </c:pt>
                <c:pt idx="66">
                  <c:v>163.31829670752282</c:v>
                </c:pt>
                <c:pt idx="67">
                  <c:v>162.91711146031923</c:v>
                </c:pt>
                <c:pt idx="68">
                  <c:v>162.56930604930088</c:v>
                </c:pt>
                <c:pt idx="69">
                  <c:v>162.2507434851058</c:v>
                </c:pt>
                <c:pt idx="70">
                  <c:v>161.96186391388557</c:v>
                </c:pt>
                <c:pt idx="71">
                  <c:v>161.7229592376089</c:v>
                </c:pt>
                <c:pt idx="72">
                  <c:v>161.52485297341997</c:v>
                </c:pt>
                <c:pt idx="73">
                  <c:v>161.37892068903085</c:v>
                </c:pt>
                <c:pt idx="74">
                  <c:v>161.28940523863494</c:v>
                </c:pt>
                <c:pt idx="75">
                  <c:v>161.23761651215327</c:v>
                </c:pt>
                <c:pt idx="76">
                  <c:v>161.22157698638628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9-466F-92E6-E618EF072F19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427.23102716417196</c:v>
                </c:pt>
                <c:pt idx="1">
                  <c:v>473.79544925140402</c:v>
                </c:pt>
                <c:pt idx="2">
                  <c:v>471.99343288616149</c:v>
                </c:pt>
                <c:pt idx="3">
                  <c:v>476.87990218076948</c:v>
                </c:pt>
                <c:pt idx="4">
                  <c:v>481.39560153542158</c:v>
                </c:pt>
                <c:pt idx="5">
                  <c:v>474.68070529484226</c:v>
                </c:pt>
                <c:pt idx="6">
                  <c:v>489.54454083589951</c:v>
                </c:pt>
                <c:pt idx="7">
                  <c:v>500.20351261851857</c:v>
                </c:pt>
                <c:pt idx="8">
                  <c:v>485.89578961737192</c:v>
                </c:pt>
                <c:pt idx="9">
                  <c:v>484.16292847054996</c:v>
                </c:pt>
                <c:pt idx="10">
                  <c:v>466.50172384328926</c:v>
                </c:pt>
                <c:pt idx="11">
                  <c:v>466.09995551065305</c:v>
                </c:pt>
                <c:pt idx="12">
                  <c:v>482.95105478026022</c:v>
                </c:pt>
                <c:pt idx="13">
                  <c:v>500.439255251936</c:v>
                </c:pt>
                <c:pt idx="14">
                  <c:v>524.12330833430178</c:v>
                </c:pt>
                <c:pt idx="15">
                  <c:v>554.46062299275411</c:v>
                </c:pt>
                <c:pt idx="16">
                  <c:v>584.85533862830118</c:v>
                </c:pt>
                <c:pt idx="17">
                  <c:v>612.44745921851029</c:v>
                </c:pt>
                <c:pt idx="18">
                  <c:v>638.80226627664524</c:v>
                </c:pt>
                <c:pt idx="19">
                  <c:v>671.23256070609455</c:v>
                </c:pt>
                <c:pt idx="20">
                  <c:v>704.68189166894081</c:v>
                </c:pt>
                <c:pt idx="21">
                  <c:v>734.85541992059314</c:v>
                </c:pt>
                <c:pt idx="22">
                  <c:v>767.58084065997446</c:v>
                </c:pt>
                <c:pt idx="23">
                  <c:v>797.03058430301201</c:v>
                </c:pt>
                <c:pt idx="24">
                  <c:v>825.9291067032284</c:v>
                </c:pt>
                <c:pt idx="25">
                  <c:v>853.80877790804959</c:v>
                </c:pt>
                <c:pt idx="26">
                  <c:v>879.08699376497839</c:v>
                </c:pt>
                <c:pt idx="27">
                  <c:v>892.91668120786312</c:v>
                </c:pt>
                <c:pt idx="28">
                  <c:v>900.47480041773883</c:v>
                </c:pt>
                <c:pt idx="29">
                  <c:v>911.91390221716756</c:v>
                </c:pt>
                <c:pt idx="30">
                  <c:v>920.70364538767956</c:v>
                </c:pt>
                <c:pt idx="31">
                  <c:v>930.88063570831741</c:v>
                </c:pt>
                <c:pt idx="32">
                  <c:v>939.74030930627407</c:v>
                </c:pt>
                <c:pt idx="33">
                  <c:v>779.24678622178112</c:v>
                </c:pt>
                <c:pt idx="34">
                  <c:v>783.78041699121832</c:v>
                </c:pt>
                <c:pt idx="35">
                  <c:v>800.00989290298298</c:v>
                </c:pt>
                <c:pt idx="36">
                  <c:v>815.70279368592242</c:v>
                </c:pt>
                <c:pt idx="37">
                  <c:v>830.72791159960377</c:v>
                </c:pt>
                <c:pt idx="38">
                  <c:v>844.71660957100323</c:v>
                </c:pt>
                <c:pt idx="39">
                  <c:v>858.35718943947347</c:v>
                </c:pt>
                <c:pt idx="40">
                  <c:v>870.98555559934709</c:v>
                </c:pt>
                <c:pt idx="41">
                  <c:v>881.97233983409296</c:v>
                </c:pt>
                <c:pt idx="42">
                  <c:v>894.37992610435356</c:v>
                </c:pt>
                <c:pt idx="43">
                  <c:v>903.17437595318381</c:v>
                </c:pt>
                <c:pt idx="44">
                  <c:v>913.5718970971767</c:v>
                </c:pt>
                <c:pt idx="45">
                  <c:v>922.08403905820978</c:v>
                </c:pt>
                <c:pt idx="46">
                  <c:v>929.26924336754803</c:v>
                </c:pt>
                <c:pt idx="47">
                  <c:v>934.5329760428358</c:v>
                </c:pt>
                <c:pt idx="48">
                  <c:v>940.67837352554727</c:v>
                </c:pt>
                <c:pt idx="49">
                  <c:v>945.55652293842343</c:v>
                </c:pt>
                <c:pt idx="50">
                  <c:v>949.55190148794009</c:v>
                </c:pt>
                <c:pt idx="51">
                  <c:v>949.31789323070336</c:v>
                </c:pt>
                <c:pt idx="52">
                  <c:v>946.23660794026659</c:v>
                </c:pt>
                <c:pt idx="53">
                  <c:v>942.78656975370018</c:v>
                </c:pt>
                <c:pt idx="54">
                  <c:v>940.71312097840951</c:v>
                </c:pt>
                <c:pt idx="55">
                  <c:v>941.10843897911047</c:v>
                </c:pt>
                <c:pt idx="56">
                  <c:v>937.83894668855862</c:v>
                </c:pt>
                <c:pt idx="57">
                  <c:v>935.16339455350146</c:v>
                </c:pt>
                <c:pt idx="58">
                  <c:v>932.52100377645536</c:v>
                </c:pt>
                <c:pt idx="59">
                  <c:v>927.18652812768289</c:v>
                </c:pt>
                <c:pt idx="60">
                  <c:v>922.24584172653613</c:v>
                </c:pt>
                <c:pt idx="61">
                  <c:v>916.38049741559962</c:v>
                </c:pt>
                <c:pt idx="62">
                  <c:v>910.44489697917243</c:v>
                </c:pt>
                <c:pt idx="63">
                  <c:v>903.78603914554401</c:v>
                </c:pt>
                <c:pt idx="64">
                  <c:v>897.96738231353424</c:v>
                </c:pt>
                <c:pt idx="65">
                  <c:v>891.49532339964901</c:v>
                </c:pt>
                <c:pt idx="66">
                  <c:v>886.02190135188721</c:v>
                </c:pt>
                <c:pt idx="67">
                  <c:v>879.95152282123559</c:v>
                </c:pt>
                <c:pt idx="68">
                  <c:v>874.10835159969338</c:v>
                </c:pt>
                <c:pt idx="69">
                  <c:v>870.63239506924356</c:v>
                </c:pt>
                <c:pt idx="70">
                  <c:v>865.28763048465646</c:v>
                </c:pt>
                <c:pt idx="71">
                  <c:v>859.76230851084244</c:v>
                </c:pt>
                <c:pt idx="72">
                  <c:v>853.43819288839723</c:v>
                </c:pt>
                <c:pt idx="73">
                  <c:v>847.33756855324248</c:v>
                </c:pt>
                <c:pt idx="74">
                  <c:v>841.53250079789541</c:v>
                </c:pt>
                <c:pt idx="75">
                  <c:v>836.71640233657831</c:v>
                </c:pt>
                <c:pt idx="76">
                  <c:v>831.14687305103257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66F-92E6-E618EF07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mmm\-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6" fmlaLink="DD_Ts_Fin_Yr_End_Mth" fmlaRange="LU_Ts_Mth_Names" noThreeD="1" sel="6" val="0"/>
</file>

<file path=xl/ctrlProps/ctrlProp10.xml><?xml version="1.0" encoding="utf-8"?>
<formControlPr xmlns="http://schemas.microsoft.com/office/spreadsheetml/2009/9/main" objectType="CheckBox" checked="Checked" fmlaLink="CB_GAAR_Shape_Factor_M_S" lockText="1" noThreeD="1"/>
</file>

<file path=xl/ctrlProps/ctrlProp11.xml><?xml version="1.0" encoding="utf-8"?>
<formControlPr xmlns="http://schemas.microsoft.com/office/spreadsheetml/2009/9/main" objectType="CheckBox" checked="Checked" fmlaLink="CB_GAAR_Shape_Factor_Meters_SCADA" lockText="1" noThreeD="1"/>
</file>

<file path=xl/ctrlProps/ctrlProp12.xml><?xml version="1.0" encoding="utf-8"?>
<formControlPr xmlns="http://schemas.microsoft.com/office/spreadsheetml/2009/9/main" objectType="CheckBox" fmlaLink="CB_GAAR_Shape_Factor_IT_Other" lockText="1" noThreeD="1"/>
</file>

<file path=xl/ctrlProps/ctrlProp13.xml><?xml version="1.0" encoding="utf-8"?>
<formControlPr xmlns="http://schemas.microsoft.com/office/spreadsheetml/2009/9/main" objectType="Drop" dropLines="20" dropStyle="combo" dx="16" fmlaLink="DD_GAAR_Demand_Forecast" fmlaRange="CA_GAAR_Demand_Forecast" noThreeD="1" sel="2" val="0"/>
</file>

<file path=xl/ctrlProps/ctrlProp14.xml><?xml version="1.0" encoding="utf-8"?>
<formControlPr xmlns="http://schemas.microsoft.com/office/spreadsheetml/2009/9/main" objectType="CheckBox" fmlaLink="CB_GAAR_Focus_Date_M_S" lockText="1" noThreeD="1"/>
</file>

<file path=xl/ctrlProps/ctrlProp15.xml><?xml version="1.0" encoding="utf-8"?>
<formControlPr xmlns="http://schemas.microsoft.com/office/spreadsheetml/2009/9/main" objectType="CheckBox" fmlaLink="CB_GAAR_Focus_Date_Meters_SCADA" lockText="1" noThreeD="1"/>
</file>

<file path=xl/ctrlProps/ctrlProp16.xml><?xml version="1.0" encoding="utf-8"?>
<formControlPr xmlns="http://schemas.microsoft.com/office/spreadsheetml/2009/9/main" objectType="CheckBox" fmlaLink="CB_GAAR_Focus_Date_IT_Other" lockText="1" noThreeD="1"/>
</file>

<file path=xl/ctrlProps/ctrlProp2.xml><?xml version="1.0" encoding="utf-8"?>
<formControlPr xmlns="http://schemas.microsoft.com/office/spreadsheetml/2009/9/main" objectType="Drop" dropLines="20" dropStyle="combo" dx="16" fmlaLink="DD_Ts_Denom" fmlaRange="LU_Ts_Denom" noThreeD="1" sel="1" val="0"/>
</file>

<file path=xl/ctrlProps/ctrlProp3.xml><?xml version="1.0" encoding="utf-8"?>
<formControlPr xmlns="http://schemas.microsoft.com/office/spreadsheetml/2009/9/main" objectType="Drop" dropLines="20" dropStyle="combo" dx="16" fmlaLink="DD_GAAR_Scenario" fmlaRange="CA_GAAR_Scenario_List" noThreeD="1" sel="1" val="0"/>
</file>

<file path=xl/ctrlProps/ctrlProp4.xml><?xml version="1.0" encoding="utf-8"?>
<formControlPr xmlns="http://schemas.microsoft.com/office/spreadsheetml/2009/9/main" objectType="CheckBox" checked="Checked" fmlaLink="CB_GAAR_Shape_Factor_Opening_RAB" lockText="1" noThreeD="1"/>
</file>

<file path=xl/ctrlProps/ctrlProp5.xml><?xml version="1.0" encoding="utf-8"?>
<formControlPr xmlns="http://schemas.microsoft.com/office/spreadsheetml/2009/9/main" objectType="CheckBox" checked="Checked" fmlaLink="CB_GAAR_Shape_Factor_2024_28" lockText="1" noThreeD="1"/>
</file>

<file path=xl/ctrlProps/ctrlProp6.xml><?xml version="1.0" encoding="utf-8"?>
<formControlPr xmlns="http://schemas.microsoft.com/office/spreadsheetml/2009/9/main" objectType="CheckBox" fmlaLink="CB_GAAR_Shape_Factor_Post2028" lockText="1" noThreeD="1"/>
</file>

<file path=xl/ctrlProps/ctrlProp7.xml><?xml version="1.0" encoding="utf-8"?>
<formControlPr xmlns="http://schemas.microsoft.com/office/spreadsheetml/2009/9/main" objectType="CheckBox" fmlaLink="CB_GAAR_Focus_Date_Opening_RAB" lockText="1" noThreeD="1"/>
</file>

<file path=xl/ctrlProps/ctrlProp8.xml><?xml version="1.0" encoding="utf-8"?>
<formControlPr xmlns="http://schemas.microsoft.com/office/spreadsheetml/2009/9/main" objectType="CheckBox" fmlaLink="CB_GAAR_Focus_Date_2024_28" lockText="1" noThreeD="1"/>
</file>

<file path=xl/ctrlProps/ctrlProp9.xml><?xml version="1.0" encoding="utf-8"?>
<formControlPr xmlns="http://schemas.microsoft.com/office/spreadsheetml/2009/9/main" objectType="CheckBox" fmlaLink="CB_GAAR_Focus_Date_Post2028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186309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489" y="72390"/>
          <a:ext cx="123101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6</xdr:col>
          <xdr:colOff>0</xdr:colOff>
          <xdr:row>17</xdr:row>
          <xdr:rowOff>0</xdr:rowOff>
        </xdr:to>
        <xdr:sp macro="" textlink="">
          <xdr:nvSpPr>
            <xdr:cNvPr id="38914" name="bpmDropDownGAAR3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8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30</xdr:row>
          <xdr:rowOff>0</xdr:rowOff>
        </xdr:from>
        <xdr:to>
          <xdr:col>6</xdr:col>
          <xdr:colOff>0</xdr:colOff>
          <xdr:row>31</xdr:row>
          <xdr:rowOff>0</xdr:rowOff>
        </xdr:to>
        <xdr:sp macro="" textlink="">
          <xdr:nvSpPr>
            <xdr:cNvPr id="38915" name="bpmCheckBoxGAAR4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8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31</xdr:row>
          <xdr:rowOff>0</xdr:rowOff>
        </xdr:from>
        <xdr:to>
          <xdr:col>6</xdr:col>
          <xdr:colOff>0</xdr:colOff>
          <xdr:row>32</xdr:row>
          <xdr:rowOff>0</xdr:rowOff>
        </xdr:to>
        <xdr:sp macro="" textlink="">
          <xdr:nvSpPr>
            <xdr:cNvPr id="38916" name="bpmCheckBoxGAAR5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8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32</xdr:row>
          <xdr:rowOff>0</xdr:rowOff>
        </xdr:from>
        <xdr:to>
          <xdr:col>6</xdr:col>
          <xdr:colOff>0</xdr:colOff>
          <xdr:row>33</xdr:row>
          <xdr:rowOff>0</xdr:rowOff>
        </xdr:to>
        <xdr:sp macro="" textlink="">
          <xdr:nvSpPr>
            <xdr:cNvPr id="38917" name="bpmCheckBoxGAAR6" hidden="1">
              <a:extLst>
                <a:ext uri="{63B3BB69-23CF-44E3-9099-C40C66FF867C}">
                  <a14:compatExt spid="_x0000_s38917"/>
                </a:ext>
                <a:ext uri="{FF2B5EF4-FFF2-40B4-BE49-F238E27FC236}">
                  <a16:creationId xmlns:a16="http://schemas.microsoft.com/office/drawing/2014/main" id="{00000000-0008-0000-0800-00000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42</xdr:row>
          <xdr:rowOff>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38918" name="bpmCheckBoxGAAR7" hidden="1">
              <a:extLst>
                <a:ext uri="{63B3BB69-23CF-44E3-9099-C40C66FF867C}">
                  <a14:compatExt spid="_x0000_s38918"/>
                </a:ext>
                <a:ext uri="{FF2B5EF4-FFF2-40B4-BE49-F238E27FC236}">
                  <a16:creationId xmlns:a16="http://schemas.microsoft.com/office/drawing/2014/main" id="{00000000-0008-0000-0800-00000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43</xdr:row>
          <xdr:rowOff>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38919" name="bpmCheckBoxGAAR8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08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44</xdr:row>
          <xdr:rowOff>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38920" name="bpmCheckBoxGAAR9" hidden="1">
              <a:extLst>
                <a:ext uri="{63B3BB69-23CF-44E3-9099-C40C66FF867C}">
                  <a14:compatExt spid="_x0000_s38920"/>
                </a:ext>
                <a:ext uri="{FF2B5EF4-FFF2-40B4-BE49-F238E27FC236}">
                  <a16:creationId xmlns:a16="http://schemas.microsoft.com/office/drawing/2014/main" id="{00000000-0008-0000-0800-00000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38921" name="bpmCheckBoxGAAR10" hidden="1">
              <a:extLst>
                <a:ext uri="{63B3BB69-23CF-44E3-9099-C40C66FF867C}">
                  <a14:compatExt spid="_x0000_s38921"/>
                </a:ext>
                <a:ext uri="{FF2B5EF4-FFF2-40B4-BE49-F238E27FC236}">
                  <a16:creationId xmlns:a16="http://schemas.microsoft.com/office/drawing/2014/main" id="{00000000-0008-0000-0800-00000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38922" name="bpmCheckBoxGAAR11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8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0</xdr:rowOff>
        </xdr:from>
        <xdr:to>
          <xdr:col>6</xdr:col>
          <xdr:colOff>0</xdr:colOff>
          <xdr:row>28</xdr:row>
          <xdr:rowOff>0</xdr:rowOff>
        </xdr:to>
        <xdr:sp macro="" textlink="">
          <xdr:nvSpPr>
            <xdr:cNvPr id="38923" name="bpmCheckBoxGAAR12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08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99060</xdr:colOff>
      <xdr:row>15</xdr:row>
      <xdr:rowOff>0</xdr:rowOff>
    </xdr:from>
    <xdr:to>
      <xdr:col>14</xdr:col>
      <xdr:colOff>822960</xdr:colOff>
      <xdr:row>45</xdr:row>
      <xdr:rowOff>45720</xdr:rowOff>
    </xdr:to>
    <xdr:graphicFrame macro="">
      <xdr:nvGraphicFramePr>
        <xdr:cNvPr id="13" name="bpmChartGAAR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30480</xdr:colOff>
      <xdr:row>15</xdr:row>
      <xdr:rowOff>15240</xdr:rowOff>
    </xdr:from>
    <xdr:to>
      <xdr:col>21</xdr:col>
      <xdr:colOff>15240</xdr:colOff>
      <xdr:row>45</xdr:row>
      <xdr:rowOff>45720</xdr:rowOff>
    </xdr:to>
    <xdr:graphicFrame macro="">
      <xdr:nvGraphicFramePr>
        <xdr:cNvPr id="14" name="bpmChartGAAR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411480</xdr:colOff>
      <xdr:row>15</xdr:row>
      <xdr:rowOff>22860</xdr:rowOff>
    </xdr:from>
    <xdr:to>
      <xdr:col>27</xdr:col>
      <xdr:colOff>297180</xdr:colOff>
      <xdr:row>45</xdr:row>
      <xdr:rowOff>30480</xdr:rowOff>
    </xdr:to>
    <xdr:graphicFrame macro="">
      <xdr:nvGraphicFramePr>
        <xdr:cNvPr id="15" name="bpmChartGAAR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6</xdr:col>
          <xdr:colOff>0</xdr:colOff>
          <xdr:row>19</xdr:row>
          <xdr:rowOff>0</xdr:rowOff>
        </xdr:to>
        <xdr:sp macro="" textlink="">
          <xdr:nvSpPr>
            <xdr:cNvPr id="38926" name="bpmDropDownGAAR1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08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37</xdr:row>
          <xdr:rowOff>0</xdr:rowOff>
        </xdr:from>
        <xdr:to>
          <xdr:col>6</xdr:col>
          <xdr:colOff>0</xdr:colOff>
          <xdr:row>38</xdr:row>
          <xdr:rowOff>0</xdr:rowOff>
        </xdr:to>
        <xdr:sp macro="" textlink="">
          <xdr:nvSpPr>
            <xdr:cNvPr id="38930" name="bpmCheckBoxGAAR14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08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38</xdr:row>
          <xdr:rowOff>0</xdr:rowOff>
        </xdr:from>
        <xdr:to>
          <xdr:col>6</xdr:col>
          <xdr:colOff>0</xdr:colOff>
          <xdr:row>39</xdr:row>
          <xdr:rowOff>0</xdr:rowOff>
        </xdr:to>
        <xdr:sp macro="" textlink="">
          <xdr:nvSpPr>
            <xdr:cNvPr id="38931" name="bpmCheckBoxGAAR15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08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39</xdr:row>
          <xdr:rowOff>0</xdr:rowOff>
        </xdr:from>
        <xdr:to>
          <xdr:col>6</xdr:col>
          <xdr:colOff>0</xdr:colOff>
          <xdr:row>40</xdr:row>
          <xdr:rowOff>0</xdr:rowOff>
        </xdr:to>
        <xdr:sp macro="" textlink="">
          <xdr:nvSpPr>
            <xdr:cNvPr id="38932" name="bpmCheckBoxGAAR16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08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253999</xdr:colOff>
      <xdr:row>228</xdr:row>
      <xdr:rowOff>80962</xdr:rowOff>
    </xdr:from>
    <xdr:to>
      <xdr:col>16</xdr:col>
      <xdr:colOff>333375</xdr:colOff>
      <xdr:row>251</xdr:row>
      <xdr:rowOff>39686</xdr:rowOff>
    </xdr:to>
    <xdr:graphicFrame macro="">
      <xdr:nvGraphicFramePr>
        <xdr:cNvPr id="2" name="bpmChartGAAR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686592</xdr:colOff>
      <xdr:row>228</xdr:row>
      <xdr:rowOff>65087</xdr:rowOff>
    </xdr:from>
    <xdr:to>
      <xdr:col>23</xdr:col>
      <xdr:colOff>396874</xdr:colOff>
      <xdr:row>251</xdr:row>
      <xdr:rowOff>55562</xdr:rowOff>
    </xdr:to>
    <xdr:graphicFrame macro="">
      <xdr:nvGraphicFramePr>
        <xdr:cNvPr id="3" name="bpmChartGAAR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895350</xdr:colOff>
      <xdr:row>115</xdr:row>
      <xdr:rowOff>80010</xdr:rowOff>
    </xdr:from>
    <xdr:to>
      <xdr:col>15</xdr:col>
      <xdr:colOff>214343</xdr:colOff>
      <xdr:row>145</xdr:row>
      <xdr:rowOff>53340</xdr:rowOff>
    </xdr:to>
    <xdr:graphicFrame macro="">
      <xdr:nvGraphicFramePr>
        <xdr:cNvPr id="2" name="bpmChartGAAR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104140</xdr:colOff>
      <xdr:row>52</xdr:row>
      <xdr:rowOff>33020</xdr:rowOff>
    </xdr:from>
    <xdr:to>
      <xdr:col>69</xdr:col>
      <xdr:colOff>556260</xdr:colOff>
      <xdr:row>72</xdr:row>
      <xdr:rowOff>55880</xdr:rowOff>
    </xdr:to>
    <xdr:graphicFrame macro="">
      <xdr:nvGraphicFramePr>
        <xdr:cNvPr id="2" name="bpmChartGAAR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Live%20Models\ASG%20-%20GAAR%202018-23%20RFM%20(5.5%20Years)%20-%202.6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Live%20Models\ASG%20-%20GAAR%20Capex%20Model%2020220825%20-%202.6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Live%20Models\ASG%20-%20GAAR%202024-28%20Distribution%20PTRM%20(April%202020)%20-%202.69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%20Review/2023-27%20GAAR/Addendum%20to%20the%20Initial%20Proposal/Modelling/FoG%20Modelling/ASG%20&#8211;%20GAAR%20&#8211;%20Appendix%2018%20&#8211;%20GSR%20&#8211;%20Consumer%20Choice%20Model%20&#8211;%202%20September%202022%20&#8211;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log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  <sheetName val="Le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J7">
            <v>34.70158120472189</v>
          </cell>
        </row>
        <row r="8">
          <cell r="J8">
            <v>162.86241905054703</v>
          </cell>
        </row>
        <row r="9">
          <cell r="J9">
            <v>122.97819765055726</v>
          </cell>
        </row>
        <row r="10">
          <cell r="J10">
            <v>9.7738032218514874</v>
          </cell>
        </row>
        <row r="11">
          <cell r="J11">
            <v>53.044715356790036</v>
          </cell>
        </row>
        <row r="12">
          <cell r="J12">
            <v>117.01522805303577</v>
          </cell>
        </row>
        <row r="13">
          <cell r="J13">
            <v>4.0428733319459607</v>
          </cell>
        </row>
        <row r="14">
          <cell r="J14">
            <v>9.537039068019757</v>
          </cell>
        </row>
        <row r="15">
          <cell r="J15">
            <v>1.259091304644038</v>
          </cell>
        </row>
        <row r="16">
          <cell r="J16">
            <v>6.5802344034930291</v>
          </cell>
        </row>
        <row r="18">
          <cell r="J18">
            <v>8.8177624635767042</v>
          </cell>
        </row>
        <row r="19">
          <cell r="J19">
            <v>10.57991416560607</v>
          </cell>
        </row>
        <row r="20">
          <cell r="J20">
            <v>602.79178615027649</v>
          </cell>
        </row>
        <row r="21">
          <cell r="J21">
            <v>578.96783149353098</v>
          </cell>
        </row>
        <row r="22">
          <cell r="J22">
            <v>5.092035214908825</v>
          </cell>
        </row>
        <row r="23">
          <cell r="J23">
            <v>61.432197507408418</v>
          </cell>
        </row>
        <row r="24">
          <cell r="J24">
            <v>72.734145913396432</v>
          </cell>
        </row>
      </sheetData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GA"/>
      <sheetName val="Time"/>
      <sheetName val="Global"/>
      <sheetName val="GC"/>
      <sheetName val="CPI"/>
      <sheetName val="OH"/>
      <sheetName val="Rates"/>
      <sheetName val="Work_Codes"/>
      <sheetName val="Historical"/>
      <sheetName val="Scenarios"/>
      <sheetName val="Inputs"/>
      <sheetName val="Low_Press"/>
      <sheetName val="Medium_Press"/>
      <sheetName val="High_Press"/>
      <sheetName val="AdHoc"/>
      <sheetName val="Dom_Meters"/>
      <sheetName val="Com_Meters"/>
      <sheetName val="Net_Reg"/>
      <sheetName val="Cust_Reg"/>
      <sheetName val="CP_SCADA"/>
      <sheetName val="Aug"/>
      <sheetName val="Cust_Conn"/>
      <sheetName val="New_Towns"/>
      <sheetName val="IT"/>
      <sheetName val="Other"/>
      <sheetName val="Outputs"/>
      <sheetName val="CapexSum$FY22"/>
      <sheetName val="CapexSum$Nom"/>
      <sheetName val="CapexSum$FY23"/>
      <sheetName val="CapexSum$Nom+$FY23"/>
      <sheetName val="Appendices"/>
      <sheetName val="Lookups"/>
      <sheetName val="Checks"/>
      <sheetName val="ModanoMe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45">
          <cell r="P145">
            <v>6850787.1922880523</v>
          </cell>
          <cell r="Q145">
            <v>8119219.3327279575</v>
          </cell>
          <cell r="R145">
            <v>4356988.6433577379</v>
          </cell>
          <cell r="S145">
            <v>4421093.0420749066</v>
          </cell>
          <cell r="T145">
            <v>4771532.3755132398</v>
          </cell>
        </row>
        <row r="146">
          <cell r="P146">
            <v>15840218.062969064</v>
          </cell>
          <cell r="Q146">
            <v>16225614.222248362</v>
          </cell>
          <cell r="R146">
            <v>15848282.899002222</v>
          </cell>
          <cell r="S146">
            <v>12930037.91679341</v>
          </cell>
          <cell r="T146">
            <v>11279751.555817507</v>
          </cell>
        </row>
        <row r="147">
          <cell r="P147">
            <v>1234299.7931404538</v>
          </cell>
          <cell r="Q147">
            <v>1180349.7302290148</v>
          </cell>
          <cell r="R147">
            <v>272695.68097607722</v>
          </cell>
          <cell r="S147">
            <v>249124.00150087624</v>
          </cell>
          <cell r="T147">
            <v>273691.74595121661</v>
          </cell>
        </row>
        <row r="149">
          <cell r="P149">
            <v>16075888.155852234</v>
          </cell>
          <cell r="Q149">
            <v>18452419.037253454</v>
          </cell>
          <cell r="R149">
            <v>20014141.923477996</v>
          </cell>
          <cell r="S149">
            <v>10027497.507105686</v>
          </cell>
          <cell r="T149">
            <v>7448497.4021976013</v>
          </cell>
        </row>
        <row r="150">
          <cell r="P150">
            <v>1643318.9972533693</v>
          </cell>
          <cell r="Q150">
            <v>1643390.0122635083</v>
          </cell>
          <cell r="R150">
            <v>1644529.431954009</v>
          </cell>
          <cell r="S150">
            <v>1646174.2141596107</v>
          </cell>
          <cell r="T150">
            <v>1583256.1402103801</v>
          </cell>
        </row>
        <row r="153">
          <cell r="P153">
            <v>581516.19084812771</v>
          </cell>
          <cell r="Q153">
            <v>1794141.1091122816</v>
          </cell>
          <cell r="R153">
            <v>5236648.7670395607</v>
          </cell>
          <cell r="S153">
            <v>766897.37079246552</v>
          </cell>
          <cell r="T153">
            <v>128.86311653532746</v>
          </cell>
        </row>
        <row r="154">
          <cell r="P154">
            <v>32432661.169696424</v>
          </cell>
          <cell r="Q154">
            <v>30146434.502975535</v>
          </cell>
          <cell r="R154">
            <v>25712532.642391887</v>
          </cell>
          <cell r="S154">
            <v>26955401.766556922</v>
          </cell>
          <cell r="T154">
            <v>22129973.994937684</v>
          </cell>
        </row>
        <row r="155">
          <cell r="P155">
            <v>42178379.591355056</v>
          </cell>
          <cell r="Q155">
            <v>38692059.568900973</v>
          </cell>
          <cell r="R155">
            <v>34502666.768826626</v>
          </cell>
          <cell r="S155">
            <v>32011645.563633613</v>
          </cell>
          <cell r="T155">
            <v>25109279.426050998</v>
          </cell>
        </row>
        <row r="156">
          <cell r="P156">
            <v>410406.57468421431</v>
          </cell>
          <cell r="Q156">
            <v>431626.77898378304</v>
          </cell>
          <cell r="R156">
            <v>418255.84587826696</v>
          </cell>
          <cell r="S156">
            <v>419127.00575296325</v>
          </cell>
          <cell r="T156">
            <v>419878.98804427544</v>
          </cell>
        </row>
        <row r="166">
          <cell r="P166">
            <v>-1254691.6706756218</v>
          </cell>
          <cell r="Q166">
            <v>-1533042.7475898932</v>
          </cell>
          <cell r="R166">
            <v>-1783399.1610928946</v>
          </cell>
          <cell r="S166">
            <v>-1853247.9627871208</v>
          </cell>
          <cell r="T166">
            <v>-1815416.5945939198</v>
          </cell>
        </row>
        <row r="167"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73"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P174">
            <v>-4876612.6629937943</v>
          </cell>
          <cell r="Q174">
            <v>-5745648.2161813211</v>
          </cell>
          <cell r="R174">
            <v>-6529842.2530320156</v>
          </cell>
          <cell r="S174">
            <v>-6709692.5665533738</v>
          </cell>
          <cell r="T174">
            <v>-6565439.0890179845</v>
          </cell>
        </row>
        <row r="175">
          <cell r="P175">
            <v>-5445577.6602781108</v>
          </cell>
          <cell r="Q175">
            <v>-7011467.5869444972</v>
          </cell>
          <cell r="R175">
            <v>-8400893.8107679002</v>
          </cell>
          <cell r="S175">
            <v>-8767805.5422537327</v>
          </cell>
          <cell r="T175">
            <v>-8526994.9071299452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</sheetData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>
        <row r="331">
          <cell r="G331">
            <v>59.363187022501684</v>
          </cell>
          <cell r="H331">
            <v>61.620191214374337</v>
          </cell>
          <cell r="I331">
            <v>59.31591590945358</v>
          </cell>
          <cell r="J331">
            <v>58.566562474287785</v>
          </cell>
          <cell r="K331">
            <v>58.556350381633017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Scenarios"/>
      <sheetName val="Volumes"/>
      <sheetName val="Customers"/>
      <sheetName val="Volume per connection"/>
      <sheetName val="Weather"/>
      <sheetName val="Census"/>
      <sheetName val="Households"/>
      <sheetName val="GSP"/>
      <sheetName val="Prices"/>
      <sheetName val="Appliance costs"/>
      <sheetName val="Res-Appliance class"/>
      <sheetName val="CustomersRes"/>
      <sheetName val="RES S curve-disconnect"/>
      <sheetName val="RES S curve-connect"/>
      <sheetName val="COM-Appliance class"/>
      <sheetName val="CustomersCOM"/>
      <sheetName val="COM S curve-disconnect"/>
      <sheetName val="COM S curve-connect"/>
      <sheetName val="Forecasts"/>
      <sheetName val="Chart for Chapter"/>
      <sheetName val="Additional Chart for Chapter "/>
      <sheetName val="Analysis - where to disconnect "/>
    </sheetNames>
    <sheetDataSet>
      <sheetData sheetId="0"/>
      <sheetData sheetId="1">
        <row r="4">
          <cell r="F4">
            <v>3452</v>
          </cell>
          <cell r="G4">
            <v>3466</v>
          </cell>
          <cell r="H4">
            <v>3447</v>
          </cell>
          <cell r="I4">
            <v>3430</v>
          </cell>
          <cell r="J4">
            <v>3415</v>
          </cell>
          <cell r="K4">
            <v>3391</v>
          </cell>
          <cell r="L4">
            <v>3378</v>
          </cell>
          <cell r="M4">
            <v>3361</v>
          </cell>
          <cell r="N4">
            <v>3343</v>
          </cell>
          <cell r="O4">
            <v>3324</v>
          </cell>
          <cell r="P4">
            <v>3307</v>
          </cell>
          <cell r="Q4">
            <v>3280</v>
          </cell>
          <cell r="R4">
            <v>3243</v>
          </cell>
          <cell r="S4">
            <v>3146</v>
          </cell>
          <cell r="T4">
            <v>2781</v>
          </cell>
          <cell r="U4">
            <v>2381</v>
          </cell>
          <cell r="V4">
            <v>2240</v>
          </cell>
          <cell r="W4">
            <v>2161</v>
          </cell>
          <cell r="X4">
            <v>2060</v>
          </cell>
          <cell r="Y4">
            <v>1941</v>
          </cell>
          <cell r="Z4">
            <v>1808</v>
          </cell>
          <cell r="AA4">
            <v>1568</v>
          </cell>
          <cell r="AB4">
            <v>1382</v>
          </cell>
          <cell r="AC4">
            <v>1223</v>
          </cell>
          <cell r="AD4">
            <v>1104</v>
          </cell>
          <cell r="AE4">
            <v>987</v>
          </cell>
          <cell r="AF4">
            <v>837</v>
          </cell>
          <cell r="AG4">
            <v>884</v>
          </cell>
          <cell r="AH4">
            <v>809</v>
          </cell>
          <cell r="AI4">
            <v>832</v>
          </cell>
          <cell r="AJ4">
            <v>864</v>
          </cell>
          <cell r="AK4">
            <v>894</v>
          </cell>
          <cell r="AL4">
            <v>920</v>
          </cell>
          <cell r="AM4">
            <v>1461</v>
          </cell>
          <cell r="AN4">
            <v>1463</v>
          </cell>
          <cell r="AO4">
            <v>1446</v>
          </cell>
          <cell r="AP4">
            <v>1435</v>
          </cell>
          <cell r="AQ4">
            <v>1415</v>
          </cell>
          <cell r="AR4">
            <v>1401</v>
          </cell>
          <cell r="AS4">
            <v>1383</v>
          </cell>
          <cell r="AT4">
            <v>1371</v>
          </cell>
          <cell r="AU4">
            <v>1344</v>
          </cell>
          <cell r="AV4">
            <v>1327</v>
          </cell>
          <cell r="AW4">
            <v>1310</v>
          </cell>
          <cell r="AX4">
            <v>1294</v>
          </cell>
          <cell r="AY4">
            <v>1270</v>
          </cell>
          <cell r="AZ4">
            <v>1253</v>
          </cell>
          <cell r="BA4">
            <v>1233</v>
          </cell>
          <cell r="BB4">
            <v>1220</v>
          </cell>
          <cell r="BC4">
            <v>1195</v>
          </cell>
          <cell r="BD4">
            <v>1179</v>
          </cell>
          <cell r="BE4">
            <v>1169</v>
          </cell>
          <cell r="BF4">
            <v>1164</v>
          </cell>
          <cell r="BG4">
            <v>1148</v>
          </cell>
          <cell r="BH4">
            <v>1136</v>
          </cell>
          <cell r="BI4">
            <v>1120</v>
          </cell>
          <cell r="BJ4">
            <v>1113</v>
          </cell>
          <cell r="BK4">
            <v>1096</v>
          </cell>
          <cell r="BL4">
            <v>1087</v>
          </cell>
          <cell r="BM4">
            <v>1077</v>
          </cell>
          <cell r="BN4">
            <v>1072</v>
          </cell>
          <cell r="BO4">
            <v>1058</v>
          </cell>
          <cell r="BP4">
            <v>1047</v>
          </cell>
          <cell r="BQ4">
            <v>1035</v>
          </cell>
          <cell r="BR4">
            <v>1027</v>
          </cell>
          <cell r="BS4">
            <v>1006</v>
          </cell>
          <cell r="BT4">
            <v>997</v>
          </cell>
          <cell r="BU4">
            <v>980</v>
          </cell>
          <cell r="BV4">
            <v>973</v>
          </cell>
          <cell r="BW4">
            <v>956</v>
          </cell>
          <cell r="BX4">
            <v>939</v>
          </cell>
          <cell r="BY4">
            <v>924</v>
          </cell>
          <cell r="BZ4">
            <v>914</v>
          </cell>
          <cell r="CA4">
            <v>893</v>
          </cell>
          <cell r="CB4">
            <v>880</v>
          </cell>
          <cell r="CC4">
            <v>861</v>
          </cell>
          <cell r="CD4">
            <v>843</v>
          </cell>
        </row>
        <row r="5">
          <cell r="F5">
            <v>7116</v>
          </cell>
          <cell r="G5">
            <v>6983</v>
          </cell>
          <cell r="H5">
            <v>6947</v>
          </cell>
          <cell r="I5">
            <v>6936</v>
          </cell>
          <cell r="J5">
            <v>6871</v>
          </cell>
          <cell r="K5">
            <v>6881</v>
          </cell>
          <cell r="L5">
            <v>6814</v>
          </cell>
          <cell r="M5">
            <v>6757</v>
          </cell>
          <cell r="N5">
            <v>6723</v>
          </cell>
          <cell r="O5">
            <v>6706</v>
          </cell>
          <cell r="P5">
            <v>6680</v>
          </cell>
          <cell r="Q5">
            <v>6688</v>
          </cell>
          <cell r="R5">
            <v>6681</v>
          </cell>
          <cell r="S5">
            <v>6709</v>
          </cell>
          <cell r="T5">
            <v>6804</v>
          </cell>
          <cell r="U5">
            <v>6948</v>
          </cell>
          <cell r="V5">
            <v>7040</v>
          </cell>
          <cell r="W5">
            <v>7147</v>
          </cell>
          <cell r="X5">
            <v>7587</v>
          </cell>
          <cell r="Y5">
            <v>8186</v>
          </cell>
          <cell r="Z5">
            <v>8631</v>
          </cell>
          <cell r="AA5">
            <v>9280</v>
          </cell>
          <cell r="AB5">
            <v>9633</v>
          </cell>
          <cell r="AC5">
            <v>9856</v>
          </cell>
          <cell r="AD5">
            <v>9954</v>
          </cell>
          <cell r="AE5">
            <v>10045</v>
          </cell>
          <cell r="AF5">
            <v>10234</v>
          </cell>
          <cell r="AG5">
            <v>9834</v>
          </cell>
          <cell r="AH5">
            <v>9815</v>
          </cell>
          <cell r="AI5">
            <v>9499</v>
          </cell>
          <cell r="AJ5">
            <v>9176</v>
          </cell>
          <cell r="AK5">
            <v>8883</v>
          </cell>
          <cell r="AL5">
            <v>8607</v>
          </cell>
          <cell r="AM5">
            <v>7142</v>
          </cell>
          <cell r="AN5">
            <v>7010</v>
          </cell>
          <cell r="AO5">
            <v>6927</v>
          </cell>
          <cell r="AP5">
            <v>6838</v>
          </cell>
          <cell r="AQ5">
            <v>6769</v>
          </cell>
          <cell r="AR5">
            <v>6690</v>
          </cell>
          <cell r="AS5">
            <v>6613</v>
          </cell>
          <cell r="AT5">
            <v>6528</v>
          </cell>
          <cell r="AU5">
            <v>6470</v>
          </cell>
          <cell r="AV5">
            <v>6401</v>
          </cell>
          <cell r="AW5">
            <v>6335</v>
          </cell>
          <cell r="AX5">
            <v>6251</v>
          </cell>
          <cell r="AY5">
            <v>6197</v>
          </cell>
          <cell r="AZ5">
            <v>6127</v>
          </cell>
          <cell r="BA5">
            <v>6064</v>
          </cell>
          <cell r="BB5">
            <v>5987</v>
          </cell>
          <cell r="BC5">
            <v>5929</v>
          </cell>
          <cell r="BD5">
            <v>5862</v>
          </cell>
          <cell r="BE5">
            <v>5782</v>
          </cell>
          <cell r="BF5">
            <v>5695</v>
          </cell>
          <cell r="BG5">
            <v>5629</v>
          </cell>
          <cell r="BH5">
            <v>5559</v>
          </cell>
          <cell r="BI5">
            <v>5491</v>
          </cell>
          <cell r="BJ5">
            <v>5405</v>
          </cell>
          <cell r="BK5">
            <v>5346</v>
          </cell>
          <cell r="BL5">
            <v>5276</v>
          </cell>
          <cell r="BM5">
            <v>5209</v>
          </cell>
          <cell r="BN5">
            <v>5133</v>
          </cell>
          <cell r="BO5">
            <v>5075</v>
          </cell>
          <cell r="BP5">
            <v>5008</v>
          </cell>
          <cell r="BQ5">
            <v>4946</v>
          </cell>
          <cell r="BR5">
            <v>4883</v>
          </cell>
          <cell r="BS5">
            <v>4829</v>
          </cell>
          <cell r="BT5">
            <v>4769</v>
          </cell>
          <cell r="BU5">
            <v>4713</v>
          </cell>
          <cell r="BV5">
            <v>4653</v>
          </cell>
          <cell r="BW5">
            <v>4605</v>
          </cell>
          <cell r="BX5">
            <v>4554</v>
          </cell>
          <cell r="BY5">
            <v>4501</v>
          </cell>
          <cell r="BZ5">
            <v>4447</v>
          </cell>
          <cell r="CA5">
            <v>4401</v>
          </cell>
          <cell r="CB5">
            <v>4355</v>
          </cell>
          <cell r="CC5">
            <v>4309</v>
          </cell>
          <cell r="CD5">
            <v>4261</v>
          </cell>
        </row>
        <row r="7">
          <cell r="F7">
            <v>0</v>
          </cell>
          <cell r="G7">
            <v>52</v>
          </cell>
          <cell r="H7">
            <v>44</v>
          </cell>
          <cell r="I7">
            <v>0</v>
          </cell>
          <cell r="J7">
            <v>5</v>
          </cell>
          <cell r="K7">
            <v>0</v>
          </cell>
          <cell r="L7">
            <v>0</v>
          </cell>
          <cell r="M7">
            <v>34</v>
          </cell>
          <cell r="N7">
            <v>27</v>
          </cell>
          <cell r="O7">
            <v>2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F8">
            <v>736.00260751000008</v>
          </cell>
          <cell r="G8">
            <v>142.64258143489999</v>
          </cell>
          <cell r="H8">
            <v>145.73615562055102</v>
          </cell>
          <cell r="I8">
            <v>196.71879406434547</v>
          </cell>
          <cell r="J8">
            <v>172.75160612370206</v>
          </cell>
          <cell r="K8">
            <v>545.07409006246496</v>
          </cell>
          <cell r="L8">
            <v>403.62334916184039</v>
          </cell>
          <cell r="M8">
            <v>129.58711567022195</v>
          </cell>
          <cell r="N8">
            <v>130.63124451351973</v>
          </cell>
          <cell r="O8">
            <v>165.59493206838459</v>
          </cell>
          <cell r="P8">
            <v>234.95898274770065</v>
          </cell>
          <cell r="Q8">
            <v>507.60939292022363</v>
          </cell>
          <cell r="R8">
            <v>605.53329899102152</v>
          </cell>
          <cell r="S8">
            <v>673.4779660011111</v>
          </cell>
          <cell r="T8">
            <v>678.74318634110023</v>
          </cell>
          <cell r="U8">
            <v>645.9557544776892</v>
          </cell>
          <cell r="V8">
            <v>594.4961969329122</v>
          </cell>
          <cell r="W8">
            <v>550.55123496358306</v>
          </cell>
          <cell r="X8">
            <v>507.04572261394731</v>
          </cell>
          <cell r="Y8">
            <v>469.97526538780778</v>
          </cell>
          <cell r="Z8">
            <v>434.27551273392976</v>
          </cell>
          <cell r="AA8">
            <v>400.93275760659049</v>
          </cell>
          <cell r="AB8">
            <v>367.92343003052446</v>
          </cell>
          <cell r="AC8">
            <v>342.24419573021936</v>
          </cell>
          <cell r="AD8">
            <v>316.82175377291719</v>
          </cell>
          <cell r="AE8">
            <v>289.65353623518797</v>
          </cell>
          <cell r="AF8">
            <v>269.75700087283604</v>
          </cell>
          <cell r="AG8">
            <v>249.0594308641077</v>
          </cell>
          <cell r="AH8">
            <v>228.56883655546659</v>
          </cell>
          <cell r="AI8">
            <v>213.28314818991191</v>
          </cell>
          <cell r="AJ8">
            <v>199.15031670801272</v>
          </cell>
          <cell r="AK8">
            <v>179.1588135409327</v>
          </cell>
          <cell r="AL8">
            <v>167.36722540552333</v>
          </cell>
          <cell r="AM8">
            <v>151.69355315146808</v>
          </cell>
          <cell r="AN8">
            <v>143.17661761995345</v>
          </cell>
          <cell r="AO8">
            <v>132.7448514437539</v>
          </cell>
          <cell r="AP8">
            <v>122.4174029293164</v>
          </cell>
          <cell r="AQ8">
            <v>112.1932289000232</v>
          </cell>
          <cell r="AR8">
            <v>104.07129661102299</v>
          </cell>
          <cell r="AS8">
            <v>95.030583644912753</v>
          </cell>
          <cell r="AT8">
            <v>87.080277808463592</v>
          </cell>
          <cell r="AU8">
            <v>83.209475030378968</v>
          </cell>
          <cell r="AV8">
            <v>73.377380280075201</v>
          </cell>
          <cell r="AW8">
            <v>71.643606477274432</v>
          </cell>
          <cell r="AX8">
            <v>63.927170412501724</v>
          </cell>
          <cell r="AY8">
            <v>58.28789870837668</v>
          </cell>
          <cell r="AZ8">
            <v>53.705019721292921</v>
          </cell>
          <cell r="BA8">
            <v>52.16796952408</v>
          </cell>
          <cell r="BB8">
            <v>47.64628982883918</v>
          </cell>
          <cell r="BC8">
            <v>44.169826930550791</v>
          </cell>
          <cell r="BD8">
            <v>40.728128661245286</v>
          </cell>
          <cell r="BE8">
            <v>35.320847374632834</v>
          </cell>
          <cell r="BF8">
            <v>33.967638900886499</v>
          </cell>
          <cell r="BG8">
            <v>34.627962511877641</v>
          </cell>
          <cell r="BH8">
            <v>34.281682886758858</v>
          </cell>
          <cell r="BI8">
            <v>30.938866057891275</v>
          </cell>
          <cell r="BJ8">
            <v>29.629477397312357</v>
          </cell>
          <cell r="BK8">
            <v>26.333182623339233</v>
          </cell>
          <cell r="BL8">
            <v>22.069850797105847</v>
          </cell>
          <cell r="BM8">
            <v>20.849152289134796</v>
          </cell>
          <cell r="BN8">
            <v>18.640660766243432</v>
          </cell>
          <cell r="BO8">
            <v>17.454254158581012</v>
          </cell>
          <cell r="BP8">
            <v>16.279711616995193</v>
          </cell>
          <cell r="BQ8">
            <v>16.116914500825239</v>
          </cell>
          <cell r="BR8">
            <v>14.95574535581699</v>
          </cell>
          <cell r="BS8">
            <v>14.80618790225882</v>
          </cell>
          <cell r="BT8">
            <v>13.65812602323623</v>
          </cell>
          <cell r="BU8">
            <v>13.52154476300387</v>
          </cell>
          <cell r="BV8">
            <v>13.386329315373834</v>
          </cell>
          <cell r="BW8">
            <v>10.252466022220093</v>
          </cell>
          <cell r="BX8">
            <v>9.1499413619978895</v>
          </cell>
          <cell r="BY8">
            <v>8.0584419483779168</v>
          </cell>
          <cell r="BZ8">
            <v>7.977857528894134</v>
          </cell>
          <cell r="CA8">
            <v>7.8980789536051921</v>
          </cell>
          <cell r="CB8">
            <v>7.8190981640691408</v>
          </cell>
          <cell r="CC8">
            <v>6.7409071824284492</v>
          </cell>
          <cell r="CD8">
            <v>6.6734981106041644</v>
          </cell>
        </row>
        <row r="12">
          <cell r="F12">
            <v>32819.521669809314</v>
          </cell>
          <cell r="G12">
            <v>32715.09456874018</v>
          </cell>
          <cell r="H12">
            <v>32478.504014917788</v>
          </cell>
          <cell r="I12">
            <v>32125.856144590336</v>
          </cell>
          <cell r="J12">
            <v>31877.403434881202</v>
          </cell>
          <cell r="K12">
            <v>31535.908279731684</v>
          </cell>
          <cell r="L12">
            <v>31414.677733640328</v>
          </cell>
          <cell r="M12">
            <v>31408.251802312872</v>
          </cell>
          <cell r="N12">
            <v>31183.536101226095</v>
          </cell>
          <cell r="O12">
            <v>30860.962538363019</v>
          </cell>
          <cell r="P12">
            <v>30579.654655387054</v>
          </cell>
          <cell r="Q12">
            <v>30239.082385356363</v>
          </cell>
          <cell r="R12">
            <v>29965.821730377033</v>
          </cell>
          <cell r="S12">
            <v>29666.564828697239</v>
          </cell>
          <cell r="T12">
            <v>29314.942825856539</v>
          </cell>
          <cell r="U12">
            <v>28962.785889510913</v>
          </cell>
          <cell r="V12">
            <v>28643.815046622603</v>
          </cell>
          <cell r="W12">
            <v>28324.287916964822</v>
          </cell>
          <cell r="X12">
            <v>27923.895568458072</v>
          </cell>
          <cell r="Y12">
            <v>27509.574325151476</v>
          </cell>
          <cell r="Z12">
            <v>27105.419011846196</v>
          </cell>
          <cell r="AA12">
            <v>26658.855824391085</v>
          </cell>
          <cell r="AB12">
            <v>26218.223166872536</v>
          </cell>
          <cell r="AC12">
            <v>25771.342720228153</v>
          </cell>
          <cell r="AD12">
            <v>25322.769903880617</v>
          </cell>
          <cell r="AE12">
            <v>24869.422580774026</v>
          </cell>
          <cell r="AF12">
            <v>24393.569996431404</v>
          </cell>
          <cell r="AG12">
            <v>23965.422213469254</v>
          </cell>
          <cell r="AH12">
            <v>23515.93931799056</v>
          </cell>
          <cell r="AI12">
            <v>23101.018921462175</v>
          </cell>
          <cell r="AJ12">
            <v>22702.787452534314</v>
          </cell>
          <cell r="AK12">
            <v>22319.088462698106</v>
          </cell>
          <cell r="AL12">
            <v>21949.026529603998</v>
          </cell>
          <cell r="AM12">
            <v>21709.841575804097</v>
          </cell>
          <cell r="AN12">
            <v>21432.125432215951</v>
          </cell>
          <cell r="AO12">
            <v>21155.720098235979</v>
          </cell>
          <cell r="AP12">
            <v>20883.480753248125</v>
          </cell>
          <cell r="AQ12">
            <v>20614.065961073906</v>
          </cell>
          <cell r="AR12">
            <v>20348.107249773129</v>
          </cell>
          <cell r="AS12">
            <v>20085.355993561563</v>
          </cell>
          <cell r="AT12">
            <v>19826.395388523619</v>
          </cell>
          <cell r="AU12">
            <v>19569.445464237444</v>
          </cell>
          <cell r="AV12">
            <v>19315.354546583465</v>
          </cell>
          <cell r="AW12">
            <v>19064.082741292576</v>
          </cell>
          <cell r="AX12">
            <v>18816.380092569987</v>
          </cell>
          <cell r="AY12">
            <v>18570.685944913643</v>
          </cell>
          <cell r="AZ12">
            <v>18327.915851245183</v>
          </cell>
          <cell r="BA12">
            <v>18087.669148783429</v>
          </cell>
          <cell r="BB12">
            <v>17850.791359609051</v>
          </cell>
          <cell r="BC12">
            <v>17616.017120454304</v>
          </cell>
          <cell r="BD12">
            <v>17384.083780383909</v>
          </cell>
          <cell r="BE12">
            <v>17156.526387203263</v>
          </cell>
          <cell r="BF12">
            <v>16932.974009300087</v>
          </cell>
          <cell r="BG12">
            <v>16711.978793911319</v>
          </cell>
          <cell r="BH12">
            <v>16493.909684863178</v>
          </cell>
          <cell r="BI12">
            <v>16278.48861802765</v>
          </cell>
          <cell r="BJ12">
            <v>16067.30458446804</v>
          </cell>
          <cell r="BK12">
            <v>15858.488577357964</v>
          </cell>
          <cell r="BL12">
            <v>15652.755861932925</v>
          </cell>
          <cell r="BM12">
            <v>15449.952576007743</v>
          </cell>
          <cell r="BN12">
            <v>15250.603143020939</v>
          </cell>
          <cell r="BO12">
            <v>15053.623411657371</v>
          </cell>
          <cell r="BP12">
            <v>14859.465245718347</v>
          </cell>
          <cell r="BQ12">
            <v>14667.89463796469</v>
          </cell>
          <cell r="BR12">
            <v>14479.090291997854</v>
          </cell>
          <cell r="BS12">
            <v>14292.169678257096</v>
          </cell>
          <cell r="BT12">
            <v>14107.809903708108</v>
          </cell>
          <cell r="BU12">
            <v>13925.54635382682</v>
          </cell>
          <cell r="BV12">
            <v>13745.921957332661</v>
          </cell>
          <cell r="BW12">
            <v>13568.071807838123</v>
          </cell>
          <cell r="BX12">
            <v>13392.108294097257</v>
          </cell>
          <cell r="BY12">
            <v>13218.167552895509</v>
          </cell>
          <cell r="BZ12">
            <v>13046.48605621762</v>
          </cell>
          <cell r="CA12">
            <v>12876.2994522592</v>
          </cell>
          <cell r="CB12">
            <v>12707.914135598907</v>
          </cell>
          <cell r="CC12">
            <v>12541.103943405058</v>
          </cell>
          <cell r="CD12">
            <v>12375.982877007806</v>
          </cell>
        </row>
        <row r="13">
          <cell r="F13">
            <v>4578.6886691052123</v>
          </cell>
          <cell r="G13">
            <v>4613.2108505279984</v>
          </cell>
          <cell r="H13">
            <v>4559.3936661550197</v>
          </cell>
          <cell r="I13">
            <v>4418.8317048439239</v>
          </cell>
          <cell r="J13">
            <v>4340.0080136178458</v>
          </cell>
          <cell r="K13">
            <v>4085.1889068905261</v>
          </cell>
          <cell r="L13">
            <v>3988.3350218252644</v>
          </cell>
          <cell r="M13">
            <v>4056.9514838277837</v>
          </cell>
          <cell r="N13">
            <v>4013.2759304406313</v>
          </cell>
          <cell r="O13">
            <v>3909.1174944621162</v>
          </cell>
          <cell r="P13">
            <v>3795.3150769653471</v>
          </cell>
          <cell r="Q13">
            <v>3564.501734839203</v>
          </cell>
          <cell r="R13">
            <v>3339.7958020681631</v>
          </cell>
          <cell r="S13">
            <v>3087.237666295724</v>
          </cell>
          <cell r="T13">
            <v>2825.3335876306332</v>
          </cell>
          <cell r="U13">
            <v>2588.1060698446713</v>
          </cell>
          <cell r="V13">
            <v>2385.122731096837</v>
          </cell>
          <cell r="W13">
            <v>2195.6219927824518</v>
          </cell>
          <cell r="X13">
            <v>2006.3101758808405</v>
          </cell>
          <cell r="Y13">
            <v>1837.2715767721249</v>
          </cell>
          <cell r="Z13">
            <v>1690.8013930305472</v>
          </cell>
          <cell r="AA13">
            <v>1555.6221968368889</v>
          </cell>
          <cell r="AB13">
            <v>1438.2475348397604</v>
          </cell>
          <cell r="AC13">
            <v>1331.5626602599141</v>
          </cell>
          <cell r="AD13">
            <v>1234.3843562095917</v>
          </cell>
          <cell r="AE13">
            <v>1146.24115949564</v>
          </cell>
          <cell r="AF13">
            <v>1063.0971959749529</v>
          </cell>
          <cell r="AG13">
            <v>990.83020188023215</v>
          </cell>
          <cell r="AH13">
            <v>921.93134163211744</v>
          </cell>
          <cell r="AI13">
            <v>860.28692609933125</v>
          </cell>
          <cell r="AJ13">
            <v>802.94516452296205</v>
          </cell>
          <cell r="AK13">
            <v>751.29637938498229</v>
          </cell>
          <cell r="AL13">
            <v>703.16119296254124</v>
          </cell>
          <cell r="AM13">
            <v>665.82680220786301</v>
          </cell>
          <cell r="AN13">
            <v>624.7785806333502</v>
          </cell>
          <cell r="AO13">
            <v>586.21808089480669</v>
          </cell>
          <cell r="AP13">
            <v>550.67651086472915</v>
          </cell>
          <cell r="AQ13">
            <v>518.12560165661364</v>
          </cell>
          <cell r="AR13">
            <v>487.98221949083756</v>
          </cell>
          <cell r="AS13">
            <v>460.45804860023918</v>
          </cell>
          <cell r="AT13">
            <v>435.26458410457673</v>
          </cell>
          <cell r="AU13">
            <v>411.2873255408025</v>
          </cell>
          <cell r="AV13">
            <v>390.04193780687172</v>
          </cell>
          <cell r="AW13">
            <v>369.47805687395652</v>
          </cell>
          <cell r="AX13">
            <v>351.03637360936654</v>
          </cell>
          <cell r="AY13">
            <v>334.26567890852402</v>
          </cell>
          <cell r="AZ13">
            <v>318.84848895843459</v>
          </cell>
          <cell r="BA13">
            <v>303.96493264707874</v>
          </cell>
          <cell r="BB13">
            <v>290.32593481064447</v>
          </cell>
          <cell r="BC13">
            <v>277.71524744297409</v>
          </cell>
          <cell r="BD13">
            <v>266.10452574841037</v>
          </cell>
          <cell r="BE13">
            <v>256.09467890373952</v>
          </cell>
          <cell r="BF13">
            <v>246.57630285617262</v>
          </cell>
          <cell r="BG13">
            <v>236.92370719948332</v>
          </cell>
          <cell r="BH13">
            <v>227.34780649016793</v>
          </cell>
          <cell r="BI13">
            <v>218.62383470557427</v>
          </cell>
          <cell r="BJ13">
            <v>210.37203378227235</v>
          </cell>
          <cell r="BK13">
            <v>203.00832362536613</v>
          </cell>
          <cell r="BL13">
            <v>196.80752297133859</v>
          </cell>
          <cell r="BM13">
            <v>191.03349589708114</v>
          </cell>
          <cell r="BN13">
            <v>185.85477436393793</v>
          </cell>
          <cell r="BO13">
            <v>181.03439722946882</v>
          </cell>
          <cell r="BP13">
            <v>176.54269587113745</v>
          </cell>
          <cell r="BQ13">
            <v>172.1272285688072</v>
          </cell>
          <cell r="BR13">
            <v>168.00723658529978</v>
          </cell>
          <cell r="BS13">
            <v>163.95655379682219</v>
          </cell>
          <cell r="BT13">
            <v>160.19317756966649</v>
          </cell>
          <cell r="BU13">
            <v>156.49365445292494</v>
          </cell>
          <cell r="BV13">
            <v>152.83362440466513</v>
          </cell>
          <cell r="BW13">
            <v>149.94346010871513</v>
          </cell>
          <cell r="BX13">
            <v>147.40618539544826</v>
          </cell>
          <cell r="BY13">
            <v>145.17045078860616</v>
          </cell>
          <cell r="BZ13">
            <v>142.98542428561473</v>
          </cell>
          <cell r="CA13">
            <v>140.82196047662208</v>
          </cell>
          <cell r="CB13">
            <v>138.67720761510236</v>
          </cell>
          <cell r="CC13">
            <v>136.79328775212969</v>
          </cell>
          <cell r="CD13">
            <v>134.95336783258654</v>
          </cell>
        </row>
      </sheetData>
      <sheetData sheetId="2">
        <row r="62">
          <cell r="F62">
            <v>1.0018337561168162</v>
          </cell>
          <cell r="G62">
            <v>0.96930024617280874</v>
          </cell>
          <cell r="H62">
            <v>0.96987100313198116</v>
          </cell>
          <cell r="I62">
            <v>0.99312704341502689</v>
          </cell>
          <cell r="J62">
            <v>1.0453287481895339</v>
          </cell>
          <cell r="K62">
            <v>1.0853367368813409</v>
          </cell>
          <cell r="L62">
            <v>1.1129836284913031</v>
          </cell>
          <cell r="M62">
            <v>1.0160511394004759</v>
          </cell>
          <cell r="N62">
            <v>1.0158356332569638</v>
          </cell>
          <cell r="O62">
            <v>1.0231814704666364</v>
          </cell>
          <cell r="P62">
            <v>1.0331801700572558</v>
          </cell>
          <cell r="Q62">
            <v>1.056928276667668</v>
          </cell>
          <cell r="R62">
            <v>1.0665392829583693</v>
          </cell>
          <cell r="S62">
            <v>1.0810696822024097</v>
          </cell>
          <cell r="T62">
            <v>1.105375367858509</v>
          </cell>
          <cell r="U62">
            <v>1.1193882014167695</v>
          </cell>
          <cell r="V62">
            <v>1.1145779166919547</v>
          </cell>
          <cell r="W62">
            <v>1.1205040580878913</v>
          </cell>
          <cell r="X62">
            <v>1.1492091263182935</v>
          </cell>
          <cell r="Y62">
            <v>1.1719270198887051</v>
          </cell>
          <cell r="Z62">
            <v>1.1804755932309334</v>
          </cell>
          <cell r="AA62">
            <v>1.1910250862648386</v>
          </cell>
          <cell r="AB62">
            <v>1.2012822966197765</v>
          </cell>
          <cell r="AC62">
            <v>1.207942968793871</v>
          </cell>
          <cell r="AD62">
            <v>1.2120613276636933</v>
          </cell>
          <cell r="AE62">
            <v>1.2150583158643007</v>
          </cell>
          <cell r="AF62">
            <v>1.2230119595170332</v>
          </cell>
          <cell r="AG62">
            <v>1.2209649097850115</v>
          </cell>
          <cell r="AH62">
            <v>1.2293050071290204</v>
          </cell>
          <cell r="AI62">
            <v>1.2281065743292283</v>
          </cell>
          <cell r="AJ62">
            <v>1.2267753153822425</v>
          </cell>
          <cell r="AK62">
            <v>1.2256924577151425</v>
          </cell>
          <cell r="AL62">
            <v>1.2248290630950438</v>
          </cell>
          <cell r="AM62">
            <v>1.1991565208222976</v>
          </cell>
          <cell r="AN62">
            <v>1.1985747672356657</v>
          </cell>
          <cell r="AO62">
            <v>1.1992641568126921</v>
          </cell>
          <cell r="AP62">
            <v>1.1999250120988609</v>
          </cell>
          <cell r="AQ62">
            <v>1.2006088976261686</v>
          </cell>
          <cell r="AR62">
            <v>1.2013395798931745</v>
          </cell>
          <cell r="AS62">
            <v>1.2021075907102206</v>
          </cell>
          <cell r="AT62">
            <v>1.2029126537909098</v>
          </cell>
          <cell r="AU62">
            <v>1.2037510195369121</v>
          </cell>
          <cell r="AV62">
            <v>1.2046435999813982</v>
          </cell>
          <cell r="AW62">
            <v>1.2055317211336929</v>
          </cell>
          <cell r="AX62">
            <v>1.2064390226771509</v>
          </cell>
          <cell r="AY62">
            <v>1.207337226547335</v>
          </cell>
          <cell r="AZ62">
            <v>1.2082525107132116</v>
          </cell>
          <cell r="BA62">
            <v>1.2091675137091789</v>
          </cell>
          <cell r="BB62">
            <v>1.2100954969581945</v>
          </cell>
          <cell r="BC62">
            <v>1.2110127848287486</v>
          </cell>
          <cell r="BD62">
            <v>1.2119205794674961</v>
          </cell>
          <cell r="BE62">
            <v>1.2122824289767518</v>
          </cell>
          <cell r="BF62">
            <v>1.2126831665020266</v>
          </cell>
          <cell r="BG62">
            <v>1.2132057502802336</v>
          </cell>
          <cell r="BH62">
            <v>1.2138179770226836</v>
          </cell>
          <cell r="BI62">
            <v>1.2145382006791847</v>
          </cell>
          <cell r="BJ62">
            <v>1.2149965808976526</v>
          </cell>
          <cell r="BK62">
            <v>1.21544328189147</v>
          </cell>
          <cell r="BL62">
            <v>1.2159163154540469</v>
          </cell>
          <cell r="BM62">
            <v>1.2163993398444592</v>
          </cell>
          <cell r="BN62">
            <v>1.2169168083217234</v>
          </cell>
          <cell r="BO62">
            <v>1.217450830895042</v>
          </cell>
          <cell r="BP62">
            <v>1.2180208075719963</v>
          </cell>
          <cell r="BQ62">
            <v>1.2186115673473041</v>
          </cell>
          <cell r="BR62">
            <v>1.2192331623475834</v>
          </cell>
          <cell r="BS62">
            <v>1.2198773005545573</v>
          </cell>
          <cell r="BT62">
            <v>1.220575706097264</v>
          </cell>
          <cell r="BU62">
            <v>1.2213084075527758</v>
          </cell>
          <cell r="BV62">
            <v>1.2220817245640296</v>
          </cell>
          <cell r="BW62">
            <v>1.2228790761256958</v>
          </cell>
          <cell r="BX62">
            <v>1.2237016200317508</v>
          </cell>
          <cell r="BY62">
            <v>1.2245639839983822</v>
          </cell>
          <cell r="BZ62">
            <v>1.225459895345163</v>
          </cell>
          <cell r="CA62">
            <v>1.2263981422024743</v>
          </cell>
          <cell r="CB62">
            <v>1.2273828886425082</v>
          </cell>
          <cell r="CC62">
            <v>1.2284010533435836</v>
          </cell>
          <cell r="CD62">
            <v>1.2294517258924995</v>
          </cell>
        </row>
        <row r="69">
          <cell r="F69">
            <v>0.96711509406011154</v>
          </cell>
          <cell r="G69">
            <v>0.97012635932761981</v>
          </cell>
          <cell r="H69">
            <v>0.9639820707269422</v>
          </cell>
          <cell r="I69">
            <v>0.94264951144379161</v>
          </cell>
          <cell r="J69">
            <v>0.99200560308588315</v>
          </cell>
          <cell r="K69">
            <v>0.99012725486479913</v>
          </cell>
          <cell r="L69">
            <v>1.0572884190881278</v>
          </cell>
          <cell r="M69">
            <v>1.0282395971693052</v>
          </cell>
          <cell r="N69">
            <v>1.021995902786841</v>
          </cell>
          <cell r="O69">
            <v>0.98480874163100152</v>
          </cell>
          <cell r="P69">
            <v>0.96755706217651272</v>
          </cell>
          <cell r="Q69">
            <v>0.94305860981854184</v>
          </cell>
          <cell r="R69">
            <v>0.92864218854324265</v>
          </cell>
          <cell r="S69">
            <v>0.9112509196777463</v>
          </cell>
          <cell r="T69">
            <v>0.89138199730795875</v>
          </cell>
          <cell r="U69">
            <v>0.86911768552817437</v>
          </cell>
          <cell r="V69">
            <v>0.84449722621706813</v>
          </cell>
          <cell r="W69">
            <v>0.83298807692228716</v>
          </cell>
          <cell r="X69">
            <v>0.82114465778203438</v>
          </cell>
          <cell r="Y69">
            <v>0.80887349856199542</v>
          </cell>
          <cell r="Z69">
            <v>0.796238560776793</v>
          </cell>
          <cell r="AA69">
            <v>0.78330060184076788</v>
          </cell>
          <cell r="AB69">
            <v>0.78017301089897306</v>
          </cell>
          <cell r="AC69">
            <v>0.77719558243025166</v>
          </cell>
          <cell r="AD69">
            <v>0.77437741919815406</v>
          </cell>
          <cell r="AE69">
            <v>0.77162045329097273</v>
          </cell>
          <cell r="AF69">
            <v>0.76903289283449305</v>
          </cell>
          <cell r="AG69">
            <v>0.76903289283449305</v>
          </cell>
          <cell r="AH69">
            <v>0.76903289283449305</v>
          </cell>
          <cell r="AI69">
            <v>0.76903289283449305</v>
          </cell>
          <cell r="AJ69">
            <v>0.76903289283449305</v>
          </cell>
          <cell r="AK69">
            <v>0.76903289283449305</v>
          </cell>
          <cell r="AL69">
            <v>0.76903289283449305</v>
          </cell>
          <cell r="AM69">
            <v>0.76903289283449305</v>
          </cell>
          <cell r="AN69">
            <v>0.76903289283449305</v>
          </cell>
          <cell r="AO69">
            <v>0.76903289283449305</v>
          </cell>
          <cell r="AP69">
            <v>0.76903289283449305</v>
          </cell>
          <cell r="AQ69">
            <v>0.76903289283449305</v>
          </cell>
          <cell r="AR69">
            <v>0.76903289283449305</v>
          </cell>
          <cell r="AS69">
            <v>0.76903289283449305</v>
          </cell>
          <cell r="AT69">
            <v>0.76903289283449305</v>
          </cell>
          <cell r="AU69">
            <v>0.76903289283449305</v>
          </cell>
          <cell r="AV69">
            <v>0.76903289283449305</v>
          </cell>
          <cell r="AW69">
            <v>0.76903289283449305</v>
          </cell>
          <cell r="AX69">
            <v>0.76903289283449305</v>
          </cell>
          <cell r="AY69">
            <v>0.76903289283449305</v>
          </cell>
          <cell r="AZ69">
            <v>0.76903289283449305</v>
          </cell>
          <cell r="BA69">
            <v>0.76903289283449305</v>
          </cell>
          <cell r="BB69">
            <v>0.76903289283449305</v>
          </cell>
          <cell r="BC69">
            <v>0.76903289283449305</v>
          </cell>
          <cell r="BD69">
            <v>0.76903289283449305</v>
          </cell>
          <cell r="BE69">
            <v>0.76903289283449305</v>
          </cell>
          <cell r="BF69">
            <v>0.76903289283449305</v>
          </cell>
          <cell r="BG69">
            <v>0.76903289283449305</v>
          </cell>
          <cell r="BH69">
            <v>0.76903289283449305</v>
          </cell>
          <cell r="BI69">
            <v>0.76903289283449305</v>
          </cell>
          <cell r="BJ69">
            <v>0.76903289283449305</v>
          </cell>
          <cell r="BK69">
            <v>0.76903289283449305</v>
          </cell>
          <cell r="BL69">
            <v>0.76903289283449305</v>
          </cell>
          <cell r="BM69">
            <v>0.76903289283449305</v>
          </cell>
          <cell r="BN69">
            <v>0.76903289283449305</v>
          </cell>
          <cell r="BO69">
            <v>0.76903289283449305</v>
          </cell>
          <cell r="BP69">
            <v>0.76903289283449305</v>
          </cell>
          <cell r="BQ69">
            <v>0.76903289283449305</v>
          </cell>
          <cell r="BR69">
            <v>0.76903289283449305</v>
          </cell>
          <cell r="BS69">
            <v>0.76903289283449305</v>
          </cell>
          <cell r="BT69">
            <v>0.76903289283449305</v>
          </cell>
          <cell r="BU69">
            <v>0.76903289283449305</v>
          </cell>
          <cell r="BV69">
            <v>0.76903289283449305</v>
          </cell>
          <cell r="BW69">
            <v>0.76903289283449305</v>
          </cell>
          <cell r="BX69">
            <v>0.76903289283449305</v>
          </cell>
          <cell r="BY69">
            <v>0.76903289283449305</v>
          </cell>
          <cell r="BZ69">
            <v>0.76903289283449305</v>
          </cell>
          <cell r="CA69">
            <v>0.76903289283449305</v>
          </cell>
          <cell r="CB69">
            <v>0.76903289283449305</v>
          </cell>
          <cell r="CC69">
            <v>0.76903289283449305</v>
          </cell>
          <cell r="CD69">
            <v>0.76903289283449305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4">
          <cell r="M104">
            <v>33138.852028959496</v>
          </cell>
        </row>
        <row r="209">
          <cell r="M209">
            <v>4886.9574881758663</v>
          </cell>
        </row>
      </sheetData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0E3E-9A72-4E25-BD0E-CEB411635EFD}">
  <sheetPr codeName="Sheet1">
    <outlinePr summaryBelow="0"/>
    <pageSetUpPr autoPageBreaks="0"/>
  </sheetPr>
  <dimension ref="A1:L41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11.5703125" defaultRowHeight="12" outlineLevelRow="2" x14ac:dyDescent="0.2"/>
  <cols>
    <col min="1" max="6" width="3.5703125" customWidth="1"/>
  </cols>
  <sheetData>
    <row r="1" spans="1:12" ht="15" x14ac:dyDescent="0.2">
      <c r="B1" s="6" t="s">
        <v>143</v>
      </c>
    </row>
    <row r="2" spans="1:12" ht="12.75" x14ac:dyDescent="0.2">
      <c r="B2" s="21" t="str">
        <f>"AusNet Future of Gas Modelling"&amp;Err_Chks_Msg&amp;Sens_Chks_Msg&amp;Alt_Chks_Msg</f>
        <v>AusNet Future of Gas Modelling</v>
      </c>
    </row>
    <row r="3" spans="1:12" x14ac:dyDescent="0.2">
      <c r="B3" s="1" t="s">
        <v>0</v>
      </c>
    </row>
    <row r="5" spans="1:12" s="2" customFormat="1" x14ac:dyDescent="0.2">
      <c r="A5"/>
      <c r="B5" s="3" t="s">
        <v>1</v>
      </c>
    </row>
    <row r="6" spans="1:12" outlineLevel="1" x14ac:dyDescent="0.2"/>
    <row r="7" spans="1:12" outlineLevel="1" x14ac:dyDescent="0.2">
      <c r="B7" s="4">
        <v>1</v>
      </c>
      <c r="C7" s="5" t="s">
        <v>2</v>
      </c>
    </row>
    <row r="8" spans="1:12" outlineLevel="1" x14ac:dyDescent="0.2">
      <c r="B8" s="4">
        <v>2</v>
      </c>
      <c r="C8" s="5" t="s">
        <v>2</v>
      </c>
    </row>
    <row r="9" spans="1:12" outlineLevel="1" x14ac:dyDescent="0.2">
      <c r="B9" s="4">
        <v>3</v>
      </c>
      <c r="C9" s="5" t="s">
        <v>2</v>
      </c>
    </row>
    <row r="11" spans="1:12" s="2" customFormat="1" x14ac:dyDescent="0.2">
      <c r="A11"/>
      <c r="B11" s="3" t="s">
        <v>3</v>
      </c>
    </row>
    <row r="13" spans="1:12" ht="12" customHeight="1" x14ac:dyDescent="0.2">
      <c r="B13" s="33">
        <v>1</v>
      </c>
      <c r="C13" s="191" t="str">
        <f>Assumptions!C9</f>
        <v>Assumptions</v>
      </c>
      <c r="D13" s="191"/>
      <c r="E13" s="191"/>
      <c r="F13" s="191"/>
      <c r="G13" s="191"/>
      <c r="H13" s="191"/>
      <c r="I13" s="191"/>
      <c r="J13" s="191"/>
      <c r="K13" s="191"/>
      <c r="L13" s="191"/>
    </row>
    <row r="14" spans="1:12" outlineLevel="1" x14ac:dyDescent="0.2">
      <c r="C14" s="34" t="s">
        <v>69</v>
      </c>
      <c r="D14" s="189" t="str">
        <f>Time!B1</f>
        <v>Time Series</v>
      </c>
      <c r="E14" s="189"/>
      <c r="F14" s="189"/>
      <c r="G14" s="189"/>
      <c r="H14" s="189"/>
      <c r="I14" s="189"/>
      <c r="J14" s="189"/>
      <c r="K14" s="189"/>
      <c r="L14" s="189"/>
    </row>
    <row r="15" spans="1:12" outlineLevel="1" x14ac:dyDescent="0.2">
      <c r="C15" s="34" t="s">
        <v>71</v>
      </c>
      <c r="D15" s="189" t="str">
        <f>GA!B1</f>
        <v>General Assumptions</v>
      </c>
      <c r="E15" s="189"/>
      <c r="F15" s="189"/>
      <c r="G15" s="189"/>
      <c r="H15" s="189"/>
      <c r="I15" s="189"/>
      <c r="J15" s="189"/>
      <c r="K15" s="189"/>
      <c r="L15" s="189"/>
    </row>
    <row r="16" spans="1:12" outlineLevel="1" x14ac:dyDescent="0.2">
      <c r="C16" s="34" t="s">
        <v>80</v>
      </c>
      <c r="D16" s="189" t="str">
        <f>Tariffs!B1</f>
        <v>Tariffs</v>
      </c>
      <c r="E16" s="189"/>
      <c r="F16" s="189"/>
      <c r="G16" s="189"/>
      <c r="H16" s="189"/>
      <c r="I16" s="189"/>
      <c r="J16" s="189"/>
      <c r="K16" s="189"/>
      <c r="L16" s="189"/>
    </row>
    <row r="17" spans="2:12" outlineLevel="1" x14ac:dyDescent="0.2">
      <c r="C17" s="34" t="s">
        <v>86</v>
      </c>
      <c r="D17" s="189" t="str">
        <f>Forecast!B1</f>
        <v>Current Period Forecast</v>
      </c>
      <c r="E17" s="189"/>
      <c r="F17" s="189"/>
      <c r="G17" s="189"/>
      <c r="H17" s="189"/>
      <c r="I17" s="189"/>
      <c r="J17" s="189"/>
      <c r="K17" s="189"/>
      <c r="L17" s="189"/>
    </row>
    <row r="18" spans="2:12" outlineLevel="1" x14ac:dyDescent="0.2">
      <c r="C18" s="34" t="s">
        <v>88</v>
      </c>
      <c r="D18" s="189" t="str">
        <f>Scenario_Inputs!B1</f>
        <v>Scenario Inputs</v>
      </c>
      <c r="E18" s="189"/>
      <c r="F18" s="189"/>
      <c r="G18" s="189"/>
      <c r="H18" s="189"/>
      <c r="I18" s="189"/>
      <c r="J18" s="189"/>
      <c r="K18" s="189"/>
      <c r="L18" s="189"/>
    </row>
    <row r="19" spans="2:12" outlineLevel="1" x14ac:dyDescent="0.2">
      <c r="C19" s="34" t="s">
        <v>179</v>
      </c>
      <c r="D19" s="189" t="str">
        <f>Scenarios!B1</f>
        <v>Scenarios</v>
      </c>
      <c r="E19" s="189"/>
      <c r="F19" s="189"/>
      <c r="G19" s="189"/>
      <c r="H19" s="189"/>
      <c r="I19" s="189"/>
      <c r="J19" s="189"/>
      <c r="K19" s="189"/>
      <c r="L19" s="189"/>
    </row>
    <row r="20" spans="2:12" outlineLevel="1" x14ac:dyDescent="0.2">
      <c r="C20" s="34" t="s">
        <v>272</v>
      </c>
      <c r="D20" s="189" t="str">
        <f>ACIL!B1</f>
        <v>ACIL Inputs &amp; Outputs</v>
      </c>
      <c r="E20" s="189"/>
      <c r="F20" s="189"/>
      <c r="G20" s="189"/>
      <c r="H20" s="189"/>
      <c r="I20" s="189"/>
      <c r="J20" s="189"/>
      <c r="K20" s="189"/>
      <c r="L20" s="189"/>
    </row>
    <row r="21" spans="2:12" ht="12" customHeight="1" x14ac:dyDescent="0.2">
      <c r="B21" s="33">
        <v>2</v>
      </c>
      <c r="C21" s="191" t="str">
        <f>Outputs!C9</f>
        <v>Outputs</v>
      </c>
      <c r="D21" s="191"/>
      <c r="E21" s="191"/>
      <c r="F21" s="191"/>
      <c r="G21" s="191"/>
      <c r="H21" s="191"/>
      <c r="I21" s="191"/>
      <c r="J21" s="191"/>
      <c r="K21" s="191"/>
      <c r="L21" s="191"/>
    </row>
    <row r="22" spans="2:12" x14ac:dyDescent="0.2">
      <c r="C22" s="97" t="s">
        <v>162</v>
      </c>
      <c r="D22" s="190" t="str">
        <f>Calcs!C9</f>
        <v>Calculations</v>
      </c>
      <c r="E22" s="190"/>
      <c r="F22" s="190"/>
      <c r="G22" s="190"/>
      <c r="H22" s="190"/>
      <c r="I22" s="190"/>
      <c r="J22" s="190"/>
      <c r="K22" s="190"/>
      <c r="L22" s="190"/>
    </row>
    <row r="23" spans="2:12" outlineLevel="1" collapsed="1" x14ac:dyDescent="0.2">
      <c r="C23" s="34" t="s">
        <v>69</v>
      </c>
      <c r="D23" s="189" t="str">
        <f>Base_Dep!B1</f>
        <v>Base Case Depreciation</v>
      </c>
      <c r="E23" s="189"/>
      <c r="F23" s="189"/>
      <c r="G23" s="189"/>
      <c r="H23" s="189"/>
      <c r="I23" s="189"/>
      <c r="J23" s="189"/>
      <c r="K23" s="189"/>
      <c r="L23" s="189"/>
    </row>
    <row r="24" spans="2:12" ht="11.45" hidden="1" customHeight="1" outlineLevel="2" x14ac:dyDescent="0.2">
      <c r="D24" s="35" t="s">
        <v>72</v>
      </c>
      <c r="E24" s="188" t="str">
        <f>TOC_Hdg_10</f>
        <v>Mains &amp; Services</v>
      </c>
      <c r="F24" s="188"/>
      <c r="G24" s="188"/>
      <c r="H24" s="188"/>
      <c r="I24" s="188"/>
      <c r="J24" s="188"/>
      <c r="K24" s="188"/>
      <c r="L24" s="188"/>
    </row>
    <row r="25" spans="2:12" ht="11.45" hidden="1" customHeight="1" outlineLevel="2" x14ac:dyDescent="0.2">
      <c r="D25" s="35" t="s">
        <v>72</v>
      </c>
      <c r="E25" s="188" t="str">
        <f>TOC_Hdg_14</f>
        <v>Meters &amp; SCADA</v>
      </c>
      <c r="F25" s="188"/>
      <c r="G25" s="188"/>
      <c r="H25" s="188"/>
      <c r="I25" s="188"/>
      <c r="J25" s="188"/>
      <c r="K25" s="188"/>
      <c r="L25" s="188"/>
    </row>
    <row r="26" spans="2:12" ht="11.45" hidden="1" customHeight="1" outlineLevel="2" x14ac:dyDescent="0.2">
      <c r="D26" s="35" t="s">
        <v>72</v>
      </c>
      <c r="E26" s="188" t="str">
        <f>TOC_Hdg_15</f>
        <v>IT &amp; Other</v>
      </c>
      <c r="F26" s="188"/>
      <c r="G26" s="188"/>
      <c r="H26" s="188"/>
      <c r="I26" s="188"/>
      <c r="J26" s="188"/>
      <c r="K26" s="188"/>
      <c r="L26" s="188"/>
    </row>
    <row r="27" spans="2:12" outlineLevel="1" x14ac:dyDescent="0.2">
      <c r="C27" s="34" t="s">
        <v>71</v>
      </c>
      <c r="D27" s="189" t="str">
        <f>FoG_Dep!B1</f>
        <v>Future of Gas Depreciation</v>
      </c>
      <c r="E27" s="189"/>
      <c r="F27" s="189"/>
      <c r="G27" s="189"/>
      <c r="H27" s="189"/>
      <c r="I27" s="189"/>
      <c r="J27" s="189"/>
      <c r="K27" s="189"/>
      <c r="L27" s="189"/>
    </row>
    <row r="28" spans="2:12" outlineLevel="1" collapsed="1" x14ac:dyDescent="0.2">
      <c r="C28" s="34" t="s">
        <v>80</v>
      </c>
      <c r="D28" s="189" t="str">
        <f>RAB!B1</f>
        <v>RAB Calculations</v>
      </c>
      <c r="E28" s="189"/>
      <c r="F28" s="189"/>
      <c r="G28" s="189"/>
      <c r="H28" s="189"/>
      <c r="I28" s="189"/>
      <c r="J28" s="189"/>
      <c r="K28" s="189"/>
      <c r="L28" s="189"/>
    </row>
    <row r="29" spans="2:12" ht="11.45" hidden="1" customHeight="1" outlineLevel="2" x14ac:dyDescent="0.2">
      <c r="D29" s="35" t="s">
        <v>72</v>
      </c>
      <c r="E29" s="188" t="str">
        <f>TOC_Hdg_16</f>
        <v>Mains &amp; Services - RAB</v>
      </c>
      <c r="F29" s="188"/>
      <c r="G29" s="188"/>
      <c r="H29" s="188"/>
      <c r="I29" s="188"/>
      <c r="J29" s="188"/>
      <c r="K29" s="188"/>
      <c r="L29" s="188"/>
    </row>
    <row r="30" spans="2:12" ht="11.45" hidden="1" customHeight="1" outlineLevel="2" x14ac:dyDescent="0.2">
      <c r="D30" s="35" t="s">
        <v>72</v>
      </c>
      <c r="E30" s="188" t="str">
        <f>TOC_Hdg_18</f>
        <v>Meters &amp; SCADA - RAB</v>
      </c>
      <c r="F30" s="188"/>
      <c r="G30" s="188"/>
      <c r="H30" s="188"/>
      <c r="I30" s="188"/>
      <c r="J30" s="188"/>
      <c r="K30" s="188"/>
      <c r="L30" s="188"/>
    </row>
    <row r="31" spans="2:12" ht="11.45" hidden="1" customHeight="1" outlineLevel="2" x14ac:dyDescent="0.2">
      <c r="D31" s="35" t="s">
        <v>72</v>
      </c>
      <c r="E31" s="188" t="str">
        <f>TOC_Hdg_19</f>
        <v>IT &amp; Other - RAB</v>
      </c>
      <c r="F31" s="188"/>
      <c r="G31" s="188"/>
      <c r="H31" s="188"/>
      <c r="I31" s="188"/>
      <c r="J31" s="188"/>
      <c r="K31" s="188"/>
      <c r="L31" s="188"/>
    </row>
    <row r="32" spans="2:12" x14ac:dyDescent="0.2">
      <c r="C32" s="97" t="s">
        <v>164</v>
      </c>
      <c r="D32" s="190" t="str">
        <f>Reports!C9</f>
        <v>Outputs</v>
      </c>
      <c r="E32" s="190"/>
      <c r="F32" s="190"/>
      <c r="G32" s="190"/>
      <c r="H32" s="190"/>
      <c r="I32" s="190"/>
      <c r="J32" s="190"/>
      <c r="K32" s="190"/>
      <c r="L32" s="190"/>
    </row>
    <row r="33" spans="2:12" outlineLevel="1" x14ac:dyDescent="0.2">
      <c r="C33" s="34" t="s">
        <v>69</v>
      </c>
      <c r="D33" s="189" t="str">
        <f>BB!B1</f>
        <v>RAB &amp; Building Block</v>
      </c>
      <c r="E33" s="189"/>
      <c r="F33" s="189"/>
      <c r="G33" s="189"/>
      <c r="H33" s="189"/>
      <c r="I33" s="189"/>
      <c r="J33" s="189"/>
      <c r="K33" s="189"/>
      <c r="L33" s="189"/>
    </row>
    <row r="34" spans="2:12" outlineLevel="1" x14ac:dyDescent="0.2">
      <c r="C34" s="34" t="s">
        <v>71</v>
      </c>
      <c r="D34" s="189" t="str">
        <f>Analysis!B1</f>
        <v>Analysis</v>
      </c>
      <c r="E34" s="189"/>
      <c r="F34" s="189"/>
      <c r="G34" s="189"/>
      <c r="H34" s="189"/>
      <c r="I34" s="189"/>
      <c r="J34" s="189"/>
      <c r="K34" s="189"/>
      <c r="L34" s="189"/>
    </row>
    <row r="35" spans="2:12" outlineLevel="1" x14ac:dyDescent="0.2">
      <c r="C35" s="34" t="s">
        <v>80</v>
      </c>
      <c r="D35" s="189" t="str">
        <f>Demand!B1</f>
        <v>Demand &amp; Revenue</v>
      </c>
      <c r="E35" s="189"/>
      <c r="F35" s="189"/>
      <c r="G35" s="189"/>
      <c r="H35" s="189"/>
      <c r="I35" s="189"/>
      <c r="J35" s="189"/>
      <c r="K35" s="189"/>
      <c r="L35" s="189"/>
    </row>
    <row r="36" spans="2:12" ht="12" customHeight="1" x14ac:dyDescent="0.2">
      <c r="B36" s="33">
        <v>3</v>
      </c>
      <c r="C36" s="191" t="str">
        <f>Appendices!C9</f>
        <v>Appendices</v>
      </c>
      <c r="D36" s="191"/>
      <c r="E36" s="191"/>
      <c r="F36" s="191"/>
      <c r="G36" s="191"/>
      <c r="H36" s="191"/>
      <c r="I36" s="191"/>
      <c r="J36" s="191"/>
      <c r="K36" s="191"/>
      <c r="L36" s="191"/>
    </row>
    <row r="37" spans="2:12" outlineLevel="1" x14ac:dyDescent="0.2">
      <c r="C37" s="34" t="s">
        <v>69</v>
      </c>
      <c r="D37" s="189" t="str">
        <f>Lookups!B1</f>
        <v>Lookups</v>
      </c>
      <c r="E37" s="189"/>
      <c r="F37" s="189"/>
      <c r="G37" s="189"/>
      <c r="H37" s="189"/>
      <c r="I37" s="189"/>
      <c r="J37" s="189"/>
      <c r="K37" s="189"/>
      <c r="L37" s="189"/>
    </row>
    <row r="38" spans="2:12" outlineLevel="1" collapsed="1" x14ac:dyDescent="0.2">
      <c r="C38" s="34" t="s">
        <v>71</v>
      </c>
      <c r="D38" s="189" t="str">
        <f>Checks!B1</f>
        <v>Checks</v>
      </c>
      <c r="E38" s="189"/>
      <c r="F38" s="189"/>
      <c r="G38" s="189"/>
      <c r="H38" s="189"/>
      <c r="I38" s="189"/>
      <c r="J38" s="189"/>
      <c r="K38" s="189"/>
      <c r="L38" s="189"/>
    </row>
    <row r="39" spans="2:12" ht="11.45" hidden="1" customHeight="1" outlineLevel="2" x14ac:dyDescent="0.2">
      <c r="D39" s="35" t="s">
        <v>72</v>
      </c>
      <c r="E39" s="188" t="str">
        <f>TOC_Hdg_1</f>
        <v>Error Checks</v>
      </c>
      <c r="F39" s="188"/>
      <c r="G39" s="188"/>
      <c r="H39" s="188"/>
      <c r="I39" s="188"/>
      <c r="J39" s="188"/>
      <c r="K39" s="188"/>
      <c r="L39" s="188"/>
    </row>
    <row r="40" spans="2:12" ht="11.45" hidden="1" customHeight="1" outlineLevel="2" x14ac:dyDescent="0.2">
      <c r="D40" s="35" t="s">
        <v>72</v>
      </c>
      <c r="E40" s="188" t="str">
        <f>TOC_Hdg_2</f>
        <v>Sensitivity Checks</v>
      </c>
      <c r="F40" s="188"/>
      <c r="G40" s="188"/>
      <c r="H40" s="188"/>
      <c r="I40" s="188"/>
      <c r="J40" s="188"/>
      <c r="K40" s="188"/>
      <c r="L40" s="188"/>
    </row>
    <row r="41" spans="2:12" ht="11.45" hidden="1" customHeight="1" outlineLevel="2" x14ac:dyDescent="0.2">
      <c r="D41" s="35" t="s">
        <v>72</v>
      </c>
      <c r="E41" s="188" t="str">
        <f>TOC_Hdg_3</f>
        <v>Alert Checks</v>
      </c>
      <c r="F41" s="188"/>
      <c r="G41" s="188"/>
      <c r="H41" s="188"/>
      <c r="I41" s="188"/>
      <c r="J41" s="188"/>
      <c r="K41" s="188"/>
      <c r="L41" s="188"/>
    </row>
  </sheetData>
  <mergeCells count="29">
    <mergeCell ref="D19:L19"/>
    <mergeCell ref="D20:L20"/>
    <mergeCell ref="D28:L28"/>
    <mergeCell ref="E30:L30"/>
    <mergeCell ref="D35:L35"/>
    <mergeCell ref="D27:L27"/>
    <mergeCell ref="E29:L29"/>
    <mergeCell ref="C21:L21"/>
    <mergeCell ref="D22:L22"/>
    <mergeCell ref="E24:L24"/>
    <mergeCell ref="D23:L23"/>
    <mergeCell ref="E25:L25"/>
    <mergeCell ref="E26:L26"/>
    <mergeCell ref="D18:L18"/>
    <mergeCell ref="C13:L13"/>
    <mergeCell ref="D14:L14"/>
    <mergeCell ref="D16:L16"/>
    <mergeCell ref="D17:L17"/>
    <mergeCell ref="D15:L15"/>
    <mergeCell ref="E41:L41"/>
    <mergeCell ref="E40:L40"/>
    <mergeCell ref="D37:L37"/>
    <mergeCell ref="D33:L33"/>
    <mergeCell ref="E31:L31"/>
    <mergeCell ref="D34:L34"/>
    <mergeCell ref="D32:L32"/>
    <mergeCell ref="C36:L36"/>
    <mergeCell ref="E39:L39"/>
    <mergeCell ref="D38:L38"/>
  </mergeCells>
  <hyperlinks>
    <hyperlink ref="B13" location="HL_Sheet_Main_4" tooltip="Go to Assumptions" display="HL_Sheet_Main_4" xr:uid="{3A660C0B-A5CC-42E8-AA39-D27BD89FEA32}"/>
    <hyperlink ref="C13" location="HL_Sheet_Main_4" tooltip="Go to Assumptions" display="HL_Sheet_Main_4" xr:uid="{9D52339B-F433-4C14-B9D4-2699D475F1F5}"/>
    <hyperlink ref="C14" location="HL_Sheet_Main_5" tooltip="Go to Time Series" display="HL_Sheet_Main_5" xr:uid="{64B1D394-9B62-49DA-9A84-11CDA558A1D8}"/>
    <hyperlink ref="D14" location="HL_Sheet_Main_5" tooltip="Go to Time Series" display="HL_Sheet_Main_5" xr:uid="{D4DFC64C-C7CF-4CEB-9443-83C0CD1AC4CC}"/>
    <hyperlink ref="C15" location="HL_Sheet_Main_7" tooltip="Go to General Assumptions" display="HL_Sheet_Main_7" xr:uid="{89EF9D38-6AAA-4BAC-AADE-6E66D71FFCCC}"/>
    <hyperlink ref="D15" location="HL_Sheet_Main_7" tooltip="Go to General Assumptions" display="HL_Sheet_Main_7" xr:uid="{4B0A2661-EE60-4D89-8D10-B3FBEE8D2D85}"/>
    <hyperlink ref="C16" location="HL_Sheet_Main_19" tooltip="Go to Tariffs" display="HL_Sheet_Main_19" xr:uid="{29BD7CAC-3012-4197-B848-7983C2F8F46E}"/>
    <hyperlink ref="D16" location="HL_Sheet_Main_19" tooltip="Go to Tariffs" display="HL_Sheet_Main_19" xr:uid="{B2FD0DB6-F8D1-4ED4-BA91-802057457F2C}"/>
    <hyperlink ref="C17" location="HL_Sheet_Main_14" tooltip="Go to Current Period Forecast" display="HL_Sheet_Main_14" xr:uid="{42AB6469-7EA5-4FE3-8AFB-CF306EA70F86}"/>
    <hyperlink ref="D17" location="HL_Sheet_Main_14" tooltip="Go to Current Period Forecast" display="HL_Sheet_Main_14" xr:uid="{BB05F176-7079-4D2B-B775-8E4E1894E658}"/>
    <hyperlink ref="C18" location="HL_Sheet_Main_15" tooltip="Go to Scenarios" display="HL_Sheet_Main_15" xr:uid="{8B9BF488-3D72-4A6E-8D81-C03E6307F5B5}"/>
    <hyperlink ref="D18" location="HL_Sheet_Main_15" tooltip="Go to Scenarios" display="HL_Sheet_Main_15" xr:uid="{90D3BF06-AF33-41D4-B9E6-9E68E5FA06C0}"/>
    <hyperlink ref="C19" location="HL_Sheet_Main_18" tooltip="Go to Scenarios" display="HL_Sheet_Main_18" xr:uid="{68BB8FEC-E16B-436D-82F8-4E6A93E91DDA}"/>
    <hyperlink ref="D19" location="HL_Sheet_Main_18" tooltip="Go to Scenarios" display="HL_Sheet_Main_18" xr:uid="{0230D840-9A04-487F-887E-40B48ABC1829}"/>
    <hyperlink ref="C20" location="HL_Sheet_Main_21" tooltip="Go to ACIL Inputs &amp; Outputs" display="HL_Sheet_Main_21" xr:uid="{B1063840-7A3C-47E8-8515-FCE7D00EEAE0}"/>
    <hyperlink ref="D20" location="HL_Sheet_Main_21" tooltip="Go to ACIL Inputs &amp; Outputs" display="HL_Sheet_Main_21" xr:uid="{0207AF9C-9C50-4D72-9F7E-748278C199E0}"/>
    <hyperlink ref="B21" location="HL_Sheet_Main_11" tooltip="Go to Outputs" display="HL_Sheet_Main_11" xr:uid="{83DFA101-61EA-4BE9-B9A9-3305778B364D}"/>
    <hyperlink ref="C21" location="HL_Sheet_Main_11" tooltip="Go to Outputs" display="HL_Sheet_Main_11" xr:uid="{9271FA90-3AC1-4099-9195-19046C8A67AF}"/>
    <hyperlink ref="C22" location="HL_Sheet_Main_8" tooltip="Go to Calculations" display="HL_Sheet_Main_8" xr:uid="{B0B7D5FC-74A2-499B-A7EE-2E3D78FF1627}"/>
    <hyperlink ref="D22" location="HL_Sheet_Main_8" tooltip="Go to Calculations" display="HL_Sheet_Main_8" xr:uid="{1AA030B3-5170-421D-87A3-7160CED1282D}"/>
    <hyperlink ref="C23" location="HL_Sheet_Main_12" tooltip="Go to Base Case Depreciation" display="HL_Sheet_Main_12" xr:uid="{1D321BF1-CA0C-4CBF-9056-3596128F616C}"/>
    <hyperlink ref="D23" location="HL_Sheet_Main_12" tooltip="Go to Base Case Depreciation" display="HL_Sheet_Main_12" xr:uid="{6DE0B53A-3171-4E77-8797-1A1DFFFBD512}"/>
    <hyperlink ref="D24" location="HL_TOC_10" tooltip="Go to Mains &amp; Services" display="HL_TOC_10" xr:uid="{60F023A6-A486-48B5-9CF9-41E5D01B36EE}"/>
    <hyperlink ref="E24" location="HL_TOC_10" tooltip="Go to Mains &amp; Services" display="HL_TOC_10" xr:uid="{E7FB47AA-F015-454E-A7EC-ED5458EEF0A7}"/>
    <hyperlink ref="D25" location="HL_TOC_14" tooltip="Go to Meters &amp; SCADA" display="HL_TOC_14" xr:uid="{23ECC21B-8D1E-4315-887E-4CBE1CACF64F}"/>
    <hyperlink ref="E25" location="HL_TOC_14" tooltip="Go to Meters &amp; SCADA" display="HL_TOC_14" xr:uid="{254F841C-515B-4B1F-81A5-16D51AF47B1D}"/>
    <hyperlink ref="D26" location="HL_TOC_15" tooltip="Go to IT &amp; Other" display="HL_TOC_15" xr:uid="{FBD16074-EC43-4845-AC3B-A7676AD4A1C0}"/>
    <hyperlink ref="E26" location="HL_TOC_15" tooltip="Go to IT &amp; Other" display="HL_TOC_15" xr:uid="{BDFCC147-298E-49D4-B8D7-1AB60920167C}"/>
    <hyperlink ref="C27" location="HL_Sheet_Main_16" tooltip="Go to Future of Gas Depreciation" display="HL_Sheet_Main_16" xr:uid="{1AC62F90-64EE-4C3C-900E-D33661ECD77E}"/>
    <hyperlink ref="D27" location="HL_Sheet_Main_16" tooltip="Go to Future of Gas Depreciation" display="HL_Sheet_Main_16" xr:uid="{96F74554-120D-4B97-9228-CD352DE5502F}"/>
    <hyperlink ref="C28" location="HL_Sheet_Main_20" tooltip="Go to RAB Calculations" display="HL_Sheet_Main_20" xr:uid="{FA988742-D77A-496A-A744-C7078C4D140E}"/>
    <hyperlink ref="D28" location="HL_Sheet_Main_20" tooltip="Go to RAB Calculations" display="HL_Sheet_Main_20" xr:uid="{05577A88-3EFE-4503-AC8A-0ACA4CDCA293}"/>
    <hyperlink ref="D29" location="HL_TOC_16" tooltip="Go to Mains &amp; Services - RAB" display="HL_TOC_16" xr:uid="{C8AE7B17-EC9E-45AC-85E8-1FC2404FE085}"/>
    <hyperlink ref="E29" location="HL_TOC_16" tooltip="Go to Mains &amp; Services - RAB" display="HL_TOC_16" xr:uid="{79D3A106-40C7-45CC-9A5C-5483D25048AC}"/>
    <hyperlink ref="D30" location="HL_TOC_18" tooltip="Go to Meters &amp; SCADA - RAB" display="HL_TOC_18" xr:uid="{4D936A1D-2B92-46E1-B10C-DA0A81640CAF}"/>
    <hyperlink ref="E30" location="HL_TOC_18" tooltip="Go to Meters &amp; SCADA - RAB" display="HL_TOC_18" xr:uid="{14FB1DEA-8003-4FF6-B9B8-E7A6843112B8}"/>
    <hyperlink ref="D31" location="HL_TOC_19" tooltip="Go to IT &amp; Other - RAB" display="HL_TOC_19" xr:uid="{E7C6D5EA-D8C8-4E91-A2BB-B22C4B8DAF14}"/>
    <hyperlink ref="E31" location="HL_TOC_19" tooltip="Go to IT &amp; Other - RAB" display="HL_TOC_19" xr:uid="{E6460D2F-B257-4F73-85FF-057493354255}"/>
    <hyperlink ref="C32" location="HL_Sheet_Main_9" tooltip="Go to Outputs" display="HL_Sheet_Main_9" xr:uid="{577C1E38-AFB2-4DF0-AAFA-0EEE2D9A57D0}"/>
    <hyperlink ref="D32" location="HL_Sheet_Main_9" tooltip="Go to Outputs" display="HL_Sheet_Main_9" xr:uid="{F7152905-0585-452B-B278-9C947FB64102}"/>
    <hyperlink ref="C33" location="HL_Sheet_Main_17" tooltip="Go to RAB &amp; Building Block" display="HL_Sheet_Main_17" xr:uid="{9C8DC5D4-6CE7-433A-A660-E02ED37B1CAE}"/>
    <hyperlink ref="D33" location="HL_Sheet_Main_17" tooltip="Go to RAB &amp; Building Block" display="HL_Sheet_Main_17" xr:uid="{C2C10988-F744-40EB-8F06-11326B873B05}"/>
    <hyperlink ref="C34" location="HL_Sheet_Main_10" tooltip="Go to Analysis" display="HL_Sheet_Main_10" xr:uid="{D5CEBF25-A9E9-49E5-8113-B6D5660D7822}"/>
    <hyperlink ref="D34" location="HL_Sheet_Main_10" tooltip="Go to Analysis" display="HL_Sheet_Main_10" xr:uid="{0C1BE58A-A2D4-4E76-9BD5-A329C29BD305}"/>
    <hyperlink ref="C35" location="HL_Sheet_Main_13" tooltip="Go to Demand &amp; Revenue" display="HL_Sheet_Main_13" xr:uid="{40747091-420A-4600-B533-8E2D35281B2D}"/>
    <hyperlink ref="D35" location="HL_Sheet_Main_13" tooltip="Go to Demand &amp; Revenue" display="HL_Sheet_Main_13" xr:uid="{6D372EAF-EA58-408A-8A81-1BE1EC7B69E4}"/>
    <hyperlink ref="B36" location="HL_Sheet_Main_2" tooltip="Go to Appendices" display="HL_Sheet_Main_2" xr:uid="{6A4DC56C-3CC8-44D4-93E1-D7820A5D5B52}"/>
    <hyperlink ref="C36" location="HL_Sheet_Main_2" tooltip="Go to Appendices" display="HL_Sheet_Main_2" xr:uid="{7E0526A7-C1BC-4123-9EE5-F3F1F1564D04}"/>
    <hyperlink ref="C37" location="HL_Sheet_Main_6" tooltip="Go to Lookups" display="HL_Sheet_Main_6" xr:uid="{C116F5DB-5F2F-494A-9DDB-D794D1666458}"/>
    <hyperlink ref="D37" location="HL_Sheet_Main_6" tooltip="Go to Lookups" display="HL_Sheet_Main_6" xr:uid="{09FFCF87-49FA-4C7B-BAB0-787113D05A52}"/>
    <hyperlink ref="C38" location="HL_Sheet_Main_3" tooltip="Go to Checks" display="HL_Sheet_Main_3" xr:uid="{EA3794B3-A4A3-43E6-B6FB-581971F5CB2E}"/>
    <hyperlink ref="D38" location="HL_Sheet_Main_3" tooltip="Go to Checks" display="HL_Sheet_Main_3" xr:uid="{D9B6F938-7DA4-4E78-9137-38ECFA4890CA}"/>
    <hyperlink ref="D39" location="HL_TOC_1" tooltip="Go to Error Checks" display="HL_TOC_1" xr:uid="{D2F1781B-6687-43EE-A2B1-BAF1A184E0C6}"/>
    <hyperlink ref="E39" location="HL_TOC_1" tooltip="Go to Error Checks" display="HL_TOC_1" xr:uid="{6063D6F6-B962-4CC9-837D-B0AEA603C049}"/>
    <hyperlink ref="D40" location="HL_TOC_2" tooltip="Go to Sensitivity Checks" display="HL_TOC_2" xr:uid="{B8BA5736-1B3E-412F-A0A5-9F6AAD8DFF56}"/>
    <hyperlink ref="E40" location="HL_TOC_2" tooltip="Go to Sensitivity Checks" display="HL_TOC_2" xr:uid="{ED70AC87-8933-4068-A793-A14954AC9B33}"/>
    <hyperlink ref="D41" location="HL_TOC_3" tooltip="Go to Alert Checks" display="HL_TOC_3" xr:uid="{AC3C3897-9CA5-4D39-811B-C5A49AE9611F}"/>
    <hyperlink ref="E41" location="HL_TOC_3" tooltip="Go to Alert Checks" display="HL_TOC_3" xr:uid="{56E1E1E4-7DD9-4DBB-88B9-725444BAAB74}"/>
  </hyperlinks>
  <pageMargins left="0.39370078740157499" right="0.39370078740157499" top="0.59055118110236204" bottom="0.98425196850393704" header="0" footer="0.31496062992126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FEF6-2723-4723-97A2-14768824A51A}">
  <sheetPr codeName="Sheet9">
    <pageSetUpPr autoPageBreaks="0" fitToPage="1"/>
  </sheetPr>
  <dimension ref="C9:G20"/>
  <sheetViews>
    <sheetView showGridLines="0" zoomScaleNormal="100" workbookViewId="0">
      <selection activeCell="K92" sqref="K9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70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8" tooltip="Go to Next Sheet" display="HL_Sheet_Main_8" xr:uid="{86C57C12-E557-4333-8501-E4546A286013}"/>
    <hyperlink ref="C13" location="HL_Sheet_Main_21" tooltip="Go to Previous Sheet" display="HL_Sheet_Main_21" xr:uid="{7E7D95F6-3319-4740-AB0B-1BB369ACF5F4}"/>
    <hyperlink ref="C12" location="HL_Home" tooltip="Go to Table of Contents" display="HL_Home" xr:uid="{F6D107C0-7D4D-4472-B89B-07A20C5536C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1060-4935-451D-ACB7-911A111C66E7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155</v>
      </c>
    </row>
    <row r="10" spans="3:7" ht="12.75" x14ac:dyDescent="0.2">
      <c r="C10" s="9" t="s">
        <v>161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11" tooltip="Go to Previous Sheet" display="HL_Sheet_Main_11" xr:uid="{4C336E49-D956-48E9-9934-7099D09103BB}"/>
    <hyperlink ref="D13" location="HL_Sheet_Main_12" tooltip="Go to Next Sheet" display="HL_Sheet_Main_12" xr:uid="{9E361D56-6500-465C-ACA9-6BEA94288EE8}"/>
    <hyperlink ref="C12" location="HL_Home" tooltip="Go to Table of Contents" display="HL_Home" xr:uid="{D3103F88-31BF-48C2-A436-6B2FC47A7606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D156-0A2F-4A8A-9C86-317B333146FC}">
  <sheetPr codeName="Sheet12">
    <pageSetUpPr autoPageBreaks="0"/>
  </sheetPr>
  <dimension ref="A1:CH296"/>
  <sheetViews>
    <sheetView showGridLines="0" zoomScaleNormal="100" workbookViewId="0">
      <pane xSplit="9" ySplit="11" topLeftCell="J20" activePane="bottomRight" state="frozen"/>
      <selection pane="topRight" activeCell="J1" sqref="J1"/>
      <selection pane="bottomLeft" activeCell="A12" sqref="A12"/>
      <selection pane="bottomRight" activeCell="P30" sqref="P30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101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2" x14ac:dyDescent="0.2">
      <c r="B15" s="51" t="str">
        <f>GA!F8</f>
        <v>Mains &amp; Services</v>
      </c>
    </row>
    <row r="16" spans="1:86" s="36" customFormat="1" outlineLevel="1" x14ac:dyDescent="0.2"/>
    <row r="17" spans="6:86" s="36" customFormat="1" outlineLevel="1" x14ac:dyDescent="0.2">
      <c r="F17" s="125" t="s">
        <v>118</v>
      </c>
      <c r="J17" s="82">
        <f>IF(J$9&lt;=Ts_Last_Yr_Current_Fcast,Forecast!J21,0)</f>
        <v>72.099999999999994</v>
      </c>
      <c r="K17" s="82">
        <f>IF(K$9&lt;=Ts_Last_Yr_Current_Fcast,Forecast!K21,0)</f>
        <v>66.400000000000006</v>
      </c>
      <c r="L17" s="82">
        <f>IF(L$9&lt;=Ts_Last_Yr_Current_Fcast,Forecast!L21,0)</f>
        <v>55.3</v>
      </c>
      <c r="M17" s="82">
        <f>IF(M$9&lt;=Ts_Last_Yr_Current_Fcast,Forecast!M21,0)</f>
        <v>49.1</v>
      </c>
      <c r="N17" s="82">
        <f>IF(N$9&lt;=Ts_Last_Yr_Current_Fcast,Forecast!N21,0)</f>
        <v>37.299999999999997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1" x14ac:dyDescent="0.2">
      <c r="F18" s="211" t="s">
        <v>119</v>
      </c>
      <c r="G18" s="211"/>
      <c r="H18" s="211"/>
      <c r="I18" s="211"/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8">
        <f>Scenarios!J15</f>
        <v>20.572483683887459</v>
      </c>
      <c r="P18" s="128">
        <f>Scenarios!K15</f>
        <v>20.527318464511495</v>
      </c>
      <c r="Q18" s="128">
        <f>Scenarios!L15</f>
        <v>19.85695204378165</v>
      </c>
      <c r="R18" s="128">
        <f>Scenarios!M15</f>
        <v>19.233308263785563</v>
      </c>
      <c r="S18" s="128">
        <f>Scenarios!N15</f>
        <v>18.544252786762211</v>
      </c>
      <c r="T18" s="128">
        <f>Scenarios!O15</f>
        <v>17.82560630394082</v>
      </c>
      <c r="U18" s="128">
        <f>Scenarios!P15</f>
        <v>17.145895355064223</v>
      </c>
      <c r="V18" s="128">
        <f>Scenarios!Q15</f>
        <v>16.453725035325295</v>
      </c>
      <c r="W18" s="128">
        <f>Scenarios!R15</f>
        <v>15.745980502008443</v>
      </c>
      <c r="X18" s="128">
        <f>Scenarios!S15</f>
        <v>14.944790687224078</v>
      </c>
      <c r="Y18" s="128">
        <f>Scenarios!T15</f>
        <v>13.726211948551489</v>
      </c>
      <c r="Z18" s="128">
        <f>Scenarios!U15</f>
        <v>12.453123462356185</v>
      </c>
      <c r="AA18" s="128">
        <f>Scenarios!V15</f>
        <v>11.583407107828979</v>
      </c>
      <c r="AB18" s="128">
        <f>Scenarios!W15</f>
        <v>10.810250877484869</v>
      </c>
      <c r="AC18" s="128">
        <f>Scenarios!X15</f>
        <v>10.002831377269338</v>
      </c>
      <c r="AD18" s="128">
        <f>Scenarios!Y15</f>
        <v>9.1673782926135541</v>
      </c>
      <c r="AE18" s="128">
        <f>Scenarios!Z15</f>
        <v>8.3101213089486841</v>
      </c>
      <c r="AF18" s="128">
        <f>Scenarios!AA15</f>
        <v>7.2862202400000813</v>
      </c>
      <c r="AG18" s="128">
        <f>Scenarios!AB15</f>
        <v>6.346419924372241</v>
      </c>
      <c r="AH18" s="128">
        <f>Scenarios!AC15</f>
        <v>5.4486699854047842</v>
      </c>
      <c r="AI18" s="128">
        <f>Scenarios!AD15</f>
        <v>4.6132169007489994</v>
      </c>
      <c r="AJ18" s="128">
        <f>Scenarios!AE15</f>
        <v>3.7808786588087986</v>
      </c>
      <c r="AK18" s="128">
        <f>Scenarios!AF15</f>
        <v>3.5472654551400153</v>
      </c>
      <c r="AL18" s="128">
        <f>Scenarios!AG15</f>
        <v>3.6204642589562335</v>
      </c>
      <c r="AM18" s="128">
        <f>Scenarios!AH15</f>
        <v>3.5036576571218423</v>
      </c>
      <c r="AN18" s="128">
        <f>Scenarios!AI15</f>
        <v>3.5394783483510555</v>
      </c>
      <c r="AO18" s="128">
        <f>Scenarios!AJ15</f>
        <v>3.5893158318003966</v>
      </c>
      <c r="AP18" s="128">
        <f>Scenarios!AK15</f>
        <v>3.6360384725341528</v>
      </c>
      <c r="AQ18" s="128">
        <f>Scenarios!AL15</f>
        <v>3.6765314278367422</v>
      </c>
      <c r="AR18" s="128">
        <f>Scenarios!AM15</f>
        <v>4.5190963824021546</v>
      </c>
      <c r="AS18" s="128">
        <f>Scenarios!AN15</f>
        <v>4.5222112251177382</v>
      </c>
      <c r="AT18" s="128">
        <f>Scenarios!AO15</f>
        <v>4.4957350620352763</v>
      </c>
      <c r="AU18" s="128">
        <f>Scenarios!AP15</f>
        <v>4.4786034270995652</v>
      </c>
      <c r="AV18" s="128">
        <f>Scenarios!AQ15</f>
        <v>4.4474549999437274</v>
      </c>
      <c r="AW18" s="128">
        <f>Scenarios!AR15</f>
        <v>4.4256511009346413</v>
      </c>
      <c r="AX18" s="128">
        <f>Scenarios!AS15</f>
        <v>4.3976175164943871</v>
      </c>
      <c r="AY18" s="128">
        <f>Scenarios!AT15</f>
        <v>4.3789284602008847</v>
      </c>
      <c r="AZ18" s="128">
        <f>Scenarios!AU15</f>
        <v>4.3368780835405039</v>
      </c>
      <c r="BA18" s="128">
        <f>Scenarios!AV15</f>
        <v>4.310401920458041</v>
      </c>
      <c r="BB18" s="128">
        <f>Scenarios!AW15</f>
        <v>4.28392575737558</v>
      </c>
      <c r="BC18" s="128">
        <f>Scenarios!AX15</f>
        <v>4.2590070156509094</v>
      </c>
      <c r="BD18" s="128">
        <f>Scenarios!AY15</f>
        <v>4.2216289030639036</v>
      </c>
      <c r="BE18" s="128">
        <f>Scenarios!AZ15</f>
        <v>4.1951527399814408</v>
      </c>
      <c r="BF18" s="128">
        <f>Scenarios!BA15</f>
        <v>4.164004312825603</v>
      </c>
      <c r="BG18" s="128">
        <f>Scenarios!BB15</f>
        <v>4.1437578351743092</v>
      </c>
      <c r="BH18" s="128">
        <f>Scenarios!BC15</f>
        <v>4.104822301229512</v>
      </c>
      <c r="BI18" s="128">
        <f>Scenarios!BD15</f>
        <v>4.0799035595048414</v>
      </c>
      <c r="BJ18" s="128">
        <f>Scenarios!BE15</f>
        <v>4.0643293459269225</v>
      </c>
      <c r="BK18" s="128">
        <f>Scenarios!BF15</f>
        <v>4.0565422391379631</v>
      </c>
      <c r="BL18" s="128">
        <f>Scenarios!BG15</f>
        <v>4.0316234974132925</v>
      </c>
      <c r="BM18" s="128">
        <f>Scenarios!BH15</f>
        <v>4.01293444111979</v>
      </c>
      <c r="BN18" s="128">
        <f>Scenarios!BI15</f>
        <v>3.9880156993951199</v>
      </c>
      <c r="BO18" s="128">
        <f>Scenarios!BJ15</f>
        <v>3.9771137498905769</v>
      </c>
      <c r="BP18" s="128">
        <f>Scenarios!BK15</f>
        <v>3.9506375868081145</v>
      </c>
      <c r="BQ18" s="128">
        <f>Scenarios!BL15</f>
        <v>3.9366207945879879</v>
      </c>
      <c r="BR18" s="128">
        <f>Scenarios!BM15</f>
        <v>3.921046581010069</v>
      </c>
      <c r="BS18" s="128">
        <f>Scenarios!BN15</f>
        <v>3.9132594742211095</v>
      </c>
      <c r="BT18" s="128">
        <f>Scenarios!BO15</f>
        <v>3.891455575212023</v>
      </c>
      <c r="BU18" s="128">
        <f>Scenarios!BP15</f>
        <v>3.8743239402763119</v>
      </c>
      <c r="BV18" s="128">
        <f>Scenarios!BQ15</f>
        <v>3.855634883982809</v>
      </c>
      <c r="BW18" s="128">
        <f>Scenarios!BR15</f>
        <v>3.8431755131204746</v>
      </c>
      <c r="BX18" s="128">
        <f>Scenarios!BS15</f>
        <v>3.8104696646068446</v>
      </c>
      <c r="BY18" s="128">
        <f>Scenarios!BT15</f>
        <v>3.7964528723867179</v>
      </c>
      <c r="BZ18" s="128">
        <f>Scenarios!BU15</f>
        <v>3.7699767093042555</v>
      </c>
      <c r="CA18" s="128">
        <f>Scenarios!BV15</f>
        <v>3.7590747597997121</v>
      </c>
      <c r="CB18" s="128">
        <f>Scenarios!BW15</f>
        <v>3.7325985967172497</v>
      </c>
      <c r="CC18" s="128">
        <f>Scenarios!BX15</f>
        <v>3.7061224336347878</v>
      </c>
      <c r="CD18" s="128">
        <f>Scenarios!BY15</f>
        <v>3.6827611132679099</v>
      </c>
      <c r="CE18" s="128">
        <f>Scenarios!BZ15</f>
        <v>3.6671868996899906</v>
      </c>
      <c r="CF18" s="128">
        <f>Scenarios!CA15</f>
        <v>3.634481051176361</v>
      </c>
      <c r="CG18" s="128">
        <f>Scenarios!CB15</f>
        <v>3.6142345735250667</v>
      </c>
      <c r="CH18" s="128">
        <f>Scenarios!CC15</f>
        <v>3.5846435677270208</v>
      </c>
    </row>
    <row r="19" spans="6:86" s="36" customFormat="1" outlineLevel="1" x14ac:dyDescent="0.2">
      <c r="F19" s="91" t="s">
        <v>100</v>
      </c>
      <c r="J19" s="56">
        <f t="shared" ref="J19:AO19" si="18">SUM(J17:J18)</f>
        <v>72.099999999999994</v>
      </c>
      <c r="K19" s="56">
        <f t="shared" si="18"/>
        <v>66.400000000000006</v>
      </c>
      <c r="L19" s="56">
        <f t="shared" si="18"/>
        <v>55.3</v>
      </c>
      <c r="M19" s="56">
        <f t="shared" si="18"/>
        <v>49.1</v>
      </c>
      <c r="N19" s="56">
        <f t="shared" si="18"/>
        <v>37.299999999999997</v>
      </c>
      <c r="O19" s="56">
        <f t="shared" si="18"/>
        <v>20.572483683887459</v>
      </c>
      <c r="P19" s="56">
        <f t="shared" si="18"/>
        <v>20.527318464511495</v>
      </c>
      <c r="Q19" s="56">
        <f t="shared" si="18"/>
        <v>19.85695204378165</v>
      </c>
      <c r="R19" s="56">
        <f t="shared" si="18"/>
        <v>19.233308263785563</v>
      </c>
      <c r="S19" s="56">
        <f t="shared" si="18"/>
        <v>18.544252786762211</v>
      </c>
      <c r="T19" s="56">
        <f t="shared" si="18"/>
        <v>17.82560630394082</v>
      </c>
      <c r="U19" s="56">
        <f t="shared" si="18"/>
        <v>17.145895355064223</v>
      </c>
      <c r="V19" s="56">
        <f t="shared" si="18"/>
        <v>16.453725035325295</v>
      </c>
      <c r="W19" s="56">
        <f t="shared" si="18"/>
        <v>15.745980502008443</v>
      </c>
      <c r="X19" s="56">
        <f t="shared" si="18"/>
        <v>14.944790687224078</v>
      </c>
      <c r="Y19" s="56">
        <f t="shared" si="18"/>
        <v>13.726211948551489</v>
      </c>
      <c r="Z19" s="56">
        <f t="shared" si="18"/>
        <v>12.453123462356185</v>
      </c>
      <c r="AA19" s="56">
        <f t="shared" si="18"/>
        <v>11.583407107828979</v>
      </c>
      <c r="AB19" s="56">
        <f t="shared" si="18"/>
        <v>10.810250877484869</v>
      </c>
      <c r="AC19" s="56">
        <f t="shared" si="18"/>
        <v>10.002831377269338</v>
      </c>
      <c r="AD19" s="56">
        <f t="shared" si="18"/>
        <v>9.1673782926135541</v>
      </c>
      <c r="AE19" s="56">
        <f t="shared" si="18"/>
        <v>8.3101213089486841</v>
      </c>
      <c r="AF19" s="56">
        <f t="shared" si="18"/>
        <v>7.2862202400000813</v>
      </c>
      <c r="AG19" s="56">
        <f t="shared" si="18"/>
        <v>6.346419924372241</v>
      </c>
      <c r="AH19" s="56">
        <f t="shared" si="18"/>
        <v>5.4486699854047842</v>
      </c>
      <c r="AI19" s="56">
        <f t="shared" si="18"/>
        <v>4.6132169007489994</v>
      </c>
      <c r="AJ19" s="56">
        <f t="shared" si="18"/>
        <v>3.7808786588087986</v>
      </c>
      <c r="AK19" s="56">
        <f t="shared" si="18"/>
        <v>3.5472654551400153</v>
      </c>
      <c r="AL19" s="56">
        <f t="shared" si="18"/>
        <v>3.6204642589562335</v>
      </c>
      <c r="AM19" s="56">
        <f t="shared" si="18"/>
        <v>3.5036576571218423</v>
      </c>
      <c r="AN19" s="56">
        <f t="shared" si="18"/>
        <v>3.5394783483510555</v>
      </c>
      <c r="AO19" s="56">
        <f t="shared" si="18"/>
        <v>3.5893158318003966</v>
      </c>
      <c r="AP19" s="56">
        <f t="shared" ref="AP19:BU19" si="19">SUM(AP17:AP18)</f>
        <v>3.6360384725341528</v>
      </c>
      <c r="AQ19" s="56">
        <f t="shared" si="19"/>
        <v>3.6765314278367422</v>
      </c>
      <c r="AR19" s="56">
        <f t="shared" si="19"/>
        <v>4.5190963824021546</v>
      </c>
      <c r="AS19" s="56">
        <f t="shared" si="19"/>
        <v>4.5222112251177382</v>
      </c>
      <c r="AT19" s="56">
        <f t="shared" si="19"/>
        <v>4.4957350620352763</v>
      </c>
      <c r="AU19" s="56">
        <f t="shared" si="19"/>
        <v>4.4786034270995652</v>
      </c>
      <c r="AV19" s="56">
        <f t="shared" si="19"/>
        <v>4.4474549999437274</v>
      </c>
      <c r="AW19" s="56">
        <f t="shared" si="19"/>
        <v>4.4256511009346413</v>
      </c>
      <c r="AX19" s="56">
        <f t="shared" si="19"/>
        <v>4.3976175164943871</v>
      </c>
      <c r="AY19" s="56">
        <f t="shared" si="19"/>
        <v>4.3789284602008847</v>
      </c>
      <c r="AZ19" s="56">
        <f t="shared" si="19"/>
        <v>4.3368780835405039</v>
      </c>
      <c r="BA19" s="56">
        <f t="shared" si="19"/>
        <v>4.310401920458041</v>
      </c>
      <c r="BB19" s="56">
        <f t="shared" si="19"/>
        <v>4.28392575737558</v>
      </c>
      <c r="BC19" s="56">
        <f t="shared" si="19"/>
        <v>4.2590070156509094</v>
      </c>
      <c r="BD19" s="56">
        <f t="shared" si="19"/>
        <v>4.2216289030639036</v>
      </c>
      <c r="BE19" s="56">
        <f t="shared" si="19"/>
        <v>4.1951527399814408</v>
      </c>
      <c r="BF19" s="56">
        <f t="shared" si="19"/>
        <v>4.164004312825603</v>
      </c>
      <c r="BG19" s="56">
        <f t="shared" si="19"/>
        <v>4.1437578351743092</v>
      </c>
      <c r="BH19" s="56">
        <f t="shared" si="19"/>
        <v>4.104822301229512</v>
      </c>
      <c r="BI19" s="56">
        <f t="shared" si="19"/>
        <v>4.0799035595048414</v>
      </c>
      <c r="BJ19" s="56">
        <f t="shared" si="19"/>
        <v>4.0643293459269225</v>
      </c>
      <c r="BK19" s="56">
        <f t="shared" si="19"/>
        <v>4.0565422391379631</v>
      </c>
      <c r="BL19" s="56">
        <f t="shared" si="19"/>
        <v>4.0316234974132925</v>
      </c>
      <c r="BM19" s="56">
        <f t="shared" si="19"/>
        <v>4.01293444111979</v>
      </c>
      <c r="BN19" s="56">
        <f t="shared" si="19"/>
        <v>3.9880156993951199</v>
      </c>
      <c r="BO19" s="56">
        <f t="shared" si="19"/>
        <v>3.9771137498905769</v>
      </c>
      <c r="BP19" s="56">
        <f t="shared" si="19"/>
        <v>3.9506375868081145</v>
      </c>
      <c r="BQ19" s="56">
        <f t="shared" si="19"/>
        <v>3.9366207945879879</v>
      </c>
      <c r="BR19" s="56">
        <f t="shared" si="19"/>
        <v>3.921046581010069</v>
      </c>
      <c r="BS19" s="56">
        <f t="shared" si="19"/>
        <v>3.9132594742211095</v>
      </c>
      <c r="BT19" s="56">
        <f t="shared" si="19"/>
        <v>3.891455575212023</v>
      </c>
      <c r="BU19" s="56">
        <f t="shared" si="19"/>
        <v>3.8743239402763119</v>
      </c>
      <c r="BV19" s="56">
        <f t="shared" ref="BV19:CH19" si="20">SUM(BV17:BV18)</f>
        <v>3.855634883982809</v>
      </c>
      <c r="BW19" s="56">
        <f t="shared" si="20"/>
        <v>3.8431755131204746</v>
      </c>
      <c r="BX19" s="56">
        <f t="shared" si="20"/>
        <v>3.8104696646068446</v>
      </c>
      <c r="BY19" s="56">
        <f t="shared" si="20"/>
        <v>3.7964528723867179</v>
      </c>
      <c r="BZ19" s="56">
        <f t="shared" si="20"/>
        <v>3.7699767093042555</v>
      </c>
      <c r="CA19" s="56">
        <f t="shared" si="20"/>
        <v>3.7590747597997121</v>
      </c>
      <c r="CB19" s="56">
        <f t="shared" si="20"/>
        <v>3.7325985967172497</v>
      </c>
      <c r="CC19" s="56">
        <f t="shared" si="20"/>
        <v>3.7061224336347878</v>
      </c>
      <c r="CD19" s="56">
        <f t="shared" si="20"/>
        <v>3.6827611132679099</v>
      </c>
      <c r="CE19" s="56">
        <f t="shared" si="20"/>
        <v>3.6671868996899906</v>
      </c>
      <c r="CF19" s="56">
        <f t="shared" si="20"/>
        <v>3.634481051176361</v>
      </c>
      <c r="CG19" s="56">
        <f t="shared" si="20"/>
        <v>3.6142345735250667</v>
      </c>
      <c r="CH19" s="56">
        <f t="shared" si="20"/>
        <v>3.5846435677270208</v>
      </c>
    </row>
    <row r="20" spans="6:86" s="36" customFormat="1" outlineLevel="1" x14ac:dyDescent="0.2"/>
    <row r="21" spans="6:86" s="36" customFormat="1" outlineLevel="1" x14ac:dyDescent="0.2">
      <c r="F21" s="91" t="s">
        <v>113</v>
      </c>
      <c r="G21" s="167">
        <f>GA!I8</f>
        <v>50</v>
      </c>
    </row>
    <row r="22" spans="6:86" s="36" customFormat="1" outlineLevel="1" x14ac:dyDescent="0.2"/>
    <row r="23" spans="6:86" s="36" customFormat="1" outlineLevel="1" x14ac:dyDescent="0.2">
      <c r="F23" s="61">
        <f>Ts_First_Fin_Yr-1</f>
        <v>2023</v>
      </c>
      <c r="G23" s="167">
        <f>GA!H8</f>
        <v>33</v>
      </c>
      <c r="H23" s="56">
        <f>GA!G8</f>
        <v>1730.3566237966645</v>
      </c>
      <c r="J23" s="169">
        <f t="shared" ref="J23:AO23" si="21">IF(J$8&lt;=$G23,$H23/$G23,0)</f>
        <v>52.43504920595953</v>
      </c>
      <c r="K23" s="169">
        <f t="shared" si="21"/>
        <v>52.43504920595953</v>
      </c>
      <c r="L23" s="169">
        <f t="shared" si="21"/>
        <v>52.43504920595953</v>
      </c>
      <c r="M23" s="169">
        <f t="shared" si="21"/>
        <v>52.43504920595953</v>
      </c>
      <c r="N23" s="169">
        <f t="shared" si="21"/>
        <v>52.43504920595953</v>
      </c>
      <c r="O23" s="169">
        <f t="shared" si="21"/>
        <v>52.43504920595953</v>
      </c>
      <c r="P23" s="169">
        <f t="shared" si="21"/>
        <v>52.43504920595953</v>
      </c>
      <c r="Q23" s="169">
        <f t="shared" si="21"/>
        <v>52.43504920595953</v>
      </c>
      <c r="R23" s="169">
        <f t="shared" si="21"/>
        <v>52.43504920595953</v>
      </c>
      <c r="S23" s="169">
        <f t="shared" si="21"/>
        <v>52.43504920595953</v>
      </c>
      <c r="T23" s="169">
        <f t="shared" si="21"/>
        <v>52.43504920595953</v>
      </c>
      <c r="U23" s="169">
        <f t="shared" si="21"/>
        <v>52.43504920595953</v>
      </c>
      <c r="V23" s="169">
        <f t="shared" si="21"/>
        <v>52.43504920595953</v>
      </c>
      <c r="W23" s="169">
        <f t="shared" si="21"/>
        <v>52.43504920595953</v>
      </c>
      <c r="X23" s="169">
        <f t="shared" si="21"/>
        <v>52.43504920595953</v>
      </c>
      <c r="Y23" s="169">
        <f t="shared" si="21"/>
        <v>52.43504920595953</v>
      </c>
      <c r="Z23" s="169">
        <f t="shared" si="21"/>
        <v>52.43504920595953</v>
      </c>
      <c r="AA23" s="169">
        <f t="shared" si="21"/>
        <v>52.43504920595953</v>
      </c>
      <c r="AB23" s="169">
        <f t="shared" si="21"/>
        <v>52.43504920595953</v>
      </c>
      <c r="AC23" s="169">
        <f t="shared" si="21"/>
        <v>52.43504920595953</v>
      </c>
      <c r="AD23" s="169">
        <f t="shared" si="21"/>
        <v>52.43504920595953</v>
      </c>
      <c r="AE23" s="169">
        <f t="shared" si="21"/>
        <v>52.43504920595953</v>
      </c>
      <c r="AF23" s="169">
        <f t="shared" si="21"/>
        <v>52.43504920595953</v>
      </c>
      <c r="AG23" s="169">
        <f t="shared" si="21"/>
        <v>52.43504920595953</v>
      </c>
      <c r="AH23" s="169">
        <f t="shared" si="21"/>
        <v>52.43504920595953</v>
      </c>
      <c r="AI23" s="169">
        <f t="shared" si="21"/>
        <v>52.43504920595953</v>
      </c>
      <c r="AJ23" s="169">
        <f t="shared" si="21"/>
        <v>52.43504920595953</v>
      </c>
      <c r="AK23" s="169">
        <f t="shared" si="21"/>
        <v>52.43504920595953</v>
      </c>
      <c r="AL23" s="169">
        <f t="shared" si="21"/>
        <v>52.43504920595953</v>
      </c>
      <c r="AM23" s="169">
        <f t="shared" si="21"/>
        <v>52.43504920595953</v>
      </c>
      <c r="AN23" s="169">
        <f t="shared" si="21"/>
        <v>52.43504920595953</v>
      </c>
      <c r="AO23" s="169">
        <f t="shared" si="21"/>
        <v>52.43504920595953</v>
      </c>
      <c r="AP23" s="169">
        <f t="shared" ref="AP23:BU23" si="22">IF(AP$8&lt;=$G23,$H23/$G23,0)</f>
        <v>52.43504920595953</v>
      </c>
      <c r="AQ23" s="169">
        <f t="shared" si="22"/>
        <v>0</v>
      </c>
      <c r="AR23" s="169">
        <f t="shared" si="22"/>
        <v>0</v>
      </c>
      <c r="AS23" s="169">
        <f t="shared" si="22"/>
        <v>0</v>
      </c>
      <c r="AT23" s="169">
        <f t="shared" si="22"/>
        <v>0</v>
      </c>
      <c r="AU23" s="169">
        <f t="shared" si="22"/>
        <v>0</v>
      </c>
      <c r="AV23" s="169">
        <f t="shared" si="22"/>
        <v>0</v>
      </c>
      <c r="AW23" s="169">
        <f t="shared" si="22"/>
        <v>0</v>
      </c>
      <c r="AX23" s="169">
        <f t="shared" si="22"/>
        <v>0</v>
      </c>
      <c r="AY23" s="169">
        <f t="shared" si="22"/>
        <v>0</v>
      </c>
      <c r="AZ23" s="169">
        <f t="shared" si="22"/>
        <v>0</v>
      </c>
      <c r="BA23" s="169">
        <f t="shared" si="22"/>
        <v>0</v>
      </c>
      <c r="BB23" s="169">
        <f t="shared" si="22"/>
        <v>0</v>
      </c>
      <c r="BC23" s="169">
        <f t="shared" si="22"/>
        <v>0</v>
      </c>
      <c r="BD23" s="169">
        <f t="shared" si="22"/>
        <v>0</v>
      </c>
      <c r="BE23" s="169">
        <f t="shared" si="22"/>
        <v>0</v>
      </c>
      <c r="BF23" s="169">
        <f t="shared" si="22"/>
        <v>0</v>
      </c>
      <c r="BG23" s="169">
        <f t="shared" si="22"/>
        <v>0</v>
      </c>
      <c r="BH23" s="169">
        <f t="shared" si="22"/>
        <v>0</v>
      </c>
      <c r="BI23" s="169">
        <f t="shared" si="22"/>
        <v>0</v>
      </c>
      <c r="BJ23" s="169">
        <f t="shared" si="22"/>
        <v>0</v>
      </c>
      <c r="BK23" s="169">
        <f t="shared" si="22"/>
        <v>0</v>
      </c>
      <c r="BL23" s="169">
        <f t="shared" si="22"/>
        <v>0</v>
      </c>
      <c r="BM23" s="169">
        <f t="shared" si="22"/>
        <v>0</v>
      </c>
      <c r="BN23" s="169">
        <f t="shared" si="22"/>
        <v>0</v>
      </c>
      <c r="BO23" s="169">
        <f t="shared" si="22"/>
        <v>0</v>
      </c>
      <c r="BP23" s="169">
        <f t="shared" si="22"/>
        <v>0</v>
      </c>
      <c r="BQ23" s="169">
        <f t="shared" si="22"/>
        <v>0</v>
      </c>
      <c r="BR23" s="169">
        <f t="shared" si="22"/>
        <v>0</v>
      </c>
      <c r="BS23" s="169">
        <f t="shared" si="22"/>
        <v>0</v>
      </c>
      <c r="BT23" s="169">
        <f t="shared" si="22"/>
        <v>0</v>
      </c>
      <c r="BU23" s="169">
        <f t="shared" si="22"/>
        <v>0</v>
      </c>
      <c r="BV23" s="169">
        <f t="shared" ref="BV23:CH23" si="23">IF(BV$8&lt;=$G23,$H23/$G23,0)</f>
        <v>0</v>
      </c>
      <c r="BW23" s="169">
        <f t="shared" si="23"/>
        <v>0</v>
      </c>
      <c r="BX23" s="169">
        <f t="shared" si="23"/>
        <v>0</v>
      </c>
      <c r="BY23" s="169">
        <f t="shared" si="23"/>
        <v>0</v>
      </c>
      <c r="BZ23" s="169">
        <f t="shared" si="23"/>
        <v>0</v>
      </c>
      <c r="CA23" s="169">
        <f t="shared" si="23"/>
        <v>0</v>
      </c>
      <c r="CB23" s="169">
        <f t="shared" si="23"/>
        <v>0</v>
      </c>
      <c r="CC23" s="169">
        <f t="shared" si="23"/>
        <v>0</v>
      </c>
      <c r="CD23" s="169">
        <f t="shared" si="23"/>
        <v>0</v>
      </c>
      <c r="CE23" s="169">
        <f t="shared" si="23"/>
        <v>0</v>
      </c>
      <c r="CF23" s="169">
        <f t="shared" si="23"/>
        <v>0</v>
      </c>
      <c r="CG23" s="169">
        <f t="shared" si="23"/>
        <v>0</v>
      </c>
      <c r="CH23" s="169">
        <f t="shared" si="23"/>
        <v>0</v>
      </c>
    </row>
    <row r="24" spans="6:86" s="36" customFormat="1" ht="5.85" customHeight="1" outlineLevel="1" x14ac:dyDescent="0.2"/>
    <row r="25" spans="6:86" s="36" customFormat="1" outlineLevel="1" x14ac:dyDescent="0.2">
      <c r="F25" s="74">
        <f>Ts_First_Fin_Yr-1+ROWS(F$25:F25)</f>
        <v>2024</v>
      </c>
      <c r="G25" s="167">
        <f t="shared" ref="G25:G56" si="24">$G$21</f>
        <v>50</v>
      </c>
      <c r="H25" s="56">
        <f t="shared" ref="H25:H56" si="25">INDEX($J$19:$CH$19,MATCH($F25,$J$9:$CH$9,0))</f>
        <v>72.099999999999994</v>
      </c>
      <c r="J25" s="169">
        <f t="shared" ref="J25:S34" si="26">IF(OR(J$9&lt;=$F25,J$9&gt;($F25+$G25)),0,INDEX($J$19:$CH$19,MATCH($F25,$J$9:$CH$9,0))/$G25)</f>
        <v>0</v>
      </c>
      <c r="K25" s="169">
        <f t="shared" si="26"/>
        <v>1.4419999999999999</v>
      </c>
      <c r="L25" s="169">
        <f t="shared" si="26"/>
        <v>1.4419999999999999</v>
      </c>
      <c r="M25" s="169">
        <f t="shared" si="26"/>
        <v>1.4419999999999999</v>
      </c>
      <c r="N25" s="169">
        <f t="shared" si="26"/>
        <v>1.4419999999999999</v>
      </c>
      <c r="O25" s="169">
        <f t="shared" si="26"/>
        <v>1.4419999999999999</v>
      </c>
      <c r="P25" s="169">
        <f t="shared" si="26"/>
        <v>1.4419999999999999</v>
      </c>
      <c r="Q25" s="169">
        <f t="shared" si="26"/>
        <v>1.4419999999999999</v>
      </c>
      <c r="R25" s="169">
        <f t="shared" si="26"/>
        <v>1.4419999999999999</v>
      </c>
      <c r="S25" s="169">
        <f t="shared" si="26"/>
        <v>1.4419999999999999</v>
      </c>
      <c r="T25" s="169">
        <f t="shared" ref="T25:AC34" si="27">IF(OR(T$9&lt;=$F25,T$9&gt;($F25+$G25)),0,INDEX($J$19:$CH$19,MATCH($F25,$J$9:$CH$9,0))/$G25)</f>
        <v>1.4419999999999999</v>
      </c>
      <c r="U25" s="169">
        <f t="shared" si="27"/>
        <v>1.4419999999999999</v>
      </c>
      <c r="V25" s="169">
        <f t="shared" si="27"/>
        <v>1.4419999999999999</v>
      </c>
      <c r="W25" s="169">
        <f t="shared" si="27"/>
        <v>1.4419999999999999</v>
      </c>
      <c r="X25" s="169">
        <f t="shared" si="27"/>
        <v>1.4419999999999999</v>
      </c>
      <c r="Y25" s="169">
        <f t="shared" si="27"/>
        <v>1.4419999999999999</v>
      </c>
      <c r="Z25" s="169">
        <f t="shared" si="27"/>
        <v>1.4419999999999999</v>
      </c>
      <c r="AA25" s="169">
        <f t="shared" si="27"/>
        <v>1.4419999999999999</v>
      </c>
      <c r="AB25" s="169">
        <f t="shared" si="27"/>
        <v>1.4419999999999999</v>
      </c>
      <c r="AC25" s="169">
        <f t="shared" si="27"/>
        <v>1.4419999999999999</v>
      </c>
      <c r="AD25" s="169">
        <f t="shared" ref="AD25:AM34" si="28">IF(OR(AD$9&lt;=$F25,AD$9&gt;($F25+$G25)),0,INDEX($J$19:$CH$19,MATCH($F25,$J$9:$CH$9,0))/$G25)</f>
        <v>1.4419999999999999</v>
      </c>
      <c r="AE25" s="169">
        <f t="shared" si="28"/>
        <v>1.4419999999999999</v>
      </c>
      <c r="AF25" s="169">
        <f t="shared" si="28"/>
        <v>1.4419999999999999</v>
      </c>
      <c r="AG25" s="169">
        <f t="shared" si="28"/>
        <v>1.4419999999999999</v>
      </c>
      <c r="AH25" s="169">
        <f t="shared" si="28"/>
        <v>1.4419999999999999</v>
      </c>
      <c r="AI25" s="169">
        <f t="shared" si="28"/>
        <v>1.4419999999999999</v>
      </c>
      <c r="AJ25" s="169">
        <f t="shared" si="28"/>
        <v>1.4419999999999999</v>
      </c>
      <c r="AK25" s="169">
        <f t="shared" si="28"/>
        <v>1.4419999999999999</v>
      </c>
      <c r="AL25" s="169">
        <f t="shared" si="28"/>
        <v>1.4419999999999999</v>
      </c>
      <c r="AM25" s="169">
        <f t="shared" si="28"/>
        <v>1.4419999999999999</v>
      </c>
      <c r="AN25" s="169">
        <f t="shared" ref="AN25:AW34" si="29">IF(OR(AN$9&lt;=$F25,AN$9&gt;($F25+$G25)),0,INDEX($J$19:$CH$19,MATCH($F25,$J$9:$CH$9,0))/$G25)</f>
        <v>1.4419999999999999</v>
      </c>
      <c r="AO25" s="169">
        <f t="shared" si="29"/>
        <v>1.4419999999999999</v>
      </c>
      <c r="AP25" s="169">
        <f t="shared" si="29"/>
        <v>1.4419999999999999</v>
      </c>
      <c r="AQ25" s="169">
        <f t="shared" si="29"/>
        <v>1.4419999999999999</v>
      </c>
      <c r="AR25" s="169">
        <f t="shared" si="29"/>
        <v>1.4419999999999999</v>
      </c>
      <c r="AS25" s="169">
        <f t="shared" si="29"/>
        <v>1.4419999999999999</v>
      </c>
      <c r="AT25" s="169">
        <f t="shared" si="29"/>
        <v>1.4419999999999999</v>
      </c>
      <c r="AU25" s="169">
        <f t="shared" si="29"/>
        <v>1.4419999999999999</v>
      </c>
      <c r="AV25" s="169">
        <f t="shared" si="29"/>
        <v>1.4419999999999999</v>
      </c>
      <c r="AW25" s="169">
        <f t="shared" si="29"/>
        <v>1.4419999999999999</v>
      </c>
      <c r="AX25" s="169">
        <f t="shared" ref="AX25:BG34" si="30">IF(OR(AX$9&lt;=$F25,AX$9&gt;($F25+$G25)),0,INDEX($J$19:$CH$19,MATCH($F25,$J$9:$CH$9,0))/$G25)</f>
        <v>1.4419999999999999</v>
      </c>
      <c r="AY25" s="169">
        <f t="shared" si="30"/>
        <v>1.4419999999999999</v>
      </c>
      <c r="AZ25" s="169">
        <f t="shared" si="30"/>
        <v>1.4419999999999999</v>
      </c>
      <c r="BA25" s="169">
        <f t="shared" si="30"/>
        <v>1.4419999999999999</v>
      </c>
      <c r="BB25" s="169">
        <f t="shared" si="30"/>
        <v>1.4419999999999999</v>
      </c>
      <c r="BC25" s="169">
        <f t="shared" si="30"/>
        <v>1.4419999999999999</v>
      </c>
      <c r="BD25" s="169">
        <f t="shared" si="30"/>
        <v>1.4419999999999999</v>
      </c>
      <c r="BE25" s="169">
        <f t="shared" si="30"/>
        <v>1.4419999999999999</v>
      </c>
      <c r="BF25" s="169">
        <f t="shared" si="30"/>
        <v>1.4419999999999999</v>
      </c>
      <c r="BG25" s="169">
        <f t="shared" si="30"/>
        <v>1.4419999999999999</v>
      </c>
      <c r="BH25" s="169">
        <f t="shared" ref="BH25:BQ34" si="31">IF(OR(BH$9&lt;=$F25,BH$9&gt;($F25+$G25)),0,INDEX($J$19:$CH$19,MATCH($F25,$J$9:$CH$9,0))/$G25)</f>
        <v>1.4419999999999999</v>
      </c>
      <c r="BI25" s="169">
        <f t="shared" si="31"/>
        <v>0</v>
      </c>
      <c r="BJ25" s="169">
        <f t="shared" si="31"/>
        <v>0</v>
      </c>
      <c r="BK25" s="169">
        <f t="shared" si="31"/>
        <v>0</v>
      </c>
      <c r="BL25" s="169">
        <f t="shared" si="31"/>
        <v>0</v>
      </c>
      <c r="BM25" s="169">
        <f t="shared" si="31"/>
        <v>0</v>
      </c>
      <c r="BN25" s="169">
        <f t="shared" si="31"/>
        <v>0</v>
      </c>
      <c r="BO25" s="169">
        <f t="shared" si="31"/>
        <v>0</v>
      </c>
      <c r="BP25" s="169">
        <f t="shared" si="31"/>
        <v>0</v>
      </c>
      <c r="BQ25" s="169">
        <f t="shared" si="31"/>
        <v>0</v>
      </c>
      <c r="BR25" s="169">
        <f t="shared" ref="BR25:CA34" si="32">IF(OR(BR$9&lt;=$F25,BR$9&gt;($F25+$G25)),0,INDEX($J$19:$CH$19,MATCH($F25,$J$9:$CH$9,0))/$G25)</f>
        <v>0</v>
      </c>
      <c r="BS25" s="169">
        <f t="shared" si="32"/>
        <v>0</v>
      </c>
      <c r="BT25" s="169">
        <f t="shared" si="32"/>
        <v>0</v>
      </c>
      <c r="BU25" s="169">
        <f t="shared" si="32"/>
        <v>0</v>
      </c>
      <c r="BV25" s="169">
        <f t="shared" si="32"/>
        <v>0</v>
      </c>
      <c r="BW25" s="169">
        <f t="shared" si="32"/>
        <v>0</v>
      </c>
      <c r="BX25" s="169">
        <f t="shared" si="32"/>
        <v>0</v>
      </c>
      <c r="BY25" s="169">
        <f t="shared" si="32"/>
        <v>0</v>
      </c>
      <c r="BZ25" s="169">
        <f t="shared" si="32"/>
        <v>0</v>
      </c>
      <c r="CA25" s="169">
        <f t="shared" si="32"/>
        <v>0</v>
      </c>
      <c r="CB25" s="169">
        <f t="shared" ref="CB25:CH34" si="33">IF(OR(CB$9&lt;=$F25,CB$9&gt;($F25+$G25)),0,INDEX($J$19:$CH$19,MATCH($F25,$J$9:$CH$9,0))/$G25)</f>
        <v>0</v>
      </c>
      <c r="CC25" s="169">
        <f t="shared" si="33"/>
        <v>0</v>
      </c>
      <c r="CD25" s="169">
        <f t="shared" si="33"/>
        <v>0</v>
      </c>
      <c r="CE25" s="169">
        <f t="shared" si="33"/>
        <v>0</v>
      </c>
      <c r="CF25" s="169">
        <f t="shared" si="33"/>
        <v>0</v>
      </c>
      <c r="CG25" s="169">
        <f t="shared" si="33"/>
        <v>0</v>
      </c>
      <c r="CH25" s="169">
        <f t="shared" si="33"/>
        <v>0</v>
      </c>
    </row>
    <row r="26" spans="6:86" s="36" customFormat="1" outlineLevel="1" x14ac:dyDescent="0.2">
      <c r="F26" s="74">
        <f>Ts_First_Fin_Yr-1+ROWS(F$25:F26)</f>
        <v>2025</v>
      </c>
      <c r="G26" s="167">
        <f t="shared" si="24"/>
        <v>50</v>
      </c>
      <c r="H26" s="56">
        <f t="shared" si="25"/>
        <v>66.400000000000006</v>
      </c>
      <c r="J26" s="169">
        <f t="shared" si="26"/>
        <v>0</v>
      </c>
      <c r="K26" s="169">
        <f t="shared" si="26"/>
        <v>0</v>
      </c>
      <c r="L26" s="169">
        <f t="shared" si="26"/>
        <v>1.3280000000000001</v>
      </c>
      <c r="M26" s="169">
        <f t="shared" si="26"/>
        <v>1.3280000000000001</v>
      </c>
      <c r="N26" s="169">
        <f t="shared" si="26"/>
        <v>1.3280000000000001</v>
      </c>
      <c r="O26" s="169">
        <f t="shared" si="26"/>
        <v>1.3280000000000001</v>
      </c>
      <c r="P26" s="169">
        <f t="shared" si="26"/>
        <v>1.3280000000000001</v>
      </c>
      <c r="Q26" s="169">
        <f t="shared" si="26"/>
        <v>1.3280000000000001</v>
      </c>
      <c r="R26" s="169">
        <f t="shared" si="26"/>
        <v>1.3280000000000001</v>
      </c>
      <c r="S26" s="169">
        <f t="shared" si="26"/>
        <v>1.3280000000000001</v>
      </c>
      <c r="T26" s="169">
        <f t="shared" si="27"/>
        <v>1.3280000000000001</v>
      </c>
      <c r="U26" s="169">
        <f t="shared" si="27"/>
        <v>1.3280000000000001</v>
      </c>
      <c r="V26" s="169">
        <f t="shared" si="27"/>
        <v>1.3280000000000001</v>
      </c>
      <c r="W26" s="169">
        <f t="shared" si="27"/>
        <v>1.3280000000000001</v>
      </c>
      <c r="X26" s="169">
        <f t="shared" si="27"/>
        <v>1.3280000000000001</v>
      </c>
      <c r="Y26" s="169">
        <f t="shared" si="27"/>
        <v>1.3280000000000001</v>
      </c>
      <c r="Z26" s="169">
        <f t="shared" si="27"/>
        <v>1.3280000000000001</v>
      </c>
      <c r="AA26" s="169">
        <f t="shared" si="27"/>
        <v>1.3280000000000001</v>
      </c>
      <c r="AB26" s="169">
        <f t="shared" si="27"/>
        <v>1.3280000000000001</v>
      </c>
      <c r="AC26" s="169">
        <f t="shared" si="27"/>
        <v>1.3280000000000001</v>
      </c>
      <c r="AD26" s="169">
        <f t="shared" si="28"/>
        <v>1.3280000000000001</v>
      </c>
      <c r="AE26" s="169">
        <f t="shared" si="28"/>
        <v>1.3280000000000001</v>
      </c>
      <c r="AF26" s="169">
        <f t="shared" si="28"/>
        <v>1.3280000000000001</v>
      </c>
      <c r="AG26" s="169">
        <f t="shared" si="28"/>
        <v>1.3280000000000001</v>
      </c>
      <c r="AH26" s="169">
        <f t="shared" si="28"/>
        <v>1.3280000000000001</v>
      </c>
      <c r="AI26" s="169">
        <f t="shared" si="28"/>
        <v>1.3280000000000001</v>
      </c>
      <c r="AJ26" s="169">
        <f t="shared" si="28"/>
        <v>1.3280000000000001</v>
      </c>
      <c r="AK26" s="169">
        <f t="shared" si="28"/>
        <v>1.3280000000000001</v>
      </c>
      <c r="AL26" s="169">
        <f t="shared" si="28"/>
        <v>1.3280000000000001</v>
      </c>
      <c r="AM26" s="169">
        <f t="shared" si="28"/>
        <v>1.3280000000000001</v>
      </c>
      <c r="AN26" s="169">
        <f t="shared" si="29"/>
        <v>1.3280000000000001</v>
      </c>
      <c r="AO26" s="169">
        <f t="shared" si="29"/>
        <v>1.3280000000000001</v>
      </c>
      <c r="AP26" s="169">
        <f t="shared" si="29"/>
        <v>1.3280000000000001</v>
      </c>
      <c r="AQ26" s="169">
        <f t="shared" si="29"/>
        <v>1.3280000000000001</v>
      </c>
      <c r="AR26" s="169">
        <f t="shared" si="29"/>
        <v>1.3280000000000001</v>
      </c>
      <c r="AS26" s="169">
        <f t="shared" si="29"/>
        <v>1.3280000000000001</v>
      </c>
      <c r="AT26" s="169">
        <f t="shared" si="29"/>
        <v>1.3280000000000001</v>
      </c>
      <c r="AU26" s="169">
        <f t="shared" si="29"/>
        <v>1.3280000000000001</v>
      </c>
      <c r="AV26" s="169">
        <f t="shared" si="29"/>
        <v>1.3280000000000001</v>
      </c>
      <c r="AW26" s="169">
        <f t="shared" si="29"/>
        <v>1.3280000000000001</v>
      </c>
      <c r="AX26" s="169">
        <f t="shared" si="30"/>
        <v>1.3280000000000001</v>
      </c>
      <c r="AY26" s="169">
        <f t="shared" si="30"/>
        <v>1.3280000000000001</v>
      </c>
      <c r="AZ26" s="169">
        <f t="shared" si="30"/>
        <v>1.3280000000000001</v>
      </c>
      <c r="BA26" s="169">
        <f t="shared" si="30"/>
        <v>1.3280000000000001</v>
      </c>
      <c r="BB26" s="169">
        <f t="shared" si="30"/>
        <v>1.3280000000000001</v>
      </c>
      <c r="BC26" s="169">
        <f t="shared" si="30"/>
        <v>1.3280000000000001</v>
      </c>
      <c r="BD26" s="169">
        <f t="shared" si="30"/>
        <v>1.3280000000000001</v>
      </c>
      <c r="BE26" s="169">
        <f t="shared" si="30"/>
        <v>1.3280000000000001</v>
      </c>
      <c r="BF26" s="169">
        <f t="shared" si="30"/>
        <v>1.3280000000000001</v>
      </c>
      <c r="BG26" s="169">
        <f t="shared" si="30"/>
        <v>1.3280000000000001</v>
      </c>
      <c r="BH26" s="169">
        <f t="shared" si="31"/>
        <v>1.3280000000000001</v>
      </c>
      <c r="BI26" s="169">
        <f t="shared" si="31"/>
        <v>1.3280000000000001</v>
      </c>
      <c r="BJ26" s="169">
        <f t="shared" si="31"/>
        <v>0</v>
      </c>
      <c r="BK26" s="169">
        <f t="shared" si="31"/>
        <v>0</v>
      </c>
      <c r="BL26" s="169">
        <f t="shared" si="31"/>
        <v>0</v>
      </c>
      <c r="BM26" s="169">
        <f t="shared" si="31"/>
        <v>0</v>
      </c>
      <c r="BN26" s="169">
        <f t="shared" si="31"/>
        <v>0</v>
      </c>
      <c r="BO26" s="169">
        <f t="shared" si="31"/>
        <v>0</v>
      </c>
      <c r="BP26" s="169">
        <f t="shared" si="31"/>
        <v>0</v>
      </c>
      <c r="BQ26" s="169">
        <f t="shared" si="31"/>
        <v>0</v>
      </c>
      <c r="BR26" s="169">
        <f t="shared" si="32"/>
        <v>0</v>
      </c>
      <c r="BS26" s="169">
        <f t="shared" si="32"/>
        <v>0</v>
      </c>
      <c r="BT26" s="169">
        <f t="shared" si="32"/>
        <v>0</v>
      </c>
      <c r="BU26" s="169">
        <f t="shared" si="32"/>
        <v>0</v>
      </c>
      <c r="BV26" s="169">
        <f t="shared" si="32"/>
        <v>0</v>
      </c>
      <c r="BW26" s="169">
        <f t="shared" si="32"/>
        <v>0</v>
      </c>
      <c r="BX26" s="169">
        <f t="shared" si="32"/>
        <v>0</v>
      </c>
      <c r="BY26" s="169">
        <f t="shared" si="32"/>
        <v>0</v>
      </c>
      <c r="BZ26" s="169">
        <f t="shared" si="32"/>
        <v>0</v>
      </c>
      <c r="CA26" s="169">
        <f t="shared" si="32"/>
        <v>0</v>
      </c>
      <c r="CB26" s="169">
        <f t="shared" si="33"/>
        <v>0</v>
      </c>
      <c r="CC26" s="169">
        <f t="shared" si="33"/>
        <v>0</v>
      </c>
      <c r="CD26" s="169">
        <f t="shared" si="33"/>
        <v>0</v>
      </c>
      <c r="CE26" s="169">
        <f t="shared" si="33"/>
        <v>0</v>
      </c>
      <c r="CF26" s="169">
        <f t="shared" si="33"/>
        <v>0</v>
      </c>
      <c r="CG26" s="169">
        <f t="shared" si="33"/>
        <v>0</v>
      </c>
      <c r="CH26" s="169">
        <f t="shared" si="33"/>
        <v>0</v>
      </c>
    </row>
    <row r="27" spans="6:86" s="36" customFormat="1" outlineLevel="1" x14ac:dyDescent="0.2">
      <c r="F27" s="74">
        <f>Ts_First_Fin_Yr-1+ROWS(F$25:F27)</f>
        <v>2026</v>
      </c>
      <c r="G27" s="167">
        <f t="shared" si="24"/>
        <v>50</v>
      </c>
      <c r="H27" s="56">
        <f t="shared" si="25"/>
        <v>55.3</v>
      </c>
      <c r="J27" s="169">
        <f t="shared" si="26"/>
        <v>0</v>
      </c>
      <c r="K27" s="169">
        <f t="shared" si="26"/>
        <v>0</v>
      </c>
      <c r="L27" s="169">
        <f t="shared" si="26"/>
        <v>0</v>
      </c>
      <c r="M27" s="169">
        <f t="shared" si="26"/>
        <v>1.1059999999999999</v>
      </c>
      <c r="N27" s="169">
        <f t="shared" si="26"/>
        <v>1.1059999999999999</v>
      </c>
      <c r="O27" s="169">
        <f t="shared" si="26"/>
        <v>1.1059999999999999</v>
      </c>
      <c r="P27" s="169">
        <f t="shared" si="26"/>
        <v>1.1059999999999999</v>
      </c>
      <c r="Q27" s="169">
        <f t="shared" si="26"/>
        <v>1.1059999999999999</v>
      </c>
      <c r="R27" s="169">
        <f t="shared" si="26"/>
        <v>1.1059999999999999</v>
      </c>
      <c r="S27" s="169">
        <f t="shared" si="26"/>
        <v>1.1059999999999999</v>
      </c>
      <c r="T27" s="169">
        <f t="shared" si="27"/>
        <v>1.1059999999999999</v>
      </c>
      <c r="U27" s="169">
        <f t="shared" si="27"/>
        <v>1.1059999999999999</v>
      </c>
      <c r="V27" s="169">
        <f t="shared" si="27"/>
        <v>1.1059999999999999</v>
      </c>
      <c r="W27" s="169">
        <f t="shared" si="27"/>
        <v>1.1059999999999999</v>
      </c>
      <c r="X27" s="169">
        <f t="shared" si="27"/>
        <v>1.1059999999999999</v>
      </c>
      <c r="Y27" s="169">
        <f t="shared" si="27"/>
        <v>1.1059999999999999</v>
      </c>
      <c r="Z27" s="169">
        <f t="shared" si="27"/>
        <v>1.1059999999999999</v>
      </c>
      <c r="AA27" s="169">
        <f t="shared" si="27"/>
        <v>1.1059999999999999</v>
      </c>
      <c r="AB27" s="169">
        <f t="shared" si="27"/>
        <v>1.1059999999999999</v>
      </c>
      <c r="AC27" s="169">
        <f t="shared" si="27"/>
        <v>1.1059999999999999</v>
      </c>
      <c r="AD27" s="169">
        <f t="shared" si="28"/>
        <v>1.1059999999999999</v>
      </c>
      <c r="AE27" s="169">
        <f t="shared" si="28"/>
        <v>1.1059999999999999</v>
      </c>
      <c r="AF27" s="169">
        <f t="shared" si="28"/>
        <v>1.1059999999999999</v>
      </c>
      <c r="AG27" s="169">
        <f t="shared" si="28"/>
        <v>1.1059999999999999</v>
      </c>
      <c r="AH27" s="169">
        <f t="shared" si="28"/>
        <v>1.1059999999999999</v>
      </c>
      <c r="AI27" s="169">
        <f t="shared" si="28"/>
        <v>1.1059999999999999</v>
      </c>
      <c r="AJ27" s="169">
        <f t="shared" si="28"/>
        <v>1.1059999999999999</v>
      </c>
      <c r="AK27" s="169">
        <f t="shared" si="28"/>
        <v>1.1059999999999999</v>
      </c>
      <c r="AL27" s="169">
        <f t="shared" si="28"/>
        <v>1.1059999999999999</v>
      </c>
      <c r="AM27" s="169">
        <f t="shared" si="28"/>
        <v>1.1059999999999999</v>
      </c>
      <c r="AN27" s="169">
        <f t="shared" si="29"/>
        <v>1.1059999999999999</v>
      </c>
      <c r="AO27" s="169">
        <f t="shared" si="29"/>
        <v>1.1059999999999999</v>
      </c>
      <c r="AP27" s="169">
        <f t="shared" si="29"/>
        <v>1.1059999999999999</v>
      </c>
      <c r="AQ27" s="169">
        <f t="shared" si="29"/>
        <v>1.1059999999999999</v>
      </c>
      <c r="AR27" s="169">
        <f t="shared" si="29"/>
        <v>1.1059999999999999</v>
      </c>
      <c r="AS27" s="169">
        <f t="shared" si="29"/>
        <v>1.1059999999999999</v>
      </c>
      <c r="AT27" s="169">
        <f t="shared" si="29"/>
        <v>1.1059999999999999</v>
      </c>
      <c r="AU27" s="169">
        <f t="shared" si="29"/>
        <v>1.1059999999999999</v>
      </c>
      <c r="AV27" s="169">
        <f t="shared" si="29"/>
        <v>1.1059999999999999</v>
      </c>
      <c r="AW27" s="169">
        <f t="shared" si="29"/>
        <v>1.1059999999999999</v>
      </c>
      <c r="AX27" s="169">
        <f t="shared" si="30"/>
        <v>1.1059999999999999</v>
      </c>
      <c r="AY27" s="169">
        <f t="shared" si="30"/>
        <v>1.1059999999999999</v>
      </c>
      <c r="AZ27" s="169">
        <f t="shared" si="30"/>
        <v>1.1059999999999999</v>
      </c>
      <c r="BA27" s="169">
        <f t="shared" si="30"/>
        <v>1.1059999999999999</v>
      </c>
      <c r="BB27" s="169">
        <f t="shared" si="30"/>
        <v>1.1059999999999999</v>
      </c>
      <c r="BC27" s="169">
        <f t="shared" si="30"/>
        <v>1.1059999999999999</v>
      </c>
      <c r="BD27" s="169">
        <f t="shared" si="30"/>
        <v>1.1059999999999999</v>
      </c>
      <c r="BE27" s="169">
        <f t="shared" si="30"/>
        <v>1.1059999999999999</v>
      </c>
      <c r="BF27" s="169">
        <f t="shared" si="30"/>
        <v>1.1059999999999999</v>
      </c>
      <c r="BG27" s="169">
        <f t="shared" si="30"/>
        <v>1.1059999999999999</v>
      </c>
      <c r="BH27" s="169">
        <f t="shared" si="31"/>
        <v>1.1059999999999999</v>
      </c>
      <c r="BI27" s="169">
        <f t="shared" si="31"/>
        <v>1.1059999999999999</v>
      </c>
      <c r="BJ27" s="169">
        <f t="shared" si="31"/>
        <v>1.1059999999999999</v>
      </c>
      <c r="BK27" s="169">
        <f t="shared" si="31"/>
        <v>0</v>
      </c>
      <c r="BL27" s="169">
        <f t="shared" si="31"/>
        <v>0</v>
      </c>
      <c r="BM27" s="169">
        <f t="shared" si="31"/>
        <v>0</v>
      </c>
      <c r="BN27" s="169">
        <f t="shared" si="31"/>
        <v>0</v>
      </c>
      <c r="BO27" s="169">
        <f t="shared" si="31"/>
        <v>0</v>
      </c>
      <c r="BP27" s="169">
        <f t="shared" si="31"/>
        <v>0</v>
      </c>
      <c r="BQ27" s="169">
        <f t="shared" si="31"/>
        <v>0</v>
      </c>
      <c r="BR27" s="169">
        <f t="shared" si="32"/>
        <v>0</v>
      </c>
      <c r="BS27" s="169">
        <f t="shared" si="32"/>
        <v>0</v>
      </c>
      <c r="BT27" s="169">
        <f t="shared" si="32"/>
        <v>0</v>
      </c>
      <c r="BU27" s="169">
        <f t="shared" si="32"/>
        <v>0</v>
      </c>
      <c r="BV27" s="169">
        <f t="shared" si="32"/>
        <v>0</v>
      </c>
      <c r="BW27" s="169">
        <f t="shared" si="32"/>
        <v>0</v>
      </c>
      <c r="BX27" s="169">
        <f t="shared" si="32"/>
        <v>0</v>
      </c>
      <c r="BY27" s="169">
        <f t="shared" si="32"/>
        <v>0</v>
      </c>
      <c r="BZ27" s="169">
        <f t="shared" si="32"/>
        <v>0</v>
      </c>
      <c r="CA27" s="169">
        <f t="shared" si="32"/>
        <v>0</v>
      </c>
      <c r="CB27" s="169">
        <f t="shared" si="33"/>
        <v>0</v>
      </c>
      <c r="CC27" s="169">
        <f t="shared" si="33"/>
        <v>0</v>
      </c>
      <c r="CD27" s="169">
        <f t="shared" si="33"/>
        <v>0</v>
      </c>
      <c r="CE27" s="169">
        <f t="shared" si="33"/>
        <v>0</v>
      </c>
      <c r="CF27" s="169">
        <f t="shared" si="33"/>
        <v>0</v>
      </c>
      <c r="CG27" s="169">
        <f t="shared" si="33"/>
        <v>0</v>
      </c>
      <c r="CH27" s="169">
        <f t="shared" si="33"/>
        <v>0</v>
      </c>
    </row>
    <row r="28" spans="6:86" s="36" customFormat="1" outlineLevel="1" x14ac:dyDescent="0.2">
      <c r="F28" s="74">
        <f>Ts_First_Fin_Yr-1+ROWS(F$25:F28)</f>
        <v>2027</v>
      </c>
      <c r="G28" s="167">
        <f t="shared" si="24"/>
        <v>50</v>
      </c>
      <c r="H28" s="56">
        <f t="shared" si="25"/>
        <v>49.1</v>
      </c>
      <c r="J28" s="169">
        <f t="shared" si="26"/>
        <v>0</v>
      </c>
      <c r="K28" s="169">
        <f t="shared" si="26"/>
        <v>0</v>
      </c>
      <c r="L28" s="169">
        <f t="shared" si="26"/>
        <v>0</v>
      </c>
      <c r="M28" s="169">
        <f t="shared" si="26"/>
        <v>0</v>
      </c>
      <c r="N28" s="169">
        <f t="shared" si="26"/>
        <v>0.98199999999999998</v>
      </c>
      <c r="O28" s="169">
        <f t="shared" si="26"/>
        <v>0.98199999999999998</v>
      </c>
      <c r="P28" s="169">
        <f t="shared" si="26"/>
        <v>0.98199999999999998</v>
      </c>
      <c r="Q28" s="169">
        <f t="shared" si="26"/>
        <v>0.98199999999999998</v>
      </c>
      <c r="R28" s="169">
        <f t="shared" si="26"/>
        <v>0.98199999999999998</v>
      </c>
      <c r="S28" s="169">
        <f t="shared" si="26"/>
        <v>0.98199999999999998</v>
      </c>
      <c r="T28" s="169">
        <f t="shared" si="27"/>
        <v>0.98199999999999998</v>
      </c>
      <c r="U28" s="169">
        <f t="shared" si="27"/>
        <v>0.98199999999999998</v>
      </c>
      <c r="V28" s="169">
        <f t="shared" si="27"/>
        <v>0.98199999999999998</v>
      </c>
      <c r="W28" s="169">
        <f t="shared" si="27"/>
        <v>0.98199999999999998</v>
      </c>
      <c r="X28" s="169">
        <f t="shared" si="27"/>
        <v>0.98199999999999998</v>
      </c>
      <c r="Y28" s="169">
        <f t="shared" si="27"/>
        <v>0.98199999999999998</v>
      </c>
      <c r="Z28" s="169">
        <f t="shared" si="27"/>
        <v>0.98199999999999998</v>
      </c>
      <c r="AA28" s="169">
        <f t="shared" si="27"/>
        <v>0.98199999999999998</v>
      </c>
      <c r="AB28" s="169">
        <f t="shared" si="27"/>
        <v>0.98199999999999998</v>
      </c>
      <c r="AC28" s="169">
        <f t="shared" si="27"/>
        <v>0.98199999999999998</v>
      </c>
      <c r="AD28" s="169">
        <f t="shared" si="28"/>
        <v>0.98199999999999998</v>
      </c>
      <c r="AE28" s="169">
        <f t="shared" si="28"/>
        <v>0.98199999999999998</v>
      </c>
      <c r="AF28" s="169">
        <f t="shared" si="28"/>
        <v>0.98199999999999998</v>
      </c>
      <c r="AG28" s="169">
        <f t="shared" si="28"/>
        <v>0.98199999999999998</v>
      </c>
      <c r="AH28" s="169">
        <f t="shared" si="28"/>
        <v>0.98199999999999998</v>
      </c>
      <c r="AI28" s="169">
        <f t="shared" si="28"/>
        <v>0.98199999999999998</v>
      </c>
      <c r="AJ28" s="169">
        <f t="shared" si="28"/>
        <v>0.98199999999999998</v>
      </c>
      <c r="AK28" s="169">
        <f t="shared" si="28"/>
        <v>0.98199999999999998</v>
      </c>
      <c r="AL28" s="169">
        <f t="shared" si="28"/>
        <v>0.98199999999999998</v>
      </c>
      <c r="AM28" s="169">
        <f t="shared" si="28"/>
        <v>0.98199999999999998</v>
      </c>
      <c r="AN28" s="169">
        <f t="shared" si="29"/>
        <v>0.98199999999999998</v>
      </c>
      <c r="AO28" s="169">
        <f t="shared" si="29"/>
        <v>0.98199999999999998</v>
      </c>
      <c r="AP28" s="169">
        <f t="shared" si="29"/>
        <v>0.98199999999999998</v>
      </c>
      <c r="AQ28" s="169">
        <f t="shared" si="29"/>
        <v>0.98199999999999998</v>
      </c>
      <c r="AR28" s="169">
        <f t="shared" si="29"/>
        <v>0.98199999999999998</v>
      </c>
      <c r="AS28" s="169">
        <f t="shared" si="29"/>
        <v>0.98199999999999998</v>
      </c>
      <c r="AT28" s="169">
        <f t="shared" si="29"/>
        <v>0.98199999999999998</v>
      </c>
      <c r="AU28" s="169">
        <f t="shared" si="29"/>
        <v>0.98199999999999998</v>
      </c>
      <c r="AV28" s="169">
        <f t="shared" si="29"/>
        <v>0.98199999999999998</v>
      </c>
      <c r="AW28" s="169">
        <f t="shared" si="29"/>
        <v>0.98199999999999998</v>
      </c>
      <c r="AX28" s="169">
        <f t="shared" si="30"/>
        <v>0.98199999999999998</v>
      </c>
      <c r="AY28" s="169">
        <f t="shared" si="30"/>
        <v>0.98199999999999998</v>
      </c>
      <c r="AZ28" s="169">
        <f t="shared" si="30"/>
        <v>0.98199999999999998</v>
      </c>
      <c r="BA28" s="169">
        <f t="shared" si="30"/>
        <v>0.98199999999999998</v>
      </c>
      <c r="BB28" s="169">
        <f t="shared" si="30"/>
        <v>0.98199999999999998</v>
      </c>
      <c r="BC28" s="169">
        <f t="shared" si="30"/>
        <v>0.98199999999999998</v>
      </c>
      <c r="BD28" s="169">
        <f t="shared" si="30"/>
        <v>0.98199999999999998</v>
      </c>
      <c r="BE28" s="169">
        <f t="shared" si="30"/>
        <v>0.98199999999999998</v>
      </c>
      <c r="BF28" s="169">
        <f t="shared" si="30"/>
        <v>0.98199999999999998</v>
      </c>
      <c r="BG28" s="169">
        <f t="shared" si="30"/>
        <v>0.98199999999999998</v>
      </c>
      <c r="BH28" s="169">
        <f t="shared" si="31"/>
        <v>0.98199999999999998</v>
      </c>
      <c r="BI28" s="169">
        <f t="shared" si="31"/>
        <v>0.98199999999999998</v>
      </c>
      <c r="BJ28" s="169">
        <f t="shared" si="31"/>
        <v>0.98199999999999998</v>
      </c>
      <c r="BK28" s="169">
        <f t="shared" si="31"/>
        <v>0.98199999999999998</v>
      </c>
      <c r="BL28" s="169">
        <f t="shared" si="31"/>
        <v>0</v>
      </c>
      <c r="BM28" s="169">
        <f t="shared" si="31"/>
        <v>0</v>
      </c>
      <c r="BN28" s="169">
        <f t="shared" si="31"/>
        <v>0</v>
      </c>
      <c r="BO28" s="169">
        <f t="shared" si="31"/>
        <v>0</v>
      </c>
      <c r="BP28" s="169">
        <f t="shared" si="31"/>
        <v>0</v>
      </c>
      <c r="BQ28" s="169">
        <f t="shared" si="31"/>
        <v>0</v>
      </c>
      <c r="BR28" s="169">
        <f t="shared" si="32"/>
        <v>0</v>
      </c>
      <c r="BS28" s="169">
        <f t="shared" si="32"/>
        <v>0</v>
      </c>
      <c r="BT28" s="169">
        <f t="shared" si="32"/>
        <v>0</v>
      </c>
      <c r="BU28" s="169">
        <f t="shared" si="32"/>
        <v>0</v>
      </c>
      <c r="BV28" s="169">
        <f t="shared" si="32"/>
        <v>0</v>
      </c>
      <c r="BW28" s="169">
        <f t="shared" si="32"/>
        <v>0</v>
      </c>
      <c r="BX28" s="169">
        <f t="shared" si="32"/>
        <v>0</v>
      </c>
      <c r="BY28" s="169">
        <f t="shared" si="32"/>
        <v>0</v>
      </c>
      <c r="BZ28" s="169">
        <f t="shared" si="32"/>
        <v>0</v>
      </c>
      <c r="CA28" s="169">
        <f t="shared" si="32"/>
        <v>0</v>
      </c>
      <c r="CB28" s="169">
        <f t="shared" si="33"/>
        <v>0</v>
      </c>
      <c r="CC28" s="169">
        <f t="shared" si="33"/>
        <v>0</v>
      </c>
      <c r="CD28" s="169">
        <f t="shared" si="33"/>
        <v>0</v>
      </c>
      <c r="CE28" s="169">
        <f t="shared" si="33"/>
        <v>0</v>
      </c>
      <c r="CF28" s="169">
        <f t="shared" si="33"/>
        <v>0</v>
      </c>
      <c r="CG28" s="169">
        <f t="shared" si="33"/>
        <v>0</v>
      </c>
      <c r="CH28" s="169">
        <f t="shared" si="33"/>
        <v>0</v>
      </c>
    </row>
    <row r="29" spans="6:86" s="36" customFormat="1" outlineLevel="1" x14ac:dyDescent="0.2">
      <c r="F29" s="74">
        <f>Ts_First_Fin_Yr-1+ROWS(F$25:F29)</f>
        <v>2028</v>
      </c>
      <c r="G29" s="167">
        <f t="shared" si="24"/>
        <v>50</v>
      </c>
      <c r="H29" s="56">
        <f t="shared" si="25"/>
        <v>37.299999999999997</v>
      </c>
      <c r="J29" s="169">
        <f t="shared" si="26"/>
        <v>0</v>
      </c>
      <c r="K29" s="169">
        <f t="shared" si="26"/>
        <v>0</v>
      </c>
      <c r="L29" s="169">
        <f t="shared" si="26"/>
        <v>0</v>
      </c>
      <c r="M29" s="169">
        <f t="shared" si="26"/>
        <v>0</v>
      </c>
      <c r="N29" s="169">
        <f t="shared" si="26"/>
        <v>0</v>
      </c>
      <c r="O29" s="169">
        <f t="shared" si="26"/>
        <v>0.746</v>
      </c>
      <c r="P29" s="169">
        <f t="shared" si="26"/>
        <v>0.746</v>
      </c>
      <c r="Q29" s="169">
        <f t="shared" si="26"/>
        <v>0.746</v>
      </c>
      <c r="R29" s="169">
        <f t="shared" si="26"/>
        <v>0.746</v>
      </c>
      <c r="S29" s="169">
        <f t="shared" si="26"/>
        <v>0.746</v>
      </c>
      <c r="T29" s="169">
        <f t="shared" si="27"/>
        <v>0.746</v>
      </c>
      <c r="U29" s="169">
        <f t="shared" si="27"/>
        <v>0.746</v>
      </c>
      <c r="V29" s="169">
        <f t="shared" si="27"/>
        <v>0.746</v>
      </c>
      <c r="W29" s="169">
        <f t="shared" si="27"/>
        <v>0.746</v>
      </c>
      <c r="X29" s="169">
        <f t="shared" si="27"/>
        <v>0.746</v>
      </c>
      <c r="Y29" s="169">
        <f t="shared" si="27"/>
        <v>0.746</v>
      </c>
      <c r="Z29" s="169">
        <f t="shared" si="27"/>
        <v>0.746</v>
      </c>
      <c r="AA29" s="169">
        <f t="shared" si="27"/>
        <v>0.746</v>
      </c>
      <c r="AB29" s="169">
        <f t="shared" si="27"/>
        <v>0.746</v>
      </c>
      <c r="AC29" s="169">
        <f t="shared" si="27"/>
        <v>0.746</v>
      </c>
      <c r="AD29" s="169">
        <f t="shared" si="28"/>
        <v>0.746</v>
      </c>
      <c r="AE29" s="169">
        <f t="shared" si="28"/>
        <v>0.746</v>
      </c>
      <c r="AF29" s="169">
        <f t="shared" si="28"/>
        <v>0.746</v>
      </c>
      <c r="AG29" s="169">
        <f t="shared" si="28"/>
        <v>0.746</v>
      </c>
      <c r="AH29" s="169">
        <f t="shared" si="28"/>
        <v>0.746</v>
      </c>
      <c r="AI29" s="169">
        <f t="shared" si="28"/>
        <v>0.746</v>
      </c>
      <c r="AJ29" s="169">
        <f t="shared" si="28"/>
        <v>0.746</v>
      </c>
      <c r="AK29" s="169">
        <f t="shared" si="28"/>
        <v>0.746</v>
      </c>
      <c r="AL29" s="169">
        <f t="shared" si="28"/>
        <v>0.746</v>
      </c>
      <c r="AM29" s="169">
        <f t="shared" si="28"/>
        <v>0.746</v>
      </c>
      <c r="AN29" s="169">
        <f t="shared" si="29"/>
        <v>0.746</v>
      </c>
      <c r="AO29" s="169">
        <f t="shared" si="29"/>
        <v>0.746</v>
      </c>
      <c r="AP29" s="169">
        <f t="shared" si="29"/>
        <v>0.746</v>
      </c>
      <c r="AQ29" s="169">
        <f t="shared" si="29"/>
        <v>0.746</v>
      </c>
      <c r="AR29" s="169">
        <f t="shared" si="29"/>
        <v>0.746</v>
      </c>
      <c r="AS29" s="169">
        <f t="shared" si="29"/>
        <v>0.746</v>
      </c>
      <c r="AT29" s="169">
        <f t="shared" si="29"/>
        <v>0.746</v>
      </c>
      <c r="AU29" s="169">
        <f t="shared" si="29"/>
        <v>0.746</v>
      </c>
      <c r="AV29" s="169">
        <f t="shared" si="29"/>
        <v>0.746</v>
      </c>
      <c r="AW29" s="169">
        <f t="shared" si="29"/>
        <v>0.746</v>
      </c>
      <c r="AX29" s="169">
        <f t="shared" si="30"/>
        <v>0.746</v>
      </c>
      <c r="AY29" s="169">
        <f t="shared" si="30"/>
        <v>0.746</v>
      </c>
      <c r="AZ29" s="169">
        <f t="shared" si="30"/>
        <v>0.746</v>
      </c>
      <c r="BA29" s="169">
        <f t="shared" si="30"/>
        <v>0.746</v>
      </c>
      <c r="BB29" s="169">
        <f t="shared" si="30"/>
        <v>0.746</v>
      </c>
      <c r="BC29" s="169">
        <f t="shared" si="30"/>
        <v>0.746</v>
      </c>
      <c r="BD29" s="169">
        <f t="shared" si="30"/>
        <v>0.746</v>
      </c>
      <c r="BE29" s="169">
        <f t="shared" si="30"/>
        <v>0.746</v>
      </c>
      <c r="BF29" s="169">
        <f t="shared" si="30"/>
        <v>0.746</v>
      </c>
      <c r="BG29" s="169">
        <f t="shared" si="30"/>
        <v>0.746</v>
      </c>
      <c r="BH29" s="169">
        <f t="shared" si="31"/>
        <v>0.746</v>
      </c>
      <c r="BI29" s="169">
        <f t="shared" si="31"/>
        <v>0.746</v>
      </c>
      <c r="BJ29" s="169">
        <f t="shared" si="31"/>
        <v>0.746</v>
      </c>
      <c r="BK29" s="169">
        <f t="shared" si="31"/>
        <v>0.746</v>
      </c>
      <c r="BL29" s="169">
        <f t="shared" si="31"/>
        <v>0.746</v>
      </c>
      <c r="BM29" s="169">
        <f t="shared" si="31"/>
        <v>0</v>
      </c>
      <c r="BN29" s="169">
        <f t="shared" si="31"/>
        <v>0</v>
      </c>
      <c r="BO29" s="169">
        <f t="shared" si="31"/>
        <v>0</v>
      </c>
      <c r="BP29" s="169">
        <f t="shared" si="31"/>
        <v>0</v>
      </c>
      <c r="BQ29" s="169">
        <f t="shared" si="31"/>
        <v>0</v>
      </c>
      <c r="BR29" s="169">
        <f t="shared" si="32"/>
        <v>0</v>
      </c>
      <c r="BS29" s="169">
        <f t="shared" si="32"/>
        <v>0</v>
      </c>
      <c r="BT29" s="169">
        <f t="shared" si="32"/>
        <v>0</v>
      </c>
      <c r="BU29" s="169">
        <f t="shared" si="32"/>
        <v>0</v>
      </c>
      <c r="BV29" s="169">
        <f t="shared" si="32"/>
        <v>0</v>
      </c>
      <c r="BW29" s="169">
        <f t="shared" si="32"/>
        <v>0</v>
      </c>
      <c r="BX29" s="169">
        <f t="shared" si="32"/>
        <v>0</v>
      </c>
      <c r="BY29" s="169">
        <f t="shared" si="32"/>
        <v>0</v>
      </c>
      <c r="BZ29" s="169">
        <f t="shared" si="32"/>
        <v>0</v>
      </c>
      <c r="CA29" s="169">
        <f t="shared" si="32"/>
        <v>0</v>
      </c>
      <c r="CB29" s="169">
        <f t="shared" si="33"/>
        <v>0</v>
      </c>
      <c r="CC29" s="169">
        <f t="shared" si="33"/>
        <v>0</v>
      </c>
      <c r="CD29" s="169">
        <f t="shared" si="33"/>
        <v>0</v>
      </c>
      <c r="CE29" s="169">
        <f t="shared" si="33"/>
        <v>0</v>
      </c>
      <c r="CF29" s="169">
        <f t="shared" si="33"/>
        <v>0</v>
      </c>
      <c r="CG29" s="169">
        <f t="shared" si="33"/>
        <v>0</v>
      </c>
      <c r="CH29" s="169">
        <f t="shared" si="33"/>
        <v>0</v>
      </c>
    </row>
    <row r="30" spans="6:86" s="36" customFormat="1" outlineLevel="1" x14ac:dyDescent="0.2">
      <c r="F30" s="74">
        <f>Ts_First_Fin_Yr-1+ROWS(F$25:F30)</f>
        <v>2029</v>
      </c>
      <c r="G30" s="167">
        <f t="shared" si="24"/>
        <v>50</v>
      </c>
      <c r="H30" s="56">
        <f t="shared" si="25"/>
        <v>20.572483683887459</v>
      </c>
      <c r="J30" s="169">
        <f t="shared" si="26"/>
        <v>0</v>
      </c>
      <c r="K30" s="169">
        <f t="shared" si="26"/>
        <v>0</v>
      </c>
      <c r="L30" s="169">
        <f t="shared" si="26"/>
        <v>0</v>
      </c>
      <c r="M30" s="169">
        <f t="shared" si="26"/>
        <v>0</v>
      </c>
      <c r="N30" s="169">
        <f t="shared" si="26"/>
        <v>0</v>
      </c>
      <c r="O30" s="169">
        <f t="shared" si="26"/>
        <v>0</v>
      </c>
      <c r="P30" s="169">
        <f t="shared" si="26"/>
        <v>0.41144967367774915</v>
      </c>
      <c r="Q30" s="169">
        <f t="shared" si="26"/>
        <v>0.41144967367774915</v>
      </c>
      <c r="R30" s="169">
        <f t="shared" si="26"/>
        <v>0.41144967367774915</v>
      </c>
      <c r="S30" s="169">
        <f t="shared" si="26"/>
        <v>0.41144967367774915</v>
      </c>
      <c r="T30" s="169">
        <f t="shared" si="27"/>
        <v>0.41144967367774915</v>
      </c>
      <c r="U30" s="169">
        <f t="shared" si="27"/>
        <v>0.41144967367774915</v>
      </c>
      <c r="V30" s="169">
        <f t="shared" si="27"/>
        <v>0.41144967367774915</v>
      </c>
      <c r="W30" s="169">
        <f t="shared" si="27"/>
        <v>0.41144967367774915</v>
      </c>
      <c r="X30" s="169">
        <f t="shared" si="27"/>
        <v>0.41144967367774915</v>
      </c>
      <c r="Y30" s="169">
        <f t="shared" si="27"/>
        <v>0.41144967367774915</v>
      </c>
      <c r="Z30" s="169">
        <f t="shared" si="27"/>
        <v>0.41144967367774915</v>
      </c>
      <c r="AA30" s="169">
        <f t="shared" si="27"/>
        <v>0.41144967367774915</v>
      </c>
      <c r="AB30" s="169">
        <f t="shared" si="27"/>
        <v>0.41144967367774915</v>
      </c>
      <c r="AC30" s="169">
        <f t="shared" si="27"/>
        <v>0.41144967367774915</v>
      </c>
      <c r="AD30" s="169">
        <f t="shared" si="28"/>
        <v>0.41144967367774915</v>
      </c>
      <c r="AE30" s="169">
        <f t="shared" si="28"/>
        <v>0.41144967367774915</v>
      </c>
      <c r="AF30" s="169">
        <f t="shared" si="28"/>
        <v>0.41144967367774915</v>
      </c>
      <c r="AG30" s="169">
        <f t="shared" si="28"/>
        <v>0.41144967367774915</v>
      </c>
      <c r="AH30" s="169">
        <f t="shared" si="28"/>
        <v>0.41144967367774915</v>
      </c>
      <c r="AI30" s="169">
        <f t="shared" si="28"/>
        <v>0.41144967367774915</v>
      </c>
      <c r="AJ30" s="169">
        <f t="shared" si="28"/>
        <v>0.41144967367774915</v>
      </c>
      <c r="AK30" s="169">
        <f t="shared" si="28"/>
        <v>0.41144967367774915</v>
      </c>
      <c r="AL30" s="169">
        <f t="shared" si="28"/>
        <v>0.41144967367774915</v>
      </c>
      <c r="AM30" s="169">
        <f t="shared" si="28"/>
        <v>0.41144967367774915</v>
      </c>
      <c r="AN30" s="169">
        <f t="shared" si="29"/>
        <v>0.41144967367774915</v>
      </c>
      <c r="AO30" s="169">
        <f t="shared" si="29"/>
        <v>0.41144967367774915</v>
      </c>
      <c r="AP30" s="169">
        <f t="shared" si="29"/>
        <v>0.41144967367774915</v>
      </c>
      <c r="AQ30" s="169">
        <f t="shared" si="29"/>
        <v>0.41144967367774915</v>
      </c>
      <c r="AR30" s="169">
        <f t="shared" si="29"/>
        <v>0.41144967367774915</v>
      </c>
      <c r="AS30" s="169">
        <f t="shared" si="29"/>
        <v>0.41144967367774915</v>
      </c>
      <c r="AT30" s="169">
        <f t="shared" si="29"/>
        <v>0.41144967367774915</v>
      </c>
      <c r="AU30" s="169">
        <f t="shared" si="29"/>
        <v>0.41144967367774915</v>
      </c>
      <c r="AV30" s="169">
        <f t="shared" si="29"/>
        <v>0.41144967367774915</v>
      </c>
      <c r="AW30" s="169">
        <f t="shared" si="29"/>
        <v>0.41144967367774915</v>
      </c>
      <c r="AX30" s="169">
        <f t="shared" si="30"/>
        <v>0.41144967367774915</v>
      </c>
      <c r="AY30" s="169">
        <f t="shared" si="30"/>
        <v>0.41144967367774915</v>
      </c>
      <c r="AZ30" s="169">
        <f t="shared" si="30"/>
        <v>0.41144967367774915</v>
      </c>
      <c r="BA30" s="169">
        <f t="shared" si="30"/>
        <v>0.41144967367774915</v>
      </c>
      <c r="BB30" s="169">
        <f t="shared" si="30"/>
        <v>0.41144967367774915</v>
      </c>
      <c r="BC30" s="169">
        <f t="shared" si="30"/>
        <v>0.41144967367774915</v>
      </c>
      <c r="BD30" s="169">
        <f t="shared" si="30"/>
        <v>0.41144967367774915</v>
      </c>
      <c r="BE30" s="169">
        <f t="shared" si="30"/>
        <v>0.41144967367774915</v>
      </c>
      <c r="BF30" s="169">
        <f t="shared" si="30"/>
        <v>0.41144967367774915</v>
      </c>
      <c r="BG30" s="169">
        <f t="shared" si="30"/>
        <v>0.41144967367774915</v>
      </c>
      <c r="BH30" s="169">
        <f t="shared" si="31"/>
        <v>0.41144967367774915</v>
      </c>
      <c r="BI30" s="169">
        <f t="shared" si="31"/>
        <v>0.41144967367774915</v>
      </c>
      <c r="BJ30" s="169">
        <f t="shared" si="31"/>
        <v>0.41144967367774915</v>
      </c>
      <c r="BK30" s="169">
        <f t="shared" si="31"/>
        <v>0.41144967367774915</v>
      </c>
      <c r="BL30" s="169">
        <f t="shared" si="31"/>
        <v>0.41144967367774915</v>
      </c>
      <c r="BM30" s="169">
        <f t="shared" si="31"/>
        <v>0.41144967367774915</v>
      </c>
      <c r="BN30" s="169">
        <f t="shared" si="31"/>
        <v>0</v>
      </c>
      <c r="BO30" s="169">
        <f t="shared" si="31"/>
        <v>0</v>
      </c>
      <c r="BP30" s="169">
        <f t="shared" si="31"/>
        <v>0</v>
      </c>
      <c r="BQ30" s="169">
        <f t="shared" si="31"/>
        <v>0</v>
      </c>
      <c r="BR30" s="169">
        <f t="shared" si="32"/>
        <v>0</v>
      </c>
      <c r="BS30" s="169">
        <f t="shared" si="32"/>
        <v>0</v>
      </c>
      <c r="BT30" s="169">
        <f t="shared" si="32"/>
        <v>0</v>
      </c>
      <c r="BU30" s="169">
        <f t="shared" si="32"/>
        <v>0</v>
      </c>
      <c r="BV30" s="169">
        <f t="shared" si="32"/>
        <v>0</v>
      </c>
      <c r="BW30" s="169">
        <f t="shared" si="32"/>
        <v>0</v>
      </c>
      <c r="BX30" s="169">
        <f t="shared" si="32"/>
        <v>0</v>
      </c>
      <c r="BY30" s="169">
        <f t="shared" si="32"/>
        <v>0</v>
      </c>
      <c r="BZ30" s="169">
        <f t="shared" si="32"/>
        <v>0</v>
      </c>
      <c r="CA30" s="169">
        <f t="shared" si="32"/>
        <v>0</v>
      </c>
      <c r="CB30" s="169">
        <f t="shared" si="33"/>
        <v>0</v>
      </c>
      <c r="CC30" s="169">
        <f t="shared" si="33"/>
        <v>0</v>
      </c>
      <c r="CD30" s="169">
        <f t="shared" si="33"/>
        <v>0</v>
      </c>
      <c r="CE30" s="169">
        <f t="shared" si="33"/>
        <v>0</v>
      </c>
      <c r="CF30" s="169">
        <f t="shared" si="33"/>
        <v>0</v>
      </c>
      <c r="CG30" s="169">
        <f t="shared" si="33"/>
        <v>0</v>
      </c>
      <c r="CH30" s="169">
        <f t="shared" si="33"/>
        <v>0</v>
      </c>
    </row>
    <row r="31" spans="6:86" s="36" customFormat="1" outlineLevel="1" x14ac:dyDescent="0.2">
      <c r="F31" s="74">
        <f>Ts_First_Fin_Yr-1+ROWS(F$25:F31)</f>
        <v>2030</v>
      </c>
      <c r="G31" s="167">
        <f t="shared" si="24"/>
        <v>50</v>
      </c>
      <c r="H31" s="56">
        <f t="shared" si="25"/>
        <v>20.527318464511495</v>
      </c>
      <c r="J31" s="169">
        <f t="shared" si="26"/>
        <v>0</v>
      </c>
      <c r="K31" s="169">
        <f t="shared" si="26"/>
        <v>0</v>
      </c>
      <c r="L31" s="169">
        <f t="shared" si="26"/>
        <v>0</v>
      </c>
      <c r="M31" s="169">
        <f t="shared" si="26"/>
        <v>0</v>
      </c>
      <c r="N31" s="169">
        <f t="shared" si="26"/>
        <v>0</v>
      </c>
      <c r="O31" s="169">
        <f t="shared" si="26"/>
        <v>0</v>
      </c>
      <c r="P31" s="169">
        <f t="shared" si="26"/>
        <v>0</v>
      </c>
      <c r="Q31" s="169">
        <f t="shared" si="26"/>
        <v>0.41054636929022992</v>
      </c>
      <c r="R31" s="169">
        <f t="shared" si="26"/>
        <v>0.41054636929022992</v>
      </c>
      <c r="S31" s="169">
        <f t="shared" si="26"/>
        <v>0.41054636929022992</v>
      </c>
      <c r="T31" s="169">
        <f t="shared" si="27"/>
        <v>0.41054636929022992</v>
      </c>
      <c r="U31" s="169">
        <f t="shared" si="27"/>
        <v>0.41054636929022992</v>
      </c>
      <c r="V31" s="169">
        <f t="shared" si="27"/>
        <v>0.41054636929022992</v>
      </c>
      <c r="W31" s="169">
        <f t="shared" si="27"/>
        <v>0.41054636929022992</v>
      </c>
      <c r="X31" s="169">
        <f t="shared" si="27"/>
        <v>0.41054636929022992</v>
      </c>
      <c r="Y31" s="169">
        <f t="shared" si="27"/>
        <v>0.41054636929022992</v>
      </c>
      <c r="Z31" s="169">
        <f t="shared" si="27"/>
        <v>0.41054636929022992</v>
      </c>
      <c r="AA31" s="169">
        <f t="shared" si="27"/>
        <v>0.41054636929022992</v>
      </c>
      <c r="AB31" s="169">
        <f t="shared" si="27"/>
        <v>0.41054636929022992</v>
      </c>
      <c r="AC31" s="169">
        <f t="shared" si="27"/>
        <v>0.41054636929022992</v>
      </c>
      <c r="AD31" s="169">
        <f t="shared" si="28"/>
        <v>0.41054636929022992</v>
      </c>
      <c r="AE31" s="169">
        <f t="shared" si="28"/>
        <v>0.41054636929022992</v>
      </c>
      <c r="AF31" s="169">
        <f t="shared" si="28"/>
        <v>0.41054636929022992</v>
      </c>
      <c r="AG31" s="169">
        <f t="shared" si="28"/>
        <v>0.41054636929022992</v>
      </c>
      <c r="AH31" s="169">
        <f t="shared" si="28"/>
        <v>0.41054636929022992</v>
      </c>
      <c r="AI31" s="169">
        <f t="shared" si="28"/>
        <v>0.41054636929022992</v>
      </c>
      <c r="AJ31" s="169">
        <f t="shared" si="28"/>
        <v>0.41054636929022992</v>
      </c>
      <c r="AK31" s="169">
        <f t="shared" si="28"/>
        <v>0.41054636929022992</v>
      </c>
      <c r="AL31" s="169">
        <f t="shared" si="28"/>
        <v>0.41054636929022992</v>
      </c>
      <c r="AM31" s="169">
        <f t="shared" si="28"/>
        <v>0.41054636929022992</v>
      </c>
      <c r="AN31" s="169">
        <f t="shared" si="29"/>
        <v>0.41054636929022992</v>
      </c>
      <c r="AO31" s="169">
        <f t="shared" si="29"/>
        <v>0.41054636929022992</v>
      </c>
      <c r="AP31" s="169">
        <f t="shared" si="29"/>
        <v>0.41054636929022992</v>
      </c>
      <c r="AQ31" s="169">
        <f t="shared" si="29"/>
        <v>0.41054636929022992</v>
      </c>
      <c r="AR31" s="169">
        <f t="shared" si="29"/>
        <v>0.41054636929022992</v>
      </c>
      <c r="AS31" s="169">
        <f t="shared" si="29"/>
        <v>0.41054636929022992</v>
      </c>
      <c r="AT31" s="169">
        <f t="shared" si="29"/>
        <v>0.41054636929022992</v>
      </c>
      <c r="AU31" s="169">
        <f t="shared" si="29"/>
        <v>0.41054636929022992</v>
      </c>
      <c r="AV31" s="169">
        <f t="shared" si="29"/>
        <v>0.41054636929022992</v>
      </c>
      <c r="AW31" s="169">
        <f t="shared" si="29"/>
        <v>0.41054636929022992</v>
      </c>
      <c r="AX31" s="169">
        <f t="shared" si="30"/>
        <v>0.41054636929022992</v>
      </c>
      <c r="AY31" s="169">
        <f t="shared" si="30"/>
        <v>0.41054636929022992</v>
      </c>
      <c r="AZ31" s="169">
        <f t="shared" si="30"/>
        <v>0.41054636929022992</v>
      </c>
      <c r="BA31" s="169">
        <f t="shared" si="30"/>
        <v>0.41054636929022992</v>
      </c>
      <c r="BB31" s="169">
        <f t="shared" si="30"/>
        <v>0.41054636929022992</v>
      </c>
      <c r="BC31" s="169">
        <f t="shared" si="30"/>
        <v>0.41054636929022992</v>
      </c>
      <c r="BD31" s="169">
        <f t="shared" si="30"/>
        <v>0.41054636929022992</v>
      </c>
      <c r="BE31" s="169">
        <f t="shared" si="30"/>
        <v>0.41054636929022992</v>
      </c>
      <c r="BF31" s="169">
        <f t="shared" si="30"/>
        <v>0.41054636929022992</v>
      </c>
      <c r="BG31" s="169">
        <f t="shared" si="30"/>
        <v>0.41054636929022992</v>
      </c>
      <c r="BH31" s="169">
        <f t="shared" si="31"/>
        <v>0.41054636929022992</v>
      </c>
      <c r="BI31" s="169">
        <f t="shared" si="31"/>
        <v>0.41054636929022992</v>
      </c>
      <c r="BJ31" s="169">
        <f t="shared" si="31"/>
        <v>0.41054636929022992</v>
      </c>
      <c r="BK31" s="169">
        <f t="shared" si="31"/>
        <v>0.41054636929022992</v>
      </c>
      <c r="BL31" s="169">
        <f t="shared" si="31"/>
        <v>0.41054636929022992</v>
      </c>
      <c r="BM31" s="169">
        <f t="shared" si="31"/>
        <v>0.41054636929022992</v>
      </c>
      <c r="BN31" s="169">
        <f t="shared" si="31"/>
        <v>0.41054636929022992</v>
      </c>
      <c r="BO31" s="169">
        <f t="shared" si="31"/>
        <v>0</v>
      </c>
      <c r="BP31" s="169">
        <f t="shared" si="31"/>
        <v>0</v>
      </c>
      <c r="BQ31" s="169">
        <f t="shared" si="31"/>
        <v>0</v>
      </c>
      <c r="BR31" s="169">
        <f t="shared" si="32"/>
        <v>0</v>
      </c>
      <c r="BS31" s="169">
        <f t="shared" si="32"/>
        <v>0</v>
      </c>
      <c r="BT31" s="169">
        <f t="shared" si="32"/>
        <v>0</v>
      </c>
      <c r="BU31" s="169">
        <f t="shared" si="32"/>
        <v>0</v>
      </c>
      <c r="BV31" s="169">
        <f t="shared" si="32"/>
        <v>0</v>
      </c>
      <c r="BW31" s="169">
        <f t="shared" si="32"/>
        <v>0</v>
      </c>
      <c r="BX31" s="169">
        <f t="shared" si="32"/>
        <v>0</v>
      </c>
      <c r="BY31" s="169">
        <f t="shared" si="32"/>
        <v>0</v>
      </c>
      <c r="BZ31" s="169">
        <f t="shared" si="32"/>
        <v>0</v>
      </c>
      <c r="CA31" s="169">
        <f t="shared" si="32"/>
        <v>0</v>
      </c>
      <c r="CB31" s="169">
        <f t="shared" si="33"/>
        <v>0</v>
      </c>
      <c r="CC31" s="169">
        <f t="shared" si="33"/>
        <v>0</v>
      </c>
      <c r="CD31" s="169">
        <f t="shared" si="33"/>
        <v>0</v>
      </c>
      <c r="CE31" s="169">
        <f t="shared" si="33"/>
        <v>0</v>
      </c>
      <c r="CF31" s="169">
        <f t="shared" si="33"/>
        <v>0</v>
      </c>
      <c r="CG31" s="169">
        <f t="shared" si="33"/>
        <v>0</v>
      </c>
      <c r="CH31" s="169">
        <f t="shared" si="33"/>
        <v>0</v>
      </c>
    </row>
    <row r="32" spans="6:86" s="36" customFormat="1" outlineLevel="1" x14ac:dyDescent="0.2">
      <c r="F32" s="74">
        <f>Ts_First_Fin_Yr-1+ROWS(F$25:F32)</f>
        <v>2031</v>
      </c>
      <c r="G32" s="167">
        <f t="shared" si="24"/>
        <v>50</v>
      </c>
      <c r="H32" s="56">
        <f t="shared" si="25"/>
        <v>19.85695204378165</v>
      </c>
      <c r="J32" s="169">
        <f t="shared" si="26"/>
        <v>0</v>
      </c>
      <c r="K32" s="169">
        <f t="shared" si="26"/>
        <v>0</v>
      </c>
      <c r="L32" s="169">
        <f t="shared" si="26"/>
        <v>0</v>
      </c>
      <c r="M32" s="169">
        <f t="shared" si="26"/>
        <v>0</v>
      </c>
      <c r="N32" s="169">
        <f t="shared" si="26"/>
        <v>0</v>
      </c>
      <c r="O32" s="169">
        <f t="shared" si="26"/>
        <v>0</v>
      </c>
      <c r="P32" s="169">
        <f t="shared" si="26"/>
        <v>0</v>
      </c>
      <c r="Q32" s="169">
        <f t="shared" si="26"/>
        <v>0</v>
      </c>
      <c r="R32" s="169">
        <f t="shared" si="26"/>
        <v>0.39713904087563301</v>
      </c>
      <c r="S32" s="169">
        <f t="shared" si="26"/>
        <v>0.39713904087563301</v>
      </c>
      <c r="T32" s="169">
        <f t="shared" si="27"/>
        <v>0.39713904087563301</v>
      </c>
      <c r="U32" s="169">
        <f t="shared" si="27"/>
        <v>0.39713904087563301</v>
      </c>
      <c r="V32" s="169">
        <f t="shared" si="27"/>
        <v>0.39713904087563301</v>
      </c>
      <c r="W32" s="169">
        <f t="shared" si="27"/>
        <v>0.39713904087563301</v>
      </c>
      <c r="X32" s="169">
        <f t="shared" si="27"/>
        <v>0.39713904087563301</v>
      </c>
      <c r="Y32" s="169">
        <f t="shared" si="27"/>
        <v>0.39713904087563301</v>
      </c>
      <c r="Z32" s="169">
        <f t="shared" si="27"/>
        <v>0.39713904087563301</v>
      </c>
      <c r="AA32" s="169">
        <f t="shared" si="27"/>
        <v>0.39713904087563301</v>
      </c>
      <c r="AB32" s="169">
        <f t="shared" si="27"/>
        <v>0.39713904087563301</v>
      </c>
      <c r="AC32" s="169">
        <f t="shared" si="27"/>
        <v>0.39713904087563301</v>
      </c>
      <c r="AD32" s="169">
        <f t="shared" si="28"/>
        <v>0.39713904087563301</v>
      </c>
      <c r="AE32" s="169">
        <f t="shared" si="28"/>
        <v>0.39713904087563301</v>
      </c>
      <c r="AF32" s="169">
        <f t="shared" si="28"/>
        <v>0.39713904087563301</v>
      </c>
      <c r="AG32" s="169">
        <f t="shared" si="28"/>
        <v>0.39713904087563301</v>
      </c>
      <c r="AH32" s="169">
        <f t="shared" si="28"/>
        <v>0.39713904087563301</v>
      </c>
      <c r="AI32" s="169">
        <f t="shared" si="28"/>
        <v>0.39713904087563301</v>
      </c>
      <c r="AJ32" s="169">
        <f t="shared" si="28"/>
        <v>0.39713904087563301</v>
      </c>
      <c r="AK32" s="169">
        <f t="shared" si="28"/>
        <v>0.39713904087563301</v>
      </c>
      <c r="AL32" s="169">
        <f t="shared" si="28"/>
        <v>0.39713904087563301</v>
      </c>
      <c r="AM32" s="169">
        <f t="shared" si="28"/>
        <v>0.39713904087563301</v>
      </c>
      <c r="AN32" s="169">
        <f t="shared" si="29"/>
        <v>0.39713904087563301</v>
      </c>
      <c r="AO32" s="169">
        <f t="shared" si="29"/>
        <v>0.39713904087563301</v>
      </c>
      <c r="AP32" s="169">
        <f t="shared" si="29"/>
        <v>0.39713904087563301</v>
      </c>
      <c r="AQ32" s="169">
        <f t="shared" si="29"/>
        <v>0.39713904087563301</v>
      </c>
      <c r="AR32" s="169">
        <f t="shared" si="29"/>
        <v>0.39713904087563301</v>
      </c>
      <c r="AS32" s="169">
        <f t="shared" si="29"/>
        <v>0.39713904087563301</v>
      </c>
      <c r="AT32" s="169">
        <f t="shared" si="29"/>
        <v>0.39713904087563301</v>
      </c>
      <c r="AU32" s="169">
        <f t="shared" si="29"/>
        <v>0.39713904087563301</v>
      </c>
      <c r="AV32" s="169">
        <f t="shared" si="29"/>
        <v>0.39713904087563301</v>
      </c>
      <c r="AW32" s="169">
        <f t="shared" si="29"/>
        <v>0.39713904087563301</v>
      </c>
      <c r="AX32" s="169">
        <f t="shared" si="30"/>
        <v>0.39713904087563301</v>
      </c>
      <c r="AY32" s="169">
        <f t="shared" si="30"/>
        <v>0.39713904087563301</v>
      </c>
      <c r="AZ32" s="169">
        <f t="shared" si="30"/>
        <v>0.39713904087563301</v>
      </c>
      <c r="BA32" s="169">
        <f t="shared" si="30"/>
        <v>0.39713904087563301</v>
      </c>
      <c r="BB32" s="169">
        <f t="shared" si="30"/>
        <v>0.39713904087563301</v>
      </c>
      <c r="BC32" s="169">
        <f t="shared" si="30"/>
        <v>0.39713904087563301</v>
      </c>
      <c r="BD32" s="169">
        <f t="shared" si="30"/>
        <v>0.39713904087563301</v>
      </c>
      <c r="BE32" s="169">
        <f t="shared" si="30"/>
        <v>0.39713904087563301</v>
      </c>
      <c r="BF32" s="169">
        <f t="shared" si="30"/>
        <v>0.39713904087563301</v>
      </c>
      <c r="BG32" s="169">
        <f t="shared" si="30"/>
        <v>0.39713904087563301</v>
      </c>
      <c r="BH32" s="169">
        <f t="shared" si="31"/>
        <v>0.39713904087563301</v>
      </c>
      <c r="BI32" s="169">
        <f t="shared" si="31"/>
        <v>0.39713904087563301</v>
      </c>
      <c r="BJ32" s="169">
        <f t="shared" si="31"/>
        <v>0.39713904087563301</v>
      </c>
      <c r="BK32" s="169">
        <f t="shared" si="31"/>
        <v>0.39713904087563301</v>
      </c>
      <c r="BL32" s="169">
        <f t="shared" si="31"/>
        <v>0.39713904087563301</v>
      </c>
      <c r="BM32" s="169">
        <f t="shared" si="31"/>
        <v>0.39713904087563301</v>
      </c>
      <c r="BN32" s="169">
        <f t="shared" si="31"/>
        <v>0.39713904087563301</v>
      </c>
      <c r="BO32" s="169">
        <f t="shared" si="31"/>
        <v>0.39713904087563301</v>
      </c>
      <c r="BP32" s="169">
        <f t="shared" si="31"/>
        <v>0</v>
      </c>
      <c r="BQ32" s="169">
        <f t="shared" si="31"/>
        <v>0</v>
      </c>
      <c r="BR32" s="169">
        <f t="shared" si="32"/>
        <v>0</v>
      </c>
      <c r="BS32" s="169">
        <f t="shared" si="32"/>
        <v>0</v>
      </c>
      <c r="BT32" s="169">
        <f t="shared" si="32"/>
        <v>0</v>
      </c>
      <c r="BU32" s="169">
        <f t="shared" si="32"/>
        <v>0</v>
      </c>
      <c r="BV32" s="169">
        <f t="shared" si="32"/>
        <v>0</v>
      </c>
      <c r="BW32" s="169">
        <f t="shared" si="32"/>
        <v>0</v>
      </c>
      <c r="BX32" s="169">
        <f t="shared" si="32"/>
        <v>0</v>
      </c>
      <c r="BY32" s="169">
        <f t="shared" si="32"/>
        <v>0</v>
      </c>
      <c r="BZ32" s="169">
        <f t="shared" si="32"/>
        <v>0</v>
      </c>
      <c r="CA32" s="169">
        <f t="shared" si="32"/>
        <v>0</v>
      </c>
      <c r="CB32" s="169">
        <f t="shared" si="33"/>
        <v>0</v>
      </c>
      <c r="CC32" s="169">
        <f t="shared" si="33"/>
        <v>0</v>
      </c>
      <c r="CD32" s="169">
        <f t="shared" si="33"/>
        <v>0</v>
      </c>
      <c r="CE32" s="169">
        <f t="shared" si="33"/>
        <v>0</v>
      </c>
      <c r="CF32" s="169">
        <f t="shared" si="33"/>
        <v>0</v>
      </c>
      <c r="CG32" s="169">
        <f t="shared" si="33"/>
        <v>0</v>
      </c>
      <c r="CH32" s="169">
        <f t="shared" si="33"/>
        <v>0</v>
      </c>
    </row>
    <row r="33" spans="6:86" s="36" customFormat="1" outlineLevel="1" x14ac:dyDescent="0.2">
      <c r="F33" s="74">
        <f>Ts_First_Fin_Yr-1+ROWS(F$25:F33)</f>
        <v>2032</v>
      </c>
      <c r="G33" s="167">
        <f t="shared" si="24"/>
        <v>50</v>
      </c>
      <c r="H33" s="56">
        <f t="shared" si="25"/>
        <v>19.233308263785563</v>
      </c>
      <c r="J33" s="169">
        <f t="shared" si="26"/>
        <v>0</v>
      </c>
      <c r="K33" s="169">
        <f t="shared" si="26"/>
        <v>0</v>
      </c>
      <c r="L33" s="169">
        <f t="shared" si="26"/>
        <v>0</v>
      </c>
      <c r="M33" s="169">
        <f t="shared" si="26"/>
        <v>0</v>
      </c>
      <c r="N33" s="169">
        <f t="shared" si="26"/>
        <v>0</v>
      </c>
      <c r="O33" s="169">
        <f t="shared" si="26"/>
        <v>0</v>
      </c>
      <c r="P33" s="169">
        <f t="shared" si="26"/>
        <v>0</v>
      </c>
      <c r="Q33" s="169">
        <f t="shared" si="26"/>
        <v>0</v>
      </c>
      <c r="R33" s="169">
        <f t="shared" si="26"/>
        <v>0</v>
      </c>
      <c r="S33" s="169">
        <f t="shared" si="26"/>
        <v>0.38466616527571129</v>
      </c>
      <c r="T33" s="169">
        <f t="shared" si="27"/>
        <v>0.38466616527571129</v>
      </c>
      <c r="U33" s="169">
        <f t="shared" si="27"/>
        <v>0.38466616527571129</v>
      </c>
      <c r="V33" s="169">
        <f t="shared" si="27"/>
        <v>0.38466616527571129</v>
      </c>
      <c r="W33" s="169">
        <f t="shared" si="27"/>
        <v>0.38466616527571129</v>
      </c>
      <c r="X33" s="169">
        <f t="shared" si="27"/>
        <v>0.38466616527571129</v>
      </c>
      <c r="Y33" s="169">
        <f t="shared" si="27"/>
        <v>0.38466616527571129</v>
      </c>
      <c r="Z33" s="169">
        <f t="shared" si="27"/>
        <v>0.38466616527571129</v>
      </c>
      <c r="AA33" s="169">
        <f t="shared" si="27"/>
        <v>0.38466616527571129</v>
      </c>
      <c r="AB33" s="169">
        <f t="shared" si="27"/>
        <v>0.38466616527571129</v>
      </c>
      <c r="AC33" s="169">
        <f t="shared" si="27"/>
        <v>0.38466616527571129</v>
      </c>
      <c r="AD33" s="169">
        <f t="shared" si="28"/>
        <v>0.38466616527571129</v>
      </c>
      <c r="AE33" s="169">
        <f t="shared" si="28"/>
        <v>0.38466616527571129</v>
      </c>
      <c r="AF33" s="169">
        <f t="shared" si="28"/>
        <v>0.38466616527571129</v>
      </c>
      <c r="AG33" s="169">
        <f t="shared" si="28"/>
        <v>0.38466616527571129</v>
      </c>
      <c r="AH33" s="169">
        <f t="shared" si="28"/>
        <v>0.38466616527571129</v>
      </c>
      <c r="AI33" s="169">
        <f t="shared" si="28"/>
        <v>0.38466616527571129</v>
      </c>
      <c r="AJ33" s="169">
        <f t="shared" si="28"/>
        <v>0.38466616527571129</v>
      </c>
      <c r="AK33" s="169">
        <f t="shared" si="28"/>
        <v>0.38466616527571129</v>
      </c>
      <c r="AL33" s="169">
        <f t="shared" si="28"/>
        <v>0.38466616527571129</v>
      </c>
      <c r="AM33" s="169">
        <f t="shared" si="28"/>
        <v>0.38466616527571129</v>
      </c>
      <c r="AN33" s="169">
        <f t="shared" si="29"/>
        <v>0.38466616527571129</v>
      </c>
      <c r="AO33" s="169">
        <f t="shared" si="29"/>
        <v>0.38466616527571129</v>
      </c>
      <c r="AP33" s="169">
        <f t="shared" si="29"/>
        <v>0.38466616527571129</v>
      </c>
      <c r="AQ33" s="169">
        <f t="shared" si="29"/>
        <v>0.38466616527571129</v>
      </c>
      <c r="AR33" s="169">
        <f t="shared" si="29"/>
        <v>0.38466616527571129</v>
      </c>
      <c r="AS33" s="169">
        <f t="shared" si="29"/>
        <v>0.38466616527571129</v>
      </c>
      <c r="AT33" s="169">
        <f t="shared" si="29"/>
        <v>0.38466616527571129</v>
      </c>
      <c r="AU33" s="169">
        <f t="shared" si="29"/>
        <v>0.38466616527571129</v>
      </c>
      <c r="AV33" s="169">
        <f t="shared" si="29"/>
        <v>0.38466616527571129</v>
      </c>
      <c r="AW33" s="169">
        <f t="shared" si="29"/>
        <v>0.38466616527571129</v>
      </c>
      <c r="AX33" s="169">
        <f t="shared" si="30"/>
        <v>0.38466616527571129</v>
      </c>
      <c r="AY33" s="169">
        <f t="shared" si="30"/>
        <v>0.38466616527571129</v>
      </c>
      <c r="AZ33" s="169">
        <f t="shared" si="30"/>
        <v>0.38466616527571129</v>
      </c>
      <c r="BA33" s="169">
        <f t="shared" si="30"/>
        <v>0.38466616527571129</v>
      </c>
      <c r="BB33" s="169">
        <f t="shared" si="30"/>
        <v>0.38466616527571129</v>
      </c>
      <c r="BC33" s="169">
        <f t="shared" si="30"/>
        <v>0.38466616527571129</v>
      </c>
      <c r="BD33" s="169">
        <f t="shared" si="30"/>
        <v>0.38466616527571129</v>
      </c>
      <c r="BE33" s="169">
        <f t="shared" si="30"/>
        <v>0.38466616527571129</v>
      </c>
      <c r="BF33" s="169">
        <f t="shared" si="30"/>
        <v>0.38466616527571129</v>
      </c>
      <c r="BG33" s="169">
        <f t="shared" si="30"/>
        <v>0.38466616527571129</v>
      </c>
      <c r="BH33" s="169">
        <f t="shared" si="31"/>
        <v>0.38466616527571129</v>
      </c>
      <c r="BI33" s="169">
        <f t="shared" si="31"/>
        <v>0.38466616527571129</v>
      </c>
      <c r="BJ33" s="169">
        <f t="shared" si="31"/>
        <v>0.38466616527571129</v>
      </c>
      <c r="BK33" s="169">
        <f t="shared" si="31"/>
        <v>0.38466616527571129</v>
      </c>
      <c r="BL33" s="169">
        <f t="shared" si="31"/>
        <v>0.38466616527571129</v>
      </c>
      <c r="BM33" s="169">
        <f t="shared" si="31"/>
        <v>0.38466616527571129</v>
      </c>
      <c r="BN33" s="169">
        <f t="shared" si="31"/>
        <v>0.38466616527571129</v>
      </c>
      <c r="BO33" s="169">
        <f t="shared" si="31"/>
        <v>0.38466616527571129</v>
      </c>
      <c r="BP33" s="169">
        <f t="shared" si="31"/>
        <v>0.38466616527571129</v>
      </c>
      <c r="BQ33" s="169">
        <f t="shared" si="31"/>
        <v>0</v>
      </c>
      <c r="BR33" s="169">
        <f t="shared" si="32"/>
        <v>0</v>
      </c>
      <c r="BS33" s="169">
        <f t="shared" si="32"/>
        <v>0</v>
      </c>
      <c r="BT33" s="169">
        <f t="shared" si="32"/>
        <v>0</v>
      </c>
      <c r="BU33" s="169">
        <f t="shared" si="32"/>
        <v>0</v>
      </c>
      <c r="BV33" s="169">
        <f t="shared" si="32"/>
        <v>0</v>
      </c>
      <c r="BW33" s="169">
        <f t="shared" si="32"/>
        <v>0</v>
      </c>
      <c r="BX33" s="169">
        <f t="shared" si="32"/>
        <v>0</v>
      </c>
      <c r="BY33" s="169">
        <f t="shared" si="32"/>
        <v>0</v>
      </c>
      <c r="BZ33" s="169">
        <f t="shared" si="32"/>
        <v>0</v>
      </c>
      <c r="CA33" s="169">
        <f t="shared" si="32"/>
        <v>0</v>
      </c>
      <c r="CB33" s="169">
        <f t="shared" si="33"/>
        <v>0</v>
      </c>
      <c r="CC33" s="169">
        <f t="shared" si="33"/>
        <v>0</v>
      </c>
      <c r="CD33" s="169">
        <f t="shared" si="33"/>
        <v>0</v>
      </c>
      <c r="CE33" s="169">
        <f t="shared" si="33"/>
        <v>0</v>
      </c>
      <c r="CF33" s="169">
        <f t="shared" si="33"/>
        <v>0</v>
      </c>
      <c r="CG33" s="169">
        <f t="shared" si="33"/>
        <v>0</v>
      </c>
      <c r="CH33" s="169">
        <f t="shared" si="33"/>
        <v>0</v>
      </c>
    </row>
    <row r="34" spans="6:86" s="36" customFormat="1" outlineLevel="1" x14ac:dyDescent="0.2">
      <c r="F34" s="74">
        <f>Ts_First_Fin_Yr-1+ROWS(F$25:F34)</f>
        <v>2033</v>
      </c>
      <c r="G34" s="167">
        <f t="shared" si="24"/>
        <v>50</v>
      </c>
      <c r="H34" s="56">
        <f t="shared" si="25"/>
        <v>18.544252786762211</v>
      </c>
      <c r="J34" s="169">
        <f t="shared" si="26"/>
        <v>0</v>
      </c>
      <c r="K34" s="169">
        <f t="shared" si="26"/>
        <v>0</v>
      </c>
      <c r="L34" s="169">
        <f t="shared" si="26"/>
        <v>0</v>
      </c>
      <c r="M34" s="169">
        <f t="shared" si="26"/>
        <v>0</v>
      </c>
      <c r="N34" s="169">
        <f t="shared" si="26"/>
        <v>0</v>
      </c>
      <c r="O34" s="169">
        <f t="shared" si="26"/>
        <v>0</v>
      </c>
      <c r="P34" s="169">
        <f t="shared" si="26"/>
        <v>0</v>
      </c>
      <c r="Q34" s="169">
        <f t="shared" si="26"/>
        <v>0</v>
      </c>
      <c r="R34" s="169">
        <f t="shared" si="26"/>
        <v>0</v>
      </c>
      <c r="S34" s="169">
        <f t="shared" si="26"/>
        <v>0</v>
      </c>
      <c r="T34" s="169">
        <f t="shared" si="27"/>
        <v>0.37088505573524422</v>
      </c>
      <c r="U34" s="169">
        <f t="shared" si="27"/>
        <v>0.37088505573524422</v>
      </c>
      <c r="V34" s="169">
        <f t="shared" si="27"/>
        <v>0.37088505573524422</v>
      </c>
      <c r="W34" s="169">
        <f t="shared" si="27"/>
        <v>0.37088505573524422</v>
      </c>
      <c r="X34" s="169">
        <f t="shared" si="27"/>
        <v>0.37088505573524422</v>
      </c>
      <c r="Y34" s="169">
        <f t="shared" si="27"/>
        <v>0.37088505573524422</v>
      </c>
      <c r="Z34" s="169">
        <f t="shared" si="27"/>
        <v>0.37088505573524422</v>
      </c>
      <c r="AA34" s="169">
        <f t="shared" si="27"/>
        <v>0.37088505573524422</v>
      </c>
      <c r="AB34" s="169">
        <f t="shared" si="27"/>
        <v>0.37088505573524422</v>
      </c>
      <c r="AC34" s="169">
        <f t="shared" si="27"/>
        <v>0.37088505573524422</v>
      </c>
      <c r="AD34" s="169">
        <f t="shared" si="28"/>
        <v>0.37088505573524422</v>
      </c>
      <c r="AE34" s="169">
        <f t="shared" si="28"/>
        <v>0.37088505573524422</v>
      </c>
      <c r="AF34" s="169">
        <f t="shared" si="28"/>
        <v>0.37088505573524422</v>
      </c>
      <c r="AG34" s="169">
        <f t="shared" si="28"/>
        <v>0.37088505573524422</v>
      </c>
      <c r="AH34" s="169">
        <f t="shared" si="28"/>
        <v>0.37088505573524422</v>
      </c>
      <c r="AI34" s="169">
        <f t="shared" si="28"/>
        <v>0.37088505573524422</v>
      </c>
      <c r="AJ34" s="169">
        <f t="shared" si="28"/>
        <v>0.37088505573524422</v>
      </c>
      <c r="AK34" s="169">
        <f t="shared" si="28"/>
        <v>0.37088505573524422</v>
      </c>
      <c r="AL34" s="169">
        <f t="shared" si="28"/>
        <v>0.37088505573524422</v>
      </c>
      <c r="AM34" s="169">
        <f t="shared" si="28"/>
        <v>0.37088505573524422</v>
      </c>
      <c r="AN34" s="169">
        <f t="shared" si="29"/>
        <v>0.37088505573524422</v>
      </c>
      <c r="AO34" s="169">
        <f t="shared" si="29"/>
        <v>0.37088505573524422</v>
      </c>
      <c r="AP34" s="169">
        <f t="shared" si="29"/>
        <v>0.37088505573524422</v>
      </c>
      <c r="AQ34" s="169">
        <f t="shared" si="29"/>
        <v>0.37088505573524422</v>
      </c>
      <c r="AR34" s="169">
        <f t="shared" si="29"/>
        <v>0.37088505573524422</v>
      </c>
      <c r="AS34" s="169">
        <f t="shared" si="29"/>
        <v>0.37088505573524422</v>
      </c>
      <c r="AT34" s="169">
        <f t="shared" si="29"/>
        <v>0.37088505573524422</v>
      </c>
      <c r="AU34" s="169">
        <f t="shared" si="29"/>
        <v>0.37088505573524422</v>
      </c>
      <c r="AV34" s="169">
        <f t="shared" si="29"/>
        <v>0.37088505573524422</v>
      </c>
      <c r="AW34" s="169">
        <f t="shared" si="29"/>
        <v>0.37088505573524422</v>
      </c>
      <c r="AX34" s="169">
        <f t="shared" si="30"/>
        <v>0.37088505573524422</v>
      </c>
      <c r="AY34" s="169">
        <f t="shared" si="30"/>
        <v>0.37088505573524422</v>
      </c>
      <c r="AZ34" s="169">
        <f t="shared" si="30"/>
        <v>0.37088505573524422</v>
      </c>
      <c r="BA34" s="169">
        <f t="shared" si="30"/>
        <v>0.37088505573524422</v>
      </c>
      <c r="BB34" s="169">
        <f t="shared" si="30"/>
        <v>0.37088505573524422</v>
      </c>
      <c r="BC34" s="169">
        <f t="shared" si="30"/>
        <v>0.37088505573524422</v>
      </c>
      <c r="BD34" s="169">
        <f t="shared" si="30"/>
        <v>0.37088505573524422</v>
      </c>
      <c r="BE34" s="169">
        <f t="shared" si="30"/>
        <v>0.37088505573524422</v>
      </c>
      <c r="BF34" s="169">
        <f t="shared" si="30"/>
        <v>0.37088505573524422</v>
      </c>
      <c r="BG34" s="169">
        <f t="shared" si="30"/>
        <v>0.37088505573524422</v>
      </c>
      <c r="BH34" s="169">
        <f t="shared" si="31"/>
        <v>0.37088505573524422</v>
      </c>
      <c r="BI34" s="169">
        <f t="shared" si="31"/>
        <v>0.37088505573524422</v>
      </c>
      <c r="BJ34" s="169">
        <f t="shared" si="31"/>
        <v>0.37088505573524422</v>
      </c>
      <c r="BK34" s="169">
        <f t="shared" si="31"/>
        <v>0.37088505573524422</v>
      </c>
      <c r="BL34" s="169">
        <f t="shared" si="31"/>
        <v>0.37088505573524422</v>
      </c>
      <c r="BM34" s="169">
        <f t="shared" si="31"/>
        <v>0.37088505573524422</v>
      </c>
      <c r="BN34" s="169">
        <f t="shared" si="31"/>
        <v>0.37088505573524422</v>
      </c>
      <c r="BO34" s="169">
        <f t="shared" si="31"/>
        <v>0.37088505573524422</v>
      </c>
      <c r="BP34" s="169">
        <f t="shared" si="31"/>
        <v>0.37088505573524422</v>
      </c>
      <c r="BQ34" s="169">
        <f t="shared" si="31"/>
        <v>0.37088505573524422</v>
      </c>
      <c r="BR34" s="169">
        <f t="shared" si="32"/>
        <v>0</v>
      </c>
      <c r="BS34" s="169">
        <f t="shared" si="32"/>
        <v>0</v>
      </c>
      <c r="BT34" s="169">
        <f t="shared" si="32"/>
        <v>0</v>
      </c>
      <c r="BU34" s="169">
        <f t="shared" si="32"/>
        <v>0</v>
      </c>
      <c r="BV34" s="169">
        <f t="shared" si="32"/>
        <v>0</v>
      </c>
      <c r="BW34" s="169">
        <f t="shared" si="32"/>
        <v>0</v>
      </c>
      <c r="BX34" s="169">
        <f t="shared" si="32"/>
        <v>0</v>
      </c>
      <c r="BY34" s="169">
        <f t="shared" si="32"/>
        <v>0</v>
      </c>
      <c r="BZ34" s="169">
        <f t="shared" si="32"/>
        <v>0</v>
      </c>
      <c r="CA34" s="169">
        <f t="shared" si="32"/>
        <v>0</v>
      </c>
      <c r="CB34" s="169">
        <f t="shared" si="33"/>
        <v>0</v>
      </c>
      <c r="CC34" s="169">
        <f t="shared" si="33"/>
        <v>0</v>
      </c>
      <c r="CD34" s="169">
        <f t="shared" si="33"/>
        <v>0</v>
      </c>
      <c r="CE34" s="169">
        <f t="shared" si="33"/>
        <v>0</v>
      </c>
      <c r="CF34" s="169">
        <f t="shared" si="33"/>
        <v>0</v>
      </c>
      <c r="CG34" s="169">
        <f t="shared" si="33"/>
        <v>0</v>
      </c>
      <c r="CH34" s="169">
        <f t="shared" si="33"/>
        <v>0</v>
      </c>
    </row>
    <row r="35" spans="6:86" s="36" customFormat="1" outlineLevel="1" x14ac:dyDescent="0.2">
      <c r="F35" s="74">
        <f>Ts_First_Fin_Yr-1+ROWS(F$25:F35)</f>
        <v>2034</v>
      </c>
      <c r="G35" s="167">
        <f t="shared" si="24"/>
        <v>50</v>
      </c>
      <c r="H35" s="56">
        <f t="shared" si="25"/>
        <v>17.82560630394082</v>
      </c>
      <c r="J35" s="169">
        <f t="shared" ref="J35:S44" si="34">IF(OR(J$9&lt;=$F35,J$9&gt;($F35+$G35)),0,INDEX($J$19:$CH$19,MATCH($F35,$J$9:$CH$9,0))/$G35)</f>
        <v>0</v>
      </c>
      <c r="K35" s="169">
        <f t="shared" si="34"/>
        <v>0</v>
      </c>
      <c r="L35" s="169">
        <f t="shared" si="34"/>
        <v>0</v>
      </c>
      <c r="M35" s="169">
        <f t="shared" si="34"/>
        <v>0</v>
      </c>
      <c r="N35" s="169">
        <f t="shared" si="34"/>
        <v>0</v>
      </c>
      <c r="O35" s="169">
        <f t="shared" si="34"/>
        <v>0</v>
      </c>
      <c r="P35" s="169">
        <f t="shared" si="34"/>
        <v>0</v>
      </c>
      <c r="Q35" s="169">
        <f t="shared" si="34"/>
        <v>0</v>
      </c>
      <c r="R35" s="169">
        <f t="shared" si="34"/>
        <v>0</v>
      </c>
      <c r="S35" s="169">
        <f t="shared" si="34"/>
        <v>0</v>
      </c>
      <c r="T35" s="169">
        <f t="shared" ref="T35:AC44" si="35">IF(OR(T$9&lt;=$F35,T$9&gt;($F35+$G35)),0,INDEX($J$19:$CH$19,MATCH($F35,$J$9:$CH$9,0))/$G35)</f>
        <v>0</v>
      </c>
      <c r="U35" s="169">
        <f t="shared" si="35"/>
        <v>0.35651212607881638</v>
      </c>
      <c r="V35" s="169">
        <f t="shared" si="35"/>
        <v>0.35651212607881638</v>
      </c>
      <c r="W35" s="169">
        <f t="shared" si="35"/>
        <v>0.35651212607881638</v>
      </c>
      <c r="X35" s="169">
        <f t="shared" si="35"/>
        <v>0.35651212607881638</v>
      </c>
      <c r="Y35" s="169">
        <f t="shared" si="35"/>
        <v>0.35651212607881638</v>
      </c>
      <c r="Z35" s="169">
        <f t="shared" si="35"/>
        <v>0.35651212607881638</v>
      </c>
      <c r="AA35" s="169">
        <f t="shared" si="35"/>
        <v>0.35651212607881638</v>
      </c>
      <c r="AB35" s="169">
        <f t="shared" si="35"/>
        <v>0.35651212607881638</v>
      </c>
      <c r="AC35" s="169">
        <f t="shared" si="35"/>
        <v>0.35651212607881638</v>
      </c>
      <c r="AD35" s="169">
        <f t="shared" ref="AD35:AM44" si="36">IF(OR(AD$9&lt;=$F35,AD$9&gt;($F35+$G35)),0,INDEX($J$19:$CH$19,MATCH($F35,$J$9:$CH$9,0))/$G35)</f>
        <v>0.35651212607881638</v>
      </c>
      <c r="AE35" s="169">
        <f t="shared" si="36"/>
        <v>0.35651212607881638</v>
      </c>
      <c r="AF35" s="169">
        <f t="shared" si="36"/>
        <v>0.35651212607881638</v>
      </c>
      <c r="AG35" s="169">
        <f t="shared" si="36"/>
        <v>0.35651212607881638</v>
      </c>
      <c r="AH35" s="169">
        <f t="shared" si="36"/>
        <v>0.35651212607881638</v>
      </c>
      <c r="AI35" s="169">
        <f t="shared" si="36"/>
        <v>0.35651212607881638</v>
      </c>
      <c r="AJ35" s="169">
        <f t="shared" si="36"/>
        <v>0.35651212607881638</v>
      </c>
      <c r="AK35" s="169">
        <f t="shared" si="36"/>
        <v>0.35651212607881638</v>
      </c>
      <c r="AL35" s="169">
        <f t="shared" si="36"/>
        <v>0.35651212607881638</v>
      </c>
      <c r="AM35" s="169">
        <f t="shared" si="36"/>
        <v>0.35651212607881638</v>
      </c>
      <c r="AN35" s="169">
        <f t="shared" ref="AN35:AW44" si="37">IF(OR(AN$9&lt;=$F35,AN$9&gt;($F35+$G35)),0,INDEX($J$19:$CH$19,MATCH($F35,$J$9:$CH$9,0))/$G35)</f>
        <v>0.35651212607881638</v>
      </c>
      <c r="AO35" s="169">
        <f t="shared" si="37"/>
        <v>0.35651212607881638</v>
      </c>
      <c r="AP35" s="169">
        <f t="shared" si="37"/>
        <v>0.35651212607881638</v>
      </c>
      <c r="AQ35" s="169">
        <f t="shared" si="37"/>
        <v>0.35651212607881638</v>
      </c>
      <c r="AR35" s="169">
        <f t="shared" si="37"/>
        <v>0.35651212607881638</v>
      </c>
      <c r="AS35" s="169">
        <f t="shared" si="37"/>
        <v>0.35651212607881638</v>
      </c>
      <c r="AT35" s="169">
        <f t="shared" si="37"/>
        <v>0.35651212607881638</v>
      </c>
      <c r="AU35" s="169">
        <f t="shared" si="37"/>
        <v>0.35651212607881638</v>
      </c>
      <c r="AV35" s="169">
        <f t="shared" si="37"/>
        <v>0.35651212607881638</v>
      </c>
      <c r="AW35" s="169">
        <f t="shared" si="37"/>
        <v>0.35651212607881638</v>
      </c>
      <c r="AX35" s="169">
        <f t="shared" ref="AX35:BG44" si="38">IF(OR(AX$9&lt;=$F35,AX$9&gt;($F35+$G35)),0,INDEX($J$19:$CH$19,MATCH($F35,$J$9:$CH$9,0))/$G35)</f>
        <v>0.35651212607881638</v>
      </c>
      <c r="AY35" s="169">
        <f t="shared" si="38"/>
        <v>0.35651212607881638</v>
      </c>
      <c r="AZ35" s="169">
        <f t="shared" si="38"/>
        <v>0.35651212607881638</v>
      </c>
      <c r="BA35" s="169">
        <f t="shared" si="38"/>
        <v>0.35651212607881638</v>
      </c>
      <c r="BB35" s="169">
        <f t="shared" si="38"/>
        <v>0.35651212607881638</v>
      </c>
      <c r="BC35" s="169">
        <f t="shared" si="38"/>
        <v>0.35651212607881638</v>
      </c>
      <c r="BD35" s="169">
        <f t="shared" si="38"/>
        <v>0.35651212607881638</v>
      </c>
      <c r="BE35" s="169">
        <f t="shared" si="38"/>
        <v>0.35651212607881638</v>
      </c>
      <c r="BF35" s="169">
        <f t="shared" si="38"/>
        <v>0.35651212607881638</v>
      </c>
      <c r="BG35" s="169">
        <f t="shared" si="38"/>
        <v>0.35651212607881638</v>
      </c>
      <c r="BH35" s="169">
        <f t="shared" ref="BH35:BQ44" si="39">IF(OR(BH$9&lt;=$F35,BH$9&gt;($F35+$G35)),0,INDEX($J$19:$CH$19,MATCH($F35,$J$9:$CH$9,0))/$G35)</f>
        <v>0.35651212607881638</v>
      </c>
      <c r="BI35" s="169">
        <f t="shared" si="39"/>
        <v>0.35651212607881638</v>
      </c>
      <c r="BJ35" s="169">
        <f t="shared" si="39"/>
        <v>0.35651212607881638</v>
      </c>
      <c r="BK35" s="169">
        <f t="shared" si="39"/>
        <v>0.35651212607881638</v>
      </c>
      <c r="BL35" s="169">
        <f t="shared" si="39"/>
        <v>0.35651212607881638</v>
      </c>
      <c r="BM35" s="169">
        <f t="shared" si="39"/>
        <v>0.35651212607881638</v>
      </c>
      <c r="BN35" s="169">
        <f t="shared" si="39"/>
        <v>0.35651212607881638</v>
      </c>
      <c r="BO35" s="169">
        <f t="shared" si="39"/>
        <v>0.35651212607881638</v>
      </c>
      <c r="BP35" s="169">
        <f t="shared" si="39"/>
        <v>0.35651212607881638</v>
      </c>
      <c r="BQ35" s="169">
        <f t="shared" si="39"/>
        <v>0.35651212607881638</v>
      </c>
      <c r="BR35" s="169">
        <f t="shared" ref="BR35:CA44" si="40">IF(OR(BR$9&lt;=$F35,BR$9&gt;($F35+$G35)),0,INDEX($J$19:$CH$19,MATCH($F35,$J$9:$CH$9,0))/$G35)</f>
        <v>0.35651212607881638</v>
      </c>
      <c r="BS35" s="169">
        <f t="shared" si="40"/>
        <v>0</v>
      </c>
      <c r="BT35" s="169">
        <f t="shared" si="40"/>
        <v>0</v>
      </c>
      <c r="BU35" s="169">
        <f t="shared" si="40"/>
        <v>0</v>
      </c>
      <c r="BV35" s="169">
        <f t="shared" si="40"/>
        <v>0</v>
      </c>
      <c r="BW35" s="169">
        <f t="shared" si="40"/>
        <v>0</v>
      </c>
      <c r="BX35" s="169">
        <f t="shared" si="40"/>
        <v>0</v>
      </c>
      <c r="BY35" s="169">
        <f t="shared" si="40"/>
        <v>0</v>
      </c>
      <c r="BZ35" s="169">
        <f t="shared" si="40"/>
        <v>0</v>
      </c>
      <c r="CA35" s="169">
        <f t="shared" si="40"/>
        <v>0</v>
      </c>
      <c r="CB35" s="169">
        <f t="shared" ref="CB35:CH44" si="41">IF(OR(CB$9&lt;=$F35,CB$9&gt;($F35+$G35)),0,INDEX($J$19:$CH$19,MATCH($F35,$J$9:$CH$9,0))/$G35)</f>
        <v>0</v>
      </c>
      <c r="CC35" s="169">
        <f t="shared" si="41"/>
        <v>0</v>
      </c>
      <c r="CD35" s="169">
        <f t="shared" si="41"/>
        <v>0</v>
      </c>
      <c r="CE35" s="169">
        <f t="shared" si="41"/>
        <v>0</v>
      </c>
      <c r="CF35" s="169">
        <f t="shared" si="41"/>
        <v>0</v>
      </c>
      <c r="CG35" s="169">
        <f t="shared" si="41"/>
        <v>0</v>
      </c>
      <c r="CH35" s="169">
        <f t="shared" si="41"/>
        <v>0</v>
      </c>
    </row>
    <row r="36" spans="6:86" s="36" customFormat="1" outlineLevel="1" x14ac:dyDescent="0.2">
      <c r="F36" s="74">
        <f>Ts_First_Fin_Yr-1+ROWS(F$25:F36)</f>
        <v>2035</v>
      </c>
      <c r="G36" s="167">
        <f t="shared" si="24"/>
        <v>50</v>
      </c>
      <c r="H36" s="56">
        <f t="shared" si="25"/>
        <v>17.145895355064223</v>
      </c>
      <c r="J36" s="169">
        <f t="shared" si="34"/>
        <v>0</v>
      </c>
      <c r="K36" s="169">
        <f t="shared" si="34"/>
        <v>0</v>
      </c>
      <c r="L36" s="169">
        <f t="shared" si="34"/>
        <v>0</v>
      </c>
      <c r="M36" s="169">
        <f t="shared" si="34"/>
        <v>0</v>
      </c>
      <c r="N36" s="169">
        <f t="shared" si="34"/>
        <v>0</v>
      </c>
      <c r="O36" s="169">
        <f t="shared" si="34"/>
        <v>0</v>
      </c>
      <c r="P36" s="169">
        <f t="shared" si="34"/>
        <v>0</v>
      </c>
      <c r="Q36" s="169">
        <f t="shared" si="34"/>
        <v>0</v>
      </c>
      <c r="R36" s="169">
        <f t="shared" si="34"/>
        <v>0</v>
      </c>
      <c r="S36" s="169">
        <f t="shared" si="34"/>
        <v>0</v>
      </c>
      <c r="T36" s="169">
        <f t="shared" si="35"/>
        <v>0</v>
      </c>
      <c r="U36" s="169">
        <f t="shared" si="35"/>
        <v>0</v>
      </c>
      <c r="V36" s="169">
        <f t="shared" si="35"/>
        <v>0.34291790710128445</v>
      </c>
      <c r="W36" s="169">
        <f t="shared" si="35"/>
        <v>0.34291790710128445</v>
      </c>
      <c r="X36" s="169">
        <f t="shared" si="35"/>
        <v>0.34291790710128445</v>
      </c>
      <c r="Y36" s="169">
        <f t="shared" si="35"/>
        <v>0.34291790710128445</v>
      </c>
      <c r="Z36" s="169">
        <f t="shared" si="35"/>
        <v>0.34291790710128445</v>
      </c>
      <c r="AA36" s="169">
        <f t="shared" si="35"/>
        <v>0.34291790710128445</v>
      </c>
      <c r="AB36" s="169">
        <f t="shared" si="35"/>
        <v>0.34291790710128445</v>
      </c>
      <c r="AC36" s="169">
        <f t="shared" si="35"/>
        <v>0.34291790710128445</v>
      </c>
      <c r="AD36" s="169">
        <f t="shared" si="36"/>
        <v>0.34291790710128445</v>
      </c>
      <c r="AE36" s="169">
        <f t="shared" si="36"/>
        <v>0.34291790710128445</v>
      </c>
      <c r="AF36" s="169">
        <f t="shared" si="36"/>
        <v>0.34291790710128445</v>
      </c>
      <c r="AG36" s="169">
        <f t="shared" si="36"/>
        <v>0.34291790710128445</v>
      </c>
      <c r="AH36" s="169">
        <f t="shared" si="36"/>
        <v>0.34291790710128445</v>
      </c>
      <c r="AI36" s="169">
        <f t="shared" si="36"/>
        <v>0.34291790710128445</v>
      </c>
      <c r="AJ36" s="169">
        <f t="shared" si="36"/>
        <v>0.34291790710128445</v>
      </c>
      <c r="AK36" s="169">
        <f t="shared" si="36"/>
        <v>0.34291790710128445</v>
      </c>
      <c r="AL36" s="169">
        <f t="shared" si="36"/>
        <v>0.34291790710128445</v>
      </c>
      <c r="AM36" s="169">
        <f t="shared" si="36"/>
        <v>0.34291790710128445</v>
      </c>
      <c r="AN36" s="169">
        <f t="shared" si="37"/>
        <v>0.34291790710128445</v>
      </c>
      <c r="AO36" s="169">
        <f t="shared" si="37"/>
        <v>0.34291790710128445</v>
      </c>
      <c r="AP36" s="169">
        <f t="shared" si="37"/>
        <v>0.34291790710128445</v>
      </c>
      <c r="AQ36" s="169">
        <f t="shared" si="37"/>
        <v>0.34291790710128445</v>
      </c>
      <c r="AR36" s="169">
        <f t="shared" si="37"/>
        <v>0.34291790710128445</v>
      </c>
      <c r="AS36" s="169">
        <f t="shared" si="37"/>
        <v>0.34291790710128445</v>
      </c>
      <c r="AT36" s="169">
        <f t="shared" si="37"/>
        <v>0.34291790710128445</v>
      </c>
      <c r="AU36" s="169">
        <f t="shared" si="37"/>
        <v>0.34291790710128445</v>
      </c>
      <c r="AV36" s="169">
        <f t="shared" si="37"/>
        <v>0.34291790710128445</v>
      </c>
      <c r="AW36" s="169">
        <f t="shared" si="37"/>
        <v>0.34291790710128445</v>
      </c>
      <c r="AX36" s="169">
        <f t="shared" si="38"/>
        <v>0.34291790710128445</v>
      </c>
      <c r="AY36" s="169">
        <f t="shared" si="38"/>
        <v>0.34291790710128445</v>
      </c>
      <c r="AZ36" s="169">
        <f t="shared" si="38"/>
        <v>0.34291790710128445</v>
      </c>
      <c r="BA36" s="169">
        <f t="shared" si="38"/>
        <v>0.34291790710128445</v>
      </c>
      <c r="BB36" s="169">
        <f t="shared" si="38"/>
        <v>0.34291790710128445</v>
      </c>
      <c r="BC36" s="169">
        <f t="shared" si="38"/>
        <v>0.34291790710128445</v>
      </c>
      <c r="BD36" s="169">
        <f t="shared" si="38"/>
        <v>0.34291790710128445</v>
      </c>
      <c r="BE36" s="169">
        <f t="shared" si="38"/>
        <v>0.34291790710128445</v>
      </c>
      <c r="BF36" s="169">
        <f t="shared" si="38"/>
        <v>0.34291790710128445</v>
      </c>
      <c r="BG36" s="169">
        <f t="shared" si="38"/>
        <v>0.34291790710128445</v>
      </c>
      <c r="BH36" s="169">
        <f t="shared" si="39"/>
        <v>0.34291790710128445</v>
      </c>
      <c r="BI36" s="169">
        <f t="shared" si="39"/>
        <v>0.34291790710128445</v>
      </c>
      <c r="BJ36" s="169">
        <f t="shared" si="39"/>
        <v>0.34291790710128445</v>
      </c>
      <c r="BK36" s="169">
        <f t="shared" si="39"/>
        <v>0.34291790710128445</v>
      </c>
      <c r="BL36" s="169">
        <f t="shared" si="39"/>
        <v>0.34291790710128445</v>
      </c>
      <c r="BM36" s="169">
        <f t="shared" si="39"/>
        <v>0.34291790710128445</v>
      </c>
      <c r="BN36" s="169">
        <f t="shared" si="39"/>
        <v>0.34291790710128445</v>
      </c>
      <c r="BO36" s="169">
        <f t="shared" si="39"/>
        <v>0.34291790710128445</v>
      </c>
      <c r="BP36" s="169">
        <f t="shared" si="39"/>
        <v>0.34291790710128445</v>
      </c>
      <c r="BQ36" s="169">
        <f t="shared" si="39"/>
        <v>0.34291790710128445</v>
      </c>
      <c r="BR36" s="169">
        <f t="shared" si="40"/>
        <v>0.34291790710128445</v>
      </c>
      <c r="BS36" s="169">
        <f t="shared" si="40"/>
        <v>0.34291790710128445</v>
      </c>
      <c r="BT36" s="169">
        <f t="shared" si="40"/>
        <v>0</v>
      </c>
      <c r="BU36" s="169">
        <f t="shared" si="40"/>
        <v>0</v>
      </c>
      <c r="BV36" s="169">
        <f t="shared" si="40"/>
        <v>0</v>
      </c>
      <c r="BW36" s="169">
        <f t="shared" si="40"/>
        <v>0</v>
      </c>
      <c r="BX36" s="169">
        <f t="shared" si="40"/>
        <v>0</v>
      </c>
      <c r="BY36" s="169">
        <f t="shared" si="40"/>
        <v>0</v>
      </c>
      <c r="BZ36" s="169">
        <f t="shared" si="40"/>
        <v>0</v>
      </c>
      <c r="CA36" s="169">
        <f t="shared" si="40"/>
        <v>0</v>
      </c>
      <c r="CB36" s="169">
        <f t="shared" si="41"/>
        <v>0</v>
      </c>
      <c r="CC36" s="169">
        <f t="shared" si="41"/>
        <v>0</v>
      </c>
      <c r="CD36" s="169">
        <f t="shared" si="41"/>
        <v>0</v>
      </c>
      <c r="CE36" s="169">
        <f t="shared" si="41"/>
        <v>0</v>
      </c>
      <c r="CF36" s="169">
        <f t="shared" si="41"/>
        <v>0</v>
      </c>
      <c r="CG36" s="169">
        <f t="shared" si="41"/>
        <v>0</v>
      </c>
      <c r="CH36" s="169">
        <f t="shared" si="41"/>
        <v>0</v>
      </c>
    </row>
    <row r="37" spans="6:86" s="36" customFormat="1" outlineLevel="1" x14ac:dyDescent="0.2">
      <c r="F37" s="74">
        <f>Ts_First_Fin_Yr-1+ROWS(F$25:F37)</f>
        <v>2036</v>
      </c>
      <c r="G37" s="167">
        <f t="shared" si="24"/>
        <v>50</v>
      </c>
      <c r="H37" s="56">
        <f t="shared" si="25"/>
        <v>16.453725035325295</v>
      </c>
      <c r="J37" s="169">
        <f t="shared" si="34"/>
        <v>0</v>
      </c>
      <c r="K37" s="169">
        <f t="shared" si="34"/>
        <v>0</v>
      </c>
      <c r="L37" s="169">
        <f t="shared" si="34"/>
        <v>0</v>
      </c>
      <c r="M37" s="169">
        <f t="shared" si="34"/>
        <v>0</v>
      </c>
      <c r="N37" s="169">
        <f t="shared" si="34"/>
        <v>0</v>
      </c>
      <c r="O37" s="169">
        <f t="shared" si="34"/>
        <v>0</v>
      </c>
      <c r="P37" s="169">
        <f t="shared" si="34"/>
        <v>0</v>
      </c>
      <c r="Q37" s="169">
        <f t="shared" si="34"/>
        <v>0</v>
      </c>
      <c r="R37" s="169">
        <f t="shared" si="34"/>
        <v>0</v>
      </c>
      <c r="S37" s="169">
        <f t="shared" si="34"/>
        <v>0</v>
      </c>
      <c r="T37" s="169">
        <f t="shared" si="35"/>
        <v>0</v>
      </c>
      <c r="U37" s="169">
        <f t="shared" si="35"/>
        <v>0</v>
      </c>
      <c r="V37" s="169">
        <f t="shared" si="35"/>
        <v>0</v>
      </c>
      <c r="W37" s="169">
        <f t="shared" si="35"/>
        <v>0.3290745007065059</v>
      </c>
      <c r="X37" s="169">
        <f t="shared" si="35"/>
        <v>0.3290745007065059</v>
      </c>
      <c r="Y37" s="169">
        <f t="shared" si="35"/>
        <v>0.3290745007065059</v>
      </c>
      <c r="Z37" s="169">
        <f t="shared" si="35"/>
        <v>0.3290745007065059</v>
      </c>
      <c r="AA37" s="169">
        <f t="shared" si="35"/>
        <v>0.3290745007065059</v>
      </c>
      <c r="AB37" s="169">
        <f t="shared" si="35"/>
        <v>0.3290745007065059</v>
      </c>
      <c r="AC37" s="169">
        <f t="shared" si="35"/>
        <v>0.3290745007065059</v>
      </c>
      <c r="AD37" s="169">
        <f t="shared" si="36"/>
        <v>0.3290745007065059</v>
      </c>
      <c r="AE37" s="169">
        <f t="shared" si="36"/>
        <v>0.3290745007065059</v>
      </c>
      <c r="AF37" s="169">
        <f t="shared" si="36"/>
        <v>0.3290745007065059</v>
      </c>
      <c r="AG37" s="169">
        <f t="shared" si="36"/>
        <v>0.3290745007065059</v>
      </c>
      <c r="AH37" s="169">
        <f t="shared" si="36"/>
        <v>0.3290745007065059</v>
      </c>
      <c r="AI37" s="169">
        <f t="shared" si="36"/>
        <v>0.3290745007065059</v>
      </c>
      <c r="AJ37" s="169">
        <f t="shared" si="36"/>
        <v>0.3290745007065059</v>
      </c>
      <c r="AK37" s="169">
        <f t="shared" si="36"/>
        <v>0.3290745007065059</v>
      </c>
      <c r="AL37" s="169">
        <f t="shared" si="36"/>
        <v>0.3290745007065059</v>
      </c>
      <c r="AM37" s="169">
        <f t="shared" si="36"/>
        <v>0.3290745007065059</v>
      </c>
      <c r="AN37" s="169">
        <f t="shared" si="37"/>
        <v>0.3290745007065059</v>
      </c>
      <c r="AO37" s="169">
        <f t="shared" si="37"/>
        <v>0.3290745007065059</v>
      </c>
      <c r="AP37" s="169">
        <f t="shared" si="37"/>
        <v>0.3290745007065059</v>
      </c>
      <c r="AQ37" s="169">
        <f t="shared" si="37"/>
        <v>0.3290745007065059</v>
      </c>
      <c r="AR37" s="169">
        <f t="shared" si="37"/>
        <v>0.3290745007065059</v>
      </c>
      <c r="AS37" s="169">
        <f t="shared" si="37"/>
        <v>0.3290745007065059</v>
      </c>
      <c r="AT37" s="169">
        <f t="shared" si="37"/>
        <v>0.3290745007065059</v>
      </c>
      <c r="AU37" s="169">
        <f t="shared" si="37"/>
        <v>0.3290745007065059</v>
      </c>
      <c r="AV37" s="169">
        <f t="shared" si="37"/>
        <v>0.3290745007065059</v>
      </c>
      <c r="AW37" s="169">
        <f t="shared" si="37"/>
        <v>0.3290745007065059</v>
      </c>
      <c r="AX37" s="169">
        <f t="shared" si="38"/>
        <v>0.3290745007065059</v>
      </c>
      <c r="AY37" s="169">
        <f t="shared" si="38"/>
        <v>0.3290745007065059</v>
      </c>
      <c r="AZ37" s="169">
        <f t="shared" si="38"/>
        <v>0.3290745007065059</v>
      </c>
      <c r="BA37" s="169">
        <f t="shared" si="38"/>
        <v>0.3290745007065059</v>
      </c>
      <c r="BB37" s="169">
        <f t="shared" si="38"/>
        <v>0.3290745007065059</v>
      </c>
      <c r="BC37" s="169">
        <f t="shared" si="38"/>
        <v>0.3290745007065059</v>
      </c>
      <c r="BD37" s="169">
        <f t="shared" si="38"/>
        <v>0.3290745007065059</v>
      </c>
      <c r="BE37" s="169">
        <f t="shared" si="38"/>
        <v>0.3290745007065059</v>
      </c>
      <c r="BF37" s="169">
        <f t="shared" si="38"/>
        <v>0.3290745007065059</v>
      </c>
      <c r="BG37" s="169">
        <f t="shared" si="38"/>
        <v>0.3290745007065059</v>
      </c>
      <c r="BH37" s="169">
        <f t="shared" si="39"/>
        <v>0.3290745007065059</v>
      </c>
      <c r="BI37" s="169">
        <f t="shared" si="39"/>
        <v>0.3290745007065059</v>
      </c>
      <c r="BJ37" s="169">
        <f t="shared" si="39"/>
        <v>0.3290745007065059</v>
      </c>
      <c r="BK37" s="169">
        <f t="shared" si="39"/>
        <v>0.3290745007065059</v>
      </c>
      <c r="BL37" s="169">
        <f t="shared" si="39"/>
        <v>0.3290745007065059</v>
      </c>
      <c r="BM37" s="169">
        <f t="shared" si="39"/>
        <v>0.3290745007065059</v>
      </c>
      <c r="BN37" s="169">
        <f t="shared" si="39"/>
        <v>0.3290745007065059</v>
      </c>
      <c r="BO37" s="169">
        <f t="shared" si="39"/>
        <v>0.3290745007065059</v>
      </c>
      <c r="BP37" s="169">
        <f t="shared" si="39"/>
        <v>0.3290745007065059</v>
      </c>
      <c r="BQ37" s="169">
        <f t="shared" si="39"/>
        <v>0.3290745007065059</v>
      </c>
      <c r="BR37" s="169">
        <f t="shared" si="40"/>
        <v>0.3290745007065059</v>
      </c>
      <c r="BS37" s="169">
        <f t="shared" si="40"/>
        <v>0.3290745007065059</v>
      </c>
      <c r="BT37" s="169">
        <f t="shared" si="40"/>
        <v>0.3290745007065059</v>
      </c>
      <c r="BU37" s="169">
        <f t="shared" si="40"/>
        <v>0</v>
      </c>
      <c r="BV37" s="169">
        <f t="shared" si="40"/>
        <v>0</v>
      </c>
      <c r="BW37" s="169">
        <f t="shared" si="40"/>
        <v>0</v>
      </c>
      <c r="BX37" s="169">
        <f t="shared" si="40"/>
        <v>0</v>
      </c>
      <c r="BY37" s="169">
        <f t="shared" si="40"/>
        <v>0</v>
      </c>
      <c r="BZ37" s="169">
        <f t="shared" si="40"/>
        <v>0</v>
      </c>
      <c r="CA37" s="169">
        <f t="shared" si="40"/>
        <v>0</v>
      </c>
      <c r="CB37" s="169">
        <f t="shared" si="41"/>
        <v>0</v>
      </c>
      <c r="CC37" s="169">
        <f t="shared" si="41"/>
        <v>0</v>
      </c>
      <c r="CD37" s="169">
        <f t="shared" si="41"/>
        <v>0</v>
      </c>
      <c r="CE37" s="169">
        <f t="shared" si="41"/>
        <v>0</v>
      </c>
      <c r="CF37" s="169">
        <f t="shared" si="41"/>
        <v>0</v>
      </c>
      <c r="CG37" s="169">
        <f t="shared" si="41"/>
        <v>0</v>
      </c>
      <c r="CH37" s="169">
        <f t="shared" si="41"/>
        <v>0</v>
      </c>
    </row>
    <row r="38" spans="6:86" s="36" customFormat="1" outlineLevel="1" x14ac:dyDescent="0.2">
      <c r="F38" s="74">
        <f>Ts_First_Fin_Yr-1+ROWS(F$25:F38)</f>
        <v>2037</v>
      </c>
      <c r="G38" s="167">
        <f t="shared" si="24"/>
        <v>50</v>
      </c>
      <c r="H38" s="56">
        <f t="shared" si="25"/>
        <v>15.745980502008443</v>
      </c>
      <c r="J38" s="169">
        <f t="shared" si="34"/>
        <v>0</v>
      </c>
      <c r="K38" s="169">
        <f t="shared" si="34"/>
        <v>0</v>
      </c>
      <c r="L38" s="169">
        <f t="shared" si="34"/>
        <v>0</v>
      </c>
      <c r="M38" s="169">
        <f t="shared" si="34"/>
        <v>0</v>
      </c>
      <c r="N38" s="169">
        <f t="shared" si="34"/>
        <v>0</v>
      </c>
      <c r="O38" s="169">
        <f t="shared" si="34"/>
        <v>0</v>
      </c>
      <c r="P38" s="169">
        <f t="shared" si="34"/>
        <v>0</v>
      </c>
      <c r="Q38" s="169">
        <f t="shared" si="34"/>
        <v>0</v>
      </c>
      <c r="R38" s="169">
        <f t="shared" si="34"/>
        <v>0</v>
      </c>
      <c r="S38" s="169">
        <f t="shared" si="34"/>
        <v>0</v>
      </c>
      <c r="T38" s="169">
        <f t="shared" si="35"/>
        <v>0</v>
      </c>
      <c r="U38" s="169">
        <f t="shared" si="35"/>
        <v>0</v>
      </c>
      <c r="V38" s="169">
        <f t="shared" si="35"/>
        <v>0</v>
      </c>
      <c r="W38" s="169">
        <f t="shared" si="35"/>
        <v>0</v>
      </c>
      <c r="X38" s="169">
        <f t="shared" si="35"/>
        <v>0.31491961004016888</v>
      </c>
      <c r="Y38" s="169">
        <f t="shared" si="35"/>
        <v>0.31491961004016888</v>
      </c>
      <c r="Z38" s="169">
        <f t="shared" si="35"/>
        <v>0.31491961004016888</v>
      </c>
      <c r="AA38" s="169">
        <f t="shared" si="35"/>
        <v>0.31491961004016888</v>
      </c>
      <c r="AB38" s="169">
        <f t="shared" si="35"/>
        <v>0.31491961004016888</v>
      </c>
      <c r="AC38" s="169">
        <f t="shared" si="35"/>
        <v>0.31491961004016888</v>
      </c>
      <c r="AD38" s="169">
        <f t="shared" si="36"/>
        <v>0.31491961004016888</v>
      </c>
      <c r="AE38" s="169">
        <f t="shared" si="36"/>
        <v>0.31491961004016888</v>
      </c>
      <c r="AF38" s="169">
        <f t="shared" si="36"/>
        <v>0.31491961004016888</v>
      </c>
      <c r="AG38" s="169">
        <f t="shared" si="36"/>
        <v>0.31491961004016888</v>
      </c>
      <c r="AH38" s="169">
        <f t="shared" si="36"/>
        <v>0.31491961004016888</v>
      </c>
      <c r="AI38" s="169">
        <f t="shared" si="36"/>
        <v>0.31491961004016888</v>
      </c>
      <c r="AJ38" s="169">
        <f t="shared" si="36"/>
        <v>0.31491961004016888</v>
      </c>
      <c r="AK38" s="169">
        <f t="shared" si="36"/>
        <v>0.31491961004016888</v>
      </c>
      <c r="AL38" s="169">
        <f t="shared" si="36"/>
        <v>0.31491961004016888</v>
      </c>
      <c r="AM38" s="169">
        <f t="shared" si="36"/>
        <v>0.31491961004016888</v>
      </c>
      <c r="AN38" s="169">
        <f t="shared" si="37"/>
        <v>0.31491961004016888</v>
      </c>
      <c r="AO38" s="169">
        <f t="shared" si="37"/>
        <v>0.31491961004016888</v>
      </c>
      <c r="AP38" s="169">
        <f t="shared" si="37"/>
        <v>0.31491961004016888</v>
      </c>
      <c r="AQ38" s="169">
        <f t="shared" si="37"/>
        <v>0.31491961004016888</v>
      </c>
      <c r="AR38" s="169">
        <f t="shared" si="37"/>
        <v>0.31491961004016888</v>
      </c>
      <c r="AS38" s="169">
        <f t="shared" si="37"/>
        <v>0.31491961004016888</v>
      </c>
      <c r="AT38" s="169">
        <f t="shared" si="37"/>
        <v>0.31491961004016888</v>
      </c>
      <c r="AU38" s="169">
        <f t="shared" si="37"/>
        <v>0.31491961004016888</v>
      </c>
      <c r="AV38" s="169">
        <f t="shared" si="37"/>
        <v>0.31491961004016888</v>
      </c>
      <c r="AW38" s="169">
        <f t="shared" si="37"/>
        <v>0.31491961004016888</v>
      </c>
      <c r="AX38" s="169">
        <f t="shared" si="38"/>
        <v>0.31491961004016888</v>
      </c>
      <c r="AY38" s="169">
        <f t="shared" si="38"/>
        <v>0.31491961004016888</v>
      </c>
      <c r="AZ38" s="169">
        <f t="shared" si="38"/>
        <v>0.31491961004016888</v>
      </c>
      <c r="BA38" s="169">
        <f t="shared" si="38"/>
        <v>0.31491961004016888</v>
      </c>
      <c r="BB38" s="169">
        <f t="shared" si="38"/>
        <v>0.31491961004016888</v>
      </c>
      <c r="BC38" s="169">
        <f t="shared" si="38"/>
        <v>0.31491961004016888</v>
      </c>
      <c r="BD38" s="169">
        <f t="shared" si="38"/>
        <v>0.31491961004016888</v>
      </c>
      <c r="BE38" s="169">
        <f t="shared" si="38"/>
        <v>0.31491961004016888</v>
      </c>
      <c r="BF38" s="169">
        <f t="shared" si="38"/>
        <v>0.31491961004016888</v>
      </c>
      <c r="BG38" s="169">
        <f t="shared" si="38"/>
        <v>0.31491961004016888</v>
      </c>
      <c r="BH38" s="169">
        <f t="shared" si="39"/>
        <v>0.31491961004016888</v>
      </c>
      <c r="BI38" s="169">
        <f t="shared" si="39"/>
        <v>0.31491961004016888</v>
      </c>
      <c r="BJ38" s="169">
        <f t="shared" si="39"/>
        <v>0.31491961004016888</v>
      </c>
      <c r="BK38" s="169">
        <f t="shared" si="39"/>
        <v>0.31491961004016888</v>
      </c>
      <c r="BL38" s="169">
        <f t="shared" si="39"/>
        <v>0.31491961004016888</v>
      </c>
      <c r="BM38" s="169">
        <f t="shared" si="39"/>
        <v>0.31491961004016888</v>
      </c>
      <c r="BN38" s="169">
        <f t="shared" si="39"/>
        <v>0.31491961004016888</v>
      </c>
      <c r="BO38" s="169">
        <f t="shared" si="39"/>
        <v>0.31491961004016888</v>
      </c>
      <c r="BP38" s="169">
        <f t="shared" si="39"/>
        <v>0.31491961004016888</v>
      </c>
      <c r="BQ38" s="169">
        <f t="shared" si="39"/>
        <v>0.31491961004016888</v>
      </c>
      <c r="BR38" s="169">
        <f t="shared" si="40"/>
        <v>0.31491961004016888</v>
      </c>
      <c r="BS38" s="169">
        <f t="shared" si="40"/>
        <v>0.31491961004016888</v>
      </c>
      <c r="BT38" s="169">
        <f t="shared" si="40"/>
        <v>0.31491961004016888</v>
      </c>
      <c r="BU38" s="169">
        <f t="shared" si="40"/>
        <v>0.31491961004016888</v>
      </c>
      <c r="BV38" s="169">
        <f t="shared" si="40"/>
        <v>0</v>
      </c>
      <c r="BW38" s="169">
        <f t="shared" si="40"/>
        <v>0</v>
      </c>
      <c r="BX38" s="169">
        <f t="shared" si="40"/>
        <v>0</v>
      </c>
      <c r="BY38" s="169">
        <f t="shared" si="40"/>
        <v>0</v>
      </c>
      <c r="BZ38" s="169">
        <f t="shared" si="40"/>
        <v>0</v>
      </c>
      <c r="CA38" s="169">
        <f t="shared" si="40"/>
        <v>0</v>
      </c>
      <c r="CB38" s="169">
        <f t="shared" si="41"/>
        <v>0</v>
      </c>
      <c r="CC38" s="169">
        <f t="shared" si="41"/>
        <v>0</v>
      </c>
      <c r="CD38" s="169">
        <f t="shared" si="41"/>
        <v>0</v>
      </c>
      <c r="CE38" s="169">
        <f t="shared" si="41"/>
        <v>0</v>
      </c>
      <c r="CF38" s="169">
        <f t="shared" si="41"/>
        <v>0</v>
      </c>
      <c r="CG38" s="169">
        <f t="shared" si="41"/>
        <v>0</v>
      </c>
      <c r="CH38" s="169">
        <f t="shared" si="41"/>
        <v>0</v>
      </c>
    </row>
    <row r="39" spans="6:86" s="36" customFormat="1" outlineLevel="1" x14ac:dyDescent="0.2">
      <c r="F39" s="74">
        <f>Ts_First_Fin_Yr-1+ROWS(F$25:F39)</f>
        <v>2038</v>
      </c>
      <c r="G39" s="167">
        <f t="shared" si="24"/>
        <v>50</v>
      </c>
      <c r="H39" s="56">
        <f t="shared" si="25"/>
        <v>14.944790687224078</v>
      </c>
      <c r="J39" s="169">
        <f t="shared" si="34"/>
        <v>0</v>
      </c>
      <c r="K39" s="169">
        <f t="shared" si="34"/>
        <v>0</v>
      </c>
      <c r="L39" s="169">
        <f t="shared" si="34"/>
        <v>0</v>
      </c>
      <c r="M39" s="169">
        <f t="shared" si="34"/>
        <v>0</v>
      </c>
      <c r="N39" s="169">
        <f t="shared" si="34"/>
        <v>0</v>
      </c>
      <c r="O39" s="169">
        <f t="shared" si="34"/>
        <v>0</v>
      </c>
      <c r="P39" s="169">
        <f t="shared" si="34"/>
        <v>0</v>
      </c>
      <c r="Q39" s="169">
        <f t="shared" si="34"/>
        <v>0</v>
      </c>
      <c r="R39" s="169">
        <f t="shared" si="34"/>
        <v>0</v>
      </c>
      <c r="S39" s="169">
        <f t="shared" si="34"/>
        <v>0</v>
      </c>
      <c r="T39" s="169">
        <f t="shared" si="35"/>
        <v>0</v>
      </c>
      <c r="U39" s="169">
        <f t="shared" si="35"/>
        <v>0</v>
      </c>
      <c r="V39" s="169">
        <f t="shared" si="35"/>
        <v>0</v>
      </c>
      <c r="W39" s="169">
        <f t="shared" si="35"/>
        <v>0</v>
      </c>
      <c r="X39" s="169">
        <f t="shared" si="35"/>
        <v>0</v>
      </c>
      <c r="Y39" s="169">
        <f t="shared" si="35"/>
        <v>0.29889581374448154</v>
      </c>
      <c r="Z39" s="169">
        <f t="shared" si="35"/>
        <v>0.29889581374448154</v>
      </c>
      <c r="AA39" s="169">
        <f t="shared" si="35"/>
        <v>0.29889581374448154</v>
      </c>
      <c r="AB39" s="169">
        <f t="shared" si="35"/>
        <v>0.29889581374448154</v>
      </c>
      <c r="AC39" s="169">
        <f t="shared" si="35"/>
        <v>0.29889581374448154</v>
      </c>
      <c r="AD39" s="169">
        <f t="shared" si="36"/>
        <v>0.29889581374448154</v>
      </c>
      <c r="AE39" s="169">
        <f t="shared" si="36"/>
        <v>0.29889581374448154</v>
      </c>
      <c r="AF39" s="169">
        <f t="shared" si="36"/>
        <v>0.29889581374448154</v>
      </c>
      <c r="AG39" s="169">
        <f t="shared" si="36"/>
        <v>0.29889581374448154</v>
      </c>
      <c r="AH39" s="169">
        <f t="shared" si="36"/>
        <v>0.29889581374448154</v>
      </c>
      <c r="AI39" s="169">
        <f t="shared" si="36"/>
        <v>0.29889581374448154</v>
      </c>
      <c r="AJ39" s="169">
        <f t="shared" si="36"/>
        <v>0.29889581374448154</v>
      </c>
      <c r="AK39" s="169">
        <f t="shared" si="36"/>
        <v>0.29889581374448154</v>
      </c>
      <c r="AL39" s="169">
        <f t="shared" si="36"/>
        <v>0.29889581374448154</v>
      </c>
      <c r="AM39" s="169">
        <f t="shared" si="36"/>
        <v>0.29889581374448154</v>
      </c>
      <c r="AN39" s="169">
        <f t="shared" si="37"/>
        <v>0.29889581374448154</v>
      </c>
      <c r="AO39" s="169">
        <f t="shared" si="37"/>
        <v>0.29889581374448154</v>
      </c>
      <c r="AP39" s="169">
        <f t="shared" si="37"/>
        <v>0.29889581374448154</v>
      </c>
      <c r="AQ39" s="169">
        <f t="shared" si="37"/>
        <v>0.29889581374448154</v>
      </c>
      <c r="AR39" s="169">
        <f t="shared" si="37"/>
        <v>0.29889581374448154</v>
      </c>
      <c r="AS39" s="169">
        <f t="shared" si="37"/>
        <v>0.29889581374448154</v>
      </c>
      <c r="AT39" s="169">
        <f t="shared" si="37"/>
        <v>0.29889581374448154</v>
      </c>
      <c r="AU39" s="169">
        <f t="shared" si="37"/>
        <v>0.29889581374448154</v>
      </c>
      <c r="AV39" s="169">
        <f t="shared" si="37"/>
        <v>0.29889581374448154</v>
      </c>
      <c r="AW39" s="169">
        <f t="shared" si="37"/>
        <v>0.29889581374448154</v>
      </c>
      <c r="AX39" s="169">
        <f t="shared" si="38"/>
        <v>0.29889581374448154</v>
      </c>
      <c r="AY39" s="169">
        <f t="shared" si="38"/>
        <v>0.29889581374448154</v>
      </c>
      <c r="AZ39" s="169">
        <f t="shared" si="38"/>
        <v>0.29889581374448154</v>
      </c>
      <c r="BA39" s="169">
        <f t="shared" si="38"/>
        <v>0.29889581374448154</v>
      </c>
      <c r="BB39" s="169">
        <f t="shared" si="38"/>
        <v>0.29889581374448154</v>
      </c>
      <c r="BC39" s="169">
        <f t="shared" si="38"/>
        <v>0.29889581374448154</v>
      </c>
      <c r="BD39" s="169">
        <f t="shared" si="38"/>
        <v>0.29889581374448154</v>
      </c>
      <c r="BE39" s="169">
        <f t="shared" si="38"/>
        <v>0.29889581374448154</v>
      </c>
      <c r="BF39" s="169">
        <f t="shared" si="38"/>
        <v>0.29889581374448154</v>
      </c>
      <c r="BG39" s="169">
        <f t="shared" si="38"/>
        <v>0.29889581374448154</v>
      </c>
      <c r="BH39" s="169">
        <f t="shared" si="39"/>
        <v>0.29889581374448154</v>
      </c>
      <c r="BI39" s="169">
        <f t="shared" si="39"/>
        <v>0.29889581374448154</v>
      </c>
      <c r="BJ39" s="169">
        <f t="shared" si="39"/>
        <v>0.29889581374448154</v>
      </c>
      <c r="BK39" s="169">
        <f t="shared" si="39"/>
        <v>0.29889581374448154</v>
      </c>
      <c r="BL39" s="169">
        <f t="shared" si="39"/>
        <v>0.29889581374448154</v>
      </c>
      <c r="BM39" s="169">
        <f t="shared" si="39"/>
        <v>0.29889581374448154</v>
      </c>
      <c r="BN39" s="169">
        <f t="shared" si="39"/>
        <v>0.29889581374448154</v>
      </c>
      <c r="BO39" s="169">
        <f t="shared" si="39"/>
        <v>0.29889581374448154</v>
      </c>
      <c r="BP39" s="169">
        <f t="shared" si="39"/>
        <v>0.29889581374448154</v>
      </c>
      <c r="BQ39" s="169">
        <f t="shared" si="39"/>
        <v>0.29889581374448154</v>
      </c>
      <c r="BR39" s="169">
        <f t="shared" si="40"/>
        <v>0.29889581374448154</v>
      </c>
      <c r="BS39" s="169">
        <f t="shared" si="40"/>
        <v>0.29889581374448154</v>
      </c>
      <c r="BT39" s="169">
        <f t="shared" si="40"/>
        <v>0.29889581374448154</v>
      </c>
      <c r="BU39" s="169">
        <f t="shared" si="40"/>
        <v>0.29889581374448154</v>
      </c>
      <c r="BV39" s="169">
        <f t="shared" si="40"/>
        <v>0.29889581374448154</v>
      </c>
      <c r="BW39" s="169">
        <f t="shared" si="40"/>
        <v>0</v>
      </c>
      <c r="BX39" s="169">
        <f t="shared" si="40"/>
        <v>0</v>
      </c>
      <c r="BY39" s="169">
        <f t="shared" si="40"/>
        <v>0</v>
      </c>
      <c r="BZ39" s="169">
        <f t="shared" si="40"/>
        <v>0</v>
      </c>
      <c r="CA39" s="169">
        <f t="shared" si="40"/>
        <v>0</v>
      </c>
      <c r="CB39" s="169">
        <f t="shared" si="41"/>
        <v>0</v>
      </c>
      <c r="CC39" s="169">
        <f t="shared" si="41"/>
        <v>0</v>
      </c>
      <c r="CD39" s="169">
        <f t="shared" si="41"/>
        <v>0</v>
      </c>
      <c r="CE39" s="169">
        <f t="shared" si="41"/>
        <v>0</v>
      </c>
      <c r="CF39" s="169">
        <f t="shared" si="41"/>
        <v>0</v>
      </c>
      <c r="CG39" s="169">
        <f t="shared" si="41"/>
        <v>0</v>
      </c>
      <c r="CH39" s="169">
        <f t="shared" si="41"/>
        <v>0</v>
      </c>
    </row>
    <row r="40" spans="6:86" s="36" customFormat="1" outlineLevel="1" x14ac:dyDescent="0.2">
      <c r="F40" s="74">
        <f>Ts_First_Fin_Yr-1+ROWS(F$25:F40)</f>
        <v>2039</v>
      </c>
      <c r="G40" s="167">
        <f t="shared" si="24"/>
        <v>50</v>
      </c>
      <c r="H40" s="56">
        <f t="shared" si="25"/>
        <v>13.726211948551489</v>
      </c>
      <c r="J40" s="169">
        <f t="shared" si="34"/>
        <v>0</v>
      </c>
      <c r="K40" s="169">
        <f t="shared" si="34"/>
        <v>0</v>
      </c>
      <c r="L40" s="169">
        <f t="shared" si="34"/>
        <v>0</v>
      </c>
      <c r="M40" s="169">
        <f t="shared" si="34"/>
        <v>0</v>
      </c>
      <c r="N40" s="169">
        <f t="shared" si="34"/>
        <v>0</v>
      </c>
      <c r="O40" s="169">
        <f t="shared" si="34"/>
        <v>0</v>
      </c>
      <c r="P40" s="169">
        <f t="shared" si="34"/>
        <v>0</v>
      </c>
      <c r="Q40" s="169">
        <f t="shared" si="34"/>
        <v>0</v>
      </c>
      <c r="R40" s="169">
        <f t="shared" si="34"/>
        <v>0</v>
      </c>
      <c r="S40" s="169">
        <f t="shared" si="34"/>
        <v>0</v>
      </c>
      <c r="T40" s="169">
        <f t="shared" si="35"/>
        <v>0</v>
      </c>
      <c r="U40" s="169">
        <f t="shared" si="35"/>
        <v>0</v>
      </c>
      <c r="V40" s="169">
        <f t="shared" si="35"/>
        <v>0</v>
      </c>
      <c r="W40" s="169">
        <f t="shared" si="35"/>
        <v>0</v>
      </c>
      <c r="X40" s="169">
        <f t="shared" si="35"/>
        <v>0</v>
      </c>
      <c r="Y40" s="169">
        <f t="shared" si="35"/>
        <v>0</v>
      </c>
      <c r="Z40" s="169">
        <f t="shared" si="35"/>
        <v>0.27452423897102979</v>
      </c>
      <c r="AA40" s="169">
        <f t="shared" si="35"/>
        <v>0.27452423897102979</v>
      </c>
      <c r="AB40" s="169">
        <f t="shared" si="35"/>
        <v>0.27452423897102979</v>
      </c>
      <c r="AC40" s="169">
        <f t="shared" si="35"/>
        <v>0.27452423897102979</v>
      </c>
      <c r="AD40" s="169">
        <f t="shared" si="36"/>
        <v>0.27452423897102979</v>
      </c>
      <c r="AE40" s="169">
        <f t="shared" si="36"/>
        <v>0.27452423897102979</v>
      </c>
      <c r="AF40" s="169">
        <f t="shared" si="36"/>
        <v>0.27452423897102979</v>
      </c>
      <c r="AG40" s="169">
        <f t="shared" si="36"/>
        <v>0.27452423897102979</v>
      </c>
      <c r="AH40" s="169">
        <f t="shared" si="36"/>
        <v>0.27452423897102979</v>
      </c>
      <c r="AI40" s="169">
        <f t="shared" si="36"/>
        <v>0.27452423897102979</v>
      </c>
      <c r="AJ40" s="169">
        <f t="shared" si="36"/>
        <v>0.27452423897102979</v>
      </c>
      <c r="AK40" s="169">
        <f t="shared" si="36"/>
        <v>0.27452423897102979</v>
      </c>
      <c r="AL40" s="169">
        <f t="shared" si="36"/>
        <v>0.27452423897102979</v>
      </c>
      <c r="AM40" s="169">
        <f t="shared" si="36"/>
        <v>0.27452423897102979</v>
      </c>
      <c r="AN40" s="169">
        <f t="shared" si="37"/>
        <v>0.27452423897102979</v>
      </c>
      <c r="AO40" s="169">
        <f t="shared" si="37"/>
        <v>0.27452423897102979</v>
      </c>
      <c r="AP40" s="169">
        <f t="shared" si="37"/>
        <v>0.27452423897102979</v>
      </c>
      <c r="AQ40" s="169">
        <f t="shared" si="37"/>
        <v>0.27452423897102979</v>
      </c>
      <c r="AR40" s="169">
        <f t="shared" si="37"/>
        <v>0.27452423897102979</v>
      </c>
      <c r="AS40" s="169">
        <f t="shared" si="37"/>
        <v>0.27452423897102979</v>
      </c>
      <c r="AT40" s="169">
        <f t="shared" si="37"/>
        <v>0.27452423897102979</v>
      </c>
      <c r="AU40" s="169">
        <f t="shared" si="37"/>
        <v>0.27452423897102979</v>
      </c>
      <c r="AV40" s="169">
        <f t="shared" si="37"/>
        <v>0.27452423897102979</v>
      </c>
      <c r="AW40" s="169">
        <f t="shared" si="37"/>
        <v>0.27452423897102979</v>
      </c>
      <c r="AX40" s="169">
        <f t="shared" si="38"/>
        <v>0.27452423897102979</v>
      </c>
      <c r="AY40" s="169">
        <f t="shared" si="38"/>
        <v>0.27452423897102979</v>
      </c>
      <c r="AZ40" s="169">
        <f t="shared" si="38"/>
        <v>0.27452423897102979</v>
      </c>
      <c r="BA40" s="169">
        <f t="shared" si="38"/>
        <v>0.27452423897102979</v>
      </c>
      <c r="BB40" s="169">
        <f t="shared" si="38"/>
        <v>0.27452423897102979</v>
      </c>
      <c r="BC40" s="169">
        <f t="shared" si="38"/>
        <v>0.27452423897102979</v>
      </c>
      <c r="BD40" s="169">
        <f t="shared" si="38"/>
        <v>0.27452423897102979</v>
      </c>
      <c r="BE40" s="169">
        <f t="shared" si="38"/>
        <v>0.27452423897102979</v>
      </c>
      <c r="BF40" s="169">
        <f t="shared" si="38"/>
        <v>0.27452423897102979</v>
      </c>
      <c r="BG40" s="169">
        <f t="shared" si="38"/>
        <v>0.27452423897102979</v>
      </c>
      <c r="BH40" s="169">
        <f t="shared" si="39"/>
        <v>0.27452423897102979</v>
      </c>
      <c r="BI40" s="169">
        <f t="shared" si="39"/>
        <v>0.27452423897102979</v>
      </c>
      <c r="BJ40" s="169">
        <f t="shared" si="39"/>
        <v>0.27452423897102979</v>
      </c>
      <c r="BK40" s="169">
        <f t="shared" si="39"/>
        <v>0.27452423897102979</v>
      </c>
      <c r="BL40" s="169">
        <f t="shared" si="39"/>
        <v>0.27452423897102979</v>
      </c>
      <c r="BM40" s="169">
        <f t="shared" si="39"/>
        <v>0.27452423897102979</v>
      </c>
      <c r="BN40" s="169">
        <f t="shared" si="39"/>
        <v>0.27452423897102979</v>
      </c>
      <c r="BO40" s="169">
        <f t="shared" si="39"/>
        <v>0.27452423897102979</v>
      </c>
      <c r="BP40" s="169">
        <f t="shared" si="39"/>
        <v>0.27452423897102979</v>
      </c>
      <c r="BQ40" s="169">
        <f t="shared" si="39"/>
        <v>0.27452423897102979</v>
      </c>
      <c r="BR40" s="169">
        <f t="shared" si="40"/>
        <v>0.27452423897102979</v>
      </c>
      <c r="BS40" s="169">
        <f t="shared" si="40"/>
        <v>0.27452423897102979</v>
      </c>
      <c r="BT40" s="169">
        <f t="shared" si="40"/>
        <v>0.27452423897102979</v>
      </c>
      <c r="BU40" s="169">
        <f t="shared" si="40"/>
        <v>0.27452423897102979</v>
      </c>
      <c r="BV40" s="169">
        <f t="shared" si="40"/>
        <v>0.27452423897102979</v>
      </c>
      <c r="BW40" s="169">
        <f t="shared" si="40"/>
        <v>0.27452423897102979</v>
      </c>
      <c r="BX40" s="169">
        <f t="shared" si="40"/>
        <v>0</v>
      </c>
      <c r="BY40" s="169">
        <f t="shared" si="40"/>
        <v>0</v>
      </c>
      <c r="BZ40" s="169">
        <f t="shared" si="40"/>
        <v>0</v>
      </c>
      <c r="CA40" s="169">
        <f t="shared" si="40"/>
        <v>0</v>
      </c>
      <c r="CB40" s="169">
        <f t="shared" si="41"/>
        <v>0</v>
      </c>
      <c r="CC40" s="169">
        <f t="shared" si="41"/>
        <v>0</v>
      </c>
      <c r="CD40" s="169">
        <f t="shared" si="41"/>
        <v>0</v>
      </c>
      <c r="CE40" s="169">
        <f t="shared" si="41"/>
        <v>0</v>
      </c>
      <c r="CF40" s="169">
        <f t="shared" si="41"/>
        <v>0</v>
      </c>
      <c r="CG40" s="169">
        <f t="shared" si="41"/>
        <v>0</v>
      </c>
      <c r="CH40" s="169">
        <f t="shared" si="41"/>
        <v>0</v>
      </c>
    </row>
    <row r="41" spans="6:86" s="36" customFormat="1" outlineLevel="1" x14ac:dyDescent="0.2">
      <c r="F41" s="74">
        <f>Ts_First_Fin_Yr-1+ROWS(F$25:F41)</f>
        <v>2040</v>
      </c>
      <c r="G41" s="167">
        <f t="shared" si="24"/>
        <v>50</v>
      </c>
      <c r="H41" s="56">
        <f t="shared" si="25"/>
        <v>12.453123462356185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5"/>
        <v>0</v>
      </c>
      <c r="U41" s="169">
        <f t="shared" si="35"/>
        <v>0</v>
      </c>
      <c r="V41" s="169">
        <f t="shared" si="35"/>
        <v>0</v>
      </c>
      <c r="W41" s="169">
        <f t="shared" si="35"/>
        <v>0</v>
      </c>
      <c r="X41" s="169">
        <f t="shared" si="35"/>
        <v>0</v>
      </c>
      <c r="Y41" s="169">
        <f t="shared" si="35"/>
        <v>0</v>
      </c>
      <c r="Z41" s="169">
        <f t="shared" si="35"/>
        <v>0</v>
      </c>
      <c r="AA41" s="169">
        <f t="shared" si="35"/>
        <v>0.24906246924712369</v>
      </c>
      <c r="AB41" s="169">
        <f t="shared" si="35"/>
        <v>0.24906246924712369</v>
      </c>
      <c r="AC41" s="169">
        <f t="shared" si="35"/>
        <v>0.24906246924712369</v>
      </c>
      <c r="AD41" s="169">
        <f t="shared" si="36"/>
        <v>0.24906246924712369</v>
      </c>
      <c r="AE41" s="169">
        <f t="shared" si="36"/>
        <v>0.24906246924712369</v>
      </c>
      <c r="AF41" s="169">
        <f t="shared" si="36"/>
        <v>0.24906246924712369</v>
      </c>
      <c r="AG41" s="169">
        <f t="shared" si="36"/>
        <v>0.24906246924712369</v>
      </c>
      <c r="AH41" s="169">
        <f t="shared" si="36"/>
        <v>0.24906246924712369</v>
      </c>
      <c r="AI41" s="169">
        <f t="shared" si="36"/>
        <v>0.24906246924712369</v>
      </c>
      <c r="AJ41" s="169">
        <f t="shared" si="36"/>
        <v>0.24906246924712369</v>
      </c>
      <c r="AK41" s="169">
        <f t="shared" si="36"/>
        <v>0.24906246924712369</v>
      </c>
      <c r="AL41" s="169">
        <f t="shared" si="36"/>
        <v>0.24906246924712369</v>
      </c>
      <c r="AM41" s="169">
        <f t="shared" si="36"/>
        <v>0.24906246924712369</v>
      </c>
      <c r="AN41" s="169">
        <f t="shared" si="37"/>
        <v>0.24906246924712369</v>
      </c>
      <c r="AO41" s="169">
        <f t="shared" si="37"/>
        <v>0.24906246924712369</v>
      </c>
      <c r="AP41" s="169">
        <f t="shared" si="37"/>
        <v>0.24906246924712369</v>
      </c>
      <c r="AQ41" s="169">
        <f t="shared" si="37"/>
        <v>0.24906246924712369</v>
      </c>
      <c r="AR41" s="169">
        <f t="shared" si="37"/>
        <v>0.24906246924712369</v>
      </c>
      <c r="AS41" s="169">
        <f t="shared" si="37"/>
        <v>0.24906246924712369</v>
      </c>
      <c r="AT41" s="169">
        <f t="shared" si="37"/>
        <v>0.24906246924712369</v>
      </c>
      <c r="AU41" s="169">
        <f t="shared" si="37"/>
        <v>0.24906246924712369</v>
      </c>
      <c r="AV41" s="169">
        <f t="shared" si="37"/>
        <v>0.24906246924712369</v>
      </c>
      <c r="AW41" s="169">
        <f t="shared" si="37"/>
        <v>0.24906246924712369</v>
      </c>
      <c r="AX41" s="169">
        <f t="shared" si="38"/>
        <v>0.24906246924712369</v>
      </c>
      <c r="AY41" s="169">
        <f t="shared" si="38"/>
        <v>0.24906246924712369</v>
      </c>
      <c r="AZ41" s="169">
        <f t="shared" si="38"/>
        <v>0.24906246924712369</v>
      </c>
      <c r="BA41" s="169">
        <f t="shared" si="38"/>
        <v>0.24906246924712369</v>
      </c>
      <c r="BB41" s="169">
        <f t="shared" si="38"/>
        <v>0.24906246924712369</v>
      </c>
      <c r="BC41" s="169">
        <f t="shared" si="38"/>
        <v>0.24906246924712369</v>
      </c>
      <c r="BD41" s="169">
        <f t="shared" si="38"/>
        <v>0.24906246924712369</v>
      </c>
      <c r="BE41" s="169">
        <f t="shared" si="38"/>
        <v>0.24906246924712369</v>
      </c>
      <c r="BF41" s="169">
        <f t="shared" si="38"/>
        <v>0.24906246924712369</v>
      </c>
      <c r="BG41" s="169">
        <f t="shared" si="38"/>
        <v>0.24906246924712369</v>
      </c>
      <c r="BH41" s="169">
        <f t="shared" si="39"/>
        <v>0.24906246924712369</v>
      </c>
      <c r="BI41" s="169">
        <f t="shared" si="39"/>
        <v>0.24906246924712369</v>
      </c>
      <c r="BJ41" s="169">
        <f t="shared" si="39"/>
        <v>0.24906246924712369</v>
      </c>
      <c r="BK41" s="169">
        <f t="shared" si="39"/>
        <v>0.24906246924712369</v>
      </c>
      <c r="BL41" s="169">
        <f t="shared" si="39"/>
        <v>0.24906246924712369</v>
      </c>
      <c r="BM41" s="169">
        <f t="shared" si="39"/>
        <v>0.24906246924712369</v>
      </c>
      <c r="BN41" s="169">
        <f t="shared" si="39"/>
        <v>0.24906246924712369</v>
      </c>
      <c r="BO41" s="169">
        <f t="shared" si="39"/>
        <v>0.24906246924712369</v>
      </c>
      <c r="BP41" s="169">
        <f t="shared" si="39"/>
        <v>0.24906246924712369</v>
      </c>
      <c r="BQ41" s="169">
        <f t="shared" si="39"/>
        <v>0.24906246924712369</v>
      </c>
      <c r="BR41" s="169">
        <f t="shared" si="40"/>
        <v>0.24906246924712369</v>
      </c>
      <c r="BS41" s="169">
        <f t="shared" si="40"/>
        <v>0.24906246924712369</v>
      </c>
      <c r="BT41" s="169">
        <f t="shared" si="40"/>
        <v>0.24906246924712369</v>
      </c>
      <c r="BU41" s="169">
        <f t="shared" si="40"/>
        <v>0.24906246924712369</v>
      </c>
      <c r="BV41" s="169">
        <f t="shared" si="40"/>
        <v>0.24906246924712369</v>
      </c>
      <c r="BW41" s="169">
        <f t="shared" si="40"/>
        <v>0.24906246924712369</v>
      </c>
      <c r="BX41" s="169">
        <f t="shared" si="40"/>
        <v>0.24906246924712369</v>
      </c>
      <c r="BY41" s="169">
        <f t="shared" si="40"/>
        <v>0</v>
      </c>
      <c r="BZ41" s="169">
        <f t="shared" si="40"/>
        <v>0</v>
      </c>
      <c r="CA41" s="169">
        <f t="shared" si="40"/>
        <v>0</v>
      </c>
      <c r="CB41" s="169">
        <f t="shared" si="41"/>
        <v>0</v>
      </c>
      <c r="CC41" s="169">
        <f t="shared" si="41"/>
        <v>0</v>
      </c>
      <c r="CD41" s="169">
        <f t="shared" si="41"/>
        <v>0</v>
      </c>
      <c r="CE41" s="169">
        <f t="shared" si="41"/>
        <v>0</v>
      </c>
      <c r="CF41" s="169">
        <f t="shared" si="41"/>
        <v>0</v>
      </c>
      <c r="CG41" s="169">
        <f t="shared" si="41"/>
        <v>0</v>
      </c>
      <c r="CH41" s="169">
        <f t="shared" si="41"/>
        <v>0</v>
      </c>
    </row>
    <row r="42" spans="6:86" s="36" customFormat="1" outlineLevel="1" x14ac:dyDescent="0.2">
      <c r="F42" s="74">
        <f>Ts_First_Fin_Yr-1+ROWS(F$25:F42)</f>
        <v>2041</v>
      </c>
      <c r="G42" s="167">
        <f t="shared" si="24"/>
        <v>50</v>
      </c>
      <c r="H42" s="56">
        <f t="shared" si="25"/>
        <v>11.583407107828979</v>
      </c>
      <c r="J42" s="169">
        <f t="shared" si="34"/>
        <v>0</v>
      </c>
      <c r="K42" s="169">
        <f t="shared" si="34"/>
        <v>0</v>
      </c>
      <c r="L42" s="169">
        <f t="shared" si="34"/>
        <v>0</v>
      </c>
      <c r="M42" s="169">
        <f t="shared" si="34"/>
        <v>0</v>
      </c>
      <c r="N42" s="169">
        <f t="shared" si="34"/>
        <v>0</v>
      </c>
      <c r="O42" s="169">
        <f t="shared" si="34"/>
        <v>0</v>
      </c>
      <c r="P42" s="169">
        <f t="shared" si="34"/>
        <v>0</v>
      </c>
      <c r="Q42" s="169">
        <f t="shared" si="34"/>
        <v>0</v>
      </c>
      <c r="R42" s="169">
        <f t="shared" si="34"/>
        <v>0</v>
      </c>
      <c r="S42" s="169">
        <f t="shared" si="34"/>
        <v>0</v>
      </c>
      <c r="T42" s="169">
        <f t="shared" si="35"/>
        <v>0</v>
      </c>
      <c r="U42" s="169">
        <f t="shared" si="35"/>
        <v>0</v>
      </c>
      <c r="V42" s="169">
        <f t="shared" si="35"/>
        <v>0</v>
      </c>
      <c r="W42" s="169">
        <f t="shared" si="35"/>
        <v>0</v>
      </c>
      <c r="X42" s="169">
        <f t="shared" si="35"/>
        <v>0</v>
      </c>
      <c r="Y42" s="169">
        <f t="shared" si="35"/>
        <v>0</v>
      </c>
      <c r="Z42" s="169">
        <f t="shared" si="35"/>
        <v>0</v>
      </c>
      <c r="AA42" s="169">
        <f t="shared" si="35"/>
        <v>0</v>
      </c>
      <c r="AB42" s="169">
        <f t="shared" si="35"/>
        <v>0.23166814215657958</v>
      </c>
      <c r="AC42" s="169">
        <f t="shared" si="35"/>
        <v>0.23166814215657958</v>
      </c>
      <c r="AD42" s="169">
        <f t="shared" si="36"/>
        <v>0.23166814215657958</v>
      </c>
      <c r="AE42" s="169">
        <f t="shared" si="36"/>
        <v>0.23166814215657958</v>
      </c>
      <c r="AF42" s="169">
        <f t="shared" si="36"/>
        <v>0.23166814215657958</v>
      </c>
      <c r="AG42" s="169">
        <f t="shared" si="36"/>
        <v>0.23166814215657958</v>
      </c>
      <c r="AH42" s="169">
        <f t="shared" si="36"/>
        <v>0.23166814215657958</v>
      </c>
      <c r="AI42" s="169">
        <f t="shared" si="36"/>
        <v>0.23166814215657958</v>
      </c>
      <c r="AJ42" s="169">
        <f t="shared" si="36"/>
        <v>0.23166814215657958</v>
      </c>
      <c r="AK42" s="169">
        <f t="shared" si="36"/>
        <v>0.23166814215657958</v>
      </c>
      <c r="AL42" s="169">
        <f t="shared" si="36"/>
        <v>0.23166814215657958</v>
      </c>
      <c r="AM42" s="169">
        <f t="shared" si="36"/>
        <v>0.23166814215657958</v>
      </c>
      <c r="AN42" s="169">
        <f t="shared" si="37"/>
        <v>0.23166814215657958</v>
      </c>
      <c r="AO42" s="169">
        <f t="shared" si="37"/>
        <v>0.23166814215657958</v>
      </c>
      <c r="AP42" s="169">
        <f t="shared" si="37"/>
        <v>0.23166814215657958</v>
      </c>
      <c r="AQ42" s="169">
        <f t="shared" si="37"/>
        <v>0.23166814215657958</v>
      </c>
      <c r="AR42" s="169">
        <f t="shared" si="37"/>
        <v>0.23166814215657958</v>
      </c>
      <c r="AS42" s="169">
        <f t="shared" si="37"/>
        <v>0.23166814215657958</v>
      </c>
      <c r="AT42" s="169">
        <f t="shared" si="37"/>
        <v>0.23166814215657958</v>
      </c>
      <c r="AU42" s="169">
        <f t="shared" si="37"/>
        <v>0.23166814215657958</v>
      </c>
      <c r="AV42" s="169">
        <f t="shared" si="37"/>
        <v>0.23166814215657958</v>
      </c>
      <c r="AW42" s="169">
        <f t="shared" si="37"/>
        <v>0.23166814215657958</v>
      </c>
      <c r="AX42" s="169">
        <f t="shared" si="38"/>
        <v>0.23166814215657958</v>
      </c>
      <c r="AY42" s="169">
        <f t="shared" si="38"/>
        <v>0.23166814215657958</v>
      </c>
      <c r="AZ42" s="169">
        <f t="shared" si="38"/>
        <v>0.23166814215657958</v>
      </c>
      <c r="BA42" s="169">
        <f t="shared" si="38"/>
        <v>0.23166814215657958</v>
      </c>
      <c r="BB42" s="169">
        <f t="shared" si="38"/>
        <v>0.23166814215657958</v>
      </c>
      <c r="BC42" s="169">
        <f t="shared" si="38"/>
        <v>0.23166814215657958</v>
      </c>
      <c r="BD42" s="169">
        <f t="shared" si="38"/>
        <v>0.23166814215657958</v>
      </c>
      <c r="BE42" s="169">
        <f t="shared" si="38"/>
        <v>0.23166814215657958</v>
      </c>
      <c r="BF42" s="169">
        <f t="shared" si="38"/>
        <v>0.23166814215657958</v>
      </c>
      <c r="BG42" s="169">
        <f t="shared" si="38"/>
        <v>0.23166814215657958</v>
      </c>
      <c r="BH42" s="169">
        <f t="shared" si="39"/>
        <v>0.23166814215657958</v>
      </c>
      <c r="BI42" s="169">
        <f t="shared" si="39"/>
        <v>0.23166814215657958</v>
      </c>
      <c r="BJ42" s="169">
        <f t="shared" si="39"/>
        <v>0.23166814215657958</v>
      </c>
      <c r="BK42" s="169">
        <f t="shared" si="39"/>
        <v>0.23166814215657958</v>
      </c>
      <c r="BL42" s="169">
        <f t="shared" si="39"/>
        <v>0.23166814215657958</v>
      </c>
      <c r="BM42" s="169">
        <f t="shared" si="39"/>
        <v>0.23166814215657958</v>
      </c>
      <c r="BN42" s="169">
        <f t="shared" si="39"/>
        <v>0.23166814215657958</v>
      </c>
      <c r="BO42" s="169">
        <f t="shared" si="39"/>
        <v>0.23166814215657958</v>
      </c>
      <c r="BP42" s="169">
        <f t="shared" si="39"/>
        <v>0.23166814215657958</v>
      </c>
      <c r="BQ42" s="169">
        <f t="shared" si="39"/>
        <v>0.23166814215657958</v>
      </c>
      <c r="BR42" s="169">
        <f t="shared" si="40"/>
        <v>0.23166814215657958</v>
      </c>
      <c r="BS42" s="169">
        <f t="shared" si="40"/>
        <v>0.23166814215657958</v>
      </c>
      <c r="BT42" s="169">
        <f t="shared" si="40"/>
        <v>0.23166814215657958</v>
      </c>
      <c r="BU42" s="169">
        <f t="shared" si="40"/>
        <v>0.23166814215657958</v>
      </c>
      <c r="BV42" s="169">
        <f t="shared" si="40"/>
        <v>0.23166814215657958</v>
      </c>
      <c r="BW42" s="169">
        <f t="shared" si="40"/>
        <v>0.23166814215657958</v>
      </c>
      <c r="BX42" s="169">
        <f t="shared" si="40"/>
        <v>0.23166814215657958</v>
      </c>
      <c r="BY42" s="169">
        <f t="shared" si="40"/>
        <v>0.23166814215657958</v>
      </c>
      <c r="BZ42" s="169">
        <f t="shared" si="40"/>
        <v>0</v>
      </c>
      <c r="CA42" s="169">
        <f t="shared" si="40"/>
        <v>0</v>
      </c>
      <c r="CB42" s="169">
        <f t="shared" si="41"/>
        <v>0</v>
      </c>
      <c r="CC42" s="169">
        <f t="shared" si="41"/>
        <v>0</v>
      </c>
      <c r="CD42" s="169">
        <f t="shared" si="41"/>
        <v>0</v>
      </c>
      <c r="CE42" s="169">
        <f t="shared" si="41"/>
        <v>0</v>
      </c>
      <c r="CF42" s="169">
        <f t="shared" si="41"/>
        <v>0</v>
      </c>
      <c r="CG42" s="169">
        <f t="shared" si="41"/>
        <v>0</v>
      </c>
      <c r="CH42" s="169">
        <f t="shared" si="41"/>
        <v>0</v>
      </c>
    </row>
    <row r="43" spans="6:86" s="36" customFormat="1" outlineLevel="1" x14ac:dyDescent="0.2">
      <c r="F43" s="74">
        <f>Ts_First_Fin_Yr-1+ROWS(F$25:F43)</f>
        <v>2042</v>
      </c>
      <c r="G43" s="167">
        <f t="shared" si="24"/>
        <v>50</v>
      </c>
      <c r="H43" s="56">
        <f t="shared" si="25"/>
        <v>10.810250877484869</v>
      </c>
      <c r="J43" s="169">
        <f t="shared" si="34"/>
        <v>0</v>
      </c>
      <c r="K43" s="169">
        <f t="shared" si="34"/>
        <v>0</v>
      </c>
      <c r="L43" s="169">
        <f t="shared" si="34"/>
        <v>0</v>
      </c>
      <c r="M43" s="169">
        <f t="shared" si="34"/>
        <v>0</v>
      </c>
      <c r="N43" s="169">
        <f t="shared" si="34"/>
        <v>0</v>
      </c>
      <c r="O43" s="169">
        <f t="shared" si="34"/>
        <v>0</v>
      </c>
      <c r="P43" s="169">
        <f t="shared" si="34"/>
        <v>0</v>
      </c>
      <c r="Q43" s="169">
        <f t="shared" si="34"/>
        <v>0</v>
      </c>
      <c r="R43" s="169">
        <f t="shared" si="34"/>
        <v>0</v>
      </c>
      <c r="S43" s="169">
        <f t="shared" si="34"/>
        <v>0</v>
      </c>
      <c r="T43" s="169">
        <f t="shared" si="35"/>
        <v>0</v>
      </c>
      <c r="U43" s="169">
        <f t="shared" si="35"/>
        <v>0</v>
      </c>
      <c r="V43" s="169">
        <f t="shared" si="35"/>
        <v>0</v>
      </c>
      <c r="W43" s="169">
        <f t="shared" si="35"/>
        <v>0</v>
      </c>
      <c r="X43" s="169">
        <f t="shared" si="35"/>
        <v>0</v>
      </c>
      <c r="Y43" s="169">
        <f t="shared" si="35"/>
        <v>0</v>
      </c>
      <c r="Z43" s="169">
        <f t="shared" si="35"/>
        <v>0</v>
      </c>
      <c r="AA43" s="169">
        <f t="shared" si="35"/>
        <v>0</v>
      </c>
      <c r="AB43" s="169">
        <f t="shared" si="35"/>
        <v>0</v>
      </c>
      <c r="AC43" s="169">
        <f t="shared" si="35"/>
        <v>0.21620501754969737</v>
      </c>
      <c r="AD43" s="169">
        <f t="shared" si="36"/>
        <v>0.21620501754969737</v>
      </c>
      <c r="AE43" s="169">
        <f t="shared" si="36"/>
        <v>0.21620501754969737</v>
      </c>
      <c r="AF43" s="169">
        <f t="shared" si="36"/>
        <v>0.21620501754969737</v>
      </c>
      <c r="AG43" s="169">
        <f t="shared" si="36"/>
        <v>0.21620501754969737</v>
      </c>
      <c r="AH43" s="169">
        <f t="shared" si="36"/>
        <v>0.21620501754969737</v>
      </c>
      <c r="AI43" s="169">
        <f t="shared" si="36"/>
        <v>0.21620501754969737</v>
      </c>
      <c r="AJ43" s="169">
        <f t="shared" si="36"/>
        <v>0.21620501754969737</v>
      </c>
      <c r="AK43" s="169">
        <f t="shared" si="36"/>
        <v>0.21620501754969737</v>
      </c>
      <c r="AL43" s="169">
        <f t="shared" si="36"/>
        <v>0.21620501754969737</v>
      </c>
      <c r="AM43" s="169">
        <f t="shared" si="36"/>
        <v>0.21620501754969737</v>
      </c>
      <c r="AN43" s="169">
        <f t="shared" si="37"/>
        <v>0.21620501754969737</v>
      </c>
      <c r="AO43" s="169">
        <f t="shared" si="37"/>
        <v>0.21620501754969737</v>
      </c>
      <c r="AP43" s="169">
        <f t="shared" si="37"/>
        <v>0.21620501754969737</v>
      </c>
      <c r="AQ43" s="169">
        <f t="shared" si="37"/>
        <v>0.21620501754969737</v>
      </c>
      <c r="AR43" s="169">
        <f t="shared" si="37"/>
        <v>0.21620501754969737</v>
      </c>
      <c r="AS43" s="169">
        <f t="shared" si="37"/>
        <v>0.21620501754969737</v>
      </c>
      <c r="AT43" s="169">
        <f t="shared" si="37"/>
        <v>0.21620501754969737</v>
      </c>
      <c r="AU43" s="169">
        <f t="shared" si="37"/>
        <v>0.21620501754969737</v>
      </c>
      <c r="AV43" s="169">
        <f t="shared" si="37"/>
        <v>0.21620501754969737</v>
      </c>
      <c r="AW43" s="169">
        <f t="shared" si="37"/>
        <v>0.21620501754969737</v>
      </c>
      <c r="AX43" s="169">
        <f t="shared" si="38"/>
        <v>0.21620501754969737</v>
      </c>
      <c r="AY43" s="169">
        <f t="shared" si="38"/>
        <v>0.21620501754969737</v>
      </c>
      <c r="AZ43" s="169">
        <f t="shared" si="38"/>
        <v>0.21620501754969737</v>
      </c>
      <c r="BA43" s="169">
        <f t="shared" si="38"/>
        <v>0.21620501754969737</v>
      </c>
      <c r="BB43" s="169">
        <f t="shared" si="38"/>
        <v>0.21620501754969737</v>
      </c>
      <c r="BC43" s="169">
        <f t="shared" si="38"/>
        <v>0.21620501754969737</v>
      </c>
      <c r="BD43" s="169">
        <f t="shared" si="38"/>
        <v>0.21620501754969737</v>
      </c>
      <c r="BE43" s="169">
        <f t="shared" si="38"/>
        <v>0.21620501754969737</v>
      </c>
      <c r="BF43" s="169">
        <f t="shared" si="38"/>
        <v>0.21620501754969737</v>
      </c>
      <c r="BG43" s="169">
        <f t="shared" si="38"/>
        <v>0.21620501754969737</v>
      </c>
      <c r="BH43" s="169">
        <f t="shared" si="39"/>
        <v>0.21620501754969737</v>
      </c>
      <c r="BI43" s="169">
        <f t="shared" si="39"/>
        <v>0.21620501754969737</v>
      </c>
      <c r="BJ43" s="169">
        <f t="shared" si="39"/>
        <v>0.21620501754969737</v>
      </c>
      <c r="BK43" s="169">
        <f t="shared" si="39"/>
        <v>0.21620501754969737</v>
      </c>
      <c r="BL43" s="169">
        <f t="shared" si="39"/>
        <v>0.21620501754969737</v>
      </c>
      <c r="BM43" s="169">
        <f t="shared" si="39"/>
        <v>0.21620501754969737</v>
      </c>
      <c r="BN43" s="169">
        <f t="shared" si="39"/>
        <v>0.21620501754969737</v>
      </c>
      <c r="BO43" s="169">
        <f t="shared" si="39"/>
        <v>0.21620501754969737</v>
      </c>
      <c r="BP43" s="169">
        <f t="shared" si="39"/>
        <v>0.21620501754969737</v>
      </c>
      <c r="BQ43" s="169">
        <f t="shared" si="39"/>
        <v>0.21620501754969737</v>
      </c>
      <c r="BR43" s="169">
        <f t="shared" si="40"/>
        <v>0.21620501754969737</v>
      </c>
      <c r="BS43" s="169">
        <f t="shared" si="40"/>
        <v>0.21620501754969737</v>
      </c>
      <c r="BT43" s="169">
        <f t="shared" si="40"/>
        <v>0.21620501754969737</v>
      </c>
      <c r="BU43" s="169">
        <f t="shared" si="40"/>
        <v>0.21620501754969737</v>
      </c>
      <c r="BV43" s="169">
        <f t="shared" si="40"/>
        <v>0.21620501754969737</v>
      </c>
      <c r="BW43" s="169">
        <f t="shared" si="40"/>
        <v>0.21620501754969737</v>
      </c>
      <c r="BX43" s="169">
        <f t="shared" si="40"/>
        <v>0.21620501754969737</v>
      </c>
      <c r="BY43" s="169">
        <f t="shared" si="40"/>
        <v>0.21620501754969737</v>
      </c>
      <c r="BZ43" s="169">
        <f t="shared" si="40"/>
        <v>0.21620501754969737</v>
      </c>
      <c r="CA43" s="169">
        <f t="shared" si="40"/>
        <v>0</v>
      </c>
      <c r="CB43" s="169">
        <f t="shared" si="41"/>
        <v>0</v>
      </c>
      <c r="CC43" s="169">
        <f t="shared" si="41"/>
        <v>0</v>
      </c>
      <c r="CD43" s="169">
        <f t="shared" si="41"/>
        <v>0</v>
      </c>
      <c r="CE43" s="169">
        <f t="shared" si="41"/>
        <v>0</v>
      </c>
      <c r="CF43" s="169">
        <f t="shared" si="41"/>
        <v>0</v>
      </c>
      <c r="CG43" s="169">
        <f t="shared" si="41"/>
        <v>0</v>
      </c>
      <c r="CH43" s="169">
        <f t="shared" si="41"/>
        <v>0</v>
      </c>
    </row>
    <row r="44" spans="6:86" s="36" customFormat="1" outlineLevel="1" x14ac:dyDescent="0.2">
      <c r="F44" s="74">
        <f>Ts_First_Fin_Yr-1+ROWS(F$25:F44)</f>
        <v>2043</v>
      </c>
      <c r="G44" s="167">
        <f t="shared" si="24"/>
        <v>50</v>
      </c>
      <c r="H44" s="56">
        <f t="shared" si="25"/>
        <v>10.002831377269338</v>
      </c>
      <c r="J44" s="169">
        <f t="shared" si="34"/>
        <v>0</v>
      </c>
      <c r="K44" s="169">
        <f t="shared" si="34"/>
        <v>0</v>
      </c>
      <c r="L44" s="169">
        <f t="shared" si="34"/>
        <v>0</v>
      </c>
      <c r="M44" s="169">
        <f t="shared" si="34"/>
        <v>0</v>
      </c>
      <c r="N44" s="169">
        <f t="shared" si="34"/>
        <v>0</v>
      </c>
      <c r="O44" s="169">
        <f t="shared" si="34"/>
        <v>0</v>
      </c>
      <c r="P44" s="169">
        <f t="shared" si="34"/>
        <v>0</v>
      </c>
      <c r="Q44" s="169">
        <f t="shared" si="34"/>
        <v>0</v>
      </c>
      <c r="R44" s="169">
        <f t="shared" si="34"/>
        <v>0</v>
      </c>
      <c r="S44" s="169">
        <f t="shared" si="34"/>
        <v>0</v>
      </c>
      <c r="T44" s="169">
        <f t="shared" si="35"/>
        <v>0</v>
      </c>
      <c r="U44" s="169">
        <f t="shared" si="35"/>
        <v>0</v>
      </c>
      <c r="V44" s="169">
        <f t="shared" si="35"/>
        <v>0</v>
      </c>
      <c r="W44" s="169">
        <f t="shared" si="35"/>
        <v>0</v>
      </c>
      <c r="X44" s="169">
        <f t="shared" si="35"/>
        <v>0</v>
      </c>
      <c r="Y44" s="169">
        <f t="shared" si="35"/>
        <v>0</v>
      </c>
      <c r="Z44" s="169">
        <f t="shared" si="35"/>
        <v>0</v>
      </c>
      <c r="AA44" s="169">
        <f t="shared" si="35"/>
        <v>0</v>
      </c>
      <c r="AB44" s="169">
        <f t="shared" si="35"/>
        <v>0</v>
      </c>
      <c r="AC44" s="169">
        <f t="shared" si="35"/>
        <v>0</v>
      </c>
      <c r="AD44" s="169">
        <f t="shared" si="36"/>
        <v>0.20005662754538675</v>
      </c>
      <c r="AE44" s="169">
        <f t="shared" si="36"/>
        <v>0.20005662754538675</v>
      </c>
      <c r="AF44" s="169">
        <f t="shared" si="36"/>
        <v>0.20005662754538675</v>
      </c>
      <c r="AG44" s="169">
        <f t="shared" si="36"/>
        <v>0.20005662754538675</v>
      </c>
      <c r="AH44" s="169">
        <f t="shared" si="36"/>
        <v>0.20005662754538675</v>
      </c>
      <c r="AI44" s="169">
        <f t="shared" si="36"/>
        <v>0.20005662754538675</v>
      </c>
      <c r="AJ44" s="169">
        <f t="shared" si="36"/>
        <v>0.20005662754538675</v>
      </c>
      <c r="AK44" s="169">
        <f t="shared" si="36"/>
        <v>0.20005662754538675</v>
      </c>
      <c r="AL44" s="169">
        <f t="shared" si="36"/>
        <v>0.20005662754538675</v>
      </c>
      <c r="AM44" s="169">
        <f t="shared" si="36"/>
        <v>0.20005662754538675</v>
      </c>
      <c r="AN44" s="169">
        <f t="shared" si="37"/>
        <v>0.20005662754538675</v>
      </c>
      <c r="AO44" s="169">
        <f t="shared" si="37"/>
        <v>0.20005662754538675</v>
      </c>
      <c r="AP44" s="169">
        <f t="shared" si="37"/>
        <v>0.20005662754538675</v>
      </c>
      <c r="AQ44" s="169">
        <f t="shared" si="37"/>
        <v>0.20005662754538675</v>
      </c>
      <c r="AR44" s="169">
        <f t="shared" si="37"/>
        <v>0.20005662754538675</v>
      </c>
      <c r="AS44" s="169">
        <f t="shared" si="37"/>
        <v>0.20005662754538675</v>
      </c>
      <c r="AT44" s="169">
        <f t="shared" si="37"/>
        <v>0.20005662754538675</v>
      </c>
      <c r="AU44" s="169">
        <f t="shared" si="37"/>
        <v>0.20005662754538675</v>
      </c>
      <c r="AV44" s="169">
        <f t="shared" si="37"/>
        <v>0.20005662754538675</v>
      </c>
      <c r="AW44" s="169">
        <f t="shared" si="37"/>
        <v>0.20005662754538675</v>
      </c>
      <c r="AX44" s="169">
        <f t="shared" si="38"/>
        <v>0.20005662754538675</v>
      </c>
      <c r="AY44" s="169">
        <f t="shared" si="38"/>
        <v>0.20005662754538675</v>
      </c>
      <c r="AZ44" s="169">
        <f t="shared" si="38"/>
        <v>0.20005662754538675</v>
      </c>
      <c r="BA44" s="169">
        <f t="shared" si="38"/>
        <v>0.20005662754538675</v>
      </c>
      <c r="BB44" s="169">
        <f t="shared" si="38"/>
        <v>0.20005662754538675</v>
      </c>
      <c r="BC44" s="169">
        <f t="shared" si="38"/>
        <v>0.20005662754538675</v>
      </c>
      <c r="BD44" s="169">
        <f t="shared" si="38"/>
        <v>0.20005662754538675</v>
      </c>
      <c r="BE44" s="169">
        <f t="shared" si="38"/>
        <v>0.20005662754538675</v>
      </c>
      <c r="BF44" s="169">
        <f t="shared" si="38"/>
        <v>0.20005662754538675</v>
      </c>
      <c r="BG44" s="169">
        <f t="shared" si="38"/>
        <v>0.20005662754538675</v>
      </c>
      <c r="BH44" s="169">
        <f t="shared" si="39"/>
        <v>0.20005662754538675</v>
      </c>
      <c r="BI44" s="169">
        <f t="shared" si="39"/>
        <v>0.20005662754538675</v>
      </c>
      <c r="BJ44" s="169">
        <f t="shared" si="39"/>
        <v>0.20005662754538675</v>
      </c>
      <c r="BK44" s="169">
        <f t="shared" si="39"/>
        <v>0.20005662754538675</v>
      </c>
      <c r="BL44" s="169">
        <f t="shared" si="39"/>
        <v>0.20005662754538675</v>
      </c>
      <c r="BM44" s="169">
        <f t="shared" si="39"/>
        <v>0.20005662754538675</v>
      </c>
      <c r="BN44" s="169">
        <f t="shared" si="39"/>
        <v>0.20005662754538675</v>
      </c>
      <c r="BO44" s="169">
        <f t="shared" si="39"/>
        <v>0.20005662754538675</v>
      </c>
      <c r="BP44" s="169">
        <f t="shared" si="39"/>
        <v>0.20005662754538675</v>
      </c>
      <c r="BQ44" s="169">
        <f t="shared" si="39"/>
        <v>0.20005662754538675</v>
      </c>
      <c r="BR44" s="169">
        <f t="shared" si="40"/>
        <v>0.20005662754538675</v>
      </c>
      <c r="BS44" s="169">
        <f t="shared" si="40"/>
        <v>0.20005662754538675</v>
      </c>
      <c r="BT44" s="169">
        <f t="shared" si="40"/>
        <v>0.20005662754538675</v>
      </c>
      <c r="BU44" s="169">
        <f t="shared" si="40"/>
        <v>0.20005662754538675</v>
      </c>
      <c r="BV44" s="169">
        <f t="shared" si="40"/>
        <v>0.20005662754538675</v>
      </c>
      <c r="BW44" s="169">
        <f t="shared" si="40"/>
        <v>0.20005662754538675</v>
      </c>
      <c r="BX44" s="169">
        <f t="shared" si="40"/>
        <v>0.20005662754538675</v>
      </c>
      <c r="BY44" s="169">
        <f t="shared" si="40"/>
        <v>0.20005662754538675</v>
      </c>
      <c r="BZ44" s="169">
        <f t="shared" si="40"/>
        <v>0.20005662754538675</v>
      </c>
      <c r="CA44" s="169">
        <f t="shared" si="40"/>
        <v>0.20005662754538675</v>
      </c>
      <c r="CB44" s="169">
        <f t="shared" si="41"/>
        <v>0</v>
      </c>
      <c r="CC44" s="169">
        <f t="shared" si="41"/>
        <v>0</v>
      </c>
      <c r="CD44" s="169">
        <f t="shared" si="41"/>
        <v>0</v>
      </c>
      <c r="CE44" s="169">
        <f t="shared" si="41"/>
        <v>0</v>
      </c>
      <c r="CF44" s="169">
        <f t="shared" si="41"/>
        <v>0</v>
      </c>
      <c r="CG44" s="169">
        <f t="shared" si="41"/>
        <v>0</v>
      </c>
      <c r="CH44" s="169">
        <f t="shared" si="41"/>
        <v>0</v>
      </c>
    </row>
    <row r="45" spans="6:86" s="36" customFormat="1" outlineLevel="1" x14ac:dyDescent="0.2">
      <c r="F45" s="74">
        <f>Ts_First_Fin_Yr-1+ROWS(F$25:F45)</f>
        <v>2044</v>
      </c>
      <c r="G45" s="167">
        <f t="shared" si="24"/>
        <v>50</v>
      </c>
      <c r="H45" s="56">
        <f t="shared" si="25"/>
        <v>9.1673782926135541</v>
      </c>
      <c r="J45" s="169">
        <f t="shared" ref="J45:S54" si="42">IF(OR(J$9&lt;=$F45,J$9&gt;($F45+$G45)),0,INDEX($J$19:$CH$19,MATCH($F45,$J$9:$CH$9,0))/$G45)</f>
        <v>0</v>
      </c>
      <c r="K45" s="169">
        <f t="shared" si="42"/>
        <v>0</v>
      </c>
      <c r="L45" s="169">
        <f t="shared" si="42"/>
        <v>0</v>
      </c>
      <c r="M45" s="169">
        <f t="shared" si="42"/>
        <v>0</v>
      </c>
      <c r="N45" s="169">
        <f t="shared" si="42"/>
        <v>0</v>
      </c>
      <c r="O45" s="169">
        <f t="shared" si="42"/>
        <v>0</v>
      </c>
      <c r="P45" s="169">
        <f t="shared" si="42"/>
        <v>0</v>
      </c>
      <c r="Q45" s="169">
        <f t="shared" si="42"/>
        <v>0</v>
      </c>
      <c r="R45" s="169">
        <f t="shared" si="42"/>
        <v>0</v>
      </c>
      <c r="S45" s="169">
        <f t="shared" si="42"/>
        <v>0</v>
      </c>
      <c r="T45" s="169">
        <f t="shared" ref="T45:AC54" si="43">IF(OR(T$9&lt;=$F45,T$9&gt;($F45+$G45)),0,INDEX($J$19:$CH$19,MATCH($F45,$J$9:$CH$9,0))/$G45)</f>
        <v>0</v>
      </c>
      <c r="U45" s="169">
        <f t="shared" si="43"/>
        <v>0</v>
      </c>
      <c r="V45" s="169">
        <f t="shared" si="43"/>
        <v>0</v>
      </c>
      <c r="W45" s="169">
        <f t="shared" si="43"/>
        <v>0</v>
      </c>
      <c r="X45" s="169">
        <f t="shared" si="43"/>
        <v>0</v>
      </c>
      <c r="Y45" s="169">
        <f t="shared" si="43"/>
        <v>0</v>
      </c>
      <c r="Z45" s="169">
        <f t="shared" si="43"/>
        <v>0</v>
      </c>
      <c r="AA45" s="169">
        <f t="shared" si="43"/>
        <v>0</v>
      </c>
      <c r="AB45" s="169">
        <f t="shared" si="43"/>
        <v>0</v>
      </c>
      <c r="AC45" s="169">
        <f t="shared" si="43"/>
        <v>0</v>
      </c>
      <c r="AD45" s="169">
        <f t="shared" ref="AD45:AM54" si="44">IF(OR(AD$9&lt;=$F45,AD$9&gt;($F45+$G45)),0,INDEX($J$19:$CH$19,MATCH($F45,$J$9:$CH$9,0))/$G45)</f>
        <v>0</v>
      </c>
      <c r="AE45" s="169">
        <f t="shared" si="44"/>
        <v>0.18334756585227108</v>
      </c>
      <c r="AF45" s="169">
        <f t="shared" si="44"/>
        <v>0.18334756585227108</v>
      </c>
      <c r="AG45" s="169">
        <f t="shared" si="44"/>
        <v>0.18334756585227108</v>
      </c>
      <c r="AH45" s="169">
        <f t="shared" si="44"/>
        <v>0.18334756585227108</v>
      </c>
      <c r="AI45" s="169">
        <f t="shared" si="44"/>
        <v>0.18334756585227108</v>
      </c>
      <c r="AJ45" s="169">
        <f t="shared" si="44"/>
        <v>0.18334756585227108</v>
      </c>
      <c r="AK45" s="169">
        <f t="shared" si="44"/>
        <v>0.18334756585227108</v>
      </c>
      <c r="AL45" s="169">
        <f t="shared" si="44"/>
        <v>0.18334756585227108</v>
      </c>
      <c r="AM45" s="169">
        <f t="shared" si="44"/>
        <v>0.18334756585227108</v>
      </c>
      <c r="AN45" s="169">
        <f t="shared" ref="AN45:AW54" si="45">IF(OR(AN$9&lt;=$F45,AN$9&gt;($F45+$G45)),0,INDEX($J$19:$CH$19,MATCH($F45,$J$9:$CH$9,0))/$G45)</f>
        <v>0.18334756585227108</v>
      </c>
      <c r="AO45" s="169">
        <f t="shared" si="45"/>
        <v>0.18334756585227108</v>
      </c>
      <c r="AP45" s="169">
        <f t="shared" si="45"/>
        <v>0.18334756585227108</v>
      </c>
      <c r="AQ45" s="169">
        <f t="shared" si="45"/>
        <v>0.18334756585227108</v>
      </c>
      <c r="AR45" s="169">
        <f t="shared" si="45"/>
        <v>0.18334756585227108</v>
      </c>
      <c r="AS45" s="169">
        <f t="shared" si="45"/>
        <v>0.18334756585227108</v>
      </c>
      <c r="AT45" s="169">
        <f t="shared" si="45"/>
        <v>0.18334756585227108</v>
      </c>
      <c r="AU45" s="169">
        <f t="shared" si="45"/>
        <v>0.18334756585227108</v>
      </c>
      <c r="AV45" s="169">
        <f t="shared" si="45"/>
        <v>0.18334756585227108</v>
      </c>
      <c r="AW45" s="169">
        <f t="shared" si="45"/>
        <v>0.18334756585227108</v>
      </c>
      <c r="AX45" s="169">
        <f t="shared" ref="AX45:BG54" si="46">IF(OR(AX$9&lt;=$F45,AX$9&gt;($F45+$G45)),0,INDEX($J$19:$CH$19,MATCH($F45,$J$9:$CH$9,0))/$G45)</f>
        <v>0.18334756585227108</v>
      </c>
      <c r="AY45" s="169">
        <f t="shared" si="46"/>
        <v>0.18334756585227108</v>
      </c>
      <c r="AZ45" s="169">
        <f t="shared" si="46"/>
        <v>0.18334756585227108</v>
      </c>
      <c r="BA45" s="169">
        <f t="shared" si="46"/>
        <v>0.18334756585227108</v>
      </c>
      <c r="BB45" s="169">
        <f t="shared" si="46"/>
        <v>0.18334756585227108</v>
      </c>
      <c r="BC45" s="169">
        <f t="shared" si="46"/>
        <v>0.18334756585227108</v>
      </c>
      <c r="BD45" s="169">
        <f t="shared" si="46"/>
        <v>0.18334756585227108</v>
      </c>
      <c r="BE45" s="169">
        <f t="shared" si="46"/>
        <v>0.18334756585227108</v>
      </c>
      <c r="BF45" s="169">
        <f t="shared" si="46"/>
        <v>0.18334756585227108</v>
      </c>
      <c r="BG45" s="169">
        <f t="shared" si="46"/>
        <v>0.18334756585227108</v>
      </c>
      <c r="BH45" s="169">
        <f t="shared" ref="BH45:BQ54" si="47">IF(OR(BH$9&lt;=$F45,BH$9&gt;($F45+$G45)),0,INDEX($J$19:$CH$19,MATCH($F45,$J$9:$CH$9,0))/$G45)</f>
        <v>0.18334756585227108</v>
      </c>
      <c r="BI45" s="169">
        <f t="shared" si="47"/>
        <v>0.18334756585227108</v>
      </c>
      <c r="BJ45" s="169">
        <f t="shared" si="47"/>
        <v>0.18334756585227108</v>
      </c>
      <c r="BK45" s="169">
        <f t="shared" si="47"/>
        <v>0.18334756585227108</v>
      </c>
      <c r="BL45" s="169">
        <f t="shared" si="47"/>
        <v>0.18334756585227108</v>
      </c>
      <c r="BM45" s="169">
        <f t="shared" si="47"/>
        <v>0.18334756585227108</v>
      </c>
      <c r="BN45" s="169">
        <f t="shared" si="47"/>
        <v>0.18334756585227108</v>
      </c>
      <c r="BO45" s="169">
        <f t="shared" si="47"/>
        <v>0.18334756585227108</v>
      </c>
      <c r="BP45" s="169">
        <f t="shared" si="47"/>
        <v>0.18334756585227108</v>
      </c>
      <c r="BQ45" s="169">
        <f t="shared" si="47"/>
        <v>0.18334756585227108</v>
      </c>
      <c r="BR45" s="169">
        <f t="shared" ref="BR45:CA54" si="48">IF(OR(BR$9&lt;=$F45,BR$9&gt;($F45+$G45)),0,INDEX($J$19:$CH$19,MATCH($F45,$J$9:$CH$9,0))/$G45)</f>
        <v>0.18334756585227108</v>
      </c>
      <c r="BS45" s="169">
        <f t="shared" si="48"/>
        <v>0.18334756585227108</v>
      </c>
      <c r="BT45" s="169">
        <f t="shared" si="48"/>
        <v>0.18334756585227108</v>
      </c>
      <c r="BU45" s="169">
        <f t="shared" si="48"/>
        <v>0.18334756585227108</v>
      </c>
      <c r="BV45" s="169">
        <f t="shared" si="48"/>
        <v>0.18334756585227108</v>
      </c>
      <c r="BW45" s="169">
        <f t="shared" si="48"/>
        <v>0.18334756585227108</v>
      </c>
      <c r="BX45" s="169">
        <f t="shared" si="48"/>
        <v>0.18334756585227108</v>
      </c>
      <c r="BY45" s="169">
        <f t="shared" si="48"/>
        <v>0.18334756585227108</v>
      </c>
      <c r="BZ45" s="169">
        <f t="shared" si="48"/>
        <v>0.18334756585227108</v>
      </c>
      <c r="CA45" s="169">
        <f t="shared" si="48"/>
        <v>0.18334756585227108</v>
      </c>
      <c r="CB45" s="169">
        <f t="shared" ref="CB45:CH54" si="49">IF(OR(CB$9&lt;=$F45,CB$9&gt;($F45+$G45)),0,INDEX($J$19:$CH$19,MATCH($F45,$J$9:$CH$9,0))/$G45)</f>
        <v>0.18334756585227108</v>
      </c>
      <c r="CC45" s="169">
        <f t="shared" si="49"/>
        <v>0</v>
      </c>
      <c r="CD45" s="169">
        <f t="shared" si="49"/>
        <v>0</v>
      </c>
      <c r="CE45" s="169">
        <f t="shared" si="49"/>
        <v>0</v>
      </c>
      <c r="CF45" s="169">
        <f t="shared" si="49"/>
        <v>0</v>
      </c>
      <c r="CG45" s="169">
        <f t="shared" si="49"/>
        <v>0</v>
      </c>
      <c r="CH45" s="169">
        <f t="shared" si="49"/>
        <v>0</v>
      </c>
    </row>
    <row r="46" spans="6:86" s="36" customFormat="1" outlineLevel="1" x14ac:dyDescent="0.2">
      <c r="F46" s="74">
        <f>Ts_First_Fin_Yr-1+ROWS(F$25:F46)</f>
        <v>2045</v>
      </c>
      <c r="G46" s="167">
        <f t="shared" si="24"/>
        <v>50</v>
      </c>
      <c r="H46" s="56">
        <f t="shared" si="25"/>
        <v>8.3101213089486841</v>
      </c>
      <c r="J46" s="169">
        <f t="shared" si="42"/>
        <v>0</v>
      </c>
      <c r="K46" s="169">
        <f t="shared" si="42"/>
        <v>0</v>
      </c>
      <c r="L46" s="169">
        <f t="shared" si="42"/>
        <v>0</v>
      </c>
      <c r="M46" s="169">
        <f t="shared" si="42"/>
        <v>0</v>
      </c>
      <c r="N46" s="169">
        <f t="shared" si="42"/>
        <v>0</v>
      </c>
      <c r="O46" s="169">
        <f t="shared" si="42"/>
        <v>0</v>
      </c>
      <c r="P46" s="169">
        <f t="shared" si="42"/>
        <v>0</v>
      </c>
      <c r="Q46" s="169">
        <f t="shared" si="42"/>
        <v>0</v>
      </c>
      <c r="R46" s="169">
        <f t="shared" si="42"/>
        <v>0</v>
      </c>
      <c r="S46" s="169">
        <f t="shared" si="42"/>
        <v>0</v>
      </c>
      <c r="T46" s="169">
        <f t="shared" si="43"/>
        <v>0</v>
      </c>
      <c r="U46" s="169">
        <f t="shared" si="43"/>
        <v>0</v>
      </c>
      <c r="V46" s="169">
        <f t="shared" si="43"/>
        <v>0</v>
      </c>
      <c r="W46" s="169">
        <f t="shared" si="43"/>
        <v>0</v>
      </c>
      <c r="X46" s="169">
        <f t="shared" si="43"/>
        <v>0</v>
      </c>
      <c r="Y46" s="169">
        <f t="shared" si="43"/>
        <v>0</v>
      </c>
      <c r="Z46" s="169">
        <f t="shared" si="43"/>
        <v>0</v>
      </c>
      <c r="AA46" s="169">
        <f t="shared" si="43"/>
        <v>0</v>
      </c>
      <c r="AB46" s="169">
        <f t="shared" si="43"/>
        <v>0</v>
      </c>
      <c r="AC46" s="169">
        <f t="shared" si="43"/>
        <v>0</v>
      </c>
      <c r="AD46" s="169">
        <f t="shared" si="44"/>
        <v>0</v>
      </c>
      <c r="AE46" s="169">
        <f t="shared" si="44"/>
        <v>0</v>
      </c>
      <c r="AF46" s="169">
        <f t="shared" si="44"/>
        <v>0.16620242617897368</v>
      </c>
      <c r="AG46" s="169">
        <f t="shared" si="44"/>
        <v>0.16620242617897368</v>
      </c>
      <c r="AH46" s="169">
        <f t="shared" si="44"/>
        <v>0.16620242617897368</v>
      </c>
      <c r="AI46" s="169">
        <f t="shared" si="44"/>
        <v>0.16620242617897368</v>
      </c>
      <c r="AJ46" s="169">
        <f t="shared" si="44"/>
        <v>0.16620242617897368</v>
      </c>
      <c r="AK46" s="169">
        <f t="shared" si="44"/>
        <v>0.16620242617897368</v>
      </c>
      <c r="AL46" s="169">
        <f t="shared" si="44"/>
        <v>0.16620242617897368</v>
      </c>
      <c r="AM46" s="169">
        <f t="shared" si="44"/>
        <v>0.16620242617897368</v>
      </c>
      <c r="AN46" s="169">
        <f t="shared" si="45"/>
        <v>0.16620242617897368</v>
      </c>
      <c r="AO46" s="169">
        <f t="shared" si="45"/>
        <v>0.16620242617897368</v>
      </c>
      <c r="AP46" s="169">
        <f t="shared" si="45"/>
        <v>0.16620242617897368</v>
      </c>
      <c r="AQ46" s="169">
        <f t="shared" si="45"/>
        <v>0.16620242617897368</v>
      </c>
      <c r="AR46" s="169">
        <f t="shared" si="45"/>
        <v>0.16620242617897368</v>
      </c>
      <c r="AS46" s="169">
        <f t="shared" si="45"/>
        <v>0.16620242617897368</v>
      </c>
      <c r="AT46" s="169">
        <f t="shared" si="45"/>
        <v>0.16620242617897368</v>
      </c>
      <c r="AU46" s="169">
        <f t="shared" si="45"/>
        <v>0.16620242617897368</v>
      </c>
      <c r="AV46" s="169">
        <f t="shared" si="45"/>
        <v>0.16620242617897368</v>
      </c>
      <c r="AW46" s="169">
        <f t="shared" si="45"/>
        <v>0.16620242617897368</v>
      </c>
      <c r="AX46" s="169">
        <f t="shared" si="46"/>
        <v>0.16620242617897368</v>
      </c>
      <c r="AY46" s="169">
        <f t="shared" si="46"/>
        <v>0.16620242617897368</v>
      </c>
      <c r="AZ46" s="169">
        <f t="shared" si="46"/>
        <v>0.16620242617897368</v>
      </c>
      <c r="BA46" s="169">
        <f t="shared" si="46"/>
        <v>0.16620242617897368</v>
      </c>
      <c r="BB46" s="169">
        <f t="shared" si="46"/>
        <v>0.16620242617897368</v>
      </c>
      <c r="BC46" s="169">
        <f t="shared" si="46"/>
        <v>0.16620242617897368</v>
      </c>
      <c r="BD46" s="169">
        <f t="shared" si="46"/>
        <v>0.16620242617897368</v>
      </c>
      <c r="BE46" s="169">
        <f t="shared" si="46"/>
        <v>0.16620242617897368</v>
      </c>
      <c r="BF46" s="169">
        <f t="shared" si="46"/>
        <v>0.16620242617897368</v>
      </c>
      <c r="BG46" s="169">
        <f t="shared" si="46"/>
        <v>0.16620242617897368</v>
      </c>
      <c r="BH46" s="169">
        <f t="shared" si="47"/>
        <v>0.16620242617897368</v>
      </c>
      <c r="BI46" s="169">
        <f t="shared" si="47"/>
        <v>0.16620242617897368</v>
      </c>
      <c r="BJ46" s="169">
        <f t="shared" si="47"/>
        <v>0.16620242617897368</v>
      </c>
      <c r="BK46" s="169">
        <f t="shared" si="47"/>
        <v>0.16620242617897368</v>
      </c>
      <c r="BL46" s="169">
        <f t="shared" si="47"/>
        <v>0.16620242617897368</v>
      </c>
      <c r="BM46" s="169">
        <f t="shared" si="47"/>
        <v>0.16620242617897368</v>
      </c>
      <c r="BN46" s="169">
        <f t="shared" si="47"/>
        <v>0.16620242617897368</v>
      </c>
      <c r="BO46" s="169">
        <f t="shared" si="47"/>
        <v>0.16620242617897368</v>
      </c>
      <c r="BP46" s="169">
        <f t="shared" si="47"/>
        <v>0.16620242617897368</v>
      </c>
      <c r="BQ46" s="169">
        <f t="shared" si="47"/>
        <v>0.16620242617897368</v>
      </c>
      <c r="BR46" s="169">
        <f t="shared" si="48"/>
        <v>0.16620242617897368</v>
      </c>
      <c r="BS46" s="169">
        <f t="shared" si="48"/>
        <v>0.16620242617897368</v>
      </c>
      <c r="BT46" s="169">
        <f t="shared" si="48"/>
        <v>0.16620242617897368</v>
      </c>
      <c r="BU46" s="169">
        <f t="shared" si="48"/>
        <v>0.16620242617897368</v>
      </c>
      <c r="BV46" s="169">
        <f t="shared" si="48"/>
        <v>0.16620242617897368</v>
      </c>
      <c r="BW46" s="169">
        <f t="shared" si="48"/>
        <v>0.16620242617897368</v>
      </c>
      <c r="BX46" s="169">
        <f t="shared" si="48"/>
        <v>0.16620242617897368</v>
      </c>
      <c r="BY46" s="169">
        <f t="shared" si="48"/>
        <v>0.16620242617897368</v>
      </c>
      <c r="BZ46" s="169">
        <f t="shared" si="48"/>
        <v>0.16620242617897368</v>
      </c>
      <c r="CA46" s="169">
        <f t="shared" si="48"/>
        <v>0.16620242617897368</v>
      </c>
      <c r="CB46" s="169">
        <f t="shared" si="49"/>
        <v>0.16620242617897368</v>
      </c>
      <c r="CC46" s="169">
        <f t="shared" si="49"/>
        <v>0.16620242617897368</v>
      </c>
      <c r="CD46" s="169">
        <f t="shared" si="49"/>
        <v>0</v>
      </c>
      <c r="CE46" s="169">
        <f t="shared" si="49"/>
        <v>0</v>
      </c>
      <c r="CF46" s="169">
        <f t="shared" si="49"/>
        <v>0</v>
      </c>
      <c r="CG46" s="169">
        <f t="shared" si="49"/>
        <v>0</v>
      </c>
      <c r="CH46" s="169">
        <f t="shared" si="49"/>
        <v>0</v>
      </c>
    </row>
    <row r="47" spans="6:86" s="36" customFormat="1" outlineLevel="1" x14ac:dyDescent="0.2">
      <c r="F47" s="74">
        <f>Ts_First_Fin_Yr-1+ROWS(F$25:F47)</f>
        <v>2046</v>
      </c>
      <c r="G47" s="167">
        <f t="shared" si="24"/>
        <v>50</v>
      </c>
      <c r="H47" s="56">
        <f t="shared" si="25"/>
        <v>7.2862202400000813</v>
      </c>
      <c r="J47" s="169">
        <f t="shared" si="42"/>
        <v>0</v>
      </c>
      <c r="K47" s="169">
        <f t="shared" si="42"/>
        <v>0</v>
      </c>
      <c r="L47" s="169">
        <f t="shared" si="42"/>
        <v>0</v>
      </c>
      <c r="M47" s="169">
        <f t="shared" si="42"/>
        <v>0</v>
      </c>
      <c r="N47" s="169">
        <f t="shared" si="42"/>
        <v>0</v>
      </c>
      <c r="O47" s="169">
        <f t="shared" si="42"/>
        <v>0</v>
      </c>
      <c r="P47" s="169">
        <f t="shared" si="42"/>
        <v>0</v>
      </c>
      <c r="Q47" s="169">
        <f t="shared" si="42"/>
        <v>0</v>
      </c>
      <c r="R47" s="169">
        <f t="shared" si="42"/>
        <v>0</v>
      </c>
      <c r="S47" s="169">
        <f t="shared" si="42"/>
        <v>0</v>
      </c>
      <c r="T47" s="169">
        <f t="shared" si="43"/>
        <v>0</v>
      </c>
      <c r="U47" s="169">
        <f t="shared" si="43"/>
        <v>0</v>
      </c>
      <c r="V47" s="169">
        <f t="shared" si="43"/>
        <v>0</v>
      </c>
      <c r="W47" s="169">
        <f t="shared" si="43"/>
        <v>0</v>
      </c>
      <c r="X47" s="169">
        <f t="shared" si="43"/>
        <v>0</v>
      </c>
      <c r="Y47" s="169">
        <f t="shared" si="43"/>
        <v>0</v>
      </c>
      <c r="Z47" s="169">
        <f t="shared" si="43"/>
        <v>0</v>
      </c>
      <c r="AA47" s="169">
        <f t="shared" si="43"/>
        <v>0</v>
      </c>
      <c r="AB47" s="169">
        <f t="shared" si="43"/>
        <v>0</v>
      </c>
      <c r="AC47" s="169">
        <f t="shared" si="43"/>
        <v>0</v>
      </c>
      <c r="AD47" s="169">
        <f t="shared" si="44"/>
        <v>0</v>
      </c>
      <c r="AE47" s="169">
        <f t="shared" si="44"/>
        <v>0</v>
      </c>
      <c r="AF47" s="169">
        <f t="shared" si="44"/>
        <v>0</v>
      </c>
      <c r="AG47" s="169">
        <f t="shared" si="44"/>
        <v>0.14572440480000162</v>
      </c>
      <c r="AH47" s="169">
        <f t="shared" si="44"/>
        <v>0.14572440480000162</v>
      </c>
      <c r="AI47" s="169">
        <f t="shared" si="44"/>
        <v>0.14572440480000162</v>
      </c>
      <c r="AJ47" s="169">
        <f t="shared" si="44"/>
        <v>0.14572440480000162</v>
      </c>
      <c r="AK47" s="169">
        <f t="shared" si="44"/>
        <v>0.14572440480000162</v>
      </c>
      <c r="AL47" s="169">
        <f t="shared" si="44"/>
        <v>0.14572440480000162</v>
      </c>
      <c r="AM47" s="169">
        <f t="shared" si="44"/>
        <v>0.14572440480000162</v>
      </c>
      <c r="AN47" s="169">
        <f t="shared" si="45"/>
        <v>0.14572440480000162</v>
      </c>
      <c r="AO47" s="169">
        <f t="shared" si="45"/>
        <v>0.14572440480000162</v>
      </c>
      <c r="AP47" s="169">
        <f t="shared" si="45"/>
        <v>0.14572440480000162</v>
      </c>
      <c r="AQ47" s="169">
        <f t="shared" si="45"/>
        <v>0.14572440480000162</v>
      </c>
      <c r="AR47" s="169">
        <f t="shared" si="45"/>
        <v>0.14572440480000162</v>
      </c>
      <c r="AS47" s="169">
        <f t="shared" si="45"/>
        <v>0.14572440480000162</v>
      </c>
      <c r="AT47" s="169">
        <f t="shared" si="45"/>
        <v>0.14572440480000162</v>
      </c>
      <c r="AU47" s="169">
        <f t="shared" si="45"/>
        <v>0.14572440480000162</v>
      </c>
      <c r="AV47" s="169">
        <f t="shared" si="45"/>
        <v>0.14572440480000162</v>
      </c>
      <c r="AW47" s="169">
        <f t="shared" si="45"/>
        <v>0.14572440480000162</v>
      </c>
      <c r="AX47" s="169">
        <f t="shared" si="46"/>
        <v>0.14572440480000162</v>
      </c>
      <c r="AY47" s="169">
        <f t="shared" si="46"/>
        <v>0.14572440480000162</v>
      </c>
      <c r="AZ47" s="169">
        <f t="shared" si="46"/>
        <v>0.14572440480000162</v>
      </c>
      <c r="BA47" s="169">
        <f t="shared" si="46"/>
        <v>0.14572440480000162</v>
      </c>
      <c r="BB47" s="169">
        <f t="shared" si="46"/>
        <v>0.14572440480000162</v>
      </c>
      <c r="BC47" s="169">
        <f t="shared" si="46"/>
        <v>0.14572440480000162</v>
      </c>
      <c r="BD47" s="169">
        <f t="shared" si="46"/>
        <v>0.14572440480000162</v>
      </c>
      <c r="BE47" s="169">
        <f t="shared" si="46"/>
        <v>0.14572440480000162</v>
      </c>
      <c r="BF47" s="169">
        <f t="shared" si="46"/>
        <v>0.14572440480000162</v>
      </c>
      <c r="BG47" s="169">
        <f t="shared" si="46"/>
        <v>0.14572440480000162</v>
      </c>
      <c r="BH47" s="169">
        <f t="shared" si="47"/>
        <v>0.14572440480000162</v>
      </c>
      <c r="BI47" s="169">
        <f t="shared" si="47"/>
        <v>0.14572440480000162</v>
      </c>
      <c r="BJ47" s="169">
        <f t="shared" si="47"/>
        <v>0.14572440480000162</v>
      </c>
      <c r="BK47" s="169">
        <f t="shared" si="47"/>
        <v>0.14572440480000162</v>
      </c>
      <c r="BL47" s="169">
        <f t="shared" si="47"/>
        <v>0.14572440480000162</v>
      </c>
      <c r="BM47" s="169">
        <f t="shared" si="47"/>
        <v>0.14572440480000162</v>
      </c>
      <c r="BN47" s="169">
        <f t="shared" si="47"/>
        <v>0.14572440480000162</v>
      </c>
      <c r="BO47" s="169">
        <f t="shared" si="47"/>
        <v>0.14572440480000162</v>
      </c>
      <c r="BP47" s="169">
        <f t="shared" si="47"/>
        <v>0.14572440480000162</v>
      </c>
      <c r="BQ47" s="169">
        <f t="shared" si="47"/>
        <v>0.14572440480000162</v>
      </c>
      <c r="BR47" s="169">
        <f t="shared" si="48"/>
        <v>0.14572440480000162</v>
      </c>
      <c r="BS47" s="169">
        <f t="shared" si="48"/>
        <v>0.14572440480000162</v>
      </c>
      <c r="BT47" s="169">
        <f t="shared" si="48"/>
        <v>0.14572440480000162</v>
      </c>
      <c r="BU47" s="169">
        <f t="shared" si="48"/>
        <v>0.14572440480000162</v>
      </c>
      <c r="BV47" s="169">
        <f t="shared" si="48"/>
        <v>0.14572440480000162</v>
      </c>
      <c r="BW47" s="169">
        <f t="shared" si="48"/>
        <v>0.14572440480000162</v>
      </c>
      <c r="BX47" s="169">
        <f t="shared" si="48"/>
        <v>0.14572440480000162</v>
      </c>
      <c r="BY47" s="169">
        <f t="shared" si="48"/>
        <v>0.14572440480000162</v>
      </c>
      <c r="BZ47" s="169">
        <f t="shared" si="48"/>
        <v>0.14572440480000162</v>
      </c>
      <c r="CA47" s="169">
        <f t="shared" si="48"/>
        <v>0.14572440480000162</v>
      </c>
      <c r="CB47" s="169">
        <f t="shared" si="49"/>
        <v>0.14572440480000162</v>
      </c>
      <c r="CC47" s="169">
        <f t="shared" si="49"/>
        <v>0.14572440480000162</v>
      </c>
      <c r="CD47" s="169">
        <f t="shared" si="49"/>
        <v>0.14572440480000162</v>
      </c>
      <c r="CE47" s="169">
        <f t="shared" si="49"/>
        <v>0</v>
      </c>
      <c r="CF47" s="169">
        <f t="shared" si="49"/>
        <v>0</v>
      </c>
      <c r="CG47" s="169">
        <f t="shared" si="49"/>
        <v>0</v>
      </c>
      <c r="CH47" s="169">
        <f t="shared" si="49"/>
        <v>0</v>
      </c>
    </row>
    <row r="48" spans="6:86" s="36" customFormat="1" outlineLevel="1" x14ac:dyDescent="0.2">
      <c r="F48" s="74">
        <f>Ts_First_Fin_Yr-1+ROWS(F$25:F48)</f>
        <v>2047</v>
      </c>
      <c r="G48" s="167">
        <f t="shared" si="24"/>
        <v>50</v>
      </c>
      <c r="H48" s="56">
        <f t="shared" si="25"/>
        <v>6.346419924372241</v>
      </c>
      <c r="J48" s="169">
        <f t="shared" si="42"/>
        <v>0</v>
      </c>
      <c r="K48" s="169">
        <f t="shared" si="42"/>
        <v>0</v>
      </c>
      <c r="L48" s="169">
        <f t="shared" si="42"/>
        <v>0</v>
      </c>
      <c r="M48" s="169">
        <f t="shared" si="42"/>
        <v>0</v>
      </c>
      <c r="N48" s="169">
        <f t="shared" si="42"/>
        <v>0</v>
      </c>
      <c r="O48" s="169">
        <f t="shared" si="42"/>
        <v>0</v>
      </c>
      <c r="P48" s="169">
        <f t="shared" si="42"/>
        <v>0</v>
      </c>
      <c r="Q48" s="169">
        <f t="shared" si="42"/>
        <v>0</v>
      </c>
      <c r="R48" s="169">
        <f t="shared" si="42"/>
        <v>0</v>
      </c>
      <c r="S48" s="169">
        <f t="shared" si="42"/>
        <v>0</v>
      </c>
      <c r="T48" s="169">
        <f t="shared" si="43"/>
        <v>0</v>
      </c>
      <c r="U48" s="169">
        <f t="shared" si="43"/>
        <v>0</v>
      </c>
      <c r="V48" s="169">
        <f t="shared" si="43"/>
        <v>0</v>
      </c>
      <c r="W48" s="169">
        <f t="shared" si="43"/>
        <v>0</v>
      </c>
      <c r="X48" s="169">
        <f t="shared" si="43"/>
        <v>0</v>
      </c>
      <c r="Y48" s="169">
        <f t="shared" si="43"/>
        <v>0</v>
      </c>
      <c r="Z48" s="169">
        <f t="shared" si="43"/>
        <v>0</v>
      </c>
      <c r="AA48" s="169">
        <f t="shared" si="43"/>
        <v>0</v>
      </c>
      <c r="AB48" s="169">
        <f t="shared" si="43"/>
        <v>0</v>
      </c>
      <c r="AC48" s="169">
        <f t="shared" si="43"/>
        <v>0</v>
      </c>
      <c r="AD48" s="169">
        <f t="shared" si="44"/>
        <v>0</v>
      </c>
      <c r="AE48" s="169">
        <f t="shared" si="44"/>
        <v>0</v>
      </c>
      <c r="AF48" s="169">
        <f t="shared" si="44"/>
        <v>0</v>
      </c>
      <c r="AG48" s="169">
        <f t="shared" si="44"/>
        <v>0</v>
      </c>
      <c r="AH48" s="169">
        <f t="shared" si="44"/>
        <v>0.12692839848744483</v>
      </c>
      <c r="AI48" s="169">
        <f t="shared" si="44"/>
        <v>0.12692839848744483</v>
      </c>
      <c r="AJ48" s="169">
        <f t="shared" si="44"/>
        <v>0.12692839848744483</v>
      </c>
      <c r="AK48" s="169">
        <f t="shared" si="44"/>
        <v>0.12692839848744483</v>
      </c>
      <c r="AL48" s="169">
        <f t="shared" si="44"/>
        <v>0.12692839848744483</v>
      </c>
      <c r="AM48" s="169">
        <f t="shared" si="44"/>
        <v>0.12692839848744483</v>
      </c>
      <c r="AN48" s="169">
        <f t="shared" si="45"/>
        <v>0.12692839848744483</v>
      </c>
      <c r="AO48" s="169">
        <f t="shared" si="45"/>
        <v>0.12692839848744483</v>
      </c>
      <c r="AP48" s="169">
        <f t="shared" si="45"/>
        <v>0.12692839848744483</v>
      </c>
      <c r="AQ48" s="169">
        <f t="shared" si="45"/>
        <v>0.12692839848744483</v>
      </c>
      <c r="AR48" s="169">
        <f t="shared" si="45"/>
        <v>0.12692839848744483</v>
      </c>
      <c r="AS48" s="169">
        <f t="shared" si="45"/>
        <v>0.12692839848744483</v>
      </c>
      <c r="AT48" s="169">
        <f t="shared" si="45"/>
        <v>0.12692839848744483</v>
      </c>
      <c r="AU48" s="169">
        <f t="shared" si="45"/>
        <v>0.12692839848744483</v>
      </c>
      <c r="AV48" s="169">
        <f t="shared" si="45"/>
        <v>0.12692839848744483</v>
      </c>
      <c r="AW48" s="169">
        <f t="shared" si="45"/>
        <v>0.12692839848744483</v>
      </c>
      <c r="AX48" s="169">
        <f t="shared" si="46"/>
        <v>0.12692839848744483</v>
      </c>
      <c r="AY48" s="169">
        <f t="shared" si="46"/>
        <v>0.12692839848744483</v>
      </c>
      <c r="AZ48" s="169">
        <f t="shared" si="46"/>
        <v>0.12692839848744483</v>
      </c>
      <c r="BA48" s="169">
        <f t="shared" si="46"/>
        <v>0.12692839848744483</v>
      </c>
      <c r="BB48" s="169">
        <f t="shared" si="46"/>
        <v>0.12692839848744483</v>
      </c>
      <c r="BC48" s="169">
        <f t="shared" si="46"/>
        <v>0.12692839848744483</v>
      </c>
      <c r="BD48" s="169">
        <f t="shared" si="46"/>
        <v>0.12692839848744483</v>
      </c>
      <c r="BE48" s="169">
        <f t="shared" si="46"/>
        <v>0.12692839848744483</v>
      </c>
      <c r="BF48" s="169">
        <f t="shared" si="46"/>
        <v>0.12692839848744483</v>
      </c>
      <c r="BG48" s="169">
        <f t="shared" si="46"/>
        <v>0.12692839848744483</v>
      </c>
      <c r="BH48" s="169">
        <f t="shared" si="47"/>
        <v>0.12692839848744483</v>
      </c>
      <c r="BI48" s="169">
        <f t="shared" si="47"/>
        <v>0.12692839848744483</v>
      </c>
      <c r="BJ48" s="169">
        <f t="shared" si="47"/>
        <v>0.12692839848744483</v>
      </c>
      <c r="BK48" s="169">
        <f t="shared" si="47"/>
        <v>0.12692839848744483</v>
      </c>
      <c r="BL48" s="169">
        <f t="shared" si="47"/>
        <v>0.12692839848744483</v>
      </c>
      <c r="BM48" s="169">
        <f t="shared" si="47"/>
        <v>0.12692839848744483</v>
      </c>
      <c r="BN48" s="169">
        <f t="shared" si="47"/>
        <v>0.12692839848744483</v>
      </c>
      <c r="BO48" s="169">
        <f t="shared" si="47"/>
        <v>0.12692839848744483</v>
      </c>
      <c r="BP48" s="169">
        <f t="shared" si="47"/>
        <v>0.12692839848744483</v>
      </c>
      <c r="BQ48" s="169">
        <f t="shared" si="47"/>
        <v>0.12692839848744483</v>
      </c>
      <c r="BR48" s="169">
        <f t="shared" si="48"/>
        <v>0.12692839848744483</v>
      </c>
      <c r="BS48" s="169">
        <f t="shared" si="48"/>
        <v>0.12692839848744483</v>
      </c>
      <c r="BT48" s="169">
        <f t="shared" si="48"/>
        <v>0.12692839848744483</v>
      </c>
      <c r="BU48" s="169">
        <f t="shared" si="48"/>
        <v>0.12692839848744483</v>
      </c>
      <c r="BV48" s="169">
        <f t="shared" si="48"/>
        <v>0.12692839848744483</v>
      </c>
      <c r="BW48" s="169">
        <f t="shared" si="48"/>
        <v>0.12692839848744483</v>
      </c>
      <c r="BX48" s="169">
        <f t="shared" si="48"/>
        <v>0.12692839848744483</v>
      </c>
      <c r="BY48" s="169">
        <f t="shared" si="48"/>
        <v>0.12692839848744483</v>
      </c>
      <c r="BZ48" s="169">
        <f t="shared" si="48"/>
        <v>0.12692839848744483</v>
      </c>
      <c r="CA48" s="169">
        <f t="shared" si="48"/>
        <v>0.12692839848744483</v>
      </c>
      <c r="CB48" s="169">
        <f t="shared" si="49"/>
        <v>0.12692839848744483</v>
      </c>
      <c r="CC48" s="169">
        <f t="shared" si="49"/>
        <v>0.12692839848744483</v>
      </c>
      <c r="CD48" s="169">
        <f t="shared" si="49"/>
        <v>0.12692839848744483</v>
      </c>
      <c r="CE48" s="169">
        <f t="shared" si="49"/>
        <v>0.12692839848744483</v>
      </c>
      <c r="CF48" s="169">
        <f t="shared" si="49"/>
        <v>0</v>
      </c>
      <c r="CG48" s="169">
        <f t="shared" si="49"/>
        <v>0</v>
      </c>
      <c r="CH48" s="169">
        <f t="shared" si="49"/>
        <v>0</v>
      </c>
    </row>
    <row r="49" spans="6:86" s="36" customFormat="1" outlineLevel="1" x14ac:dyDescent="0.2">
      <c r="F49" s="74">
        <f>Ts_First_Fin_Yr-1+ROWS(F$25:F49)</f>
        <v>2048</v>
      </c>
      <c r="G49" s="167">
        <f t="shared" si="24"/>
        <v>50</v>
      </c>
      <c r="H49" s="56">
        <f t="shared" si="25"/>
        <v>5.4486699854047842</v>
      </c>
      <c r="J49" s="169">
        <f t="shared" si="42"/>
        <v>0</v>
      </c>
      <c r="K49" s="169">
        <f t="shared" si="42"/>
        <v>0</v>
      </c>
      <c r="L49" s="169">
        <f t="shared" si="42"/>
        <v>0</v>
      </c>
      <c r="M49" s="169">
        <f t="shared" si="42"/>
        <v>0</v>
      </c>
      <c r="N49" s="169">
        <f t="shared" si="42"/>
        <v>0</v>
      </c>
      <c r="O49" s="169">
        <f t="shared" si="42"/>
        <v>0</v>
      </c>
      <c r="P49" s="169">
        <f t="shared" si="42"/>
        <v>0</v>
      </c>
      <c r="Q49" s="169">
        <f t="shared" si="42"/>
        <v>0</v>
      </c>
      <c r="R49" s="169">
        <f t="shared" si="42"/>
        <v>0</v>
      </c>
      <c r="S49" s="169">
        <f t="shared" si="42"/>
        <v>0</v>
      </c>
      <c r="T49" s="169">
        <f t="shared" si="43"/>
        <v>0</v>
      </c>
      <c r="U49" s="169">
        <f t="shared" si="43"/>
        <v>0</v>
      </c>
      <c r="V49" s="169">
        <f t="shared" si="43"/>
        <v>0</v>
      </c>
      <c r="W49" s="169">
        <f t="shared" si="43"/>
        <v>0</v>
      </c>
      <c r="X49" s="169">
        <f t="shared" si="43"/>
        <v>0</v>
      </c>
      <c r="Y49" s="169">
        <f t="shared" si="43"/>
        <v>0</v>
      </c>
      <c r="Z49" s="169">
        <f t="shared" si="43"/>
        <v>0</v>
      </c>
      <c r="AA49" s="169">
        <f t="shared" si="43"/>
        <v>0</v>
      </c>
      <c r="AB49" s="169">
        <f t="shared" si="43"/>
        <v>0</v>
      </c>
      <c r="AC49" s="169">
        <f t="shared" si="43"/>
        <v>0</v>
      </c>
      <c r="AD49" s="169">
        <f t="shared" si="44"/>
        <v>0</v>
      </c>
      <c r="AE49" s="169">
        <f t="shared" si="44"/>
        <v>0</v>
      </c>
      <c r="AF49" s="169">
        <f t="shared" si="44"/>
        <v>0</v>
      </c>
      <c r="AG49" s="169">
        <f t="shared" si="44"/>
        <v>0</v>
      </c>
      <c r="AH49" s="169">
        <f t="shared" si="44"/>
        <v>0</v>
      </c>
      <c r="AI49" s="169">
        <f t="shared" si="44"/>
        <v>0.10897339970809568</v>
      </c>
      <c r="AJ49" s="169">
        <f t="shared" si="44"/>
        <v>0.10897339970809568</v>
      </c>
      <c r="AK49" s="169">
        <f t="shared" si="44"/>
        <v>0.10897339970809568</v>
      </c>
      <c r="AL49" s="169">
        <f t="shared" si="44"/>
        <v>0.10897339970809568</v>
      </c>
      <c r="AM49" s="169">
        <f t="shared" si="44"/>
        <v>0.10897339970809568</v>
      </c>
      <c r="AN49" s="169">
        <f t="shared" si="45"/>
        <v>0.10897339970809568</v>
      </c>
      <c r="AO49" s="169">
        <f t="shared" si="45"/>
        <v>0.10897339970809568</v>
      </c>
      <c r="AP49" s="169">
        <f t="shared" si="45"/>
        <v>0.10897339970809568</v>
      </c>
      <c r="AQ49" s="169">
        <f t="shared" si="45"/>
        <v>0.10897339970809568</v>
      </c>
      <c r="AR49" s="169">
        <f t="shared" si="45"/>
        <v>0.10897339970809568</v>
      </c>
      <c r="AS49" s="169">
        <f t="shared" si="45"/>
        <v>0.10897339970809568</v>
      </c>
      <c r="AT49" s="169">
        <f t="shared" si="45"/>
        <v>0.10897339970809568</v>
      </c>
      <c r="AU49" s="169">
        <f t="shared" si="45"/>
        <v>0.10897339970809568</v>
      </c>
      <c r="AV49" s="169">
        <f t="shared" si="45"/>
        <v>0.10897339970809568</v>
      </c>
      <c r="AW49" s="169">
        <f t="shared" si="45"/>
        <v>0.10897339970809568</v>
      </c>
      <c r="AX49" s="169">
        <f t="shared" si="46"/>
        <v>0.10897339970809568</v>
      </c>
      <c r="AY49" s="169">
        <f t="shared" si="46"/>
        <v>0.10897339970809568</v>
      </c>
      <c r="AZ49" s="169">
        <f t="shared" si="46"/>
        <v>0.10897339970809568</v>
      </c>
      <c r="BA49" s="169">
        <f t="shared" si="46"/>
        <v>0.10897339970809568</v>
      </c>
      <c r="BB49" s="169">
        <f t="shared" si="46"/>
        <v>0.10897339970809568</v>
      </c>
      <c r="BC49" s="169">
        <f t="shared" si="46"/>
        <v>0.10897339970809568</v>
      </c>
      <c r="BD49" s="169">
        <f t="shared" si="46"/>
        <v>0.10897339970809568</v>
      </c>
      <c r="BE49" s="169">
        <f t="shared" si="46"/>
        <v>0.10897339970809568</v>
      </c>
      <c r="BF49" s="169">
        <f t="shared" si="46"/>
        <v>0.10897339970809568</v>
      </c>
      <c r="BG49" s="169">
        <f t="shared" si="46"/>
        <v>0.10897339970809568</v>
      </c>
      <c r="BH49" s="169">
        <f t="shared" si="47"/>
        <v>0.10897339970809568</v>
      </c>
      <c r="BI49" s="169">
        <f t="shared" si="47"/>
        <v>0.10897339970809568</v>
      </c>
      <c r="BJ49" s="169">
        <f t="shared" si="47"/>
        <v>0.10897339970809568</v>
      </c>
      <c r="BK49" s="169">
        <f t="shared" si="47"/>
        <v>0.10897339970809568</v>
      </c>
      <c r="BL49" s="169">
        <f t="shared" si="47"/>
        <v>0.10897339970809568</v>
      </c>
      <c r="BM49" s="169">
        <f t="shared" si="47"/>
        <v>0.10897339970809568</v>
      </c>
      <c r="BN49" s="169">
        <f t="shared" si="47"/>
        <v>0.10897339970809568</v>
      </c>
      <c r="BO49" s="169">
        <f t="shared" si="47"/>
        <v>0.10897339970809568</v>
      </c>
      <c r="BP49" s="169">
        <f t="shared" si="47"/>
        <v>0.10897339970809568</v>
      </c>
      <c r="BQ49" s="169">
        <f t="shared" si="47"/>
        <v>0.10897339970809568</v>
      </c>
      <c r="BR49" s="169">
        <f t="shared" si="48"/>
        <v>0.10897339970809568</v>
      </c>
      <c r="BS49" s="169">
        <f t="shared" si="48"/>
        <v>0.10897339970809568</v>
      </c>
      <c r="BT49" s="169">
        <f t="shared" si="48"/>
        <v>0.10897339970809568</v>
      </c>
      <c r="BU49" s="169">
        <f t="shared" si="48"/>
        <v>0.10897339970809568</v>
      </c>
      <c r="BV49" s="169">
        <f t="shared" si="48"/>
        <v>0.10897339970809568</v>
      </c>
      <c r="BW49" s="169">
        <f t="shared" si="48"/>
        <v>0.10897339970809568</v>
      </c>
      <c r="BX49" s="169">
        <f t="shared" si="48"/>
        <v>0.10897339970809568</v>
      </c>
      <c r="BY49" s="169">
        <f t="shared" si="48"/>
        <v>0.10897339970809568</v>
      </c>
      <c r="BZ49" s="169">
        <f t="shared" si="48"/>
        <v>0.10897339970809568</v>
      </c>
      <c r="CA49" s="169">
        <f t="shared" si="48"/>
        <v>0.10897339970809568</v>
      </c>
      <c r="CB49" s="169">
        <f t="shared" si="49"/>
        <v>0.10897339970809568</v>
      </c>
      <c r="CC49" s="169">
        <f t="shared" si="49"/>
        <v>0.10897339970809568</v>
      </c>
      <c r="CD49" s="169">
        <f t="shared" si="49"/>
        <v>0.10897339970809568</v>
      </c>
      <c r="CE49" s="169">
        <f t="shared" si="49"/>
        <v>0.10897339970809568</v>
      </c>
      <c r="CF49" s="169">
        <f t="shared" si="49"/>
        <v>0.10897339970809568</v>
      </c>
      <c r="CG49" s="169">
        <f t="shared" si="49"/>
        <v>0</v>
      </c>
      <c r="CH49" s="169">
        <f t="shared" si="49"/>
        <v>0</v>
      </c>
    </row>
    <row r="50" spans="6:86" s="36" customFormat="1" outlineLevel="1" x14ac:dyDescent="0.2">
      <c r="F50" s="74">
        <f>Ts_First_Fin_Yr-1+ROWS(F$25:F50)</f>
        <v>2049</v>
      </c>
      <c r="G50" s="167">
        <f t="shared" si="24"/>
        <v>50</v>
      </c>
      <c r="H50" s="56">
        <f t="shared" si="25"/>
        <v>4.6132169007489994</v>
      </c>
      <c r="J50" s="169">
        <f t="shared" si="42"/>
        <v>0</v>
      </c>
      <c r="K50" s="169">
        <f t="shared" si="42"/>
        <v>0</v>
      </c>
      <c r="L50" s="169">
        <f t="shared" si="42"/>
        <v>0</v>
      </c>
      <c r="M50" s="169">
        <f t="shared" si="42"/>
        <v>0</v>
      </c>
      <c r="N50" s="169">
        <f t="shared" si="42"/>
        <v>0</v>
      </c>
      <c r="O50" s="169">
        <f t="shared" si="42"/>
        <v>0</v>
      </c>
      <c r="P50" s="169">
        <f t="shared" si="42"/>
        <v>0</v>
      </c>
      <c r="Q50" s="169">
        <f t="shared" si="42"/>
        <v>0</v>
      </c>
      <c r="R50" s="169">
        <f t="shared" si="42"/>
        <v>0</v>
      </c>
      <c r="S50" s="169">
        <f t="shared" si="42"/>
        <v>0</v>
      </c>
      <c r="T50" s="169">
        <f t="shared" si="43"/>
        <v>0</v>
      </c>
      <c r="U50" s="169">
        <f t="shared" si="43"/>
        <v>0</v>
      </c>
      <c r="V50" s="169">
        <f t="shared" si="43"/>
        <v>0</v>
      </c>
      <c r="W50" s="169">
        <f t="shared" si="43"/>
        <v>0</v>
      </c>
      <c r="X50" s="169">
        <f t="shared" si="43"/>
        <v>0</v>
      </c>
      <c r="Y50" s="169">
        <f t="shared" si="43"/>
        <v>0</v>
      </c>
      <c r="Z50" s="169">
        <f t="shared" si="43"/>
        <v>0</v>
      </c>
      <c r="AA50" s="169">
        <f t="shared" si="43"/>
        <v>0</v>
      </c>
      <c r="AB50" s="169">
        <f t="shared" si="43"/>
        <v>0</v>
      </c>
      <c r="AC50" s="169">
        <f t="shared" si="43"/>
        <v>0</v>
      </c>
      <c r="AD50" s="169">
        <f t="shared" si="44"/>
        <v>0</v>
      </c>
      <c r="AE50" s="169">
        <f t="shared" si="44"/>
        <v>0</v>
      </c>
      <c r="AF50" s="169">
        <f t="shared" si="44"/>
        <v>0</v>
      </c>
      <c r="AG50" s="169">
        <f t="shared" si="44"/>
        <v>0</v>
      </c>
      <c r="AH50" s="169">
        <f t="shared" si="44"/>
        <v>0</v>
      </c>
      <c r="AI50" s="169">
        <f t="shared" si="44"/>
        <v>0</v>
      </c>
      <c r="AJ50" s="169">
        <f t="shared" si="44"/>
        <v>9.2264338014979991E-2</v>
      </c>
      <c r="AK50" s="169">
        <f t="shared" si="44"/>
        <v>9.2264338014979991E-2</v>
      </c>
      <c r="AL50" s="169">
        <f t="shared" si="44"/>
        <v>9.2264338014979991E-2</v>
      </c>
      <c r="AM50" s="169">
        <f t="shared" si="44"/>
        <v>9.2264338014979991E-2</v>
      </c>
      <c r="AN50" s="169">
        <f t="shared" si="45"/>
        <v>9.2264338014979991E-2</v>
      </c>
      <c r="AO50" s="169">
        <f t="shared" si="45"/>
        <v>9.2264338014979991E-2</v>
      </c>
      <c r="AP50" s="169">
        <f t="shared" si="45"/>
        <v>9.2264338014979991E-2</v>
      </c>
      <c r="AQ50" s="169">
        <f t="shared" si="45"/>
        <v>9.2264338014979991E-2</v>
      </c>
      <c r="AR50" s="169">
        <f t="shared" si="45"/>
        <v>9.2264338014979991E-2</v>
      </c>
      <c r="AS50" s="169">
        <f t="shared" si="45"/>
        <v>9.2264338014979991E-2</v>
      </c>
      <c r="AT50" s="169">
        <f t="shared" si="45"/>
        <v>9.2264338014979991E-2</v>
      </c>
      <c r="AU50" s="169">
        <f t="shared" si="45"/>
        <v>9.2264338014979991E-2</v>
      </c>
      <c r="AV50" s="169">
        <f t="shared" si="45"/>
        <v>9.2264338014979991E-2</v>
      </c>
      <c r="AW50" s="169">
        <f t="shared" si="45"/>
        <v>9.2264338014979991E-2</v>
      </c>
      <c r="AX50" s="169">
        <f t="shared" si="46"/>
        <v>9.2264338014979991E-2</v>
      </c>
      <c r="AY50" s="169">
        <f t="shared" si="46"/>
        <v>9.2264338014979991E-2</v>
      </c>
      <c r="AZ50" s="169">
        <f t="shared" si="46"/>
        <v>9.2264338014979991E-2</v>
      </c>
      <c r="BA50" s="169">
        <f t="shared" si="46"/>
        <v>9.2264338014979991E-2</v>
      </c>
      <c r="BB50" s="169">
        <f t="shared" si="46"/>
        <v>9.2264338014979991E-2</v>
      </c>
      <c r="BC50" s="169">
        <f t="shared" si="46"/>
        <v>9.2264338014979991E-2</v>
      </c>
      <c r="BD50" s="169">
        <f t="shared" si="46"/>
        <v>9.2264338014979991E-2</v>
      </c>
      <c r="BE50" s="169">
        <f t="shared" si="46"/>
        <v>9.2264338014979991E-2</v>
      </c>
      <c r="BF50" s="169">
        <f t="shared" si="46"/>
        <v>9.2264338014979991E-2</v>
      </c>
      <c r="BG50" s="169">
        <f t="shared" si="46"/>
        <v>9.2264338014979991E-2</v>
      </c>
      <c r="BH50" s="169">
        <f t="shared" si="47"/>
        <v>9.2264338014979991E-2</v>
      </c>
      <c r="BI50" s="169">
        <f t="shared" si="47"/>
        <v>9.2264338014979991E-2</v>
      </c>
      <c r="BJ50" s="169">
        <f t="shared" si="47"/>
        <v>9.2264338014979991E-2</v>
      </c>
      <c r="BK50" s="169">
        <f t="shared" si="47"/>
        <v>9.2264338014979991E-2</v>
      </c>
      <c r="BL50" s="169">
        <f t="shared" si="47"/>
        <v>9.2264338014979991E-2</v>
      </c>
      <c r="BM50" s="169">
        <f t="shared" si="47"/>
        <v>9.2264338014979991E-2</v>
      </c>
      <c r="BN50" s="169">
        <f t="shared" si="47"/>
        <v>9.2264338014979991E-2</v>
      </c>
      <c r="BO50" s="169">
        <f t="shared" si="47"/>
        <v>9.2264338014979991E-2</v>
      </c>
      <c r="BP50" s="169">
        <f t="shared" si="47"/>
        <v>9.2264338014979991E-2</v>
      </c>
      <c r="BQ50" s="169">
        <f t="shared" si="47"/>
        <v>9.2264338014979991E-2</v>
      </c>
      <c r="BR50" s="169">
        <f t="shared" si="48"/>
        <v>9.2264338014979991E-2</v>
      </c>
      <c r="BS50" s="169">
        <f t="shared" si="48"/>
        <v>9.2264338014979991E-2</v>
      </c>
      <c r="BT50" s="169">
        <f t="shared" si="48"/>
        <v>9.2264338014979991E-2</v>
      </c>
      <c r="BU50" s="169">
        <f t="shared" si="48"/>
        <v>9.2264338014979991E-2</v>
      </c>
      <c r="BV50" s="169">
        <f t="shared" si="48"/>
        <v>9.2264338014979991E-2</v>
      </c>
      <c r="BW50" s="169">
        <f t="shared" si="48"/>
        <v>9.2264338014979991E-2</v>
      </c>
      <c r="BX50" s="169">
        <f t="shared" si="48"/>
        <v>9.2264338014979991E-2</v>
      </c>
      <c r="BY50" s="169">
        <f t="shared" si="48"/>
        <v>9.2264338014979991E-2</v>
      </c>
      <c r="BZ50" s="169">
        <f t="shared" si="48"/>
        <v>9.2264338014979991E-2</v>
      </c>
      <c r="CA50" s="169">
        <f t="shared" si="48"/>
        <v>9.2264338014979991E-2</v>
      </c>
      <c r="CB50" s="169">
        <f t="shared" si="49"/>
        <v>9.2264338014979991E-2</v>
      </c>
      <c r="CC50" s="169">
        <f t="shared" si="49"/>
        <v>9.2264338014979991E-2</v>
      </c>
      <c r="CD50" s="169">
        <f t="shared" si="49"/>
        <v>9.2264338014979991E-2</v>
      </c>
      <c r="CE50" s="169">
        <f t="shared" si="49"/>
        <v>9.2264338014979991E-2</v>
      </c>
      <c r="CF50" s="169">
        <f t="shared" si="49"/>
        <v>9.2264338014979991E-2</v>
      </c>
      <c r="CG50" s="169">
        <f t="shared" si="49"/>
        <v>9.2264338014979991E-2</v>
      </c>
      <c r="CH50" s="169">
        <f t="shared" si="49"/>
        <v>0</v>
      </c>
    </row>
    <row r="51" spans="6:86" s="36" customFormat="1" outlineLevel="1" x14ac:dyDescent="0.2">
      <c r="F51" s="74">
        <f>Ts_First_Fin_Yr-1+ROWS(F$25:F51)</f>
        <v>2050</v>
      </c>
      <c r="G51" s="167">
        <f t="shared" si="24"/>
        <v>50</v>
      </c>
      <c r="H51" s="56">
        <f t="shared" si="25"/>
        <v>3.7808786588087986</v>
      </c>
      <c r="J51" s="169">
        <f t="shared" si="42"/>
        <v>0</v>
      </c>
      <c r="K51" s="169">
        <f t="shared" si="42"/>
        <v>0</v>
      </c>
      <c r="L51" s="169">
        <f t="shared" si="42"/>
        <v>0</v>
      </c>
      <c r="M51" s="169">
        <f t="shared" si="42"/>
        <v>0</v>
      </c>
      <c r="N51" s="169">
        <f t="shared" si="42"/>
        <v>0</v>
      </c>
      <c r="O51" s="169">
        <f t="shared" si="42"/>
        <v>0</v>
      </c>
      <c r="P51" s="169">
        <f t="shared" si="42"/>
        <v>0</v>
      </c>
      <c r="Q51" s="169">
        <f t="shared" si="42"/>
        <v>0</v>
      </c>
      <c r="R51" s="169">
        <f t="shared" si="42"/>
        <v>0</v>
      </c>
      <c r="S51" s="169">
        <f t="shared" si="42"/>
        <v>0</v>
      </c>
      <c r="T51" s="169">
        <f t="shared" si="43"/>
        <v>0</v>
      </c>
      <c r="U51" s="169">
        <f t="shared" si="43"/>
        <v>0</v>
      </c>
      <c r="V51" s="169">
        <f t="shared" si="43"/>
        <v>0</v>
      </c>
      <c r="W51" s="169">
        <f t="shared" si="43"/>
        <v>0</v>
      </c>
      <c r="X51" s="169">
        <f t="shared" si="43"/>
        <v>0</v>
      </c>
      <c r="Y51" s="169">
        <f t="shared" si="43"/>
        <v>0</v>
      </c>
      <c r="Z51" s="169">
        <f t="shared" si="43"/>
        <v>0</v>
      </c>
      <c r="AA51" s="169">
        <f t="shared" si="43"/>
        <v>0</v>
      </c>
      <c r="AB51" s="169">
        <f t="shared" si="43"/>
        <v>0</v>
      </c>
      <c r="AC51" s="169">
        <f t="shared" si="43"/>
        <v>0</v>
      </c>
      <c r="AD51" s="169">
        <f t="shared" si="44"/>
        <v>0</v>
      </c>
      <c r="AE51" s="169">
        <f t="shared" si="44"/>
        <v>0</v>
      </c>
      <c r="AF51" s="169">
        <f t="shared" si="44"/>
        <v>0</v>
      </c>
      <c r="AG51" s="169">
        <f t="shared" si="44"/>
        <v>0</v>
      </c>
      <c r="AH51" s="169">
        <f t="shared" si="44"/>
        <v>0</v>
      </c>
      <c r="AI51" s="169">
        <f t="shared" si="44"/>
        <v>0</v>
      </c>
      <c r="AJ51" s="169">
        <f t="shared" si="44"/>
        <v>0</v>
      </c>
      <c r="AK51" s="169">
        <f t="shared" si="44"/>
        <v>7.561757317617597E-2</v>
      </c>
      <c r="AL51" s="169">
        <f t="shared" si="44"/>
        <v>7.561757317617597E-2</v>
      </c>
      <c r="AM51" s="169">
        <f t="shared" si="44"/>
        <v>7.561757317617597E-2</v>
      </c>
      <c r="AN51" s="169">
        <f t="shared" si="45"/>
        <v>7.561757317617597E-2</v>
      </c>
      <c r="AO51" s="169">
        <f t="shared" si="45"/>
        <v>7.561757317617597E-2</v>
      </c>
      <c r="AP51" s="169">
        <f t="shared" si="45"/>
        <v>7.561757317617597E-2</v>
      </c>
      <c r="AQ51" s="169">
        <f t="shared" si="45"/>
        <v>7.561757317617597E-2</v>
      </c>
      <c r="AR51" s="169">
        <f t="shared" si="45"/>
        <v>7.561757317617597E-2</v>
      </c>
      <c r="AS51" s="169">
        <f t="shared" si="45"/>
        <v>7.561757317617597E-2</v>
      </c>
      <c r="AT51" s="169">
        <f t="shared" si="45"/>
        <v>7.561757317617597E-2</v>
      </c>
      <c r="AU51" s="169">
        <f t="shared" si="45"/>
        <v>7.561757317617597E-2</v>
      </c>
      <c r="AV51" s="169">
        <f t="shared" si="45"/>
        <v>7.561757317617597E-2</v>
      </c>
      <c r="AW51" s="169">
        <f t="shared" si="45"/>
        <v>7.561757317617597E-2</v>
      </c>
      <c r="AX51" s="169">
        <f t="shared" si="46"/>
        <v>7.561757317617597E-2</v>
      </c>
      <c r="AY51" s="169">
        <f t="shared" si="46"/>
        <v>7.561757317617597E-2</v>
      </c>
      <c r="AZ51" s="169">
        <f t="shared" si="46"/>
        <v>7.561757317617597E-2</v>
      </c>
      <c r="BA51" s="169">
        <f t="shared" si="46"/>
        <v>7.561757317617597E-2</v>
      </c>
      <c r="BB51" s="169">
        <f t="shared" si="46"/>
        <v>7.561757317617597E-2</v>
      </c>
      <c r="BC51" s="169">
        <f t="shared" si="46"/>
        <v>7.561757317617597E-2</v>
      </c>
      <c r="BD51" s="169">
        <f t="shared" si="46"/>
        <v>7.561757317617597E-2</v>
      </c>
      <c r="BE51" s="169">
        <f t="shared" si="46"/>
        <v>7.561757317617597E-2</v>
      </c>
      <c r="BF51" s="169">
        <f t="shared" si="46"/>
        <v>7.561757317617597E-2</v>
      </c>
      <c r="BG51" s="169">
        <f t="shared" si="46"/>
        <v>7.561757317617597E-2</v>
      </c>
      <c r="BH51" s="169">
        <f t="shared" si="47"/>
        <v>7.561757317617597E-2</v>
      </c>
      <c r="BI51" s="169">
        <f t="shared" si="47"/>
        <v>7.561757317617597E-2</v>
      </c>
      <c r="BJ51" s="169">
        <f t="shared" si="47"/>
        <v>7.561757317617597E-2</v>
      </c>
      <c r="BK51" s="169">
        <f t="shared" si="47"/>
        <v>7.561757317617597E-2</v>
      </c>
      <c r="BL51" s="169">
        <f t="shared" si="47"/>
        <v>7.561757317617597E-2</v>
      </c>
      <c r="BM51" s="169">
        <f t="shared" si="47"/>
        <v>7.561757317617597E-2</v>
      </c>
      <c r="BN51" s="169">
        <f t="shared" si="47"/>
        <v>7.561757317617597E-2</v>
      </c>
      <c r="BO51" s="169">
        <f t="shared" si="47"/>
        <v>7.561757317617597E-2</v>
      </c>
      <c r="BP51" s="169">
        <f t="shared" si="47"/>
        <v>7.561757317617597E-2</v>
      </c>
      <c r="BQ51" s="169">
        <f t="shared" si="47"/>
        <v>7.561757317617597E-2</v>
      </c>
      <c r="BR51" s="169">
        <f t="shared" si="48"/>
        <v>7.561757317617597E-2</v>
      </c>
      <c r="BS51" s="169">
        <f t="shared" si="48"/>
        <v>7.561757317617597E-2</v>
      </c>
      <c r="BT51" s="169">
        <f t="shared" si="48"/>
        <v>7.561757317617597E-2</v>
      </c>
      <c r="BU51" s="169">
        <f t="shared" si="48"/>
        <v>7.561757317617597E-2</v>
      </c>
      <c r="BV51" s="169">
        <f t="shared" si="48"/>
        <v>7.561757317617597E-2</v>
      </c>
      <c r="BW51" s="169">
        <f t="shared" si="48"/>
        <v>7.561757317617597E-2</v>
      </c>
      <c r="BX51" s="169">
        <f t="shared" si="48"/>
        <v>7.561757317617597E-2</v>
      </c>
      <c r="BY51" s="169">
        <f t="shared" si="48"/>
        <v>7.561757317617597E-2</v>
      </c>
      <c r="BZ51" s="169">
        <f t="shared" si="48"/>
        <v>7.561757317617597E-2</v>
      </c>
      <c r="CA51" s="169">
        <f t="shared" si="48"/>
        <v>7.561757317617597E-2</v>
      </c>
      <c r="CB51" s="169">
        <f t="shared" si="49"/>
        <v>7.561757317617597E-2</v>
      </c>
      <c r="CC51" s="169">
        <f t="shared" si="49"/>
        <v>7.561757317617597E-2</v>
      </c>
      <c r="CD51" s="169">
        <f t="shared" si="49"/>
        <v>7.561757317617597E-2</v>
      </c>
      <c r="CE51" s="169">
        <f t="shared" si="49"/>
        <v>7.561757317617597E-2</v>
      </c>
      <c r="CF51" s="169">
        <f t="shared" si="49"/>
        <v>7.561757317617597E-2</v>
      </c>
      <c r="CG51" s="169">
        <f t="shared" si="49"/>
        <v>7.561757317617597E-2</v>
      </c>
      <c r="CH51" s="169">
        <f t="shared" si="49"/>
        <v>7.561757317617597E-2</v>
      </c>
    </row>
    <row r="52" spans="6:86" s="36" customFormat="1" outlineLevel="1" x14ac:dyDescent="0.2">
      <c r="F52" s="74">
        <f>Ts_First_Fin_Yr-1+ROWS(F$25:F52)</f>
        <v>2051</v>
      </c>
      <c r="G52" s="167">
        <f t="shared" si="24"/>
        <v>50</v>
      </c>
      <c r="H52" s="56">
        <f t="shared" si="25"/>
        <v>3.5472654551400153</v>
      </c>
      <c r="J52" s="169">
        <f t="shared" si="42"/>
        <v>0</v>
      </c>
      <c r="K52" s="169">
        <f t="shared" si="42"/>
        <v>0</v>
      </c>
      <c r="L52" s="169">
        <f t="shared" si="42"/>
        <v>0</v>
      </c>
      <c r="M52" s="169">
        <f t="shared" si="42"/>
        <v>0</v>
      </c>
      <c r="N52" s="169">
        <f t="shared" si="42"/>
        <v>0</v>
      </c>
      <c r="O52" s="169">
        <f t="shared" si="42"/>
        <v>0</v>
      </c>
      <c r="P52" s="169">
        <f t="shared" si="42"/>
        <v>0</v>
      </c>
      <c r="Q52" s="169">
        <f t="shared" si="42"/>
        <v>0</v>
      </c>
      <c r="R52" s="169">
        <f t="shared" si="42"/>
        <v>0</v>
      </c>
      <c r="S52" s="169">
        <f t="shared" si="42"/>
        <v>0</v>
      </c>
      <c r="T52" s="169">
        <f t="shared" si="43"/>
        <v>0</v>
      </c>
      <c r="U52" s="169">
        <f t="shared" si="43"/>
        <v>0</v>
      </c>
      <c r="V52" s="169">
        <f t="shared" si="43"/>
        <v>0</v>
      </c>
      <c r="W52" s="169">
        <f t="shared" si="43"/>
        <v>0</v>
      </c>
      <c r="X52" s="169">
        <f t="shared" si="43"/>
        <v>0</v>
      </c>
      <c r="Y52" s="169">
        <f t="shared" si="43"/>
        <v>0</v>
      </c>
      <c r="Z52" s="169">
        <f t="shared" si="43"/>
        <v>0</v>
      </c>
      <c r="AA52" s="169">
        <f t="shared" si="43"/>
        <v>0</v>
      </c>
      <c r="AB52" s="169">
        <f t="shared" si="43"/>
        <v>0</v>
      </c>
      <c r="AC52" s="169">
        <f t="shared" si="43"/>
        <v>0</v>
      </c>
      <c r="AD52" s="169">
        <f t="shared" si="44"/>
        <v>0</v>
      </c>
      <c r="AE52" s="169">
        <f t="shared" si="44"/>
        <v>0</v>
      </c>
      <c r="AF52" s="169">
        <f t="shared" si="44"/>
        <v>0</v>
      </c>
      <c r="AG52" s="169">
        <f t="shared" si="44"/>
        <v>0</v>
      </c>
      <c r="AH52" s="169">
        <f t="shared" si="44"/>
        <v>0</v>
      </c>
      <c r="AI52" s="169">
        <f t="shared" si="44"/>
        <v>0</v>
      </c>
      <c r="AJ52" s="169">
        <f t="shared" si="44"/>
        <v>0</v>
      </c>
      <c r="AK52" s="169">
        <f t="shared" si="44"/>
        <v>0</v>
      </c>
      <c r="AL52" s="169">
        <f t="shared" si="44"/>
        <v>7.0945309102800308E-2</v>
      </c>
      <c r="AM52" s="169">
        <f t="shared" si="44"/>
        <v>7.0945309102800308E-2</v>
      </c>
      <c r="AN52" s="169">
        <f t="shared" si="45"/>
        <v>7.0945309102800308E-2</v>
      </c>
      <c r="AO52" s="169">
        <f t="shared" si="45"/>
        <v>7.0945309102800308E-2</v>
      </c>
      <c r="AP52" s="169">
        <f t="shared" si="45"/>
        <v>7.0945309102800308E-2</v>
      </c>
      <c r="AQ52" s="169">
        <f t="shared" si="45"/>
        <v>7.0945309102800308E-2</v>
      </c>
      <c r="AR52" s="169">
        <f t="shared" si="45"/>
        <v>7.0945309102800308E-2</v>
      </c>
      <c r="AS52" s="169">
        <f t="shared" si="45"/>
        <v>7.0945309102800308E-2</v>
      </c>
      <c r="AT52" s="169">
        <f t="shared" si="45"/>
        <v>7.0945309102800308E-2</v>
      </c>
      <c r="AU52" s="169">
        <f t="shared" si="45"/>
        <v>7.0945309102800308E-2</v>
      </c>
      <c r="AV52" s="169">
        <f t="shared" si="45"/>
        <v>7.0945309102800308E-2</v>
      </c>
      <c r="AW52" s="169">
        <f t="shared" si="45"/>
        <v>7.0945309102800308E-2</v>
      </c>
      <c r="AX52" s="169">
        <f t="shared" si="46"/>
        <v>7.0945309102800308E-2</v>
      </c>
      <c r="AY52" s="169">
        <f t="shared" si="46"/>
        <v>7.0945309102800308E-2</v>
      </c>
      <c r="AZ52" s="169">
        <f t="shared" si="46"/>
        <v>7.0945309102800308E-2</v>
      </c>
      <c r="BA52" s="169">
        <f t="shared" si="46"/>
        <v>7.0945309102800308E-2</v>
      </c>
      <c r="BB52" s="169">
        <f t="shared" si="46"/>
        <v>7.0945309102800308E-2</v>
      </c>
      <c r="BC52" s="169">
        <f t="shared" si="46"/>
        <v>7.0945309102800308E-2</v>
      </c>
      <c r="BD52" s="169">
        <f t="shared" si="46"/>
        <v>7.0945309102800308E-2</v>
      </c>
      <c r="BE52" s="169">
        <f t="shared" si="46"/>
        <v>7.0945309102800308E-2</v>
      </c>
      <c r="BF52" s="169">
        <f t="shared" si="46"/>
        <v>7.0945309102800308E-2</v>
      </c>
      <c r="BG52" s="169">
        <f t="shared" si="46"/>
        <v>7.0945309102800308E-2</v>
      </c>
      <c r="BH52" s="169">
        <f t="shared" si="47"/>
        <v>7.0945309102800308E-2</v>
      </c>
      <c r="BI52" s="169">
        <f t="shared" si="47"/>
        <v>7.0945309102800308E-2</v>
      </c>
      <c r="BJ52" s="169">
        <f t="shared" si="47"/>
        <v>7.0945309102800308E-2</v>
      </c>
      <c r="BK52" s="169">
        <f t="shared" si="47"/>
        <v>7.0945309102800308E-2</v>
      </c>
      <c r="BL52" s="169">
        <f t="shared" si="47"/>
        <v>7.0945309102800308E-2</v>
      </c>
      <c r="BM52" s="169">
        <f t="shared" si="47"/>
        <v>7.0945309102800308E-2</v>
      </c>
      <c r="BN52" s="169">
        <f t="shared" si="47"/>
        <v>7.0945309102800308E-2</v>
      </c>
      <c r="BO52" s="169">
        <f t="shared" si="47"/>
        <v>7.0945309102800308E-2</v>
      </c>
      <c r="BP52" s="169">
        <f t="shared" si="47"/>
        <v>7.0945309102800308E-2</v>
      </c>
      <c r="BQ52" s="169">
        <f t="shared" si="47"/>
        <v>7.0945309102800308E-2</v>
      </c>
      <c r="BR52" s="169">
        <f t="shared" si="48"/>
        <v>7.0945309102800308E-2</v>
      </c>
      <c r="BS52" s="169">
        <f t="shared" si="48"/>
        <v>7.0945309102800308E-2</v>
      </c>
      <c r="BT52" s="169">
        <f t="shared" si="48"/>
        <v>7.0945309102800308E-2</v>
      </c>
      <c r="BU52" s="169">
        <f t="shared" si="48"/>
        <v>7.0945309102800308E-2</v>
      </c>
      <c r="BV52" s="169">
        <f t="shared" si="48"/>
        <v>7.0945309102800308E-2</v>
      </c>
      <c r="BW52" s="169">
        <f t="shared" si="48"/>
        <v>7.0945309102800308E-2</v>
      </c>
      <c r="BX52" s="169">
        <f t="shared" si="48"/>
        <v>7.0945309102800308E-2</v>
      </c>
      <c r="BY52" s="169">
        <f t="shared" si="48"/>
        <v>7.0945309102800308E-2</v>
      </c>
      <c r="BZ52" s="169">
        <f t="shared" si="48"/>
        <v>7.0945309102800308E-2</v>
      </c>
      <c r="CA52" s="169">
        <f t="shared" si="48"/>
        <v>7.0945309102800308E-2</v>
      </c>
      <c r="CB52" s="169">
        <f t="shared" si="49"/>
        <v>7.0945309102800308E-2</v>
      </c>
      <c r="CC52" s="169">
        <f t="shared" si="49"/>
        <v>7.0945309102800308E-2</v>
      </c>
      <c r="CD52" s="169">
        <f t="shared" si="49"/>
        <v>7.0945309102800308E-2</v>
      </c>
      <c r="CE52" s="169">
        <f t="shared" si="49"/>
        <v>7.0945309102800308E-2</v>
      </c>
      <c r="CF52" s="169">
        <f t="shared" si="49"/>
        <v>7.0945309102800308E-2</v>
      </c>
      <c r="CG52" s="169">
        <f t="shared" si="49"/>
        <v>7.0945309102800308E-2</v>
      </c>
      <c r="CH52" s="169">
        <f t="shared" si="49"/>
        <v>7.0945309102800308E-2</v>
      </c>
    </row>
    <row r="53" spans="6:86" s="36" customFormat="1" outlineLevel="1" x14ac:dyDescent="0.2">
      <c r="F53" s="74">
        <f>Ts_First_Fin_Yr-1+ROWS(F$25:F53)</f>
        <v>2052</v>
      </c>
      <c r="G53" s="167">
        <f t="shared" si="24"/>
        <v>50</v>
      </c>
      <c r="H53" s="56">
        <f t="shared" si="25"/>
        <v>3.6204642589562335</v>
      </c>
      <c r="J53" s="169">
        <f t="shared" si="42"/>
        <v>0</v>
      </c>
      <c r="K53" s="169">
        <f t="shared" si="42"/>
        <v>0</v>
      </c>
      <c r="L53" s="169">
        <f t="shared" si="42"/>
        <v>0</v>
      </c>
      <c r="M53" s="169">
        <f t="shared" si="42"/>
        <v>0</v>
      </c>
      <c r="N53" s="169">
        <f t="shared" si="42"/>
        <v>0</v>
      </c>
      <c r="O53" s="169">
        <f t="shared" si="42"/>
        <v>0</v>
      </c>
      <c r="P53" s="169">
        <f t="shared" si="42"/>
        <v>0</v>
      </c>
      <c r="Q53" s="169">
        <f t="shared" si="42"/>
        <v>0</v>
      </c>
      <c r="R53" s="169">
        <f t="shared" si="42"/>
        <v>0</v>
      </c>
      <c r="S53" s="169">
        <f t="shared" si="42"/>
        <v>0</v>
      </c>
      <c r="T53" s="169">
        <f t="shared" si="43"/>
        <v>0</v>
      </c>
      <c r="U53" s="169">
        <f t="shared" si="43"/>
        <v>0</v>
      </c>
      <c r="V53" s="169">
        <f t="shared" si="43"/>
        <v>0</v>
      </c>
      <c r="W53" s="169">
        <f t="shared" si="43"/>
        <v>0</v>
      </c>
      <c r="X53" s="169">
        <f t="shared" si="43"/>
        <v>0</v>
      </c>
      <c r="Y53" s="169">
        <f t="shared" si="43"/>
        <v>0</v>
      </c>
      <c r="Z53" s="169">
        <f t="shared" si="43"/>
        <v>0</v>
      </c>
      <c r="AA53" s="169">
        <f t="shared" si="43"/>
        <v>0</v>
      </c>
      <c r="AB53" s="169">
        <f t="shared" si="43"/>
        <v>0</v>
      </c>
      <c r="AC53" s="169">
        <f t="shared" si="43"/>
        <v>0</v>
      </c>
      <c r="AD53" s="169">
        <f t="shared" si="44"/>
        <v>0</v>
      </c>
      <c r="AE53" s="169">
        <f t="shared" si="44"/>
        <v>0</v>
      </c>
      <c r="AF53" s="169">
        <f t="shared" si="44"/>
        <v>0</v>
      </c>
      <c r="AG53" s="169">
        <f t="shared" si="44"/>
        <v>0</v>
      </c>
      <c r="AH53" s="169">
        <f t="shared" si="44"/>
        <v>0</v>
      </c>
      <c r="AI53" s="169">
        <f t="shared" si="44"/>
        <v>0</v>
      </c>
      <c r="AJ53" s="169">
        <f t="shared" si="44"/>
        <v>0</v>
      </c>
      <c r="AK53" s="169">
        <f t="shared" si="44"/>
        <v>0</v>
      </c>
      <c r="AL53" s="169">
        <f t="shared" si="44"/>
        <v>0</v>
      </c>
      <c r="AM53" s="169">
        <f t="shared" si="44"/>
        <v>7.2409285179124663E-2</v>
      </c>
      <c r="AN53" s="169">
        <f t="shared" si="45"/>
        <v>7.2409285179124663E-2</v>
      </c>
      <c r="AO53" s="169">
        <f t="shared" si="45"/>
        <v>7.2409285179124663E-2</v>
      </c>
      <c r="AP53" s="169">
        <f t="shared" si="45"/>
        <v>7.2409285179124663E-2</v>
      </c>
      <c r="AQ53" s="169">
        <f t="shared" si="45"/>
        <v>7.2409285179124663E-2</v>
      </c>
      <c r="AR53" s="169">
        <f t="shared" si="45"/>
        <v>7.2409285179124663E-2</v>
      </c>
      <c r="AS53" s="169">
        <f t="shared" si="45"/>
        <v>7.2409285179124663E-2</v>
      </c>
      <c r="AT53" s="169">
        <f t="shared" si="45"/>
        <v>7.2409285179124663E-2</v>
      </c>
      <c r="AU53" s="169">
        <f t="shared" si="45"/>
        <v>7.2409285179124663E-2</v>
      </c>
      <c r="AV53" s="169">
        <f t="shared" si="45"/>
        <v>7.2409285179124663E-2</v>
      </c>
      <c r="AW53" s="169">
        <f t="shared" si="45"/>
        <v>7.2409285179124663E-2</v>
      </c>
      <c r="AX53" s="169">
        <f t="shared" si="46"/>
        <v>7.2409285179124663E-2</v>
      </c>
      <c r="AY53" s="169">
        <f t="shared" si="46"/>
        <v>7.2409285179124663E-2</v>
      </c>
      <c r="AZ53" s="169">
        <f t="shared" si="46"/>
        <v>7.2409285179124663E-2</v>
      </c>
      <c r="BA53" s="169">
        <f t="shared" si="46"/>
        <v>7.2409285179124663E-2</v>
      </c>
      <c r="BB53" s="169">
        <f t="shared" si="46"/>
        <v>7.2409285179124663E-2</v>
      </c>
      <c r="BC53" s="169">
        <f t="shared" si="46"/>
        <v>7.2409285179124663E-2</v>
      </c>
      <c r="BD53" s="169">
        <f t="shared" si="46"/>
        <v>7.2409285179124663E-2</v>
      </c>
      <c r="BE53" s="169">
        <f t="shared" si="46"/>
        <v>7.2409285179124663E-2</v>
      </c>
      <c r="BF53" s="169">
        <f t="shared" si="46"/>
        <v>7.2409285179124663E-2</v>
      </c>
      <c r="BG53" s="169">
        <f t="shared" si="46"/>
        <v>7.2409285179124663E-2</v>
      </c>
      <c r="BH53" s="169">
        <f t="shared" si="47"/>
        <v>7.2409285179124663E-2</v>
      </c>
      <c r="BI53" s="169">
        <f t="shared" si="47"/>
        <v>7.2409285179124663E-2</v>
      </c>
      <c r="BJ53" s="169">
        <f t="shared" si="47"/>
        <v>7.2409285179124663E-2</v>
      </c>
      <c r="BK53" s="169">
        <f t="shared" si="47"/>
        <v>7.2409285179124663E-2</v>
      </c>
      <c r="BL53" s="169">
        <f t="shared" si="47"/>
        <v>7.2409285179124663E-2</v>
      </c>
      <c r="BM53" s="169">
        <f t="shared" si="47"/>
        <v>7.2409285179124663E-2</v>
      </c>
      <c r="BN53" s="169">
        <f t="shared" si="47"/>
        <v>7.2409285179124663E-2</v>
      </c>
      <c r="BO53" s="169">
        <f t="shared" si="47"/>
        <v>7.2409285179124663E-2</v>
      </c>
      <c r="BP53" s="169">
        <f t="shared" si="47"/>
        <v>7.2409285179124663E-2</v>
      </c>
      <c r="BQ53" s="169">
        <f t="shared" si="47"/>
        <v>7.2409285179124663E-2</v>
      </c>
      <c r="BR53" s="169">
        <f t="shared" si="48"/>
        <v>7.2409285179124663E-2</v>
      </c>
      <c r="BS53" s="169">
        <f t="shared" si="48"/>
        <v>7.2409285179124663E-2</v>
      </c>
      <c r="BT53" s="169">
        <f t="shared" si="48"/>
        <v>7.2409285179124663E-2</v>
      </c>
      <c r="BU53" s="169">
        <f t="shared" si="48"/>
        <v>7.2409285179124663E-2</v>
      </c>
      <c r="BV53" s="169">
        <f t="shared" si="48"/>
        <v>7.2409285179124663E-2</v>
      </c>
      <c r="BW53" s="169">
        <f t="shared" si="48"/>
        <v>7.2409285179124663E-2</v>
      </c>
      <c r="BX53" s="169">
        <f t="shared" si="48"/>
        <v>7.2409285179124663E-2</v>
      </c>
      <c r="BY53" s="169">
        <f t="shared" si="48"/>
        <v>7.2409285179124663E-2</v>
      </c>
      <c r="BZ53" s="169">
        <f t="shared" si="48"/>
        <v>7.2409285179124663E-2</v>
      </c>
      <c r="CA53" s="169">
        <f t="shared" si="48"/>
        <v>7.2409285179124663E-2</v>
      </c>
      <c r="CB53" s="169">
        <f t="shared" si="49"/>
        <v>7.2409285179124663E-2</v>
      </c>
      <c r="CC53" s="169">
        <f t="shared" si="49"/>
        <v>7.2409285179124663E-2</v>
      </c>
      <c r="CD53" s="169">
        <f t="shared" si="49"/>
        <v>7.2409285179124663E-2</v>
      </c>
      <c r="CE53" s="169">
        <f t="shared" si="49"/>
        <v>7.2409285179124663E-2</v>
      </c>
      <c r="CF53" s="169">
        <f t="shared" si="49"/>
        <v>7.2409285179124663E-2</v>
      </c>
      <c r="CG53" s="169">
        <f t="shared" si="49"/>
        <v>7.2409285179124663E-2</v>
      </c>
      <c r="CH53" s="169">
        <f t="shared" si="49"/>
        <v>7.2409285179124663E-2</v>
      </c>
    </row>
    <row r="54" spans="6:86" s="36" customFormat="1" outlineLevel="1" x14ac:dyDescent="0.2">
      <c r="F54" s="74">
        <f>Ts_First_Fin_Yr-1+ROWS(F$25:F54)</f>
        <v>2053</v>
      </c>
      <c r="G54" s="167">
        <f t="shared" si="24"/>
        <v>50</v>
      </c>
      <c r="H54" s="56">
        <f t="shared" si="25"/>
        <v>3.5036576571218423</v>
      </c>
      <c r="J54" s="169">
        <f t="shared" si="42"/>
        <v>0</v>
      </c>
      <c r="K54" s="169">
        <f t="shared" si="42"/>
        <v>0</v>
      </c>
      <c r="L54" s="169">
        <f t="shared" si="42"/>
        <v>0</v>
      </c>
      <c r="M54" s="169">
        <f t="shared" si="42"/>
        <v>0</v>
      </c>
      <c r="N54" s="169">
        <f t="shared" si="42"/>
        <v>0</v>
      </c>
      <c r="O54" s="169">
        <f t="shared" si="42"/>
        <v>0</v>
      </c>
      <c r="P54" s="169">
        <f t="shared" si="42"/>
        <v>0</v>
      </c>
      <c r="Q54" s="169">
        <f t="shared" si="42"/>
        <v>0</v>
      </c>
      <c r="R54" s="169">
        <f t="shared" si="42"/>
        <v>0</v>
      </c>
      <c r="S54" s="169">
        <f t="shared" si="42"/>
        <v>0</v>
      </c>
      <c r="T54" s="169">
        <f t="shared" si="43"/>
        <v>0</v>
      </c>
      <c r="U54" s="169">
        <f t="shared" si="43"/>
        <v>0</v>
      </c>
      <c r="V54" s="169">
        <f t="shared" si="43"/>
        <v>0</v>
      </c>
      <c r="W54" s="169">
        <f t="shared" si="43"/>
        <v>0</v>
      </c>
      <c r="X54" s="169">
        <f t="shared" si="43"/>
        <v>0</v>
      </c>
      <c r="Y54" s="169">
        <f t="shared" si="43"/>
        <v>0</v>
      </c>
      <c r="Z54" s="169">
        <f t="shared" si="43"/>
        <v>0</v>
      </c>
      <c r="AA54" s="169">
        <f t="shared" si="43"/>
        <v>0</v>
      </c>
      <c r="AB54" s="169">
        <f t="shared" si="43"/>
        <v>0</v>
      </c>
      <c r="AC54" s="169">
        <f t="shared" si="43"/>
        <v>0</v>
      </c>
      <c r="AD54" s="169">
        <f t="shared" si="44"/>
        <v>0</v>
      </c>
      <c r="AE54" s="169">
        <f t="shared" si="44"/>
        <v>0</v>
      </c>
      <c r="AF54" s="169">
        <f t="shared" si="44"/>
        <v>0</v>
      </c>
      <c r="AG54" s="169">
        <f t="shared" si="44"/>
        <v>0</v>
      </c>
      <c r="AH54" s="169">
        <f t="shared" si="44"/>
        <v>0</v>
      </c>
      <c r="AI54" s="169">
        <f t="shared" si="44"/>
        <v>0</v>
      </c>
      <c r="AJ54" s="169">
        <f t="shared" si="44"/>
        <v>0</v>
      </c>
      <c r="AK54" s="169">
        <f t="shared" si="44"/>
        <v>0</v>
      </c>
      <c r="AL54" s="169">
        <f t="shared" si="44"/>
        <v>0</v>
      </c>
      <c r="AM54" s="169">
        <f t="shared" si="44"/>
        <v>0</v>
      </c>
      <c r="AN54" s="169">
        <f t="shared" si="45"/>
        <v>7.0073153142436839E-2</v>
      </c>
      <c r="AO54" s="169">
        <f t="shared" si="45"/>
        <v>7.0073153142436839E-2</v>
      </c>
      <c r="AP54" s="169">
        <f t="shared" si="45"/>
        <v>7.0073153142436839E-2</v>
      </c>
      <c r="AQ54" s="169">
        <f t="shared" si="45"/>
        <v>7.0073153142436839E-2</v>
      </c>
      <c r="AR54" s="169">
        <f t="shared" si="45"/>
        <v>7.0073153142436839E-2</v>
      </c>
      <c r="AS54" s="169">
        <f t="shared" si="45"/>
        <v>7.0073153142436839E-2</v>
      </c>
      <c r="AT54" s="169">
        <f t="shared" si="45"/>
        <v>7.0073153142436839E-2</v>
      </c>
      <c r="AU54" s="169">
        <f t="shared" si="45"/>
        <v>7.0073153142436839E-2</v>
      </c>
      <c r="AV54" s="169">
        <f t="shared" si="45"/>
        <v>7.0073153142436839E-2</v>
      </c>
      <c r="AW54" s="169">
        <f t="shared" si="45"/>
        <v>7.0073153142436839E-2</v>
      </c>
      <c r="AX54" s="169">
        <f t="shared" si="46"/>
        <v>7.0073153142436839E-2</v>
      </c>
      <c r="AY54" s="169">
        <f t="shared" si="46"/>
        <v>7.0073153142436839E-2</v>
      </c>
      <c r="AZ54" s="169">
        <f t="shared" si="46"/>
        <v>7.0073153142436839E-2</v>
      </c>
      <c r="BA54" s="169">
        <f t="shared" si="46"/>
        <v>7.0073153142436839E-2</v>
      </c>
      <c r="BB54" s="169">
        <f t="shared" si="46"/>
        <v>7.0073153142436839E-2</v>
      </c>
      <c r="BC54" s="169">
        <f t="shared" si="46"/>
        <v>7.0073153142436839E-2</v>
      </c>
      <c r="BD54" s="169">
        <f t="shared" si="46"/>
        <v>7.0073153142436839E-2</v>
      </c>
      <c r="BE54" s="169">
        <f t="shared" si="46"/>
        <v>7.0073153142436839E-2</v>
      </c>
      <c r="BF54" s="169">
        <f t="shared" si="46"/>
        <v>7.0073153142436839E-2</v>
      </c>
      <c r="BG54" s="169">
        <f t="shared" si="46"/>
        <v>7.0073153142436839E-2</v>
      </c>
      <c r="BH54" s="169">
        <f t="shared" si="47"/>
        <v>7.0073153142436839E-2</v>
      </c>
      <c r="BI54" s="169">
        <f t="shared" si="47"/>
        <v>7.0073153142436839E-2</v>
      </c>
      <c r="BJ54" s="169">
        <f t="shared" si="47"/>
        <v>7.0073153142436839E-2</v>
      </c>
      <c r="BK54" s="169">
        <f t="shared" si="47"/>
        <v>7.0073153142436839E-2</v>
      </c>
      <c r="BL54" s="169">
        <f t="shared" si="47"/>
        <v>7.0073153142436839E-2</v>
      </c>
      <c r="BM54" s="169">
        <f t="shared" si="47"/>
        <v>7.0073153142436839E-2</v>
      </c>
      <c r="BN54" s="169">
        <f t="shared" si="47"/>
        <v>7.0073153142436839E-2</v>
      </c>
      <c r="BO54" s="169">
        <f t="shared" si="47"/>
        <v>7.0073153142436839E-2</v>
      </c>
      <c r="BP54" s="169">
        <f t="shared" si="47"/>
        <v>7.0073153142436839E-2</v>
      </c>
      <c r="BQ54" s="169">
        <f t="shared" si="47"/>
        <v>7.0073153142436839E-2</v>
      </c>
      <c r="BR54" s="169">
        <f t="shared" si="48"/>
        <v>7.0073153142436839E-2</v>
      </c>
      <c r="BS54" s="169">
        <f t="shared" si="48"/>
        <v>7.0073153142436839E-2</v>
      </c>
      <c r="BT54" s="169">
        <f t="shared" si="48"/>
        <v>7.0073153142436839E-2</v>
      </c>
      <c r="BU54" s="169">
        <f t="shared" si="48"/>
        <v>7.0073153142436839E-2</v>
      </c>
      <c r="BV54" s="169">
        <f t="shared" si="48"/>
        <v>7.0073153142436839E-2</v>
      </c>
      <c r="BW54" s="169">
        <f t="shared" si="48"/>
        <v>7.0073153142436839E-2</v>
      </c>
      <c r="BX54" s="169">
        <f t="shared" si="48"/>
        <v>7.0073153142436839E-2</v>
      </c>
      <c r="BY54" s="169">
        <f t="shared" si="48"/>
        <v>7.0073153142436839E-2</v>
      </c>
      <c r="BZ54" s="169">
        <f t="shared" si="48"/>
        <v>7.0073153142436839E-2</v>
      </c>
      <c r="CA54" s="169">
        <f t="shared" si="48"/>
        <v>7.0073153142436839E-2</v>
      </c>
      <c r="CB54" s="169">
        <f t="shared" si="49"/>
        <v>7.0073153142436839E-2</v>
      </c>
      <c r="CC54" s="169">
        <f t="shared" si="49"/>
        <v>7.0073153142436839E-2</v>
      </c>
      <c r="CD54" s="169">
        <f t="shared" si="49"/>
        <v>7.0073153142436839E-2</v>
      </c>
      <c r="CE54" s="169">
        <f t="shared" si="49"/>
        <v>7.0073153142436839E-2</v>
      </c>
      <c r="CF54" s="169">
        <f t="shared" si="49"/>
        <v>7.0073153142436839E-2</v>
      </c>
      <c r="CG54" s="169">
        <f t="shared" si="49"/>
        <v>7.0073153142436839E-2</v>
      </c>
      <c r="CH54" s="169">
        <f t="shared" si="49"/>
        <v>7.0073153142436839E-2</v>
      </c>
    </row>
    <row r="55" spans="6:86" s="36" customFormat="1" outlineLevel="1" x14ac:dyDescent="0.2">
      <c r="F55" s="74">
        <f>Ts_First_Fin_Yr-1+ROWS(F$25:F55)</f>
        <v>2054</v>
      </c>
      <c r="G55" s="167">
        <f t="shared" si="24"/>
        <v>50</v>
      </c>
      <c r="H55" s="56">
        <f t="shared" si="25"/>
        <v>3.5394783483510555</v>
      </c>
      <c r="J55" s="169">
        <f t="shared" ref="J55:S64" si="50">IF(OR(J$9&lt;=$F55,J$9&gt;($F55+$G55)),0,INDEX($J$19:$CH$19,MATCH($F55,$J$9:$CH$9,0))/$G55)</f>
        <v>0</v>
      </c>
      <c r="K55" s="169">
        <f t="shared" si="50"/>
        <v>0</v>
      </c>
      <c r="L55" s="169">
        <f t="shared" si="50"/>
        <v>0</v>
      </c>
      <c r="M55" s="169">
        <f t="shared" si="50"/>
        <v>0</v>
      </c>
      <c r="N55" s="169">
        <f t="shared" si="50"/>
        <v>0</v>
      </c>
      <c r="O55" s="169">
        <f t="shared" si="50"/>
        <v>0</v>
      </c>
      <c r="P55" s="169">
        <f t="shared" si="50"/>
        <v>0</v>
      </c>
      <c r="Q55" s="169">
        <f t="shared" si="50"/>
        <v>0</v>
      </c>
      <c r="R55" s="169">
        <f t="shared" si="50"/>
        <v>0</v>
      </c>
      <c r="S55" s="169">
        <f t="shared" si="50"/>
        <v>0</v>
      </c>
      <c r="T55" s="169">
        <f t="shared" ref="T55:AC64" si="51">IF(OR(T$9&lt;=$F55,T$9&gt;($F55+$G55)),0,INDEX($J$19:$CH$19,MATCH($F55,$J$9:$CH$9,0))/$G55)</f>
        <v>0</v>
      </c>
      <c r="U55" s="169">
        <f t="shared" si="51"/>
        <v>0</v>
      </c>
      <c r="V55" s="169">
        <f t="shared" si="51"/>
        <v>0</v>
      </c>
      <c r="W55" s="169">
        <f t="shared" si="51"/>
        <v>0</v>
      </c>
      <c r="X55" s="169">
        <f t="shared" si="51"/>
        <v>0</v>
      </c>
      <c r="Y55" s="169">
        <f t="shared" si="51"/>
        <v>0</v>
      </c>
      <c r="Z55" s="169">
        <f t="shared" si="51"/>
        <v>0</v>
      </c>
      <c r="AA55" s="169">
        <f t="shared" si="51"/>
        <v>0</v>
      </c>
      <c r="AB55" s="169">
        <f t="shared" si="51"/>
        <v>0</v>
      </c>
      <c r="AC55" s="169">
        <f t="shared" si="51"/>
        <v>0</v>
      </c>
      <c r="AD55" s="169">
        <f t="shared" ref="AD55:AM64" si="52">IF(OR(AD$9&lt;=$F55,AD$9&gt;($F55+$G55)),0,INDEX($J$19:$CH$19,MATCH($F55,$J$9:$CH$9,0))/$G55)</f>
        <v>0</v>
      </c>
      <c r="AE55" s="169">
        <f t="shared" si="52"/>
        <v>0</v>
      </c>
      <c r="AF55" s="169">
        <f t="shared" si="52"/>
        <v>0</v>
      </c>
      <c r="AG55" s="169">
        <f t="shared" si="52"/>
        <v>0</v>
      </c>
      <c r="AH55" s="169">
        <f t="shared" si="52"/>
        <v>0</v>
      </c>
      <c r="AI55" s="169">
        <f t="shared" si="52"/>
        <v>0</v>
      </c>
      <c r="AJ55" s="169">
        <f t="shared" si="52"/>
        <v>0</v>
      </c>
      <c r="AK55" s="169">
        <f t="shared" si="52"/>
        <v>0</v>
      </c>
      <c r="AL55" s="169">
        <f t="shared" si="52"/>
        <v>0</v>
      </c>
      <c r="AM55" s="169">
        <f t="shared" si="52"/>
        <v>0</v>
      </c>
      <c r="AN55" s="169">
        <f t="shared" ref="AN55:AW64" si="53">IF(OR(AN$9&lt;=$F55,AN$9&gt;($F55+$G55)),0,INDEX($J$19:$CH$19,MATCH($F55,$J$9:$CH$9,0))/$G55)</f>
        <v>0</v>
      </c>
      <c r="AO55" s="169">
        <f t="shared" si="53"/>
        <v>7.0789566967021114E-2</v>
      </c>
      <c r="AP55" s="169">
        <f t="shared" si="53"/>
        <v>7.0789566967021114E-2</v>
      </c>
      <c r="AQ55" s="169">
        <f t="shared" si="53"/>
        <v>7.0789566967021114E-2</v>
      </c>
      <c r="AR55" s="169">
        <f t="shared" si="53"/>
        <v>7.0789566967021114E-2</v>
      </c>
      <c r="AS55" s="169">
        <f t="shared" si="53"/>
        <v>7.0789566967021114E-2</v>
      </c>
      <c r="AT55" s="169">
        <f t="shared" si="53"/>
        <v>7.0789566967021114E-2</v>
      </c>
      <c r="AU55" s="169">
        <f t="shared" si="53"/>
        <v>7.0789566967021114E-2</v>
      </c>
      <c r="AV55" s="169">
        <f t="shared" si="53"/>
        <v>7.0789566967021114E-2</v>
      </c>
      <c r="AW55" s="169">
        <f t="shared" si="53"/>
        <v>7.0789566967021114E-2</v>
      </c>
      <c r="AX55" s="169">
        <f t="shared" ref="AX55:BG64" si="54">IF(OR(AX$9&lt;=$F55,AX$9&gt;($F55+$G55)),0,INDEX($J$19:$CH$19,MATCH($F55,$J$9:$CH$9,0))/$G55)</f>
        <v>7.0789566967021114E-2</v>
      </c>
      <c r="AY55" s="169">
        <f t="shared" si="54"/>
        <v>7.0789566967021114E-2</v>
      </c>
      <c r="AZ55" s="169">
        <f t="shared" si="54"/>
        <v>7.0789566967021114E-2</v>
      </c>
      <c r="BA55" s="169">
        <f t="shared" si="54"/>
        <v>7.0789566967021114E-2</v>
      </c>
      <c r="BB55" s="169">
        <f t="shared" si="54"/>
        <v>7.0789566967021114E-2</v>
      </c>
      <c r="BC55" s="169">
        <f t="shared" si="54"/>
        <v>7.0789566967021114E-2</v>
      </c>
      <c r="BD55" s="169">
        <f t="shared" si="54"/>
        <v>7.0789566967021114E-2</v>
      </c>
      <c r="BE55" s="169">
        <f t="shared" si="54"/>
        <v>7.0789566967021114E-2</v>
      </c>
      <c r="BF55" s="169">
        <f t="shared" si="54"/>
        <v>7.0789566967021114E-2</v>
      </c>
      <c r="BG55" s="169">
        <f t="shared" si="54"/>
        <v>7.0789566967021114E-2</v>
      </c>
      <c r="BH55" s="169">
        <f t="shared" ref="BH55:BQ64" si="55">IF(OR(BH$9&lt;=$F55,BH$9&gt;($F55+$G55)),0,INDEX($J$19:$CH$19,MATCH($F55,$J$9:$CH$9,0))/$G55)</f>
        <v>7.0789566967021114E-2</v>
      </c>
      <c r="BI55" s="169">
        <f t="shared" si="55"/>
        <v>7.0789566967021114E-2</v>
      </c>
      <c r="BJ55" s="169">
        <f t="shared" si="55"/>
        <v>7.0789566967021114E-2</v>
      </c>
      <c r="BK55" s="169">
        <f t="shared" si="55"/>
        <v>7.0789566967021114E-2</v>
      </c>
      <c r="BL55" s="169">
        <f t="shared" si="55"/>
        <v>7.0789566967021114E-2</v>
      </c>
      <c r="BM55" s="169">
        <f t="shared" si="55"/>
        <v>7.0789566967021114E-2</v>
      </c>
      <c r="BN55" s="169">
        <f t="shared" si="55"/>
        <v>7.0789566967021114E-2</v>
      </c>
      <c r="BO55" s="169">
        <f t="shared" si="55"/>
        <v>7.0789566967021114E-2</v>
      </c>
      <c r="BP55" s="169">
        <f t="shared" si="55"/>
        <v>7.0789566967021114E-2</v>
      </c>
      <c r="BQ55" s="169">
        <f t="shared" si="55"/>
        <v>7.0789566967021114E-2</v>
      </c>
      <c r="BR55" s="169">
        <f t="shared" ref="BR55:CA64" si="56">IF(OR(BR$9&lt;=$F55,BR$9&gt;($F55+$G55)),0,INDEX($J$19:$CH$19,MATCH($F55,$J$9:$CH$9,0))/$G55)</f>
        <v>7.0789566967021114E-2</v>
      </c>
      <c r="BS55" s="169">
        <f t="shared" si="56"/>
        <v>7.0789566967021114E-2</v>
      </c>
      <c r="BT55" s="169">
        <f t="shared" si="56"/>
        <v>7.0789566967021114E-2</v>
      </c>
      <c r="BU55" s="169">
        <f t="shared" si="56"/>
        <v>7.0789566967021114E-2</v>
      </c>
      <c r="BV55" s="169">
        <f t="shared" si="56"/>
        <v>7.0789566967021114E-2</v>
      </c>
      <c r="BW55" s="169">
        <f t="shared" si="56"/>
        <v>7.0789566967021114E-2</v>
      </c>
      <c r="BX55" s="169">
        <f t="shared" si="56"/>
        <v>7.0789566967021114E-2</v>
      </c>
      <c r="BY55" s="169">
        <f t="shared" si="56"/>
        <v>7.0789566967021114E-2</v>
      </c>
      <c r="BZ55" s="169">
        <f t="shared" si="56"/>
        <v>7.0789566967021114E-2</v>
      </c>
      <c r="CA55" s="169">
        <f t="shared" si="56"/>
        <v>7.0789566967021114E-2</v>
      </c>
      <c r="CB55" s="169">
        <f t="shared" ref="CB55:CH64" si="57">IF(OR(CB$9&lt;=$F55,CB$9&gt;($F55+$G55)),0,INDEX($J$19:$CH$19,MATCH($F55,$J$9:$CH$9,0))/$G55)</f>
        <v>7.0789566967021114E-2</v>
      </c>
      <c r="CC55" s="169">
        <f t="shared" si="57"/>
        <v>7.0789566967021114E-2</v>
      </c>
      <c r="CD55" s="169">
        <f t="shared" si="57"/>
        <v>7.0789566967021114E-2</v>
      </c>
      <c r="CE55" s="169">
        <f t="shared" si="57"/>
        <v>7.0789566967021114E-2</v>
      </c>
      <c r="CF55" s="169">
        <f t="shared" si="57"/>
        <v>7.0789566967021114E-2</v>
      </c>
      <c r="CG55" s="169">
        <f t="shared" si="57"/>
        <v>7.0789566967021114E-2</v>
      </c>
      <c r="CH55" s="169">
        <f t="shared" si="57"/>
        <v>7.0789566967021114E-2</v>
      </c>
    </row>
    <row r="56" spans="6:86" s="36" customFormat="1" outlineLevel="1" x14ac:dyDescent="0.2">
      <c r="F56" s="74">
        <f>Ts_First_Fin_Yr-1+ROWS(F$25:F56)</f>
        <v>2055</v>
      </c>
      <c r="G56" s="167">
        <f t="shared" si="24"/>
        <v>50</v>
      </c>
      <c r="H56" s="56">
        <f t="shared" si="25"/>
        <v>3.5893158318003966</v>
      </c>
      <c r="J56" s="169">
        <f t="shared" si="50"/>
        <v>0</v>
      </c>
      <c r="K56" s="169">
        <f t="shared" si="50"/>
        <v>0</v>
      </c>
      <c r="L56" s="169">
        <f t="shared" si="50"/>
        <v>0</v>
      </c>
      <c r="M56" s="169">
        <f t="shared" si="50"/>
        <v>0</v>
      </c>
      <c r="N56" s="169">
        <f t="shared" si="50"/>
        <v>0</v>
      </c>
      <c r="O56" s="169">
        <f t="shared" si="50"/>
        <v>0</v>
      </c>
      <c r="P56" s="169">
        <f t="shared" si="50"/>
        <v>0</v>
      </c>
      <c r="Q56" s="169">
        <f t="shared" si="50"/>
        <v>0</v>
      </c>
      <c r="R56" s="169">
        <f t="shared" si="50"/>
        <v>0</v>
      </c>
      <c r="S56" s="169">
        <f t="shared" si="50"/>
        <v>0</v>
      </c>
      <c r="T56" s="169">
        <f t="shared" si="51"/>
        <v>0</v>
      </c>
      <c r="U56" s="169">
        <f t="shared" si="51"/>
        <v>0</v>
      </c>
      <c r="V56" s="169">
        <f t="shared" si="51"/>
        <v>0</v>
      </c>
      <c r="W56" s="169">
        <f t="shared" si="51"/>
        <v>0</v>
      </c>
      <c r="X56" s="169">
        <f t="shared" si="51"/>
        <v>0</v>
      </c>
      <c r="Y56" s="169">
        <f t="shared" si="51"/>
        <v>0</v>
      </c>
      <c r="Z56" s="169">
        <f t="shared" si="51"/>
        <v>0</v>
      </c>
      <c r="AA56" s="169">
        <f t="shared" si="51"/>
        <v>0</v>
      </c>
      <c r="AB56" s="169">
        <f t="shared" si="51"/>
        <v>0</v>
      </c>
      <c r="AC56" s="169">
        <f t="shared" si="51"/>
        <v>0</v>
      </c>
      <c r="AD56" s="169">
        <f t="shared" si="52"/>
        <v>0</v>
      </c>
      <c r="AE56" s="169">
        <f t="shared" si="52"/>
        <v>0</v>
      </c>
      <c r="AF56" s="169">
        <f t="shared" si="52"/>
        <v>0</v>
      </c>
      <c r="AG56" s="169">
        <f t="shared" si="52"/>
        <v>0</v>
      </c>
      <c r="AH56" s="169">
        <f t="shared" si="52"/>
        <v>0</v>
      </c>
      <c r="AI56" s="169">
        <f t="shared" si="52"/>
        <v>0</v>
      </c>
      <c r="AJ56" s="169">
        <f t="shared" si="52"/>
        <v>0</v>
      </c>
      <c r="AK56" s="169">
        <f t="shared" si="52"/>
        <v>0</v>
      </c>
      <c r="AL56" s="169">
        <f t="shared" si="52"/>
        <v>0</v>
      </c>
      <c r="AM56" s="169">
        <f t="shared" si="52"/>
        <v>0</v>
      </c>
      <c r="AN56" s="169">
        <f t="shared" si="53"/>
        <v>0</v>
      </c>
      <c r="AO56" s="169">
        <f t="shared" si="53"/>
        <v>0</v>
      </c>
      <c r="AP56" s="169">
        <f t="shared" si="53"/>
        <v>7.178631663600793E-2</v>
      </c>
      <c r="AQ56" s="169">
        <f t="shared" si="53"/>
        <v>7.178631663600793E-2</v>
      </c>
      <c r="AR56" s="169">
        <f t="shared" si="53"/>
        <v>7.178631663600793E-2</v>
      </c>
      <c r="AS56" s="169">
        <f t="shared" si="53"/>
        <v>7.178631663600793E-2</v>
      </c>
      <c r="AT56" s="169">
        <f t="shared" si="53"/>
        <v>7.178631663600793E-2</v>
      </c>
      <c r="AU56" s="169">
        <f t="shared" si="53"/>
        <v>7.178631663600793E-2</v>
      </c>
      <c r="AV56" s="169">
        <f t="shared" si="53"/>
        <v>7.178631663600793E-2</v>
      </c>
      <c r="AW56" s="169">
        <f t="shared" si="53"/>
        <v>7.178631663600793E-2</v>
      </c>
      <c r="AX56" s="169">
        <f t="shared" si="54"/>
        <v>7.178631663600793E-2</v>
      </c>
      <c r="AY56" s="169">
        <f t="shared" si="54"/>
        <v>7.178631663600793E-2</v>
      </c>
      <c r="AZ56" s="169">
        <f t="shared" si="54"/>
        <v>7.178631663600793E-2</v>
      </c>
      <c r="BA56" s="169">
        <f t="shared" si="54"/>
        <v>7.178631663600793E-2</v>
      </c>
      <c r="BB56" s="169">
        <f t="shared" si="54"/>
        <v>7.178631663600793E-2</v>
      </c>
      <c r="BC56" s="169">
        <f t="shared" si="54"/>
        <v>7.178631663600793E-2</v>
      </c>
      <c r="BD56" s="169">
        <f t="shared" si="54"/>
        <v>7.178631663600793E-2</v>
      </c>
      <c r="BE56" s="169">
        <f t="shared" si="54"/>
        <v>7.178631663600793E-2</v>
      </c>
      <c r="BF56" s="169">
        <f t="shared" si="54"/>
        <v>7.178631663600793E-2</v>
      </c>
      <c r="BG56" s="169">
        <f t="shared" si="54"/>
        <v>7.178631663600793E-2</v>
      </c>
      <c r="BH56" s="169">
        <f t="shared" si="55"/>
        <v>7.178631663600793E-2</v>
      </c>
      <c r="BI56" s="169">
        <f t="shared" si="55"/>
        <v>7.178631663600793E-2</v>
      </c>
      <c r="BJ56" s="169">
        <f t="shared" si="55"/>
        <v>7.178631663600793E-2</v>
      </c>
      <c r="BK56" s="169">
        <f t="shared" si="55"/>
        <v>7.178631663600793E-2</v>
      </c>
      <c r="BL56" s="169">
        <f t="shared" si="55"/>
        <v>7.178631663600793E-2</v>
      </c>
      <c r="BM56" s="169">
        <f t="shared" si="55"/>
        <v>7.178631663600793E-2</v>
      </c>
      <c r="BN56" s="169">
        <f t="shared" si="55"/>
        <v>7.178631663600793E-2</v>
      </c>
      <c r="BO56" s="169">
        <f t="shared" si="55"/>
        <v>7.178631663600793E-2</v>
      </c>
      <c r="BP56" s="169">
        <f t="shared" si="55"/>
        <v>7.178631663600793E-2</v>
      </c>
      <c r="BQ56" s="169">
        <f t="shared" si="55"/>
        <v>7.178631663600793E-2</v>
      </c>
      <c r="BR56" s="169">
        <f t="shared" si="56"/>
        <v>7.178631663600793E-2</v>
      </c>
      <c r="BS56" s="169">
        <f t="shared" si="56"/>
        <v>7.178631663600793E-2</v>
      </c>
      <c r="BT56" s="169">
        <f t="shared" si="56"/>
        <v>7.178631663600793E-2</v>
      </c>
      <c r="BU56" s="169">
        <f t="shared" si="56"/>
        <v>7.178631663600793E-2</v>
      </c>
      <c r="BV56" s="169">
        <f t="shared" si="56"/>
        <v>7.178631663600793E-2</v>
      </c>
      <c r="BW56" s="169">
        <f t="shared" si="56"/>
        <v>7.178631663600793E-2</v>
      </c>
      <c r="BX56" s="169">
        <f t="shared" si="56"/>
        <v>7.178631663600793E-2</v>
      </c>
      <c r="BY56" s="169">
        <f t="shared" si="56"/>
        <v>7.178631663600793E-2</v>
      </c>
      <c r="BZ56" s="169">
        <f t="shared" si="56"/>
        <v>7.178631663600793E-2</v>
      </c>
      <c r="CA56" s="169">
        <f t="shared" si="56"/>
        <v>7.178631663600793E-2</v>
      </c>
      <c r="CB56" s="169">
        <f t="shared" si="57"/>
        <v>7.178631663600793E-2</v>
      </c>
      <c r="CC56" s="169">
        <f t="shared" si="57"/>
        <v>7.178631663600793E-2</v>
      </c>
      <c r="CD56" s="169">
        <f t="shared" si="57"/>
        <v>7.178631663600793E-2</v>
      </c>
      <c r="CE56" s="169">
        <f t="shared" si="57"/>
        <v>7.178631663600793E-2</v>
      </c>
      <c r="CF56" s="169">
        <f t="shared" si="57"/>
        <v>7.178631663600793E-2</v>
      </c>
      <c r="CG56" s="169">
        <f t="shared" si="57"/>
        <v>7.178631663600793E-2</v>
      </c>
      <c r="CH56" s="169">
        <f t="shared" si="57"/>
        <v>7.178631663600793E-2</v>
      </c>
    </row>
    <row r="57" spans="6:86" s="36" customFormat="1" outlineLevel="1" x14ac:dyDescent="0.2">
      <c r="F57" s="74">
        <f>Ts_First_Fin_Yr-1+ROWS(F$25:F57)</f>
        <v>2056</v>
      </c>
      <c r="G57" s="167">
        <f t="shared" ref="G57:G88" si="58">$G$21</f>
        <v>50</v>
      </c>
      <c r="H57" s="56">
        <f t="shared" ref="H57:H88" si="59">INDEX($J$19:$CH$19,MATCH($F57,$J$9:$CH$9,0))</f>
        <v>3.6360384725341528</v>
      </c>
      <c r="J57" s="169">
        <f t="shared" si="50"/>
        <v>0</v>
      </c>
      <c r="K57" s="169">
        <f t="shared" si="50"/>
        <v>0</v>
      </c>
      <c r="L57" s="169">
        <f t="shared" si="50"/>
        <v>0</v>
      </c>
      <c r="M57" s="169">
        <f t="shared" si="50"/>
        <v>0</v>
      </c>
      <c r="N57" s="169">
        <f t="shared" si="50"/>
        <v>0</v>
      </c>
      <c r="O57" s="169">
        <f t="shared" si="50"/>
        <v>0</v>
      </c>
      <c r="P57" s="169">
        <f t="shared" si="50"/>
        <v>0</v>
      </c>
      <c r="Q57" s="169">
        <f t="shared" si="50"/>
        <v>0</v>
      </c>
      <c r="R57" s="169">
        <f t="shared" si="50"/>
        <v>0</v>
      </c>
      <c r="S57" s="169">
        <f t="shared" si="50"/>
        <v>0</v>
      </c>
      <c r="T57" s="169">
        <f t="shared" si="51"/>
        <v>0</v>
      </c>
      <c r="U57" s="169">
        <f t="shared" si="51"/>
        <v>0</v>
      </c>
      <c r="V57" s="169">
        <f t="shared" si="51"/>
        <v>0</v>
      </c>
      <c r="W57" s="169">
        <f t="shared" si="51"/>
        <v>0</v>
      </c>
      <c r="X57" s="169">
        <f t="shared" si="51"/>
        <v>0</v>
      </c>
      <c r="Y57" s="169">
        <f t="shared" si="51"/>
        <v>0</v>
      </c>
      <c r="Z57" s="169">
        <f t="shared" si="51"/>
        <v>0</v>
      </c>
      <c r="AA57" s="169">
        <f t="shared" si="51"/>
        <v>0</v>
      </c>
      <c r="AB57" s="169">
        <f t="shared" si="51"/>
        <v>0</v>
      </c>
      <c r="AC57" s="169">
        <f t="shared" si="51"/>
        <v>0</v>
      </c>
      <c r="AD57" s="169">
        <f t="shared" si="52"/>
        <v>0</v>
      </c>
      <c r="AE57" s="169">
        <f t="shared" si="52"/>
        <v>0</v>
      </c>
      <c r="AF57" s="169">
        <f t="shared" si="52"/>
        <v>0</v>
      </c>
      <c r="AG57" s="169">
        <f t="shared" si="52"/>
        <v>0</v>
      </c>
      <c r="AH57" s="169">
        <f t="shared" si="52"/>
        <v>0</v>
      </c>
      <c r="AI57" s="169">
        <f t="shared" si="52"/>
        <v>0</v>
      </c>
      <c r="AJ57" s="169">
        <f t="shared" si="52"/>
        <v>0</v>
      </c>
      <c r="AK57" s="169">
        <f t="shared" si="52"/>
        <v>0</v>
      </c>
      <c r="AL57" s="169">
        <f t="shared" si="52"/>
        <v>0</v>
      </c>
      <c r="AM57" s="169">
        <f t="shared" si="52"/>
        <v>0</v>
      </c>
      <c r="AN57" s="169">
        <f t="shared" si="53"/>
        <v>0</v>
      </c>
      <c r="AO57" s="169">
        <f t="shared" si="53"/>
        <v>0</v>
      </c>
      <c r="AP57" s="169">
        <f t="shared" si="53"/>
        <v>0</v>
      </c>
      <c r="AQ57" s="169">
        <f t="shared" si="53"/>
        <v>7.2720769450683051E-2</v>
      </c>
      <c r="AR57" s="169">
        <f t="shared" si="53"/>
        <v>7.2720769450683051E-2</v>
      </c>
      <c r="AS57" s="169">
        <f t="shared" si="53"/>
        <v>7.2720769450683051E-2</v>
      </c>
      <c r="AT57" s="169">
        <f t="shared" si="53"/>
        <v>7.2720769450683051E-2</v>
      </c>
      <c r="AU57" s="169">
        <f t="shared" si="53"/>
        <v>7.2720769450683051E-2</v>
      </c>
      <c r="AV57" s="169">
        <f t="shared" si="53"/>
        <v>7.2720769450683051E-2</v>
      </c>
      <c r="AW57" s="169">
        <f t="shared" si="53"/>
        <v>7.2720769450683051E-2</v>
      </c>
      <c r="AX57" s="169">
        <f t="shared" si="54"/>
        <v>7.2720769450683051E-2</v>
      </c>
      <c r="AY57" s="169">
        <f t="shared" si="54"/>
        <v>7.2720769450683051E-2</v>
      </c>
      <c r="AZ57" s="169">
        <f t="shared" si="54"/>
        <v>7.2720769450683051E-2</v>
      </c>
      <c r="BA57" s="169">
        <f t="shared" si="54"/>
        <v>7.2720769450683051E-2</v>
      </c>
      <c r="BB57" s="169">
        <f t="shared" si="54"/>
        <v>7.2720769450683051E-2</v>
      </c>
      <c r="BC57" s="169">
        <f t="shared" si="54"/>
        <v>7.2720769450683051E-2</v>
      </c>
      <c r="BD57" s="169">
        <f t="shared" si="54"/>
        <v>7.2720769450683051E-2</v>
      </c>
      <c r="BE57" s="169">
        <f t="shared" si="54"/>
        <v>7.2720769450683051E-2</v>
      </c>
      <c r="BF57" s="169">
        <f t="shared" si="54"/>
        <v>7.2720769450683051E-2</v>
      </c>
      <c r="BG57" s="169">
        <f t="shared" si="54"/>
        <v>7.2720769450683051E-2</v>
      </c>
      <c r="BH57" s="169">
        <f t="shared" si="55"/>
        <v>7.2720769450683051E-2</v>
      </c>
      <c r="BI57" s="169">
        <f t="shared" si="55"/>
        <v>7.2720769450683051E-2</v>
      </c>
      <c r="BJ57" s="169">
        <f t="shared" si="55"/>
        <v>7.2720769450683051E-2</v>
      </c>
      <c r="BK57" s="169">
        <f t="shared" si="55"/>
        <v>7.2720769450683051E-2</v>
      </c>
      <c r="BL57" s="169">
        <f t="shared" si="55"/>
        <v>7.2720769450683051E-2</v>
      </c>
      <c r="BM57" s="169">
        <f t="shared" si="55"/>
        <v>7.2720769450683051E-2</v>
      </c>
      <c r="BN57" s="169">
        <f t="shared" si="55"/>
        <v>7.2720769450683051E-2</v>
      </c>
      <c r="BO57" s="169">
        <f t="shared" si="55"/>
        <v>7.2720769450683051E-2</v>
      </c>
      <c r="BP57" s="169">
        <f t="shared" si="55"/>
        <v>7.2720769450683051E-2</v>
      </c>
      <c r="BQ57" s="169">
        <f t="shared" si="55"/>
        <v>7.2720769450683051E-2</v>
      </c>
      <c r="BR57" s="169">
        <f t="shared" si="56"/>
        <v>7.2720769450683051E-2</v>
      </c>
      <c r="BS57" s="169">
        <f t="shared" si="56"/>
        <v>7.2720769450683051E-2</v>
      </c>
      <c r="BT57" s="169">
        <f t="shared" si="56"/>
        <v>7.2720769450683051E-2</v>
      </c>
      <c r="BU57" s="169">
        <f t="shared" si="56"/>
        <v>7.2720769450683051E-2</v>
      </c>
      <c r="BV57" s="169">
        <f t="shared" si="56"/>
        <v>7.2720769450683051E-2</v>
      </c>
      <c r="BW57" s="169">
        <f t="shared" si="56"/>
        <v>7.2720769450683051E-2</v>
      </c>
      <c r="BX57" s="169">
        <f t="shared" si="56"/>
        <v>7.2720769450683051E-2</v>
      </c>
      <c r="BY57" s="169">
        <f t="shared" si="56"/>
        <v>7.2720769450683051E-2</v>
      </c>
      <c r="BZ57" s="169">
        <f t="shared" si="56"/>
        <v>7.2720769450683051E-2</v>
      </c>
      <c r="CA57" s="169">
        <f t="shared" si="56"/>
        <v>7.2720769450683051E-2</v>
      </c>
      <c r="CB57" s="169">
        <f t="shared" si="57"/>
        <v>7.2720769450683051E-2</v>
      </c>
      <c r="CC57" s="169">
        <f t="shared" si="57"/>
        <v>7.2720769450683051E-2</v>
      </c>
      <c r="CD57" s="169">
        <f t="shared" si="57"/>
        <v>7.2720769450683051E-2</v>
      </c>
      <c r="CE57" s="169">
        <f t="shared" si="57"/>
        <v>7.2720769450683051E-2</v>
      </c>
      <c r="CF57" s="169">
        <f t="shared" si="57"/>
        <v>7.2720769450683051E-2</v>
      </c>
      <c r="CG57" s="169">
        <f t="shared" si="57"/>
        <v>7.2720769450683051E-2</v>
      </c>
      <c r="CH57" s="169">
        <f t="shared" si="57"/>
        <v>7.2720769450683051E-2</v>
      </c>
    </row>
    <row r="58" spans="6:86" s="36" customFormat="1" outlineLevel="1" x14ac:dyDescent="0.2">
      <c r="F58" s="74">
        <f>Ts_First_Fin_Yr-1+ROWS(F$25:F58)</f>
        <v>2057</v>
      </c>
      <c r="G58" s="167">
        <f t="shared" si="58"/>
        <v>50</v>
      </c>
      <c r="H58" s="56">
        <f t="shared" si="59"/>
        <v>3.6765314278367422</v>
      </c>
      <c r="J58" s="169">
        <f t="shared" si="50"/>
        <v>0</v>
      </c>
      <c r="K58" s="169">
        <f t="shared" si="50"/>
        <v>0</v>
      </c>
      <c r="L58" s="169">
        <f t="shared" si="50"/>
        <v>0</v>
      </c>
      <c r="M58" s="169">
        <f t="shared" si="50"/>
        <v>0</v>
      </c>
      <c r="N58" s="169">
        <f t="shared" si="50"/>
        <v>0</v>
      </c>
      <c r="O58" s="169">
        <f t="shared" si="50"/>
        <v>0</v>
      </c>
      <c r="P58" s="169">
        <f t="shared" si="50"/>
        <v>0</v>
      </c>
      <c r="Q58" s="169">
        <f t="shared" si="50"/>
        <v>0</v>
      </c>
      <c r="R58" s="169">
        <f t="shared" si="50"/>
        <v>0</v>
      </c>
      <c r="S58" s="169">
        <f t="shared" si="50"/>
        <v>0</v>
      </c>
      <c r="T58" s="169">
        <f t="shared" si="51"/>
        <v>0</v>
      </c>
      <c r="U58" s="169">
        <f t="shared" si="51"/>
        <v>0</v>
      </c>
      <c r="V58" s="169">
        <f t="shared" si="51"/>
        <v>0</v>
      </c>
      <c r="W58" s="169">
        <f t="shared" si="51"/>
        <v>0</v>
      </c>
      <c r="X58" s="169">
        <f t="shared" si="51"/>
        <v>0</v>
      </c>
      <c r="Y58" s="169">
        <f t="shared" si="51"/>
        <v>0</v>
      </c>
      <c r="Z58" s="169">
        <f t="shared" si="51"/>
        <v>0</v>
      </c>
      <c r="AA58" s="169">
        <f t="shared" si="51"/>
        <v>0</v>
      </c>
      <c r="AB58" s="169">
        <f t="shared" si="51"/>
        <v>0</v>
      </c>
      <c r="AC58" s="169">
        <f t="shared" si="51"/>
        <v>0</v>
      </c>
      <c r="AD58" s="169">
        <f t="shared" si="52"/>
        <v>0</v>
      </c>
      <c r="AE58" s="169">
        <f t="shared" si="52"/>
        <v>0</v>
      </c>
      <c r="AF58" s="169">
        <f t="shared" si="52"/>
        <v>0</v>
      </c>
      <c r="AG58" s="169">
        <f t="shared" si="52"/>
        <v>0</v>
      </c>
      <c r="AH58" s="169">
        <f t="shared" si="52"/>
        <v>0</v>
      </c>
      <c r="AI58" s="169">
        <f t="shared" si="52"/>
        <v>0</v>
      </c>
      <c r="AJ58" s="169">
        <f t="shared" si="52"/>
        <v>0</v>
      </c>
      <c r="AK58" s="169">
        <f t="shared" si="52"/>
        <v>0</v>
      </c>
      <c r="AL58" s="169">
        <f t="shared" si="52"/>
        <v>0</v>
      </c>
      <c r="AM58" s="169">
        <f t="shared" si="52"/>
        <v>0</v>
      </c>
      <c r="AN58" s="169">
        <f t="shared" si="53"/>
        <v>0</v>
      </c>
      <c r="AO58" s="169">
        <f t="shared" si="53"/>
        <v>0</v>
      </c>
      <c r="AP58" s="169">
        <f t="shared" si="53"/>
        <v>0</v>
      </c>
      <c r="AQ58" s="169">
        <f t="shared" si="53"/>
        <v>0</v>
      </c>
      <c r="AR58" s="169">
        <f t="shared" si="53"/>
        <v>7.3530628556734839E-2</v>
      </c>
      <c r="AS58" s="169">
        <f t="shared" si="53"/>
        <v>7.3530628556734839E-2</v>
      </c>
      <c r="AT58" s="169">
        <f t="shared" si="53"/>
        <v>7.3530628556734839E-2</v>
      </c>
      <c r="AU58" s="169">
        <f t="shared" si="53"/>
        <v>7.3530628556734839E-2</v>
      </c>
      <c r="AV58" s="169">
        <f t="shared" si="53"/>
        <v>7.3530628556734839E-2</v>
      </c>
      <c r="AW58" s="169">
        <f t="shared" si="53"/>
        <v>7.3530628556734839E-2</v>
      </c>
      <c r="AX58" s="169">
        <f t="shared" si="54"/>
        <v>7.3530628556734839E-2</v>
      </c>
      <c r="AY58" s="169">
        <f t="shared" si="54"/>
        <v>7.3530628556734839E-2</v>
      </c>
      <c r="AZ58" s="169">
        <f t="shared" si="54"/>
        <v>7.3530628556734839E-2</v>
      </c>
      <c r="BA58" s="169">
        <f t="shared" si="54"/>
        <v>7.3530628556734839E-2</v>
      </c>
      <c r="BB58" s="169">
        <f t="shared" si="54"/>
        <v>7.3530628556734839E-2</v>
      </c>
      <c r="BC58" s="169">
        <f t="shared" si="54"/>
        <v>7.3530628556734839E-2</v>
      </c>
      <c r="BD58" s="169">
        <f t="shared" si="54"/>
        <v>7.3530628556734839E-2</v>
      </c>
      <c r="BE58" s="169">
        <f t="shared" si="54"/>
        <v>7.3530628556734839E-2</v>
      </c>
      <c r="BF58" s="169">
        <f t="shared" si="54"/>
        <v>7.3530628556734839E-2</v>
      </c>
      <c r="BG58" s="169">
        <f t="shared" si="54"/>
        <v>7.3530628556734839E-2</v>
      </c>
      <c r="BH58" s="169">
        <f t="shared" si="55"/>
        <v>7.3530628556734839E-2</v>
      </c>
      <c r="BI58" s="169">
        <f t="shared" si="55"/>
        <v>7.3530628556734839E-2</v>
      </c>
      <c r="BJ58" s="169">
        <f t="shared" si="55"/>
        <v>7.3530628556734839E-2</v>
      </c>
      <c r="BK58" s="169">
        <f t="shared" si="55"/>
        <v>7.3530628556734839E-2</v>
      </c>
      <c r="BL58" s="169">
        <f t="shared" si="55"/>
        <v>7.3530628556734839E-2</v>
      </c>
      <c r="BM58" s="169">
        <f t="shared" si="55"/>
        <v>7.3530628556734839E-2</v>
      </c>
      <c r="BN58" s="169">
        <f t="shared" si="55"/>
        <v>7.3530628556734839E-2</v>
      </c>
      <c r="BO58" s="169">
        <f t="shared" si="55"/>
        <v>7.3530628556734839E-2</v>
      </c>
      <c r="BP58" s="169">
        <f t="shared" si="55"/>
        <v>7.3530628556734839E-2</v>
      </c>
      <c r="BQ58" s="169">
        <f t="shared" si="55"/>
        <v>7.3530628556734839E-2</v>
      </c>
      <c r="BR58" s="169">
        <f t="shared" si="56"/>
        <v>7.3530628556734839E-2</v>
      </c>
      <c r="BS58" s="169">
        <f t="shared" si="56"/>
        <v>7.3530628556734839E-2</v>
      </c>
      <c r="BT58" s="169">
        <f t="shared" si="56"/>
        <v>7.3530628556734839E-2</v>
      </c>
      <c r="BU58" s="169">
        <f t="shared" si="56"/>
        <v>7.3530628556734839E-2</v>
      </c>
      <c r="BV58" s="169">
        <f t="shared" si="56"/>
        <v>7.3530628556734839E-2</v>
      </c>
      <c r="BW58" s="169">
        <f t="shared" si="56"/>
        <v>7.3530628556734839E-2</v>
      </c>
      <c r="BX58" s="169">
        <f t="shared" si="56"/>
        <v>7.3530628556734839E-2</v>
      </c>
      <c r="BY58" s="169">
        <f t="shared" si="56"/>
        <v>7.3530628556734839E-2</v>
      </c>
      <c r="BZ58" s="169">
        <f t="shared" si="56"/>
        <v>7.3530628556734839E-2</v>
      </c>
      <c r="CA58" s="169">
        <f t="shared" si="56"/>
        <v>7.3530628556734839E-2</v>
      </c>
      <c r="CB58" s="169">
        <f t="shared" si="57"/>
        <v>7.3530628556734839E-2</v>
      </c>
      <c r="CC58" s="169">
        <f t="shared" si="57"/>
        <v>7.3530628556734839E-2</v>
      </c>
      <c r="CD58" s="169">
        <f t="shared" si="57"/>
        <v>7.3530628556734839E-2</v>
      </c>
      <c r="CE58" s="169">
        <f t="shared" si="57"/>
        <v>7.3530628556734839E-2</v>
      </c>
      <c r="CF58" s="169">
        <f t="shared" si="57"/>
        <v>7.3530628556734839E-2</v>
      </c>
      <c r="CG58" s="169">
        <f t="shared" si="57"/>
        <v>7.3530628556734839E-2</v>
      </c>
      <c r="CH58" s="169">
        <f t="shared" si="57"/>
        <v>7.3530628556734839E-2</v>
      </c>
    </row>
    <row r="59" spans="6:86" s="36" customFormat="1" outlineLevel="1" x14ac:dyDescent="0.2">
      <c r="F59" s="74">
        <f>Ts_First_Fin_Yr-1+ROWS(F$25:F59)</f>
        <v>2058</v>
      </c>
      <c r="G59" s="167">
        <f t="shared" si="58"/>
        <v>50</v>
      </c>
      <c r="H59" s="56">
        <f t="shared" si="59"/>
        <v>4.5190963824021546</v>
      </c>
      <c r="J59" s="169">
        <f t="shared" si="50"/>
        <v>0</v>
      </c>
      <c r="K59" s="169">
        <f t="shared" si="50"/>
        <v>0</v>
      </c>
      <c r="L59" s="169">
        <f t="shared" si="50"/>
        <v>0</v>
      </c>
      <c r="M59" s="169">
        <f t="shared" si="50"/>
        <v>0</v>
      </c>
      <c r="N59" s="169">
        <f t="shared" si="50"/>
        <v>0</v>
      </c>
      <c r="O59" s="169">
        <f t="shared" si="50"/>
        <v>0</v>
      </c>
      <c r="P59" s="169">
        <f t="shared" si="50"/>
        <v>0</v>
      </c>
      <c r="Q59" s="169">
        <f t="shared" si="50"/>
        <v>0</v>
      </c>
      <c r="R59" s="169">
        <f t="shared" si="50"/>
        <v>0</v>
      </c>
      <c r="S59" s="169">
        <f t="shared" si="50"/>
        <v>0</v>
      </c>
      <c r="T59" s="169">
        <f t="shared" si="51"/>
        <v>0</v>
      </c>
      <c r="U59" s="169">
        <f t="shared" si="51"/>
        <v>0</v>
      </c>
      <c r="V59" s="169">
        <f t="shared" si="51"/>
        <v>0</v>
      </c>
      <c r="W59" s="169">
        <f t="shared" si="51"/>
        <v>0</v>
      </c>
      <c r="X59" s="169">
        <f t="shared" si="51"/>
        <v>0</v>
      </c>
      <c r="Y59" s="169">
        <f t="shared" si="51"/>
        <v>0</v>
      </c>
      <c r="Z59" s="169">
        <f t="shared" si="51"/>
        <v>0</v>
      </c>
      <c r="AA59" s="169">
        <f t="shared" si="51"/>
        <v>0</v>
      </c>
      <c r="AB59" s="169">
        <f t="shared" si="51"/>
        <v>0</v>
      </c>
      <c r="AC59" s="169">
        <f t="shared" si="51"/>
        <v>0</v>
      </c>
      <c r="AD59" s="169">
        <f t="shared" si="52"/>
        <v>0</v>
      </c>
      <c r="AE59" s="169">
        <f t="shared" si="52"/>
        <v>0</v>
      </c>
      <c r="AF59" s="169">
        <f t="shared" si="52"/>
        <v>0</v>
      </c>
      <c r="AG59" s="169">
        <f t="shared" si="52"/>
        <v>0</v>
      </c>
      <c r="AH59" s="169">
        <f t="shared" si="52"/>
        <v>0</v>
      </c>
      <c r="AI59" s="169">
        <f t="shared" si="52"/>
        <v>0</v>
      </c>
      <c r="AJ59" s="169">
        <f t="shared" si="52"/>
        <v>0</v>
      </c>
      <c r="AK59" s="169">
        <f t="shared" si="52"/>
        <v>0</v>
      </c>
      <c r="AL59" s="169">
        <f t="shared" si="52"/>
        <v>0</v>
      </c>
      <c r="AM59" s="169">
        <f t="shared" si="52"/>
        <v>0</v>
      </c>
      <c r="AN59" s="169">
        <f t="shared" si="53"/>
        <v>0</v>
      </c>
      <c r="AO59" s="169">
        <f t="shared" si="53"/>
        <v>0</v>
      </c>
      <c r="AP59" s="169">
        <f t="shared" si="53"/>
        <v>0</v>
      </c>
      <c r="AQ59" s="169">
        <f t="shared" si="53"/>
        <v>0</v>
      </c>
      <c r="AR59" s="169">
        <f t="shared" si="53"/>
        <v>0</v>
      </c>
      <c r="AS59" s="169">
        <f t="shared" si="53"/>
        <v>9.0381927648043092E-2</v>
      </c>
      <c r="AT59" s="169">
        <f t="shared" si="53"/>
        <v>9.0381927648043092E-2</v>
      </c>
      <c r="AU59" s="169">
        <f t="shared" si="53"/>
        <v>9.0381927648043092E-2</v>
      </c>
      <c r="AV59" s="169">
        <f t="shared" si="53"/>
        <v>9.0381927648043092E-2</v>
      </c>
      <c r="AW59" s="169">
        <f t="shared" si="53"/>
        <v>9.0381927648043092E-2</v>
      </c>
      <c r="AX59" s="169">
        <f t="shared" si="54"/>
        <v>9.0381927648043092E-2</v>
      </c>
      <c r="AY59" s="169">
        <f t="shared" si="54"/>
        <v>9.0381927648043092E-2</v>
      </c>
      <c r="AZ59" s="169">
        <f t="shared" si="54"/>
        <v>9.0381927648043092E-2</v>
      </c>
      <c r="BA59" s="169">
        <f t="shared" si="54"/>
        <v>9.0381927648043092E-2</v>
      </c>
      <c r="BB59" s="169">
        <f t="shared" si="54"/>
        <v>9.0381927648043092E-2</v>
      </c>
      <c r="BC59" s="169">
        <f t="shared" si="54"/>
        <v>9.0381927648043092E-2</v>
      </c>
      <c r="BD59" s="169">
        <f t="shared" si="54"/>
        <v>9.0381927648043092E-2</v>
      </c>
      <c r="BE59" s="169">
        <f t="shared" si="54"/>
        <v>9.0381927648043092E-2</v>
      </c>
      <c r="BF59" s="169">
        <f t="shared" si="54"/>
        <v>9.0381927648043092E-2</v>
      </c>
      <c r="BG59" s="169">
        <f t="shared" si="54"/>
        <v>9.0381927648043092E-2</v>
      </c>
      <c r="BH59" s="169">
        <f t="shared" si="55"/>
        <v>9.0381927648043092E-2</v>
      </c>
      <c r="BI59" s="169">
        <f t="shared" si="55"/>
        <v>9.0381927648043092E-2</v>
      </c>
      <c r="BJ59" s="169">
        <f t="shared" si="55"/>
        <v>9.0381927648043092E-2</v>
      </c>
      <c r="BK59" s="169">
        <f t="shared" si="55"/>
        <v>9.0381927648043092E-2</v>
      </c>
      <c r="BL59" s="169">
        <f t="shared" si="55"/>
        <v>9.0381927648043092E-2</v>
      </c>
      <c r="BM59" s="169">
        <f t="shared" si="55"/>
        <v>9.0381927648043092E-2</v>
      </c>
      <c r="BN59" s="169">
        <f t="shared" si="55"/>
        <v>9.0381927648043092E-2</v>
      </c>
      <c r="BO59" s="169">
        <f t="shared" si="55"/>
        <v>9.0381927648043092E-2</v>
      </c>
      <c r="BP59" s="169">
        <f t="shared" si="55"/>
        <v>9.0381927648043092E-2</v>
      </c>
      <c r="BQ59" s="169">
        <f t="shared" si="55"/>
        <v>9.0381927648043092E-2</v>
      </c>
      <c r="BR59" s="169">
        <f t="shared" si="56"/>
        <v>9.0381927648043092E-2</v>
      </c>
      <c r="BS59" s="169">
        <f t="shared" si="56"/>
        <v>9.0381927648043092E-2</v>
      </c>
      <c r="BT59" s="169">
        <f t="shared" si="56"/>
        <v>9.0381927648043092E-2</v>
      </c>
      <c r="BU59" s="169">
        <f t="shared" si="56"/>
        <v>9.0381927648043092E-2</v>
      </c>
      <c r="BV59" s="169">
        <f t="shared" si="56"/>
        <v>9.0381927648043092E-2</v>
      </c>
      <c r="BW59" s="169">
        <f t="shared" si="56"/>
        <v>9.0381927648043092E-2</v>
      </c>
      <c r="BX59" s="169">
        <f t="shared" si="56"/>
        <v>9.0381927648043092E-2</v>
      </c>
      <c r="BY59" s="169">
        <f t="shared" si="56"/>
        <v>9.0381927648043092E-2</v>
      </c>
      <c r="BZ59" s="169">
        <f t="shared" si="56"/>
        <v>9.0381927648043092E-2</v>
      </c>
      <c r="CA59" s="169">
        <f t="shared" si="56"/>
        <v>9.0381927648043092E-2</v>
      </c>
      <c r="CB59" s="169">
        <f t="shared" si="57"/>
        <v>9.0381927648043092E-2</v>
      </c>
      <c r="CC59" s="169">
        <f t="shared" si="57"/>
        <v>9.0381927648043092E-2</v>
      </c>
      <c r="CD59" s="169">
        <f t="shared" si="57"/>
        <v>9.0381927648043092E-2</v>
      </c>
      <c r="CE59" s="169">
        <f t="shared" si="57"/>
        <v>9.0381927648043092E-2</v>
      </c>
      <c r="CF59" s="169">
        <f t="shared" si="57"/>
        <v>9.0381927648043092E-2</v>
      </c>
      <c r="CG59" s="169">
        <f t="shared" si="57"/>
        <v>9.0381927648043092E-2</v>
      </c>
      <c r="CH59" s="169">
        <f t="shared" si="57"/>
        <v>9.0381927648043092E-2</v>
      </c>
    </row>
    <row r="60" spans="6:86" s="36" customFormat="1" outlineLevel="1" x14ac:dyDescent="0.2">
      <c r="F60" s="74">
        <f>Ts_First_Fin_Yr-1+ROWS(F$25:F60)</f>
        <v>2059</v>
      </c>
      <c r="G60" s="167">
        <f t="shared" si="58"/>
        <v>50</v>
      </c>
      <c r="H60" s="56">
        <f t="shared" si="59"/>
        <v>4.5222112251177382</v>
      </c>
      <c r="J60" s="169">
        <f t="shared" si="50"/>
        <v>0</v>
      </c>
      <c r="K60" s="169">
        <f t="shared" si="50"/>
        <v>0</v>
      </c>
      <c r="L60" s="169">
        <f t="shared" si="50"/>
        <v>0</v>
      </c>
      <c r="M60" s="169">
        <f t="shared" si="50"/>
        <v>0</v>
      </c>
      <c r="N60" s="169">
        <f t="shared" si="50"/>
        <v>0</v>
      </c>
      <c r="O60" s="169">
        <f t="shared" si="50"/>
        <v>0</v>
      </c>
      <c r="P60" s="169">
        <f t="shared" si="50"/>
        <v>0</v>
      </c>
      <c r="Q60" s="169">
        <f t="shared" si="50"/>
        <v>0</v>
      </c>
      <c r="R60" s="169">
        <f t="shared" si="50"/>
        <v>0</v>
      </c>
      <c r="S60" s="169">
        <f t="shared" si="50"/>
        <v>0</v>
      </c>
      <c r="T60" s="169">
        <f t="shared" si="51"/>
        <v>0</v>
      </c>
      <c r="U60" s="169">
        <f t="shared" si="51"/>
        <v>0</v>
      </c>
      <c r="V60" s="169">
        <f t="shared" si="51"/>
        <v>0</v>
      </c>
      <c r="W60" s="169">
        <f t="shared" si="51"/>
        <v>0</v>
      </c>
      <c r="X60" s="169">
        <f t="shared" si="51"/>
        <v>0</v>
      </c>
      <c r="Y60" s="169">
        <f t="shared" si="51"/>
        <v>0</v>
      </c>
      <c r="Z60" s="169">
        <f t="shared" si="51"/>
        <v>0</v>
      </c>
      <c r="AA60" s="169">
        <f t="shared" si="51"/>
        <v>0</v>
      </c>
      <c r="AB60" s="169">
        <f t="shared" si="51"/>
        <v>0</v>
      </c>
      <c r="AC60" s="169">
        <f t="shared" si="51"/>
        <v>0</v>
      </c>
      <c r="AD60" s="169">
        <f t="shared" si="52"/>
        <v>0</v>
      </c>
      <c r="AE60" s="169">
        <f t="shared" si="52"/>
        <v>0</v>
      </c>
      <c r="AF60" s="169">
        <f t="shared" si="52"/>
        <v>0</v>
      </c>
      <c r="AG60" s="169">
        <f t="shared" si="52"/>
        <v>0</v>
      </c>
      <c r="AH60" s="169">
        <f t="shared" si="52"/>
        <v>0</v>
      </c>
      <c r="AI60" s="169">
        <f t="shared" si="52"/>
        <v>0</v>
      </c>
      <c r="AJ60" s="169">
        <f t="shared" si="52"/>
        <v>0</v>
      </c>
      <c r="AK60" s="169">
        <f t="shared" si="52"/>
        <v>0</v>
      </c>
      <c r="AL60" s="169">
        <f t="shared" si="52"/>
        <v>0</v>
      </c>
      <c r="AM60" s="169">
        <f t="shared" si="52"/>
        <v>0</v>
      </c>
      <c r="AN60" s="169">
        <f t="shared" si="53"/>
        <v>0</v>
      </c>
      <c r="AO60" s="169">
        <f t="shared" si="53"/>
        <v>0</v>
      </c>
      <c r="AP60" s="169">
        <f t="shared" si="53"/>
        <v>0</v>
      </c>
      <c r="AQ60" s="169">
        <f t="shared" si="53"/>
        <v>0</v>
      </c>
      <c r="AR60" s="169">
        <f t="shared" si="53"/>
        <v>0</v>
      </c>
      <c r="AS60" s="169">
        <f t="shared" si="53"/>
        <v>0</v>
      </c>
      <c r="AT60" s="169">
        <f t="shared" si="53"/>
        <v>9.0444224502354759E-2</v>
      </c>
      <c r="AU60" s="169">
        <f t="shared" si="53"/>
        <v>9.0444224502354759E-2</v>
      </c>
      <c r="AV60" s="169">
        <f t="shared" si="53"/>
        <v>9.0444224502354759E-2</v>
      </c>
      <c r="AW60" s="169">
        <f t="shared" si="53"/>
        <v>9.0444224502354759E-2</v>
      </c>
      <c r="AX60" s="169">
        <f t="shared" si="54"/>
        <v>9.0444224502354759E-2</v>
      </c>
      <c r="AY60" s="169">
        <f t="shared" si="54"/>
        <v>9.0444224502354759E-2</v>
      </c>
      <c r="AZ60" s="169">
        <f t="shared" si="54"/>
        <v>9.0444224502354759E-2</v>
      </c>
      <c r="BA60" s="169">
        <f t="shared" si="54"/>
        <v>9.0444224502354759E-2</v>
      </c>
      <c r="BB60" s="169">
        <f t="shared" si="54"/>
        <v>9.0444224502354759E-2</v>
      </c>
      <c r="BC60" s="169">
        <f t="shared" si="54"/>
        <v>9.0444224502354759E-2</v>
      </c>
      <c r="BD60" s="169">
        <f t="shared" si="54"/>
        <v>9.0444224502354759E-2</v>
      </c>
      <c r="BE60" s="169">
        <f t="shared" si="54"/>
        <v>9.0444224502354759E-2</v>
      </c>
      <c r="BF60" s="169">
        <f t="shared" si="54"/>
        <v>9.0444224502354759E-2</v>
      </c>
      <c r="BG60" s="169">
        <f t="shared" si="54"/>
        <v>9.0444224502354759E-2</v>
      </c>
      <c r="BH60" s="169">
        <f t="shared" si="55"/>
        <v>9.0444224502354759E-2</v>
      </c>
      <c r="BI60" s="169">
        <f t="shared" si="55"/>
        <v>9.0444224502354759E-2</v>
      </c>
      <c r="BJ60" s="169">
        <f t="shared" si="55"/>
        <v>9.0444224502354759E-2</v>
      </c>
      <c r="BK60" s="169">
        <f t="shared" si="55"/>
        <v>9.0444224502354759E-2</v>
      </c>
      <c r="BL60" s="169">
        <f t="shared" si="55"/>
        <v>9.0444224502354759E-2</v>
      </c>
      <c r="BM60" s="169">
        <f t="shared" si="55"/>
        <v>9.0444224502354759E-2</v>
      </c>
      <c r="BN60" s="169">
        <f t="shared" si="55"/>
        <v>9.0444224502354759E-2</v>
      </c>
      <c r="BO60" s="169">
        <f t="shared" si="55"/>
        <v>9.0444224502354759E-2</v>
      </c>
      <c r="BP60" s="169">
        <f t="shared" si="55"/>
        <v>9.0444224502354759E-2</v>
      </c>
      <c r="BQ60" s="169">
        <f t="shared" si="55"/>
        <v>9.0444224502354759E-2</v>
      </c>
      <c r="BR60" s="169">
        <f t="shared" si="56"/>
        <v>9.0444224502354759E-2</v>
      </c>
      <c r="BS60" s="169">
        <f t="shared" si="56"/>
        <v>9.0444224502354759E-2</v>
      </c>
      <c r="BT60" s="169">
        <f t="shared" si="56"/>
        <v>9.0444224502354759E-2</v>
      </c>
      <c r="BU60" s="169">
        <f t="shared" si="56"/>
        <v>9.0444224502354759E-2</v>
      </c>
      <c r="BV60" s="169">
        <f t="shared" si="56"/>
        <v>9.0444224502354759E-2</v>
      </c>
      <c r="BW60" s="169">
        <f t="shared" si="56"/>
        <v>9.0444224502354759E-2</v>
      </c>
      <c r="BX60" s="169">
        <f t="shared" si="56"/>
        <v>9.0444224502354759E-2</v>
      </c>
      <c r="BY60" s="169">
        <f t="shared" si="56"/>
        <v>9.0444224502354759E-2</v>
      </c>
      <c r="BZ60" s="169">
        <f t="shared" si="56"/>
        <v>9.0444224502354759E-2</v>
      </c>
      <c r="CA60" s="169">
        <f t="shared" si="56"/>
        <v>9.0444224502354759E-2</v>
      </c>
      <c r="CB60" s="169">
        <f t="shared" si="57"/>
        <v>9.0444224502354759E-2</v>
      </c>
      <c r="CC60" s="169">
        <f t="shared" si="57"/>
        <v>9.0444224502354759E-2</v>
      </c>
      <c r="CD60" s="169">
        <f t="shared" si="57"/>
        <v>9.0444224502354759E-2</v>
      </c>
      <c r="CE60" s="169">
        <f t="shared" si="57"/>
        <v>9.0444224502354759E-2</v>
      </c>
      <c r="CF60" s="169">
        <f t="shared" si="57"/>
        <v>9.0444224502354759E-2</v>
      </c>
      <c r="CG60" s="169">
        <f t="shared" si="57"/>
        <v>9.0444224502354759E-2</v>
      </c>
      <c r="CH60" s="169">
        <f t="shared" si="57"/>
        <v>9.0444224502354759E-2</v>
      </c>
    </row>
    <row r="61" spans="6:86" s="36" customFormat="1" outlineLevel="1" x14ac:dyDescent="0.2">
      <c r="F61" s="74">
        <f>Ts_First_Fin_Yr-1+ROWS(F$25:F61)</f>
        <v>2060</v>
      </c>
      <c r="G61" s="167">
        <f t="shared" si="58"/>
        <v>50</v>
      </c>
      <c r="H61" s="56">
        <f t="shared" si="59"/>
        <v>4.4957350620352763</v>
      </c>
      <c r="J61" s="169">
        <f t="shared" si="50"/>
        <v>0</v>
      </c>
      <c r="K61" s="169">
        <f t="shared" si="50"/>
        <v>0</v>
      </c>
      <c r="L61" s="169">
        <f t="shared" si="50"/>
        <v>0</v>
      </c>
      <c r="M61" s="169">
        <f t="shared" si="50"/>
        <v>0</v>
      </c>
      <c r="N61" s="169">
        <f t="shared" si="50"/>
        <v>0</v>
      </c>
      <c r="O61" s="169">
        <f t="shared" si="50"/>
        <v>0</v>
      </c>
      <c r="P61" s="169">
        <f t="shared" si="50"/>
        <v>0</v>
      </c>
      <c r="Q61" s="169">
        <f t="shared" si="50"/>
        <v>0</v>
      </c>
      <c r="R61" s="169">
        <f t="shared" si="50"/>
        <v>0</v>
      </c>
      <c r="S61" s="169">
        <f t="shared" si="50"/>
        <v>0</v>
      </c>
      <c r="T61" s="169">
        <f t="shared" si="51"/>
        <v>0</v>
      </c>
      <c r="U61" s="169">
        <f t="shared" si="51"/>
        <v>0</v>
      </c>
      <c r="V61" s="169">
        <f t="shared" si="51"/>
        <v>0</v>
      </c>
      <c r="W61" s="169">
        <f t="shared" si="51"/>
        <v>0</v>
      </c>
      <c r="X61" s="169">
        <f t="shared" si="51"/>
        <v>0</v>
      </c>
      <c r="Y61" s="169">
        <f t="shared" si="51"/>
        <v>0</v>
      </c>
      <c r="Z61" s="169">
        <f t="shared" si="51"/>
        <v>0</v>
      </c>
      <c r="AA61" s="169">
        <f t="shared" si="51"/>
        <v>0</v>
      </c>
      <c r="AB61" s="169">
        <f t="shared" si="51"/>
        <v>0</v>
      </c>
      <c r="AC61" s="169">
        <f t="shared" si="51"/>
        <v>0</v>
      </c>
      <c r="AD61" s="169">
        <f t="shared" si="52"/>
        <v>0</v>
      </c>
      <c r="AE61" s="169">
        <f t="shared" si="52"/>
        <v>0</v>
      </c>
      <c r="AF61" s="169">
        <f t="shared" si="52"/>
        <v>0</v>
      </c>
      <c r="AG61" s="169">
        <f t="shared" si="52"/>
        <v>0</v>
      </c>
      <c r="AH61" s="169">
        <f t="shared" si="52"/>
        <v>0</v>
      </c>
      <c r="AI61" s="169">
        <f t="shared" si="52"/>
        <v>0</v>
      </c>
      <c r="AJ61" s="169">
        <f t="shared" si="52"/>
        <v>0</v>
      </c>
      <c r="AK61" s="169">
        <f t="shared" si="52"/>
        <v>0</v>
      </c>
      <c r="AL61" s="169">
        <f t="shared" si="52"/>
        <v>0</v>
      </c>
      <c r="AM61" s="169">
        <f t="shared" si="52"/>
        <v>0</v>
      </c>
      <c r="AN61" s="169">
        <f t="shared" si="53"/>
        <v>0</v>
      </c>
      <c r="AO61" s="169">
        <f t="shared" si="53"/>
        <v>0</v>
      </c>
      <c r="AP61" s="169">
        <f t="shared" si="53"/>
        <v>0</v>
      </c>
      <c r="AQ61" s="169">
        <f t="shared" si="53"/>
        <v>0</v>
      </c>
      <c r="AR61" s="169">
        <f t="shared" si="53"/>
        <v>0</v>
      </c>
      <c r="AS61" s="169">
        <f t="shared" si="53"/>
        <v>0</v>
      </c>
      <c r="AT61" s="169">
        <f t="shared" si="53"/>
        <v>0</v>
      </c>
      <c r="AU61" s="169">
        <f t="shared" si="53"/>
        <v>8.9914701240705525E-2</v>
      </c>
      <c r="AV61" s="169">
        <f t="shared" si="53"/>
        <v>8.9914701240705525E-2</v>
      </c>
      <c r="AW61" s="169">
        <f t="shared" si="53"/>
        <v>8.9914701240705525E-2</v>
      </c>
      <c r="AX61" s="169">
        <f t="shared" si="54"/>
        <v>8.9914701240705525E-2</v>
      </c>
      <c r="AY61" s="169">
        <f t="shared" si="54"/>
        <v>8.9914701240705525E-2</v>
      </c>
      <c r="AZ61" s="169">
        <f t="shared" si="54"/>
        <v>8.9914701240705525E-2</v>
      </c>
      <c r="BA61" s="169">
        <f t="shared" si="54"/>
        <v>8.9914701240705525E-2</v>
      </c>
      <c r="BB61" s="169">
        <f t="shared" si="54"/>
        <v>8.9914701240705525E-2</v>
      </c>
      <c r="BC61" s="169">
        <f t="shared" si="54"/>
        <v>8.9914701240705525E-2</v>
      </c>
      <c r="BD61" s="169">
        <f t="shared" si="54"/>
        <v>8.9914701240705525E-2</v>
      </c>
      <c r="BE61" s="169">
        <f t="shared" si="54"/>
        <v>8.9914701240705525E-2</v>
      </c>
      <c r="BF61" s="169">
        <f t="shared" si="54"/>
        <v>8.9914701240705525E-2</v>
      </c>
      <c r="BG61" s="169">
        <f t="shared" si="54"/>
        <v>8.9914701240705525E-2</v>
      </c>
      <c r="BH61" s="169">
        <f t="shared" si="55"/>
        <v>8.9914701240705525E-2</v>
      </c>
      <c r="BI61" s="169">
        <f t="shared" si="55"/>
        <v>8.9914701240705525E-2</v>
      </c>
      <c r="BJ61" s="169">
        <f t="shared" si="55"/>
        <v>8.9914701240705525E-2</v>
      </c>
      <c r="BK61" s="169">
        <f t="shared" si="55"/>
        <v>8.9914701240705525E-2</v>
      </c>
      <c r="BL61" s="169">
        <f t="shared" si="55"/>
        <v>8.9914701240705525E-2</v>
      </c>
      <c r="BM61" s="169">
        <f t="shared" si="55"/>
        <v>8.9914701240705525E-2</v>
      </c>
      <c r="BN61" s="169">
        <f t="shared" si="55"/>
        <v>8.9914701240705525E-2</v>
      </c>
      <c r="BO61" s="169">
        <f t="shared" si="55"/>
        <v>8.9914701240705525E-2</v>
      </c>
      <c r="BP61" s="169">
        <f t="shared" si="55"/>
        <v>8.9914701240705525E-2</v>
      </c>
      <c r="BQ61" s="169">
        <f t="shared" si="55"/>
        <v>8.9914701240705525E-2</v>
      </c>
      <c r="BR61" s="169">
        <f t="shared" si="56"/>
        <v>8.9914701240705525E-2</v>
      </c>
      <c r="BS61" s="169">
        <f t="shared" si="56"/>
        <v>8.9914701240705525E-2</v>
      </c>
      <c r="BT61" s="169">
        <f t="shared" si="56"/>
        <v>8.9914701240705525E-2</v>
      </c>
      <c r="BU61" s="169">
        <f t="shared" si="56"/>
        <v>8.9914701240705525E-2</v>
      </c>
      <c r="BV61" s="169">
        <f t="shared" si="56"/>
        <v>8.9914701240705525E-2</v>
      </c>
      <c r="BW61" s="169">
        <f t="shared" si="56"/>
        <v>8.9914701240705525E-2</v>
      </c>
      <c r="BX61" s="169">
        <f t="shared" si="56"/>
        <v>8.9914701240705525E-2</v>
      </c>
      <c r="BY61" s="169">
        <f t="shared" si="56"/>
        <v>8.9914701240705525E-2</v>
      </c>
      <c r="BZ61" s="169">
        <f t="shared" si="56"/>
        <v>8.9914701240705525E-2</v>
      </c>
      <c r="CA61" s="169">
        <f t="shared" si="56"/>
        <v>8.9914701240705525E-2</v>
      </c>
      <c r="CB61" s="169">
        <f t="shared" si="57"/>
        <v>8.9914701240705525E-2</v>
      </c>
      <c r="CC61" s="169">
        <f t="shared" si="57"/>
        <v>8.9914701240705525E-2</v>
      </c>
      <c r="CD61" s="169">
        <f t="shared" si="57"/>
        <v>8.9914701240705525E-2</v>
      </c>
      <c r="CE61" s="169">
        <f t="shared" si="57"/>
        <v>8.9914701240705525E-2</v>
      </c>
      <c r="CF61" s="169">
        <f t="shared" si="57"/>
        <v>8.9914701240705525E-2</v>
      </c>
      <c r="CG61" s="169">
        <f t="shared" si="57"/>
        <v>8.9914701240705525E-2</v>
      </c>
      <c r="CH61" s="169">
        <f t="shared" si="57"/>
        <v>8.9914701240705525E-2</v>
      </c>
    </row>
    <row r="62" spans="6:86" s="36" customFormat="1" outlineLevel="1" x14ac:dyDescent="0.2">
      <c r="F62" s="74">
        <f>Ts_First_Fin_Yr-1+ROWS(F$25:F62)</f>
        <v>2061</v>
      </c>
      <c r="G62" s="167">
        <f t="shared" si="58"/>
        <v>50</v>
      </c>
      <c r="H62" s="56">
        <f t="shared" si="59"/>
        <v>4.4786034270995652</v>
      </c>
      <c r="J62" s="169">
        <f t="shared" si="50"/>
        <v>0</v>
      </c>
      <c r="K62" s="169">
        <f t="shared" si="50"/>
        <v>0</v>
      </c>
      <c r="L62" s="169">
        <f t="shared" si="50"/>
        <v>0</v>
      </c>
      <c r="M62" s="169">
        <f t="shared" si="50"/>
        <v>0</v>
      </c>
      <c r="N62" s="169">
        <f t="shared" si="50"/>
        <v>0</v>
      </c>
      <c r="O62" s="169">
        <f t="shared" si="50"/>
        <v>0</v>
      </c>
      <c r="P62" s="169">
        <f t="shared" si="50"/>
        <v>0</v>
      </c>
      <c r="Q62" s="169">
        <f t="shared" si="50"/>
        <v>0</v>
      </c>
      <c r="R62" s="169">
        <f t="shared" si="50"/>
        <v>0</v>
      </c>
      <c r="S62" s="169">
        <f t="shared" si="50"/>
        <v>0</v>
      </c>
      <c r="T62" s="169">
        <f t="shared" si="51"/>
        <v>0</v>
      </c>
      <c r="U62" s="169">
        <f t="shared" si="51"/>
        <v>0</v>
      </c>
      <c r="V62" s="169">
        <f t="shared" si="51"/>
        <v>0</v>
      </c>
      <c r="W62" s="169">
        <f t="shared" si="51"/>
        <v>0</v>
      </c>
      <c r="X62" s="169">
        <f t="shared" si="51"/>
        <v>0</v>
      </c>
      <c r="Y62" s="169">
        <f t="shared" si="51"/>
        <v>0</v>
      </c>
      <c r="Z62" s="169">
        <f t="shared" si="51"/>
        <v>0</v>
      </c>
      <c r="AA62" s="169">
        <f t="shared" si="51"/>
        <v>0</v>
      </c>
      <c r="AB62" s="169">
        <f t="shared" si="51"/>
        <v>0</v>
      </c>
      <c r="AC62" s="169">
        <f t="shared" si="51"/>
        <v>0</v>
      </c>
      <c r="AD62" s="169">
        <f t="shared" si="52"/>
        <v>0</v>
      </c>
      <c r="AE62" s="169">
        <f t="shared" si="52"/>
        <v>0</v>
      </c>
      <c r="AF62" s="169">
        <f t="shared" si="52"/>
        <v>0</v>
      </c>
      <c r="AG62" s="169">
        <f t="shared" si="52"/>
        <v>0</v>
      </c>
      <c r="AH62" s="169">
        <f t="shared" si="52"/>
        <v>0</v>
      </c>
      <c r="AI62" s="169">
        <f t="shared" si="52"/>
        <v>0</v>
      </c>
      <c r="AJ62" s="169">
        <f t="shared" si="52"/>
        <v>0</v>
      </c>
      <c r="AK62" s="169">
        <f t="shared" si="52"/>
        <v>0</v>
      </c>
      <c r="AL62" s="169">
        <f t="shared" si="52"/>
        <v>0</v>
      </c>
      <c r="AM62" s="169">
        <f t="shared" si="52"/>
        <v>0</v>
      </c>
      <c r="AN62" s="169">
        <f t="shared" si="53"/>
        <v>0</v>
      </c>
      <c r="AO62" s="169">
        <f t="shared" si="53"/>
        <v>0</v>
      </c>
      <c r="AP62" s="169">
        <f t="shared" si="53"/>
        <v>0</v>
      </c>
      <c r="AQ62" s="169">
        <f t="shared" si="53"/>
        <v>0</v>
      </c>
      <c r="AR62" s="169">
        <f t="shared" si="53"/>
        <v>0</v>
      </c>
      <c r="AS62" s="169">
        <f t="shared" si="53"/>
        <v>0</v>
      </c>
      <c r="AT62" s="169">
        <f t="shared" si="53"/>
        <v>0</v>
      </c>
      <c r="AU62" s="169">
        <f t="shared" si="53"/>
        <v>0</v>
      </c>
      <c r="AV62" s="169">
        <f t="shared" si="53"/>
        <v>8.9572068541991304E-2</v>
      </c>
      <c r="AW62" s="169">
        <f t="shared" si="53"/>
        <v>8.9572068541991304E-2</v>
      </c>
      <c r="AX62" s="169">
        <f t="shared" si="54"/>
        <v>8.9572068541991304E-2</v>
      </c>
      <c r="AY62" s="169">
        <f t="shared" si="54"/>
        <v>8.9572068541991304E-2</v>
      </c>
      <c r="AZ62" s="169">
        <f t="shared" si="54"/>
        <v>8.9572068541991304E-2</v>
      </c>
      <c r="BA62" s="169">
        <f t="shared" si="54"/>
        <v>8.9572068541991304E-2</v>
      </c>
      <c r="BB62" s="169">
        <f t="shared" si="54"/>
        <v>8.9572068541991304E-2</v>
      </c>
      <c r="BC62" s="169">
        <f t="shared" si="54"/>
        <v>8.9572068541991304E-2</v>
      </c>
      <c r="BD62" s="169">
        <f t="shared" si="54"/>
        <v>8.9572068541991304E-2</v>
      </c>
      <c r="BE62" s="169">
        <f t="shared" si="54"/>
        <v>8.9572068541991304E-2</v>
      </c>
      <c r="BF62" s="169">
        <f t="shared" si="54"/>
        <v>8.9572068541991304E-2</v>
      </c>
      <c r="BG62" s="169">
        <f t="shared" si="54"/>
        <v>8.9572068541991304E-2</v>
      </c>
      <c r="BH62" s="169">
        <f t="shared" si="55"/>
        <v>8.9572068541991304E-2</v>
      </c>
      <c r="BI62" s="169">
        <f t="shared" si="55"/>
        <v>8.9572068541991304E-2</v>
      </c>
      <c r="BJ62" s="169">
        <f t="shared" si="55"/>
        <v>8.9572068541991304E-2</v>
      </c>
      <c r="BK62" s="169">
        <f t="shared" si="55"/>
        <v>8.9572068541991304E-2</v>
      </c>
      <c r="BL62" s="169">
        <f t="shared" si="55"/>
        <v>8.9572068541991304E-2</v>
      </c>
      <c r="BM62" s="169">
        <f t="shared" si="55"/>
        <v>8.9572068541991304E-2</v>
      </c>
      <c r="BN62" s="169">
        <f t="shared" si="55"/>
        <v>8.9572068541991304E-2</v>
      </c>
      <c r="BO62" s="169">
        <f t="shared" si="55"/>
        <v>8.9572068541991304E-2</v>
      </c>
      <c r="BP62" s="169">
        <f t="shared" si="55"/>
        <v>8.9572068541991304E-2</v>
      </c>
      <c r="BQ62" s="169">
        <f t="shared" si="55"/>
        <v>8.9572068541991304E-2</v>
      </c>
      <c r="BR62" s="169">
        <f t="shared" si="56"/>
        <v>8.9572068541991304E-2</v>
      </c>
      <c r="BS62" s="169">
        <f t="shared" si="56"/>
        <v>8.9572068541991304E-2</v>
      </c>
      <c r="BT62" s="169">
        <f t="shared" si="56"/>
        <v>8.9572068541991304E-2</v>
      </c>
      <c r="BU62" s="169">
        <f t="shared" si="56"/>
        <v>8.9572068541991304E-2</v>
      </c>
      <c r="BV62" s="169">
        <f t="shared" si="56"/>
        <v>8.9572068541991304E-2</v>
      </c>
      <c r="BW62" s="169">
        <f t="shared" si="56"/>
        <v>8.9572068541991304E-2</v>
      </c>
      <c r="BX62" s="169">
        <f t="shared" si="56"/>
        <v>8.9572068541991304E-2</v>
      </c>
      <c r="BY62" s="169">
        <f t="shared" si="56"/>
        <v>8.9572068541991304E-2</v>
      </c>
      <c r="BZ62" s="169">
        <f t="shared" si="56"/>
        <v>8.9572068541991304E-2</v>
      </c>
      <c r="CA62" s="169">
        <f t="shared" si="56"/>
        <v>8.9572068541991304E-2</v>
      </c>
      <c r="CB62" s="169">
        <f t="shared" si="57"/>
        <v>8.9572068541991304E-2</v>
      </c>
      <c r="CC62" s="169">
        <f t="shared" si="57"/>
        <v>8.9572068541991304E-2</v>
      </c>
      <c r="CD62" s="169">
        <f t="shared" si="57"/>
        <v>8.9572068541991304E-2</v>
      </c>
      <c r="CE62" s="169">
        <f t="shared" si="57"/>
        <v>8.9572068541991304E-2</v>
      </c>
      <c r="CF62" s="169">
        <f t="shared" si="57"/>
        <v>8.9572068541991304E-2</v>
      </c>
      <c r="CG62" s="169">
        <f t="shared" si="57"/>
        <v>8.9572068541991304E-2</v>
      </c>
      <c r="CH62" s="169">
        <f t="shared" si="57"/>
        <v>8.9572068541991304E-2</v>
      </c>
    </row>
    <row r="63" spans="6:86" s="36" customFormat="1" outlineLevel="1" x14ac:dyDescent="0.2">
      <c r="F63" s="74">
        <f>Ts_First_Fin_Yr-1+ROWS(F$25:F63)</f>
        <v>2062</v>
      </c>
      <c r="G63" s="167">
        <f t="shared" si="58"/>
        <v>50</v>
      </c>
      <c r="H63" s="56">
        <f t="shared" si="59"/>
        <v>4.4474549999437274</v>
      </c>
      <c r="J63" s="169">
        <f t="shared" si="50"/>
        <v>0</v>
      </c>
      <c r="K63" s="169">
        <f t="shared" si="50"/>
        <v>0</v>
      </c>
      <c r="L63" s="169">
        <f t="shared" si="50"/>
        <v>0</v>
      </c>
      <c r="M63" s="169">
        <f t="shared" si="50"/>
        <v>0</v>
      </c>
      <c r="N63" s="169">
        <f t="shared" si="50"/>
        <v>0</v>
      </c>
      <c r="O63" s="169">
        <f t="shared" si="50"/>
        <v>0</v>
      </c>
      <c r="P63" s="169">
        <f t="shared" si="50"/>
        <v>0</v>
      </c>
      <c r="Q63" s="169">
        <f t="shared" si="50"/>
        <v>0</v>
      </c>
      <c r="R63" s="169">
        <f t="shared" si="50"/>
        <v>0</v>
      </c>
      <c r="S63" s="169">
        <f t="shared" si="50"/>
        <v>0</v>
      </c>
      <c r="T63" s="169">
        <f t="shared" si="51"/>
        <v>0</v>
      </c>
      <c r="U63" s="169">
        <f t="shared" si="51"/>
        <v>0</v>
      </c>
      <c r="V63" s="169">
        <f t="shared" si="51"/>
        <v>0</v>
      </c>
      <c r="W63" s="169">
        <f t="shared" si="51"/>
        <v>0</v>
      </c>
      <c r="X63" s="169">
        <f t="shared" si="51"/>
        <v>0</v>
      </c>
      <c r="Y63" s="169">
        <f t="shared" si="51"/>
        <v>0</v>
      </c>
      <c r="Z63" s="169">
        <f t="shared" si="51"/>
        <v>0</v>
      </c>
      <c r="AA63" s="169">
        <f t="shared" si="51"/>
        <v>0</v>
      </c>
      <c r="AB63" s="169">
        <f t="shared" si="51"/>
        <v>0</v>
      </c>
      <c r="AC63" s="169">
        <f t="shared" si="51"/>
        <v>0</v>
      </c>
      <c r="AD63" s="169">
        <f t="shared" si="52"/>
        <v>0</v>
      </c>
      <c r="AE63" s="169">
        <f t="shared" si="52"/>
        <v>0</v>
      </c>
      <c r="AF63" s="169">
        <f t="shared" si="52"/>
        <v>0</v>
      </c>
      <c r="AG63" s="169">
        <f t="shared" si="52"/>
        <v>0</v>
      </c>
      <c r="AH63" s="169">
        <f t="shared" si="52"/>
        <v>0</v>
      </c>
      <c r="AI63" s="169">
        <f t="shared" si="52"/>
        <v>0</v>
      </c>
      <c r="AJ63" s="169">
        <f t="shared" si="52"/>
        <v>0</v>
      </c>
      <c r="AK63" s="169">
        <f t="shared" si="52"/>
        <v>0</v>
      </c>
      <c r="AL63" s="169">
        <f t="shared" si="52"/>
        <v>0</v>
      </c>
      <c r="AM63" s="169">
        <f t="shared" si="52"/>
        <v>0</v>
      </c>
      <c r="AN63" s="169">
        <f t="shared" si="53"/>
        <v>0</v>
      </c>
      <c r="AO63" s="169">
        <f t="shared" si="53"/>
        <v>0</v>
      </c>
      <c r="AP63" s="169">
        <f t="shared" si="53"/>
        <v>0</v>
      </c>
      <c r="AQ63" s="169">
        <f t="shared" si="53"/>
        <v>0</v>
      </c>
      <c r="AR63" s="169">
        <f t="shared" si="53"/>
        <v>0</v>
      </c>
      <c r="AS63" s="169">
        <f t="shared" si="53"/>
        <v>0</v>
      </c>
      <c r="AT63" s="169">
        <f t="shared" si="53"/>
        <v>0</v>
      </c>
      <c r="AU63" s="169">
        <f t="shared" si="53"/>
        <v>0</v>
      </c>
      <c r="AV63" s="169">
        <f t="shared" si="53"/>
        <v>0</v>
      </c>
      <c r="AW63" s="169">
        <f t="shared" si="53"/>
        <v>8.8949099998874542E-2</v>
      </c>
      <c r="AX63" s="169">
        <f t="shared" si="54"/>
        <v>8.8949099998874542E-2</v>
      </c>
      <c r="AY63" s="169">
        <f t="shared" si="54"/>
        <v>8.8949099998874542E-2</v>
      </c>
      <c r="AZ63" s="169">
        <f t="shared" si="54"/>
        <v>8.8949099998874542E-2</v>
      </c>
      <c r="BA63" s="169">
        <f t="shared" si="54"/>
        <v>8.8949099998874542E-2</v>
      </c>
      <c r="BB63" s="169">
        <f t="shared" si="54"/>
        <v>8.8949099998874542E-2</v>
      </c>
      <c r="BC63" s="169">
        <f t="shared" si="54"/>
        <v>8.8949099998874542E-2</v>
      </c>
      <c r="BD63" s="169">
        <f t="shared" si="54"/>
        <v>8.8949099998874542E-2</v>
      </c>
      <c r="BE63" s="169">
        <f t="shared" si="54"/>
        <v>8.8949099998874542E-2</v>
      </c>
      <c r="BF63" s="169">
        <f t="shared" si="54"/>
        <v>8.8949099998874542E-2</v>
      </c>
      <c r="BG63" s="169">
        <f t="shared" si="54"/>
        <v>8.8949099998874542E-2</v>
      </c>
      <c r="BH63" s="169">
        <f t="shared" si="55"/>
        <v>8.8949099998874542E-2</v>
      </c>
      <c r="BI63" s="169">
        <f t="shared" si="55"/>
        <v>8.8949099998874542E-2</v>
      </c>
      <c r="BJ63" s="169">
        <f t="shared" si="55"/>
        <v>8.8949099998874542E-2</v>
      </c>
      <c r="BK63" s="169">
        <f t="shared" si="55"/>
        <v>8.8949099998874542E-2</v>
      </c>
      <c r="BL63" s="169">
        <f t="shared" si="55"/>
        <v>8.8949099998874542E-2</v>
      </c>
      <c r="BM63" s="169">
        <f t="shared" si="55"/>
        <v>8.8949099998874542E-2</v>
      </c>
      <c r="BN63" s="169">
        <f t="shared" si="55"/>
        <v>8.8949099998874542E-2</v>
      </c>
      <c r="BO63" s="169">
        <f t="shared" si="55"/>
        <v>8.8949099998874542E-2</v>
      </c>
      <c r="BP63" s="169">
        <f t="shared" si="55"/>
        <v>8.8949099998874542E-2</v>
      </c>
      <c r="BQ63" s="169">
        <f t="shared" si="55"/>
        <v>8.8949099998874542E-2</v>
      </c>
      <c r="BR63" s="169">
        <f t="shared" si="56"/>
        <v>8.8949099998874542E-2</v>
      </c>
      <c r="BS63" s="169">
        <f t="shared" si="56"/>
        <v>8.8949099998874542E-2</v>
      </c>
      <c r="BT63" s="169">
        <f t="shared" si="56"/>
        <v>8.8949099998874542E-2</v>
      </c>
      <c r="BU63" s="169">
        <f t="shared" si="56"/>
        <v>8.8949099998874542E-2</v>
      </c>
      <c r="BV63" s="169">
        <f t="shared" si="56"/>
        <v>8.8949099998874542E-2</v>
      </c>
      <c r="BW63" s="169">
        <f t="shared" si="56"/>
        <v>8.8949099998874542E-2</v>
      </c>
      <c r="BX63" s="169">
        <f t="shared" si="56"/>
        <v>8.8949099998874542E-2</v>
      </c>
      <c r="BY63" s="169">
        <f t="shared" si="56"/>
        <v>8.8949099998874542E-2</v>
      </c>
      <c r="BZ63" s="169">
        <f t="shared" si="56"/>
        <v>8.8949099998874542E-2</v>
      </c>
      <c r="CA63" s="169">
        <f t="shared" si="56"/>
        <v>8.8949099998874542E-2</v>
      </c>
      <c r="CB63" s="169">
        <f t="shared" si="57"/>
        <v>8.8949099998874542E-2</v>
      </c>
      <c r="CC63" s="169">
        <f t="shared" si="57"/>
        <v>8.8949099998874542E-2</v>
      </c>
      <c r="CD63" s="169">
        <f t="shared" si="57"/>
        <v>8.8949099998874542E-2</v>
      </c>
      <c r="CE63" s="169">
        <f t="shared" si="57"/>
        <v>8.8949099998874542E-2</v>
      </c>
      <c r="CF63" s="169">
        <f t="shared" si="57"/>
        <v>8.8949099998874542E-2</v>
      </c>
      <c r="CG63" s="169">
        <f t="shared" si="57"/>
        <v>8.8949099998874542E-2</v>
      </c>
      <c r="CH63" s="169">
        <f t="shared" si="57"/>
        <v>8.8949099998874542E-2</v>
      </c>
    </row>
    <row r="64" spans="6:86" s="36" customFormat="1" outlineLevel="1" x14ac:dyDescent="0.2">
      <c r="F64" s="74">
        <f>Ts_First_Fin_Yr-1+ROWS(F$25:F64)</f>
        <v>2063</v>
      </c>
      <c r="G64" s="167">
        <f t="shared" si="58"/>
        <v>50</v>
      </c>
      <c r="H64" s="56">
        <f t="shared" si="59"/>
        <v>4.4256511009346413</v>
      </c>
      <c r="J64" s="169">
        <f t="shared" si="50"/>
        <v>0</v>
      </c>
      <c r="K64" s="169">
        <f t="shared" si="50"/>
        <v>0</v>
      </c>
      <c r="L64" s="169">
        <f t="shared" si="50"/>
        <v>0</v>
      </c>
      <c r="M64" s="169">
        <f t="shared" si="50"/>
        <v>0</v>
      </c>
      <c r="N64" s="169">
        <f t="shared" si="50"/>
        <v>0</v>
      </c>
      <c r="O64" s="169">
        <f t="shared" si="50"/>
        <v>0</v>
      </c>
      <c r="P64" s="169">
        <f t="shared" si="50"/>
        <v>0</v>
      </c>
      <c r="Q64" s="169">
        <f t="shared" si="50"/>
        <v>0</v>
      </c>
      <c r="R64" s="169">
        <f t="shared" si="50"/>
        <v>0</v>
      </c>
      <c r="S64" s="169">
        <f t="shared" si="50"/>
        <v>0</v>
      </c>
      <c r="T64" s="169">
        <f t="shared" si="51"/>
        <v>0</v>
      </c>
      <c r="U64" s="169">
        <f t="shared" si="51"/>
        <v>0</v>
      </c>
      <c r="V64" s="169">
        <f t="shared" si="51"/>
        <v>0</v>
      </c>
      <c r="W64" s="169">
        <f t="shared" si="51"/>
        <v>0</v>
      </c>
      <c r="X64" s="169">
        <f t="shared" si="51"/>
        <v>0</v>
      </c>
      <c r="Y64" s="169">
        <f t="shared" si="51"/>
        <v>0</v>
      </c>
      <c r="Z64" s="169">
        <f t="shared" si="51"/>
        <v>0</v>
      </c>
      <c r="AA64" s="169">
        <f t="shared" si="51"/>
        <v>0</v>
      </c>
      <c r="AB64" s="169">
        <f t="shared" si="51"/>
        <v>0</v>
      </c>
      <c r="AC64" s="169">
        <f t="shared" si="51"/>
        <v>0</v>
      </c>
      <c r="AD64" s="169">
        <f t="shared" si="52"/>
        <v>0</v>
      </c>
      <c r="AE64" s="169">
        <f t="shared" si="52"/>
        <v>0</v>
      </c>
      <c r="AF64" s="169">
        <f t="shared" si="52"/>
        <v>0</v>
      </c>
      <c r="AG64" s="169">
        <f t="shared" si="52"/>
        <v>0</v>
      </c>
      <c r="AH64" s="169">
        <f t="shared" si="52"/>
        <v>0</v>
      </c>
      <c r="AI64" s="169">
        <f t="shared" si="52"/>
        <v>0</v>
      </c>
      <c r="AJ64" s="169">
        <f t="shared" si="52"/>
        <v>0</v>
      </c>
      <c r="AK64" s="169">
        <f t="shared" si="52"/>
        <v>0</v>
      </c>
      <c r="AL64" s="169">
        <f t="shared" si="52"/>
        <v>0</v>
      </c>
      <c r="AM64" s="169">
        <f t="shared" si="52"/>
        <v>0</v>
      </c>
      <c r="AN64" s="169">
        <f t="shared" si="53"/>
        <v>0</v>
      </c>
      <c r="AO64" s="169">
        <f t="shared" si="53"/>
        <v>0</v>
      </c>
      <c r="AP64" s="169">
        <f t="shared" si="53"/>
        <v>0</v>
      </c>
      <c r="AQ64" s="169">
        <f t="shared" si="53"/>
        <v>0</v>
      </c>
      <c r="AR64" s="169">
        <f t="shared" si="53"/>
        <v>0</v>
      </c>
      <c r="AS64" s="169">
        <f t="shared" si="53"/>
        <v>0</v>
      </c>
      <c r="AT64" s="169">
        <f t="shared" si="53"/>
        <v>0</v>
      </c>
      <c r="AU64" s="169">
        <f t="shared" si="53"/>
        <v>0</v>
      </c>
      <c r="AV64" s="169">
        <f t="shared" si="53"/>
        <v>0</v>
      </c>
      <c r="AW64" s="169">
        <f t="shared" si="53"/>
        <v>0</v>
      </c>
      <c r="AX64" s="169">
        <f t="shared" si="54"/>
        <v>8.8513022018692822E-2</v>
      </c>
      <c r="AY64" s="169">
        <f t="shared" si="54"/>
        <v>8.8513022018692822E-2</v>
      </c>
      <c r="AZ64" s="169">
        <f t="shared" si="54"/>
        <v>8.8513022018692822E-2</v>
      </c>
      <c r="BA64" s="169">
        <f t="shared" si="54"/>
        <v>8.8513022018692822E-2</v>
      </c>
      <c r="BB64" s="169">
        <f t="shared" si="54"/>
        <v>8.8513022018692822E-2</v>
      </c>
      <c r="BC64" s="169">
        <f t="shared" si="54"/>
        <v>8.8513022018692822E-2</v>
      </c>
      <c r="BD64" s="169">
        <f t="shared" si="54"/>
        <v>8.8513022018692822E-2</v>
      </c>
      <c r="BE64" s="169">
        <f t="shared" si="54"/>
        <v>8.8513022018692822E-2</v>
      </c>
      <c r="BF64" s="169">
        <f t="shared" si="54"/>
        <v>8.8513022018692822E-2</v>
      </c>
      <c r="BG64" s="169">
        <f t="shared" si="54"/>
        <v>8.8513022018692822E-2</v>
      </c>
      <c r="BH64" s="169">
        <f t="shared" si="55"/>
        <v>8.8513022018692822E-2</v>
      </c>
      <c r="BI64" s="169">
        <f t="shared" si="55"/>
        <v>8.8513022018692822E-2</v>
      </c>
      <c r="BJ64" s="169">
        <f t="shared" si="55"/>
        <v>8.8513022018692822E-2</v>
      </c>
      <c r="BK64" s="169">
        <f t="shared" si="55"/>
        <v>8.8513022018692822E-2</v>
      </c>
      <c r="BL64" s="169">
        <f t="shared" si="55"/>
        <v>8.8513022018692822E-2</v>
      </c>
      <c r="BM64" s="169">
        <f t="shared" si="55"/>
        <v>8.8513022018692822E-2</v>
      </c>
      <c r="BN64" s="169">
        <f t="shared" si="55"/>
        <v>8.8513022018692822E-2</v>
      </c>
      <c r="BO64" s="169">
        <f t="shared" si="55"/>
        <v>8.8513022018692822E-2</v>
      </c>
      <c r="BP64" s="169">
        <f t="shared" si="55"/>
        <v>8.8513022018692822E-2</v>
      </c>
      <c r="BQ64" s="169">
        <f t="shared" si="55"/>
        <v>8.8513022018692822E-2</v>
      </c>
      <c r="BR64" s="169">
        <f t="shared" si="56"/>
        <v>8.8513022018692822E-2</v>
      </c>
      <c r="BS64" s="169">
        <f t="shared" si="56"/>
        <v>8.8513022018692822E-2</v>
      </c>
      <c r="BT64" s="169">
        <f t="shared" si="56"/>
        <v>8.8513022018692822E-2</v>
      </c>
      <c r="BU64" s="169">
        <f t="shared" si="56"/>
        <v>8.8513022018692822E-2</v>
      </c>
      <c r="BV64" s="169">
        <f t="shared" si="56"/>
        <v>8.8513022018692822E-2</v>
      </c>
      <c r="BW64" s="169">
        <f t="shared" si="56"/>
        <v>8.8513022018692822E-2</v>
      </c>
      <c r="BX64" s="169">
        <f t="shared" si="56"/>
        <v>8.8513022018692822E-2</v>
      </c>
      <c r="BY64" s="169">
        <f t="shared" si="56"/>
        <v>8.8513022018692822E-2</v>
      </c>
      <c r="BZ64" s="169">
        <f t="shared" si="56"/>
        <v>8.8513022018692822E-2</v>
      </c>
      <c r="CA64" s="169">
        <f t="shared" si="56"/>
        <v>8.8513022018692822E-2</v>
      </c>
      <c r="CB64" s="169">
        <f t="shared" si="57"/>
        <v>8.8513022018692822E-2</v>
      </c>
      <c r="CC64" s="169">
        <f t="shared" si="57"/>
        <v>8.8513022018692822E-2</v>
      </c>
      <c r="CD64" s="169">
        <f t="shared" si="57"/>
        <v>8.8513022018692822E-2</v>
      </c>
      <c r="CE64" s="169">
        <f t="shared" si="57"/>
        <v>8.8513022018692822E-2</v>
      </c>
      <c r="CF64" s="169">
        <f t="shared" si="57"/>
        <v>8.8513022018692822E-2</v>
      </c>
      <c r="CG64" s="169">
        <f t="shared" si="57"/>
        <v>8.8513022018692822E-2</v>
      </c>
      <c r="CH64" s="169">
        <f t="shared" si="57"/>
        <v>8.8513022018692822E-2</v>
      </c>
    </row>
    <row r="65" spans="6:86" s="36" customFormat="1" outlineLevel="1" x14ac:dyDescent="0.2">
      <c r="F65" s="74">
        <f>Ts_First_Fin_Yr-1+ROWS(F$25:F65)</f>
        <v>2064</v>
      </c>
      <c r="G65" s="167">
        <f t="shared" si="58"/>
        <v>50</v>
      </c>
      <c r="H65" s="56">
        <f t="shared" si="59"/>
        <v>4.3976175164943871</v>
      </c>
      <c r="J65" s="169">
        <f t="shared" ref="J65:S74" si="60">IF(OR(J$9&lt;=$F65,J$9&gt;($F65+$G65)),0,INDEX($J$19:$CH$19,MATCH($F65,$J$9:$CH$9,0))/$G65)</f>
        <v>0</v>
      </c>
      <c r="K65" s="169">
        <f t="shared" si="60"/>
        <v>0</v>
      </c>
      <c r="L65" s="169">
        <f t="shared" si="60"/>
        <v>0</v>
      </c>
      <c r="M65" s="169">
        <f t="shared" si="60"/>
        <v>0</v>
      </c>
      <c r="N65" s="169">
        <f t="shared" si="60"/>
        <v>0</v>
      </c>
      <c r="O65" s="169">
        <f t="shared" si="60"/>
        <v>0</v>
      </c>
      <c r="P65" s="169">
        <f t="shared" si="60"/>
        <v>0</v>
      </c>
      <c r="Q65" s="169">
        <f t="shared" si="60"/>
        <v>0</v>
      </c>
      <c r="R65" s="169">
        <f t="shared" si="60"/>
        <v>0</v>
      </c>
      <c r="S65" s="169">
        <f t="shared" si="60"/>
        <v>0</v>
      </c>
      <c r="T65" s="169">
        <f t="shared" ref="T65:AC74" si="61">IF(OR(T$9&lt;=$F65,T$9&gt;($F65+$G65)),0,INDEX($J$19:$CH$19,MATCH($F65,$J$9:$CH$9,0))/$G65)</f>
        <v>0</v>
      </c>
      <c r="U65" s="169">
        <f t="shared" si="61"/>
        <v>0</v>
      </c>
      <c r="V65" s="169">
        <f t="shared" si="61"/>
        <v>0</v>
      </c>
      <c r="W65" s="169">
        <f t="shared" si="61"/>
        <v>0</v>
      </c>
      <c r="X65" s="169">
        <f t="shared" si="61"/>
        <v>0</v>
      </c>
      <c r="Y65" s="169">
        <f t="shared" si="61"/>
        <v>0</v>
      </c>
      <c r="Z65" s="169">
        <f t="shared" si="61"/>
        <v>0</v>
      </c>
      <c r="AA65" s="169">
        <f t="shared" si="61"/>
        <v>0</v>
      </c>
      <c r="AB65" s="169">
        <f t="shared" si="61"/>
        <v>0</v>
      </c>
      <c r="AC65" s="169">
        <f t="shared" si="61"/>
        <v>0</v>
      </c>
      <c r="AD65" s="169">
        <f t="shared" ref="AD65:AM74" si="62">IF(OR(AD$9&lt;=$F65,AD$9&gt;($F65+$G65)),0,INDEX($J$19:$CH$19,MATCH($F65,$J$9:$CH$9,0))/$G65)</f>
        <v>0</v>
      </c>
      <c r="AE65" s="169">
        <f t="shared" si="62"/>
        <v>0</v>
      </c>
      <c r="AF65" s="169">
        <f t="shared" si="62"/>
        <v>0</v>
      </c>
      <c r="AG65" s="169">
        <f t="shared" si="62"/>
        <v>0</v>
      </c>
      <c r="AH65" s="169">
        <f t="shared" si="62"/>
        <v>0</v>
      </c>
      <c r="AI65" s="169">
        <f t="shared" si="62"/>
        <v>0</v>
      </c>
      <c r="AJ65" s="169">
        <f t="shared" si="62"/>
        <v>0</v>
      </c>
      <c r="AK65" s="169">
        <f t="shared" si="62"/>
        <v>0</v>
      </c>
      <c r="AL65" s="169">
        <f t="shared" si="62"/>
        <v>0</v>
      </c>
      <c r="AM65" s="169">
        <f t="shared" si="62"/>
        <v>0</v>
      </c>
      <c r="AN65" s="169">
        <f t="shared" ref="AN65:AW74" si="63">IF(OR(AN$9&lt;=$F65,AN$9&gt;($F65+$G65)),0,INDEX($J$19:$CH$19,MATCH($F65,$J$9:$CH$9,0))/$G65)</f>
        <v>0</v>
      </c>
      <c r="AO65" s="169">
        <f t="shared" si="63"/>
        <v>0</v>
      </c>
      <c r="AP65" s="169">
        <f t="shared" si="63"/>
        <v>0</v>
      </c>
      <c r="AQ65" s="169">
        <f t="shared" si="63"/>
        <v>0</v>
      </c>
      <c r="AR65" s="169">
        <f t="shared" si="63"/>
        <v>0</v>
      </c>
      <c r="AS65" s="169">
        <f t="shared" si="63"/>
        <v>0</v>
      </c>
      <c r="AT65" s="169">
        <f t="shared" si="63"/>
        <v>0</v>
      </c>
      <c r="AU65" s="169">
        <f t="shared" si="63"/>
        <v>0</v>
      </c>
      <c r="AV65" s="169">
        <f t="shared" si="63"/>
        <v>0</v>
      </c>
      <c r="AW65" s="169">
        <f t="shared" si="63"/>
        <v>0</v>
      </c>
      <c r="AX65" s="169">
        <f t="shared" ref="AX65:BG74" si="64">IF(OR(AX$9&lt;=$F65,AX$9&gt;($F65+$G65)),0,INDEX($J$19:$CH$19,MATCH($F65,$J$9:$CH$9,0))/$G65)</f>
        <v>0</v>
      </c>
      <c r="AY65" s="169">
        <f t="shared" si="64"/>
        <v>8.7952350329887741E-2</v>
      </c>
      <c r="AZ65" s="169">
        <f t="shared" si="64"/>
        <v>8.7952350329887741E-2</v>
      </c>
      <c r="BA65" s="169">
        <f t="shared" si="64"/>
        <v>8.7952350329887741E-2</v>
      </c>
      <c r="BB65" s="169">
        <f t="shared" si="64"/>
        <v>8.7952350329887741E-2</v>
      </c>
      <c r="BC65" s="169">
        <f t="shared" si="64"/>
        <v>8.7952350329887741E-2</v>
      </c>
      <c r="BD65" s="169">
        <f t="shared" si="64"/>
        <v>8.7952350329887741E-2</v>
      </c>
      <c r="BE65" s="169">
        <f t="shared" si="64"/>
        <v>8.7952350329887741E-2</v>
      </c>
      <c r="BF65" s="169">
        <f t="shared" si="64"/>
        <v>8.7952350329887741E-2</v>
      </c>
      <c r="BG65" s="169">
        <f t="shared" si="64"/>
        <v>8.7952350329887741E-2</v>
      </c>
      <c r="BH65" s="169">
        <f t="shared" ref="BH65:BQ74" si="65">IF(OR(BH$9&lt;=$F65,BH$9&gt;($F65+$G65)),0,INDEX($J$19:$CH$19,MATCH($F65,$J$9:$CH$9,0))/$G65)</f>
        <v>8.7952350329887741E-2</v>
      </c>
      <c r="BI65" s="169">
        <f t="shared" si="65"/>
        <v>8.7952350329887741E-2</v>
      </c>
      <c r="BJ65" s="169">
        <f t="shared" si="65"/>
        <v>8.7952350329887741E-2</v>
      </c>
      <c r="BK65" s="169">
        <f t="shared" si="65"/>
        <v>8.7952350329887741E-2</v>
      </c>
      <c r="BL65" s="169">
        <f t="shared" si="65"/>
        <v>8.7952350329887741E-2</v>
      </c>
      <c r="BM65" s="169">
        <f t="shared" si="65"/>
        <v>8.7952350329887741E-2</v>
      </c>
      <c r="BN65" s="169">
        <f t="shared" si="65"/>
        <v>8.7952350329887741E-2</v>
      </c>
      <c r="BO65" s="169">
        <f t="shared" si="65"/>
        <v>8.7952350329887741E-2</v>
      </c>
      <c r="BP65" s="169">
        <f t="shared" si="65"/>
        <v>8.7952350329887741E-2</v>
      </c>
      <c r="BQ65" s="169">
        <f t="shared" si="65"/>
        <v>8.7952350329887741E-2</v>
      </c>
      <c r="BR65" s="169">
        <f t="shared" ref="BR65:CA74" si="66">IF(OR(BR$9&lt;=$F65,BR$9&gt;($F65+$G65)),0,INDEX($J$19:$CH$19,MATCH($F65,$J$9:$CH$9,0))/$G65)</f>
        <v>8.7952350329887741E-2</v>
      </c>
      <c r="BS65" s="169">
        <f t="shared" si="66"/>
        <v>8.7952350329887741E-2</v>
      </c>
      <c r="BT65" s="169">
        <f t="shared" si="66"/>
        <v>8.7952350329887741E-2</v>
      </c>
      <c r="BU65" s="169">
        <f t="shared" si="66"/>
        <v>8.7952350329887741E-2</v>
      </c>
      <c r="BV65" s="169">
        <f t="shared" si="66"/>
        <v>8.7952350329887741E-2</v>
      </c>
      <c r="BW65" s="169">
        <f t="shared" si="66"/>
        <v>8.7952350329887741E-2</v>
      </c>
      <c r="BX65" s="169">
        <f t="shared" si="66"/>
        <v>8.7952350329887741E-2</v>
      </c>
      <c r="BY65" s="169">
        <f t="shared" si="66"/>
        <v>8.7952350329887741E-2</v>
      </c>
      <c r="BZ65" s="169">
        <f t="shared" si="66"/>
        <v>8.7952350329887741E-2</v>
      </c>
      <c r="CA65" s="169">
        <f t="shared" si="66"/>
        <v>8.7952350329887741E-2</v>
      </c>
      <c r="CB65" s="169">
        <f t="shared" ref="CB65:CH74" si="67">IF(OR(CB$9&lt;=$F65,CB$9&gt;($F65+$G65)),0,INDEX($J$19:$CH$19,MATCH($F65,$J$9:$CH$9,0))/$G65)</f>
        <v>8.7952350329887741E-2</v>
      </c>
      <c r="CC65" s="169">
        <f t="shared" si="67"/>
        <v>8.7952350329887741E-2</v>
      </c>
      <c r="CD65" s="169">
        <f t="shared" si="67"/>
        <v>8.7952350329887741E-2</v>
      </c>
      <c r="CE65" s="169">
        <f t="shared" si="67"/>
        <v>8.7952350329887741E-2</v>
      </c>
      <c r="CF65" s="169">
        <f t="shared" si="67"/>
        <v>8.7952350329887741E-2</v>
      </c>
      <c r="CG65" s="169">
        <f t="shared" si="67"/>
        <v>8.7952350329887741E-2</v>
      </c>
      <c r="CH65" s="169">
        <f t="shared" si="67"/>
        <v>8.7952350329887741E-2</v>
      </c>
    </row>
    <row r="66" spans="6:86" s="36" customFormat="1" outlineLevel="1" x14ac:dyDescent="0.2">
      <c r="F66" s="74">
        <f>Ts_First_Fin_Yr-1+ROWS(F$25:F66)</f>
        <v>2065</v>
      </c>
      <c r="G66" s="167">
        <f t="shared" si="58"/>
        <v>50</v>
      </c>
      <c r="H66" s="56">
        <f t="shared" si="59"/>
        <v>4.3789284602008847</v>
      </c>
      <c r="J66" s="169">
        <f t="shared" si="60"/>
        <v>0</v>
      </c>
      <c r="K66" s="169">
        <f t="shared" si="60"/>
        <v>0</v>
      </c>
      <c r="L66" s="169">
        <f t="shared" si="60"/>
        <v>0</v>
      </c>
      <c r="M66" s="169">
        <f t="shared" si="60"/>
        <v>0</v>
      </c>
      <c r="N66" s="169">
        <f t="shared" si="60"/>
        <v>0</v>
      </c>
      <c r="O66" s="169">
        <f t="shared" si="60"/>
        <v>0</v>
      </c>
      <c r="P66" s="169">
        <f t="shared" si="60"/>
        <v>0</v>
      </c>
      <c r="Q66" s="169">
        <f t="shared" si="60"/>
        <v>0</v>
      </c>
      <c r="R66" s="169">
        <f t="shared" si="60"/>
        <v>0</v>
      </c>
      <c r="S66" s="169">
        <f t="shared" si="60"/>
        <v>0</v>
      </c>
      <c r="T66" s="169">
        <f t="shared" si="61"/>
        <v>0</v>
      </c>
      <c r="U66" s="169">
        <f t="shared" si="61"/>
        <v>0</v>
      </c>
      <c r="V66" s="169">
        <f t="shared" si="61"/>
        <v>0</v>
      </c>
      <c r="W66" s="169">
        <f t="shared" si="61"/>
        <v>0</v>
      </c>
      <c r="X66" s="169">
        <f t="shared" si="61"/>
        <v>0</v>
      </c>
      <c r="Y66" s="169">
        <f t="shared" si="61"/>
        <v>0</v>
      </c>
      <c r="Z66" s="169">
        <f t="shared" si="61"/>
        <v>0</v>
      </c>
      <c r="AA66" s="169">
        <f t="shared" si="61"/>
        <v>0</v>
      </c>
      <c r="AB66" s="169">
        <f t="shared" si="61"/>
        <v>0</v>
      </c>
      <c r="AC66" s="169">
        <f t="shared" si="61"/>
        <v>0</v>
      </c>
      <c r="AD66" s="169">
        <f t="shared" si="62"/>
        <v>0</v>
      </c>
      <c r="AE66" s="169">
        <f t="shared" si="62"/>
        <v>0</v>
      </c>
      <c r="AF66" s="169">
        <f t="shared" si="62"/>
        <v>0</v>
      </c>
      <c r="AG66" s="169">
        <f t="shared" si="62"/>
        <v>0</v>
      </c>
      <c r="AH66" s="169">
        <f t="shared" si="62"/>
        <v>0</v>
      </c>
      <c r="AI66" s="169">
        <f t="shared" si="62"/>
        <v>0</v>
      </c>
      <c r="AJ66" s="169">
        <f t="shared" si="62"/>
        <v>0</v>
      </c>
      <c r="AK66" s="169">
        <f t="shared" si="62"/>
        <v>0</v>
      </c>
      <c r="AL66" s="169">
        <f t="shared" si="62"/>
        <v>0</v>
      </c>
      <c r="AM66" s="169">
        <f t="shared" si="62"/>
        <v>0</v>
      </c>
      <c r="AN66" s="169">
        <f t="shared" si="63"/>
        <v>0</v>
      </c>
      <c r="AO66" s="169">
        <f t="shared" si="63"/>
        <v>0</v>
      </c>
      <c r="AP66" s="169">
        <f t="shared" si="63"/>
        <v>0</v>
      </c>
      <c r="AQ66" s="169">
        <f t="shared" si="63"/>
        <v>0</v>
      </c>
      <c r="AR66" s="169">
        <f t="shared" si="63"/>
        <v>0</v>
      </c>
      <c r="AS66" s="169">
        <f t="shared" si="63"/>
        <v>0</v>
      </c>
      <c r="AT66" s="169">
        <f t="shared" si="63"/>
        <v>0</v>
      </c>
      <c r="AU66" s="169">
        <f t="shared" si="63"/>
        <v>0</v>
      </c>
      <c r="AV66" s="169">
        <f t="shared" si="63"/>
        <v>0</v>
      </c>
      <c r="AW66" s="169">
        <f t="shared" si="63"/>
        <v>0</v>
      </c>
      <c r="AX66" s="169">
        <f t="shared" si="64"/>
        <v>0</v>
      </c>
      <c r="AY66" s="169">
        <f t="shared" si="64"/>
        <v>0</v>
      </c>
      <c r="AZ66" s="169">
        <f t="shared" si="64"/>
        <v>8.7578569204017687E-2</v>
      </c>
      <c r="BA66" s="169">
        <f t="shared" si="64"/>
        <v>8.7578569204017687E-2</v>
      </c>
      <c r="BB66" s="169">
        <f t="shared" si="64"/>
        <v>8.7578569204017687E-2</v>
      </c>
      <c r="BC66" s="169">
        <f t="shared" si="64"/>
        <v>8.7578569204017687E-2</v>
      </c>
      <c r="BD66" s="169">
        <f t="shared" si="64"/>
        <v>8.7578569204017687E-2</v>
      </c>
      <c r="BE66" s="169">
        <f t="shared" si="64"/>
        <v>8.7578569204017687E-2</v>
      </c>
      <c r="BF66" s="169">
        <f t="shared" si="64"/>
        <v>8.7578569204017687E-2</v>
      </c>
      <c r="BG66" s="169">
        <f t="shared" si="64"/>
        <v>8.7578569204017687E-2</v>
      </c>
      <c r="BH66" s="169">
        <f t="shared" si="65"/>
        <v>8.7578569204017687E-2</v>
      </c>
      <c r="BI66" s="169">
        <f t="shared" si="65"/>
        <v>8.7578569204017687E-2</v>
      </c>
      <c r="BJ66" s="169">
        <f t="shared" si="65"/>
        <v>8.7578569204017687E-2</v>
      </c>
      <c r="BK66" s="169">
        <f t="shared" si="65"/>
        <v>8.7578569204017687E-2</v>
      </c>
      <c r="BL66" s="169">
        <f t="shared" si="65"/>
        <v>8.7578569204017687E-2</v>
      </c>
      <c r="BM66" s="169">
        <f t="shared" si="65"/>
        <v>8.7578569204017687E-2</v>
      </c>
      <c r="BN66" s="169">
        <f t="shared" si="65"/>
        <v>8.7578569204017687E-2</v>
      </c>
      <c r="BO66" s="169">
        <f t="shared" si="65"/>
        <v>8.7578569204017687E-2</v>
      </c>
      <c r="BP66" s="169">
        <f t="shared" si="65"/>
        <v>8.7578569204017687E-2</v>
      </c>
      <c r="BQ66" s="169">
        <f t="shared" si="65"/>
        <v>8.7578569204017687E-2</v>
      </c>
      <c r="BR66" s="169">
        <f t="shared" si="66"/>
        <v>8.7578569204017687E-2</v>
      </c>
      <c r="BS66" s="169">
        <f t="shared" si="66"/>
        <v>8.7578569204017687E-2</v>
      </c>
      <c r="BT66" s="169">
        <f t="shared" si="66"/>
        <v>8.7578569204017687E-2</v>
      </c>
      <c r="BU66" s="169">
        <f t="shared" si="66"/>
        <v>8.7578569204017687E-2</v>
      </c>
      <c r="BV66" s="169">
        <f t="shared" si="66"/>
        <v>8.7578569204017687E-2</v>
      </c>
      <c r="BW66" s="169">
        <f t="shared" si="66"/>
        <v>8.7578569204017687E-2</v>
      </c>
      <c r="BX66" s="169">
        <f t="shared" si="66"/>
        <v>8.7578569204017687E-2</v>
      </c>
      <c r="BY66" s="169">
        <f t="shared" si="66"/>
        <v>8.7578569204017687E-2</v>
      </c>
      <c r="BZ66" s="169">
        <f t="shared" si="66"/>
        <v>8.7578569204017687E-2</v>
      </c>
      <c r="CA66" s="169">
        <f t="shared" si="66"/>
        <v>8.7578569204017687E-2</v>
      </c>
      <c r="CB66" s="169">
        <f t="shared" si="67"/>
        <v>8.7578569204017687E-2</v>
      </c>
      <c r="CC66" s="169">
        <f t="shared" si="67"/>
        <v>8.7578569204017687E-2</v>
      </c>
      <c r="CD66" s="169">
        <f t="shared" si="67"/>
        <v>8.7578569204017687E-2</v>
      </c>
      <c r="CE66" s="169">
        <f t="shared" si="67"/>
        <v>8.7578569204017687E-2</v>
      </c>
      <c r="CF66" s="169">
        <f t="shared" si="67"/>
        <v>8.7578569204017687E-2</v>
      </c>
      <c r="CG66" s="169">
        <f t="shared" si="67"/>
        <v>8.7578569204017687E-2</v>
      </c>
      <c r="CH66" s="169">
        <f t="shared" si="67"/>
        <v>8.7578569204017687E-2</v>
      </c>
    </row>
    <row r="67" spans="6:86" s="36" customFormat="1" outlineLevel="1" x14ac:dyDescent="0.2">
      <c r="F67" s="74">
        <f>Ts_First_Fin_Yr-1+ROWS(F$25:F67)</f>
        <v>2066</v>
      </c>
      <c r="G67" s="167">
        <f t="shared" si="58"/>
        <v>50</v>
      </c>
      <c r="H67" s="56">
        <f t="shared" si="59"/>
        <v>4.3368780835405039</v>
      </c>
      <c r="J67" s="169">
        <f t="shared" si="60"/>
        <v>0</v>
      </c>
      <c r="K67" s="169">
        <f t="shared" si="60"/>
        <v>0</v>
      </c>
      <c r="L67" s="169">
        <f t="shared" si="60"/>
        <v>0</v>
      </c>
      <c r="M67" s="169">
        <f t="shared" si="60"/>
        <v>0</v>
      </c>
      <c r="N67" s="169">
        <f t="shared" si="60"/>
        <v>0</v>
      </c>
      <c r="O67" s="169">
        <f t="shared" si="60"/>
        <v>0</v>
      </c>
      <c r="P67" s="169">
        <f t="shared" si="60"/>
        <v>0</v>
      </c>
      <c r="Q67" s="169">
        <f t="shared" si="60"/>
        <v>0</v>
      </c>
      <c r="R67" s="169">
        <f t="shared" si="60"/>
        <v>0</v>
      </c>
      <c r="S67" s="169">
        <f t="shared" si="60"/>
        <v>0</v>
      </c>
      <c r="T67" s="169">
        <f t="shared" si="61"/>
        <v>0</v>
      </c>
      <c r="U67" s="169">
        <f t="shared" si="61"/>
        <v>0</v>
      </c>
      <c r="V67" s="169">
        <f t="shared" si="61"/>
        <v>0</v>
      </c>
      <c r="W67" s="169">
        <f t="shared" si="61"/>
        <v>0</v>
      </c>
      <c r="X67" s="169">
        <f t="shared" si="61"/>
        <v>0</v>
      </c>
      <c r="Y67" s="169">
        <f t="shared" si="61"/>
        <v>0</v>
      </c>
      <c r="Z67" s="169">
        <f t="shared" si="61"/>
        <v>0</v>
      </c>
      <c r="AA67" s="169">
        <f t="shared" si="61"/>
        <v>0</v>
      </c>
      <c r="AB67" s="169">
        <f t="shared" si="61"/>
        <v>0</v>
      </c>
      <c r="AC67" s="169">
        <f t="shared" si="61"/>
        <v>0</v>
      </c>
      <c r="AD67" s="169">
        <f t="shared" si="62"/>
        <v>0</v>
      </c>
      <c r="AE67" s="169">
        <f t="shared" si="62"/>
        <v>0</v>
      </c>
      <c r="AF67" s="169">
        <f t="shared" si="62"/>
        <v>0</v>
      </c>
      <c r="AG67" s="169">
        <f t="shared" si="62"/>
        <v>0</v>
      </c>
      <c r="AH67" s="169">
        <f t="shared" si="62"/>
        <v>0</v>
      </c>
      <c r="AI67" s="169">
        <f t="shared" si="62"/>
        <v>0</v>
      </c>
      <c r="AJ67" s="169">
        <f t="shared" si="62"/>
        <v>0</v>
      </c>
      <c r="AK67" s="169">
        <f t="shared" si="62"/>
        <v>0</v>
      </c>
      <c r="AL67" s="169">
        <f t="shared" si="62"/>
        <v>0</v>
      </c>
      <c r="AM67" s="169">
        <f t="shared" si="62"/>
        <v>0</v>
      </c>
      <c r="AN67" s="169">
        <f t="shared" si="63"/>
        <v>0</v>
      </c>
      <c r="AO67" s="169">
        <f t="shared" si="63"/>
        <v>0</v>
      </c>
      <c r="AP67" s="169">
        <f t="shared" si="63"/>
        <v>0</v>
      </c>
      <c r="AQ67" s="169">
        <f t="shared" si="63"/>
        <v>0</v>
      </c>
      <c r="AR67" s="169">
        <f t="shared" si="63"/>
        <v>0</v>
      </c>
      <c r="AS67" s="169">
        <f t="shared" si="63"/>
        <v>0</v>
      </c>
      <c r="AT67" s="169">
        <f t="shared" si="63"/>
        <v>0</v>
      </c>
      <c r="AU67" s="169">
        <f t="shared" si="63"/>
        <v>0</v>
      </c>
      <c r="AV67" s="169">
        <f t="shared" si="63"/>
        <v>0</v>
      </c>
      <c r="AW67" s="169">
        <f t="shared" si="63"/>
        <v>0</v>
      </c>
      <c r="AX67" s="169">
        <f t="shared" si="64"/>
        <v>0</v>
      </c>
      <c r="AY67" s="169">
        <f t="shared" si="64"/>
        <v>0</v>
      </c>
      <c r="AZ67" s="169">
        <f t="shared" si="64"/>
        <v>0</v>
      </c>
      <c r="BA67" s="169">
        <f t="shared" si="64"/>
        <v>8.6737561670810079E-2</v>
      </c>
      <c r="BB67" s="169">
        <f t="shared" si="64"/>
        <v>8.6737561670810079E-2</v>
      </c>
      <c r="BC67" s="169">
        <f t="shared" si="64"/>
        <v>8.6737561670810079E-2</v>
      </c>
      <c r="BD67" s="169">
        <f t="shared" si="64"/>
        <v>8.6737561670810079E-2</v>
      </c>
      <c r="BE67" s="169">
        <f t="shared" si="64"/>
        <v>8.6737561670810079E-2</v>
      </c>
      <c r="BF67" s="169">
        <f t="shared" si="64"/>
        <v>8.6737561670810079E-2</v>
      </c>
      <c r="BG67" s="169">
        <f t="shared" si="64"/>
        <v>8.6737561670810079E-2</v>
      </c>
      <c r="BH67" s="169">
        <f t="shared" si="65"/>
        <v>8.6737561670810079E-2</v>
      </c>
      <c r="BI67" s="169">
        <f t="shared" si="65"/>
        <v>8.6737561670810079E-2</v>
      </c>
      <c r="BJ67" s="169">
        <f t="shared" si="65"/>
        <v>8.6737561670810079E-2</v>
      </c>
      <c r="BK67" s="169">
        <f t="shared" si="65"/>
        <v>8.6737561670810079E-2</v>
      </c>
      <c r="BL67" s="169">
        <f t="shared" si="65"/>
        <v>8.6737561670810079E-2</v>
      </c>
      <c r="BM67" s="169">
        <f t="shared" si="65"/>
        <v>8.6737561670810079E-2</v>
      </c>
      <c r="BN67" s="169">
        <f t="shared" si="65"/>
        <v>8.6737561670810079E-2</v>
      </c>
      <c r="BO67" s="169">
        <f t="shared" si="65"/>
        <v>8.6737561670810079E-2</v>
      </c>
      <c r="BP67" s="169">
        <f t="shared" si="65"/>
        <v>8.6737561670810079E-2</v>
      </c>
      <c r="BQ67" s="169">
        <f t="shared" si="65"/>
        <v>8.6737561670810079E-2</v>
      </c>
      <c r="BR67" s="169">
        <f t="shared" si="66"/>
        <v>8.6737561670810079E-2</v>
      </c>
      <c r="BS67" s="169">
        <f t="shared" si="66"/>
        <v>8.6737561670810079E-2</v>
      </c>
      <c r="BT67" s="169">
        <f t="shared" si="66"/>
        <v>8.6737561670810079E-2</v>
      </c>
      <c r="BU67" s="169">
        <f t="shared" si="66"/>
        <v>8.6737561670810079E-2</v>
      </c>
      <c r="BV67" s="169">
        <f t="shared" si="66"/>
        <v>8.6737561670810079E-2</v>
      </c>
      <c r="BW67" s="169">
        <f t="shared" si="66"/>
        <v>8.6737561670810079E-2</v>
      </c>
      <c r="BX67" s="169">
        <f t="shared" si="66"/>
        <v>8.6737561670810079E-2</v>
      </c>
      <c r="BY67" s="169">
        <f t="shared" si="66"/>
        <v>8.6737561670810079E-2</v>
      </c>
      <c r="BZ67" s="169">
        <f t="shared" si="66"/>
        <v>8.6737561670810079E-2</v>
      </c>
      <c r="CA67" s="169">
        <f t="shared" si="66"/>
        <v>8.6737561670810079E-2</v>
      </c>
      <c r="CB67" s="169">
        <f t="shared" si="67"/>
        <v>8.6737561670810079E-2</v>
      </c>
      <c r="CC67" s="169">
        <f t="shared" si="67"/>
        <v>8.6737561670810079E-2</v>
      </c>
      <c r="CD67" s="169">
        <f t="shared" si="67"/>
        <v>8.6737561670810079E-2</v>
      </c>
      <c r="CE67" s="169">
        <f t="shared" si="67"/>
        <v>8.6737561670810079E-2</v>
      </c>
      <c r="CF67" s="169">
        <f t="shared" si="67"/>
        <v>8.6737561670810079E-2</v>
      </c>
      <c r="CG67" s="169">
        <f t="shared" si="67"/>
        <v>8.6737561670810079E-2</v>
      </c>
      <c r="CH67" s="169">
        <f t="shared" si="67"/>
        <v>8.6737561670810079E-2</v>
      </c>
    </row>
    <row r="68" spans="6:86" s="36" customFormat="1" outlineLevel="1" x14ac:dyDescent="0.2">
      <c r="F68" s="74">
        <f>Ts_First_Fin_Yr-1+ROWS(F$25:F68)</f>
        <v>2067</v>
      </c>
      <c r="G68" s="167">
        <f t="shared" si="58"/>
        <v>50</v>
      </c>
      <c r="H68" s="56">
        <f t="shared" si="59"/>
        <v>4.310401920458041</v>
      </c>
      <c r="J68" s="169">
        <f t="shared" si="60"/>
        <v>0</v>
      </c>
      <c r="K68" s="169">
        <f t="shared" si="60"/>
        <v>0</v>
      </c>
      <c r="L68" s="169">
        <f t="shared" si="60"/>
        <v>0</v>
      </c>
      <c r="M68" s="169">
        <f t="shared" si="60"/>
        <v>0</v>
      </c>
      <c r="N68" s="169">
        <f t="shared" si="60"/>
        <v>0</v>
      </c>
      <c r="O68" s="169">
        <f t="shared" si="60"/>
        <v>0</v>
      </c>
      <c r="P68" s="169">
        <f t="shared" si="60"/>
        <v>0</v>
      </c>
      <c r="Q68" s="169">
        <f t="shared" si="60"/>
        <v>0</v>
      </c>
      <c r="R68" s="169">
        <f t="shared" si="60"/>
        <v>0</v>
      </c>
      <c r="S68" s="169">
        <f t="shared" si="60"/>
        <v>0</v>
      </c>
      <c r="T68" s="169">
        <f t="shared" si="61"/>
        <v>0</v>
      </c>
      <c r="U68" s="169">
        <f t="shared" si="61"/>
        <v>0</v>
      </c>
      <c r="V68" s="169">
        <f t="shared" si="61"/>
        <v>0</v>
      </c>
      <c r="W68" s="169">
        <f t="shared" si="61"/>
        <v>0</v>
      </c>
      <c r="X68" s="169">
        <f t="shared" si="61"/>
        <v>0</v>
      </c>
      <c r="Y68" s="169">
        <f t="shared" si="61"/>
        <v>0</v>
      </c>
      <c r="Z68" s="169">
        <f t="shared" si="61"/>
        <v>0</v>
      </c>
      <c r="AA68" s="169">
        <f t="shared" si="61"/>
        <v>0</v>
      </c>
      <c r="AB68" s="169">
        <f t="shared" si="61"/>
        <v>0</v>
      </c>
      <c r="AC68" s="169">
        <f t="shared" si="61"/>
        <v>0</v>
      </c>
      <c r="AD68" s="169">
        <f t="shared" si="62"/>
        <v>0</v>
      </c>
      <c r="AE68" s="169">
        <f t="shared" si="62"/>
        <v>0</v>
      </c>
      <c r="AF68" s="169">
        <f t="shared" si="62"/>
        <v>0</v>
      </c>
      <c r="AG68" s="169">
        <f t="shared" si="62"/>
        <v>0</v>
      </c>
      <c r="AH68" s="169">
        <f t="shared" si="62"/>
        <v>0</v>
      </c>
      <c r="AI68" s="169">
        <f t="shared" si="62"/>
        <v>0</v>
      </c>
      <c r="AJ68" s="169">
        <f t="shared" si="62"/>
        <v>0</v>
      </c>
      <c r="AK68" s="169">
        <f t="shared" si="62"/>
        <v>0</v>
      </c>
      <c r="AL68" s="169">
        <f t="shared" si="62"/>
        <v>0</v>
      </c>
      <c r="AM68" s="169">
        <f t="shared" si="62"/>
        <v>0</v>
      </c>
      <c r="AN68" s="169">
        <f t="shared" si="63"/>
        <v>0</v>
      </c>
      <c r="AO68" s="169">
        <f t="shared" si="63"/>
        <v>0</v>
      </c>
      <c r="AP68" s="169">
        <f t="shared" si="63"/>
        <v>0</v>
      </c>
      <c r="AQ68" s="169">
        <f t="shared" si="63"/>
        <v>0</v>
      </c>
      <c r="AR68" s="169">
        <f t="shared" si="63"/>
        <v>0</v>
      </c>
      <c r="AS68" s="169">
        <f t="shared" si="63"/>
        <v>0</v>
      </c>
      <c r="AT68" s="169">
        <f t="shared" si="63"/>
        <v>0</v>
      </c>
      <c r="AU68" s="169">
        <f t="shared" si="63"/>
        <v>0</v>
      </c>
      <c r="AV68" s="169">
        <f t="shared" si="63"/>
        <v>0</v>
      </c>
      <c r="AW68" s="169">
        <f t="shared" si="63"/>
        <v>0</v>
      </c>
      <c r="AX68" s="169">
        <f t="shared" si="64"/>
        <v>0</v>
      </c>
      <c r="AY68" s="169">
        <f t="shared" si="64"/>
        <v>0</v>
      </c>
      <c r="AZ68" s="169">
        <f t="shared" si="64"/>
        <v>0</v>
      </c>
      <c r="BA68" s="169">
        <f t="shared" si="64"/>
        <v>0</v>
      </c>
      <c r="BB68" s="169">
        <f t="shared" si="64"/>
        <v>8.6208038409160817E-2</v>
      </c>
      <c r="BC68" s="169">
        <f t="shared" si="64"/>
        <v>8.6208038409160817E-2</v>
      </c>
      <c r="BD68" s="169">
        <f t="shared" si="64"/>
        <v>8.6208038409160817E-2</v>
      </c>
      <c r="BE68" s="169">
        <f t="shared" si="64"/>
        <v>8.6208038409160817E-2</v>
      </c>
      <c r="BF68" s="169">
        <f t="shared" si="64"/>
        <v>8.6208038409160817E-2</v>
      </c>
      <c r="BG68" s="169">
        <f t="shared" si="64"/>
        <v>8.6208038409160817E-2</v>
      </c>
      <c r="BH68" s="169">
        <f t="shared" si="65"/>
        <v>8.6208038409160817E-2</v>
      </c>
      <c r="BI68" s="169">
        <f t="shared" si="65"/>
        <v>8.6208038409160817E-2</v>
      </c>
      <c r="BJ68" s="169">
        <f t="shared" si="65"/>
        <v>8.6208038409160817E-2</v>
      </c>
      <c r="BK68" s="169">
        <f t="shared" si="65"/>
        <v>8.6208038409160817E-2</v>
      </c>
      <c r="BL68" s="169">
        <f t="shared" si="65"/>
        <v>8.6208038409160817E-2</v>
      </c>
      <c r="BM68" s="169">
        <f t="shared" si="65"/>
        <v>8.6208038409160817E-2</v>
      </c>
      <c r="BN68" s="169">
        <f t="shared" si="65"/>
        <v>8.6208038409160817E-2</v>
      </c>
      <c r="BO68" s="169">
        <f t="shared" si="65"/>
        <v>8.6208038409160817E-2</v>
      </c>
      <c r="BP68" s="169">
        <f t="shared" si="65"/>
        <v>8.6208038409160817E-2</v>
      </c>
      <c r="BQ68" s="169">
        <f t="shared" si="65"/>
        <v>8.6208038409160817E-2</v>
      </c>
      <c r="BR68" s="169">
        <f t="shared" si="66"/>
        <v>8.6208038409160817E-2</v>
      </c>
      <c r="BS68" s="169">
        <f t="shared" si="66"/>
        <v>8.6208038409160817E-2</v>
      </c>
      <c r="BT68" s="169">
        <f t="shared" si="66"/>
        <v>8.6208038409160817E-2</v>
      </c>
      <c r="BU68" s="169">
        <f t="shared" si="66"/>
        <v>8.6208038409160817E-2</v>
      </c>
      <c r="BV68" s="169">
        <f t="shared" si="66"/>
        <v>8.6208038409160817E-2</v>
      </c>
      <c r="BW68" s="169">
        <f t="shared" si="66"/>
        <v>8.6208038409160817E-2</v>
      </c>
      <c r="BX68" s="169">
        <f t="shared" si="66"/>
        <v>8.6208038409160817E-2</v>
      </c>
      <c r="BY68" s="169">
        <f t="shared" si="66"/>
        <v>8.6208038409160817E-2</v>
      </c>
      <c r="BZ68" s="169">
        <f t="shared" si="66"/>
        <v>8.6208038409160817E-2</v>
      </c>
      <c r="CA68" s="169">
        <f t="shared" si="66"/>
        <v>8.6208038409160817E-2</v>
      </c>
      <c r="CB68" s="169">
        <f t="shared" si="67"/>
        <v>8.6208038409160817E-2</v>
      </c>
      <c r="CC68" s="169">
        <f t="shared" si="67"/>
        <v>8.6208038409160817E-2</v>
      </c>
      <c r="CD68" s="169">
        <f t="shared" si="67"/>
        <v>8.6208038409160817E-2</v>
      </c>
      <c r="CE68" s="169">
        <f t="shared" si="67"/>
        <v>8.6208038409160817E-2</v>
      </c>
      <c r="CF68" s="169">
        <f t="shared" si="67"/>
        <v>8.6208038409160817E-2</v>
      </c>
      <c r="CG68" s="169">
        <f t="shared" si="67"/>
        <v>8.6208038409160817E-2</v>
      </c>
      <c r="CH68" s="169">
        <f t="shared" si="67"/>
        <v>8.6208038409160817E-2</v>
      </c>
    </row>
    <row r="69" spans="6:86" s="36" customFormat="1" outlineLevel="1" x14ac:dyDescent="0.2">
      <c r="F69" s="74">
        <f>Ts_First_Fin_Yr-1+ROWS(F$25:F69)</f>
        <v>2068</v>
      </c>
      <c r="G69" s="167">
        <f t="shared" si="58"/>
        <v>50</v>
      </c>
      <c r="H69" s="56">
        <f t="shared" si="59"/>
        <v>4.28392575737558</v>
      </c>
      <c r="J69" s="169">
        <f t="shared" si="60"/>
        <v>0</v>
      </c>
      <c r="K69" s="169">
        <f t="shared" si="60"/>
        <v>0</v>
      </c>
      <c r="L69" s="169">
        <f t="shared" si="60"/>
        <v>0</v>
      </c>
      <c r="M69" s="169">
        <f t="shared" si="60"/>
        <v>0</v>
      </c>
      <c r="N69" s="169">
        <f t="shared" si="60"/>
        <v>0</v>
      </c>
      <c r="O69" s="169">
        <f t="shared" si="60"/>
        <v>0</v>
      </c>
      <c r="P69" s="169">
        <f t="shared" si="60"/>
        <v>0</v>
      </c>
      <c r="Q69" s="169">
        <f t="shared" si="60"/>
        <v>0</v>
      </c>
      <c r="R69" s="169">
        <f t="shared" si="60"/>
        <v>0</v>
      </c>
      <c r="S69" s="169">
        <f t="shared" si="60"/>
        <v>0</v>
      </c>
      <c r="T69" s="169">
        <f t="shared" si="61"/>
        <v>0</v>
      </c>
      <c r="U69" s="169">
        <f t="shared" si="61"/>
        <v>0</v>
      </c>
      <c r="V69" s="169">
        <f t="shared" si="61"/>
        <v>0</v>
      </c>
      <c r="W69" s="169">
        <f t="shared" si="61"/>
        <v>0</v>
      </c>
      <c r="X69" s="169">
        <f t="shared" si="61"/>
        <v>0</v>
      </c>
      <c r="Y69" s="169">
        <f t="shared" si="61"/>
        <v>0</v>
      </c>
      <c r="Z69" s="169">
        <f t="shared" si="61"/>
        <v>0</v>
      </c>
      <c r="AA69" s="169">
        <f t="shared" si="61"/>
        <v>0</v>
      </c>
      <c r="AB69" s="169">
        <f t="shared" si="61"/>
        <v>0</v>
      </c>
      <c r="AC69" s="169">
        <f t="shared" si="61"/>
        <v>0</v>
      </c>
      <c r="AD69" s="169">
        <f t="shared" si="62"/>
        <v>0</v>
      </c>
      <c r="AE69" s="169">
        <f t="shared" si="62"/>
        <v>0</v>
      </c>
      <c r="AF69" s="169">
        <f t="shared" si="62"/>
        <v>0</v>
      </c>
      <c r="AG69" s="169">
        <f t="shared" si="62"/>
        <v>0</v>
      </c>
      <c r="AH69" s="169">
        <f t="shared" si="62"/>
        <v>0</v>
      </c>
      <c r="AI69" s="169">
        <f t="shared" si="62"/>
        <v>0</v>
      </c>
      <c r="AJ69" s="169">
        <f t="shared" si="62"/>
        <v>0</v>
      </c>
      <c r="AK69" s="169">
        <f t="shared" si="62"/>
        <v>0</v>
      </c>
      <c r="AL69" s="169">
        <f t="shared" si="62"/>
        <v>0</v>
      </c>
      <c r="AM69" s="169">
        <f t="shared" si="62"/>
        <v>0</v>
      </c>
      <c r="AN69" s="169">
        <f t="shared" si="63"/>
        <v>0</v>
      </c>
      <c r="AO69" s="169">
        <f t="shared" si="63"/>
        <v>0</v>
      </c>
      <c r="AP69" s="169">
        <f t="shared" si="63"/>
        <v>0</v>
      </c>
      <c r="AQ69" s="169">
        <f t="shared" si="63"/>
        <v>0</v>
      </c>
      <c r="AR69" s="169">
        <f t="shared" si="63"/>
        <v>0</v>
      </c>
      <c r="AS69" s="169">
        <f t="shared" si="63"/>
        <v>0</v>
      </c>
      <c r="AT69" s="169">
        <f t="shared" si="63"/>
        <v>0</v>
      </c>
      <c r="AU69" s="169">
        <f t="shared" si="63"/>
        <v>0</v>
      </c>
      <c r="AV69" s="169">
        <f t="shared" si="63"/>
        <v>0</v>
      </c>
      <c r="AW69" s="169">
        <f t="shared" si="63"/>
        <v>0</v>
      </c>
      <c r="AX69" s="169">
        <f t="shared" si="64"/>
        <v>0</v>
      </c>
      <c r="AY69" s="169">
        <f t="shared" si="64"/>
        <v>0</v>
      </c>
      <c r="AZ69" s="169">
        <f t="shared" si="64"/>
        <v>0</v>
      </c>
      <c r="BA69" s="169">
        <f t="shared" si="64"/>
        <v>0</v>
      </c>
      <c r="BB69" s="169">
        <f t="shared" si="64"/>
        <v>0</v>
      </c>
      <c r="BC69" s="169">
        <f t="shared" si="64"/>
        <v>8.5678515147511597E-2</v>
      </c>
      <c r="BD69" s="169">
        <f t="shared" si="64"/>
        <v>8.5678515147511597E-2</v>
      </c>
      <c r="BE69" s="169">
        <f t="shared" si="64"/>
        <v>8.5678515147511597E-2</v>
      </c>
      <c r="BF69" s="169">
        <f t="shared" si="64"/>
        <v>8.5678515147511597E-2</v>
      </c>
      <c r="BG69" s="169">
        <f t="shared" si="64"/>
        <v>8.5678515147511597E-2</v>
      </c>
      <c r="BH69" s="169">
        <f t="shared" si="65"/>
        <v>8.5678515147511597E-2</v>
      </c>
      <c r="BI69" s="169">
        <f t="shared" si="65"/>
        <v>8.5678515147511597E-2</v>
      </c>
      <c r="BJ69" s="169">
        <f t="shared" si="65"/>
        <v>8.5678515147511597E-2</v>
      </c>
      <c r="BK69" s="169">
        <f t="shared" si="65"/>
        <v>8.5678515147511597E-2</v>
      </c>
      <c r="BL69" s="169">
        <f t="shared" si="65"/>
        <v>8.5678515147511597E-2</v>
      </c>
      <c r="BM69" s="169">
        <f t="shared" si="65"/>
        <v>8.5678515147511597E-2</v>
      </c>
      <c r="BN69" s="169">
        <f t="shared" si="65"/>
        <v>8.5678515147511597E-2</v>
      </c>
      <c r="BO69" s="169">
        <f t="shared" si="65"/>
        <v>8.5678515147511597E-2</v>
      </c>
      <c r="BP69" s="169">
        <f t="shared" si="65"/>
        <v>8.5678515147511597E-2</v>
      </c>
      <c r="BQ69" s="169">
        <f t="shared" si="65"/>
        <v>8.5678515147511597E-2</v>
      </c>
      <c r="BR69" s="169">
        <f t="shared" si="66"/>
        <v>8.5678515147511597E-2</v>
      </c>
      <c r="BS69" s="169">
        <f t="shared" si="66"/>
        <v>8.5678515147511597E-2</v>
      </c>
      <c r="BT69" s="169">
        <f t="shared" si="66"/>
        <v>8.5678515147511597E-2</v>
      </c>
      <c r="BU69" s="169">
        <f t="shared" si="66"/>
        <v>8.5678515147511597E-2</v>
      </c>
      <c r="BV69" s="169">
        <f t="shared" si="66"/>
        <v>8.5678515147511597E-2</v>
      </c>
      <c r="BW69" s="169">
        <f t="shared" si="66"/>
        <v>8.5678515147511597E-2</v>
      </c>
      <c r="BX69" s="169">
        <f t="shared" si="66"/>
        <v>8.5678515147511597E-2</v>
      </c>
      <c r="BY69" s="169">
        <f t="shared" si="66"/>
        <v>8.5678515147511597E-2</v>
      </c>
      <c r="BZ69" s="169">
        <f t="shared" si="66"/>
        <v>8.5678515147511597E-2</v>
      </c>
      <c r="CA69" s="169">
        <f t="shared" si="66"/>
        <v>8.5678515147511597E-2</v>
      </c>
      <c r="CB69" s="169">
        <f t="shared" si="67"/>
        <v>8.5678515147511597E-2</v>
      </c>
      <c r="CC69" s="169">
        <f t="shared" si="67"/>
        <v>8.5678515147511597E-2</v>
      </c>
      <c r="CD69" s="169">
        <f t="shared" si="67"/>
        <v>8.5678515147511597E-2</v>
      </c>
      <c r="CE69" s="169">
        <f t="shared" si="67"/>
        <v>8.5678515147511597E-2</v>
      </c>
      <c r="CF69" s="169">
        <f t="shared" si="67"/>
        <v>8.5678515147511597E-2</v>
      </c>
      <c r="CG69" s="169">
        <f t="shared" si="67"/>
        <v>8.5678515147511597E-2</v>
      </c>
      <c r="CH69" s="169">
        <f t="shared" si="67"/>
        <v>8.5678515147511597E-2</v>
      </c>
    </row>
    <row r="70" spans="6:86" s="36" customFormat="1" outlineLevel="1" x14ac:dyDescent="0.2">
      <c r="F70" s="74">
        <f>Ts_First_Fin_Yr-1+ROWS(F$25:F70)</f>
        <v>2069</v>
      </c>
      <c r="G70" s="167">
        <f t="shared" si="58"/>
        <v>50</v>
      </c>
      <c r="H70" s="56">
        <f t="shared" si="59"/>
        <v>4.2590070156509094</v>
      </c>
      <c r="J70" s="169">
        <f t="shared" si="60"/>
        <v>0</v>
      </c>
      <c r="K70" s="169">
        <f t="shared" si="60"/>
        <v>0</v>
      </c>
      <c r="L70" s="169">
        <f t="shared" si="60"/>
        <v>0</v>
      </c>
      <c r="M70" s="169">
        <f t="shared" si="60"/>
        <v>0</v>
      </c>
      <c r="N70" s="169">
        <f t="shared" si="60"/>
        <v>0</v>
      </c>
      <c r="O70" s="169">
        <f t="shared" si="60"/>
        <v>0</v>
      </c>
      <c r="P70" s="169">
        <f t="shared" si="60"/>
        <v>0</v>
      </c>
      <c r="Q70" s="169">
        <f t="shared" si="60"/>
        <v>0</v>
      </c>
      <c r="R70" s="169">
        <f t="shared" si="60"/>
        <v>0</v>
      </c>
      <c r="S70" s="169">
        <f t="shared" si="60"/>
        <v>0</v>
      </c>
      <c r="T70" s="169">
        <f t="shared" si="61"/>
        <v>0</v>
      </c>
      <c r="U70" s="169">
        <f t="shared" si="61"/>
        <v>0</v>
      </c>
      <c r="V70" s="169">
        <f t="shared" si="61"/>
        <v>0</v>
      </c>
      <c r="W70" s="169">
        <f t="shared" si="61"/>
        <v>0</v>
      </c>
      <c r="X70" s="169">
        <f t="shared" si="61"/>
        <v>0</v>
      </c>
      <c r="Y70" s="169">
        <f t="shared" si="61"/>
        <v>0</v>
      </c>
      <c r="Z70" s="169">
        <f t="shared" si="61"/>
        <v>0</v>
      </c>
      <c r="AA70" s="169">
        <f t="shared" si="61"/>
        <v>0</v>
      </c>
      <c r="AB70" s="169">
        <f t="shared" si="61"/>
        <v>0</v>
      </c>
      <c r="AC70" s="169">
        <f t="shared" si="61"/>
        <v>0</v>
      </c>
      <c r="AD70" s="169">
        <f t="shared" si="62"/>
        <v>0</v>
      </c>
      <c r="AE70" s="169">
        <f t="shared" si="62"/>
        <v>0</v>
      </c>
      <c r="AF70" s="169">
        <f t="shared" si="62"/>
        <v>0</v>
      </c>
      <c r="AG70" s="169">
        <f t="shared" si="62"/>
        <v>0</v>
      </c>
      <c r="AH70" s="169">
        <f t="shared" si="62"/>
        <v>0</v>
      </c>
      <c r="AI70" s="169">
        <f t="shared" si="62"/>
        <v>0</v>
      </c>
      <c r="AJ70" s="169">
        <f t="shared" si="62"/>
        <v>0</v>
      </c>
      <c r="AK70" s="169">
        <f t="shared" si="62"/>
        <v>0</v>
      </c>
      <c r="AL70" s="169">
        <f t="shared" si="62"/>
        <v>0</v>
      </c>
      <c r="AM70" s="169">
        <f t="shared" si="62"/>
        <v>0</v>
      </c>
      <c r="AN70" s="169">
        <f t="shared" si="63"/>
        <v>0</v>
      </c>
      <c r="AO70" s="169">
        <f t="shared" si="63"/>
        <v>0</v>
      </c>
      <c r="AP70" s="169">
        <f t="shared" si="63"/>
        <v>0</v>
      </c>
      <c r="AQ70" s="169">
        <f t="shared" si="63"/>
        <v>0</v>
      </c>
      <c r="AR70" s="169">
        <f t="shared" si="63"/>
        <v>0</v>
      </c>
      <c r="AS70" s="169">
        <f t="shared" si="63"/>
        <v>0</v>
      </c>
      <c r="AT70" s="169">
        <f t="shared" si="63"/>
        <v>0</v>
      </c>
      <c r="AU70" s="169">
        <f t="shared" si="63"/>
        <v>0</v>
      </c>
      <c r="AV70" s="169">
        <f t="shared" si="63"/>
        <v>0</v>
      </c>
      <c r="AW70" s="169">
        <f t="shared" si="63"/>
        <v>0</v>
      </c>
      <c r="AX70" s="169">
        <f t="shared" si="64"/>
        <v>0</v>
      </c>
      <c r="AY70" s="169">
        <f t="shared" si="64"/>
        <v>0</v>
      </c>
      <c r="AZ70" s="169">
        <f t="shared" si="64"/>
        <v>0</v>
      </c>
      <c r="BA70" s="169">
        <f t="shared" si="64"/>
        <v>0</v>
      </c>
      <c r="BB70" s="169">
        <f t="shared" si="64"/>
        <v>0</v>
      </c>
      <c r="BC70" s="169">
        <f t="shared" si="64"/>
        <v>0</v>
      </c>
      <c r="BD70" s="169">
        <f t="shared" si="64"/>
        <v>8.5180140313018182E-2</v>
      </c>
      <c r="BE70" s="169">
        <f t="shared" si="64"/>
        <v>8.5180140313018182E-2</v>
      </c>
      <c r="BF70" s="169">
        <f t="shared" si="64"/>
        <v>8.5180140313018182E-2</v>
      </c>
      <c r="BG70" s="169">
        <f t="shared" si="64"/>
        <v>8.5180140313018182E-2</v>
      </c>
      <c r="BH70" s="169">
        <f t="shared" si="65"/>
        <v>8.5180140313018182E-2</v>
      </c>
      <c r="BI70" s="169">
        <f t="shared" si="65"/>
        <v>8.5180140313018182E-2</v>
      </c>
      <c r="BJ70" s="169">
        <f t="shared" si="65"/>
        <v>8.5180140313018182E-2</v>
      </c>
      <c r="BK70" s="169">
        <f t="shared" si="65"/>
        <v>8.5180140313018182E-2</v>
      </c>
      <c r="BL70" s="169">
        <f t="shared" si="65"/>
        <v>8.5180140313018182E-2</v>
      </c>
      <c r="BM70" s="169">
        <f t="shared" si="65"/>
        <v>8.5180140313018182E-2</v>
      </c>
      <c r="BN70" s="169">
        <f t="shared" si="65"/>
        <v>8.5180140313018182E-2</v>
      </c>
      <c r="BO70" s="169">
        <f t="shared" si="65"/>
        <v>8.5180140313018182E-2</v>
      </c>
      <c r="BP70" s="169">
        <f t="shared" si="65"/>
        <v>8.5180140313018182E-2</v>
      </c>
      <c r="BQ70" s="169">
        <f t="shared" si="65"/>
        <v>8.5180140313018182E-2</v>
      </c>
      <c r="BR70" s="169">
        <f t="shared" si="66"/>
        <v>8.5180140313018182E-2</v>
      </c>
      <c r="BS70" s="169">
        <f t="shared" si="66"/>
        <v>8.5180140313018182E-2</v>
      </c>
      <c r="BT70" s="169">
        <f t="shared" si="66"/>
        <v>8.5180140313018182E-2</v>
      </c>
      <c r="BU70" s="169">
        <f t="shared" si="66"/>
        <v>8.5180140313018182E-2</v>
      </c>
      <c r="BV70" s="169">
        <f t="shared" si="66"/>
        <v>8.5180140313018182E-2</v>
      </c>
      <c r="BW70" s="169">
        <f t="shared" si="66"/>
        <v>8.5180140313018182E-2</v>
      </c>
      <c r="BX70" s="169">
        <f t="shared" si="66"/>
        <v>8.5180140313018182E-2</v>
      </c>
      <c r="BY70" s="169">
        <f t="shared" si="66"/>
        <v>8.5180140313018182E-2</v>
      </c>
      <c r="BZ70" s="169">
        <f t="shared" si="66"/>
        <v>8.5180140313018182E-2</v>
      </c>
      <c r="CA70" s="169">
        <f t="shared" si="66"/>
        <v>8.5180140313018182E-2</v>
      </c>
      <c r="CB70" s="169">
        <f t="shared" si="67"/>
        <v>8.5180140313018182E-2</v>
      </c>
      <c r="CC70" s="169">
        <f t="shared" si="67"/>
        <v>8.5180140313018182E-2</v>
      </c>
      <c r="CD70" s="169">
        <f t="shared" si="67"/>
        <v>8.5180140313018182E-2</v>
      </c>
      <c r="CE70" s="169">
        <f t="shared" si="67"/>
        <v>8.5180140313018182E-2</v>
      </c>
      <c r="CF70" s="169">
        <f t="shared" si="67"/>
        <v>8.5180140313018182E-2</v>
      </c>
      <c r="CG70" s="169">
        <f t="shared" si="67"/>
        <v>8.5180140313018182E-2</v>
      </c>
      <c r="CH70" s="169">
        <f t="shared" si="67"/>
        <v>8.5180140313018182E-2</v>
      </c>
    </row>
    <row r="71" spans="6:86" s="36" customFormat="1" outlineLevel="1" x14ac:dyDescent="0.2">
      <c r="F71" s="74">
        <f>Ts_First_Fin_Yr-1+ROWS(F$25:F71)</f>
        <v>2070</v>
      </c>
      <c r="G71" s="167">
        <f t="shared" si="58"/>
        <v>50</v>
      </c>
      <c r="H71" s="56">
        <f t="shared" si="59"/>
        <v>4.2216289030639036</v>
      </c>
      <c r="J71" s="169">
        <f t="shared" si="60"/>
        <v>0</v>
      </c>
      <c r="K71" s="169">
        <f t="shared" si="60"/>
        <v>0</v>
      </c>
      <c r="L71" s="169">
        <f t="shared" si="60"/>
        <v>0</v>
      </c>
      <c r="M71" s="169">
        <f t="shared" si="60"/>
        <v>0</v>
      </c>
      <c r="N71" s="169">
        <f t="shared" si="60"/>
        <v>0</v>
      </c>
      <c r="O71" s="169">
        <f t="shared" si="60"/>
        <v>0</v>
      </c>
      <c r="P71" s="169">
        <f t="shared" si="60"/>
        <v>0</v>
      </c>
      <c r="Q71" s="169">
        <f t="shared" si="60"/>
        <v>0</v>
      </c>
      <c r="R71" s="169">
        <f t="shared" si="60"/>
        <v>0</v>
      </c>
      <c r="S71" s="169">
        <f t="shared" si="60"/>
        <v>0</v>
      </c>
      <c r="T71" s="169">
        <f t="shared" si="61"/>
        <v>0</v>
      </c>
      <c r="U71" s="169">
        <f t="shared" si="61"/>
        <v>0</v>
      </c>
      <c r="V71" s="169">
        <f t="shared" si="61"/>
        <v>0</v>
      </c>
      <c r="W71" s="169">
        <f t="shared" si="61"/>
        <v>0</v>
      </c>
      <c r="X71" s="169">
        <f t="shared" si="61"/>
        <v>0</v>
      </c>
      <c r="Y71" s="169">
        <f t="shared" si="61"/>
        <v>0</v>
      </c>
      <c r="Z71" s="169">
        <f t="shared" si="61"/>
        <v>0</v>
      </c>
      <c r="AA71" s="169">
        <f t="shared" si="61"/>
        <v>0</v>
      </c>
      <c r="AB71" s="169">
        <f t="shared" si="61"/>
        <v>0</v>
      </c>
      <c r="AC71" s="169">
        <f t="shared" si="61"/>
        <v>0</v>
      </c>
      <c r="AD71" s="169">
        <f t="shared" si="62"/>
        <v>0</v>
      </c>
      <c r="AE71" s="169">
        <f t="shared" si="62"/>
        <v>0</v>
      </c>
      <c r="AF71" s="169">
        <f t="shared" si="62"/>
        <v>0</v>
      </c>
      <c r="AG71" s="169">
        <f t="shared" si="62"/>
        <v>0</v>
      </c>
      <c r="AH71" s="169">
        <f t="shared" si="62"/>
        <v>0</v>
      </c>
      <c r="AI71" s="169">
        <f t="shared" si="62"/>
        <v>0</v>
      </c>
      <c r="AJ71" s="169">
        <f t="shared" si="62"/>
        <v>0</v>
      </c>
      <c r="AK71" s="169">
        <f t="shared" si="62"/>
        <v>0</v>
      </c>
      <c r="AL71" s="169">
        <f t="shared" si="62"/>
        <v>0</v>
      </c>
      <c r="AM71" s="169">
        <f t="shared" si="62"/>
        <v>0</v>
      </c>
      <c r="AN71" s="169">
        <f t="shared" si="63"/>
        <v>0</v>
      </c>
      <c r="AO71" s="169">
        <f t="shared" si="63"/>
        <v>0</v>
      </c>
      <c r="AP71" s="169">
        <f t="shared" si="63"/>
        <v>0</v>
      </c>
      <c r="AQ71" s="169">
        <f t="shared" si="63"/>
        <v>0</v>
      </c>
      <c r="AR71" s="169">
        <f t="shared" si="63"/>
        <v>0</v>
      </c>
      <c r="AS71" s="169">
        <f t="shared" si="63"/>
        <v>0</v>
      </c>
      <c r="AT71" s="169">
        <f t="shared" si="63"/>
        <v>0</v>
      </c>
      <c r="AU71" s="169">
        <f t="shared" si="63"/>
        <v>0</v>
      </c>
      <c r="AV71" s="169">
        <f t="shared" si="63"/>
        <v>0</v>
      </c>
      <c r="AW71" s="169">
        <f t="shared" si="63"/>
        <v>0</v>
      </c>
      <c r="AX71" s="169">
        <f t="shared" si="64"/>
        <v>0</v>
      </c>
      <c r="AY71" s="169">
        <f t="shared" si="64"/>
        <v>0</v>
      </c>
      <c r="AZ71" s="169">
        <f t="shared" si="64"/>
        <v>0</v>
      </c>
      <c r="BA71" s="169">
        <f t="shared" si="64"/>
        <v>0</v>
      </c>
      <c r="BB71" s="169">
        <f t="shared" si="64"/>
        <v>0</v>
      </c>
      <c r="BC71" s="169">
        <f t="shared" si="64"/>
        <v>0</v>
      </c>
      <c r="BD71" s="169">
        <f t="shared" si="64"/>
        <v>0</v>
      </c>
      <c r="BE71" s="169">
        <f t="shared" si="64"/>
        <v>8.4432578061278074E-2</v>
      </c>
      <c r="BF71" s="169">
        <f t="shared" si="64"/>
        <v>8.4432578061278074E-2</v>
      </c>
      <c r="BG71" s="169">
        <f t="shared" si="64"/>
        <v>8.4432578061278074E-2</v>
      </c>
      <c r="BH71" s="169">
        <f t="shared" si="65"/>
        <v>8.4432578061278074E-2</v>
      </c>
      <c r="BI71" s="169">
        <f t="shared" si="65"/>
        <v>8.4432578061278074E-2</v>
      </c>
      <c r="BJ71" s="169">
        <f t="shared" si="65"/>
        <v>8.4432578061278074E-2</v>
      </c>
      <c r="BK71" s="169">
        <f t="shared" si="65"/>
        <v>8.4432578061278074E-2</v>
      </c>
      <c r="BL71" s="169">
        <f t="shared" si="65"/>
        <v>8.4432578061278074E-2</v>
      </c>
      <c r="BM71" s="169">
        <f t="shared" si="65"/>
        <v>8.4432578061278074E-2</v>
      </c>
      <c r="BN71" s="169">
        <f t="shared" si="65"/>
        <v>8.4432578061278074E-2</v>
      </c>
      <c r="BO71" s="169">
        <f t="shared" si="65"/>
        <v>8.4432578061278074E-2</v>
      </c>
      <c r="BP71" s="169">
        <f t="shared" si="65"/>
        <v>8.4432578061278074E-2</v>
      </c>
      <c r="BQ71" s="169">
        <f t="shared" si="65"/>
        <v>8.4432578061278074E-2</v>
      </c>
      <c r="BR71" s="169">
        <f t="shared" si="66"/>
        <v>8.4432578061278074E-2</v>
      </c>
      <c r="BS71" s="169">
        <f t="shared" si="66"/>
        <v>8.4432578061278074E-2</v>
      </c>
      <c r="BT71" s="169">
        <f t="shared" si="66"/>
        <v>8.4432578061278074E-2</v>
      </c>
      <c r="BU71" s="169">
        <f t="shared" si="66"/>
        <v>8.4432578061278074E-2</v>
      </c>
      <c r="BV71" s="169">
        <f t="shared" si="66"/>
        <v>8.4432578061278074E-2</v>
      </c>
      <c r="BW71" s="169">
        <f t="shared" si="66"/>
        <v>8.4432578061278074E-2</v>
      </c>
      <c r="BX71" s="169">
        <f t="shared" si="66"/>
        <v>8.4432578061278074E-2</v>
      </c>
      <c r="BY71" s="169">
        <f t="shared" si="66"/>
        <v>8.4432578061278074E-2</v>
      </c>
      <c r="BZ71" s="169">
        <f t="shared" si="66"/>
        <v>8.4432578061278074E-2</v>
      </c>
      <c r="CA71" s="169">
        <f t="shared" si="66"/>
        <v>8.4432578061278074E-2</v>
      </c>
      <c r="CB71" s="169">
        <f t="shared" si="67"/>
        <v>8.4432578061278074E-2</v>
      </c>
      <c r="CC71" s="169">
        <f t="shared" si="67"/>
        <v>8.4432578061278074E-2</v>
      </c>
      <c r="CD71" s="169">
        <f t="shared" si="67"/>
        <v>8.4432578061278074E-2</v>
      </c>
      <c r="CE71" s="169">
        <f t="shared" si="67"/>
        <v>8.4432578061278074E-2</v>
      </c>
      <c r="CF71" s="169">
        <f t="shared" si="67"/>
        <v>8.4432578061278074E-2</v>
      </c>
      <c r="CG71" s="169">
        <f t="shared" si="67"/>
        <v>8.4432578061278074E-2</v>
      </c>
      <c r="CH71" s="169">
        <f t="shared" si="67"/>
        <v>8.4432578061278074E-2</v>
      </c>
    </row>
    <row r="72" spans="6:86" s="36" customFormat="1" outlineLevel="1" x14ac:dyDescent="0.2">
      <c r="F72" s="74">
        <f>Ts_First_Fin_Yr-1+ROWS(F$25:F72)</f>
        <v>2071</v>
      </c>
      <c r="G72" s="167">
        <f t="shared" si="58"/>
        <v>50</v>
      </c>
      <c r="H72" s="56">
        <f t="shared" si="59"/>
        <v>4.1951527399814408</v>
      </c>
      <c r="J72" s="169">
        <f t="shared" si="60"/>
        <v>0</v>
      </c>
      <c r="K72" s="169">
        <f t="shared" si="60"/>
        <v>0</v>
      </c>
      <c r="L72" s="169">
        <f t="shared" si="60"/>
        <v>0</v>
      </c>
      <c r="M72" s="169">
        <f t="shared" si="60"/>
        <v>0</v>
      </c>
      <c r="N72" s="169">
        <f t="shared" si="60"/>
        <v>0</v>
      </c>
      <c r="O72" s="169">
        <f t="shared" si="60"/>
        <v>0</v>
      </c>
      <c r="P72" s="169">
        <f t="shared" si="60"/>
        <v>0</v>
      </c>
      <c r="Q72" s="169">
        <f t="shared" si="60"/>
        <v>0</v>
      </c>
      <c r="R72" s="169">
        <f t="shared" si="60"/>
        <v>0</v>
      </c>
      <c r="S72" s="169">
        <f t="shared" si="60"/>
        <v>0</v>
      </c>
      <c r="T72" s="169">
        <f t="shared" si="61"/>
        <v>0</v>
      </c>
      <c r="U72" s="169">
        <f t="shared" si="61"/>
        <v>0</v>
      </c>
      <c r="V72" s="169">
        <f t="shared" si="61"/>
        <v>0</v>
      </c>
      <c r="W72" s="169">
        <f t="shared" si="61"/>
        <v>0</v>
      </c>
      <c r="X72" s="169">
        <f t="shared" si="61"/>
        <v>0</v>
      </c>
      <c r="Y72" s="169">
        <f t="shared" si="61"/>
        <v>0</v>
      </c>
      <c r="Z72" s="169">
        <f t="shared" si="61"/>
        <v>0</v>
      </c>
      <c r="AA72" s="169">
        <f t="shared" si="61"/>
        <v>0</v>
      </c>
      <c r="AB72" s="169">
        <f t="shared" si="61"/>
        <v>0</v>
      </c>
      <c r="AC72" s="169">
        <f t="shared" si="61"/>
        <v>0</v>
      </c>
      <c r="AD72" s="169">
        <f t="shared" si="62"/>
        <v>0</v>
      </c>
      <c r="AE72" s="169">
        <f t="shared" si="62"/>
        <v>0</v>
      </c>
      <c r="AF72" s="169">
        <f t="shared" si="62"/>
        <v>0</v>
      </c>
      <c r="AG72" s="169">
        <f t="shared" si="62"/>
        <v>0</v>
      </c>
      <c r="AH72" s="169">
        <f t="shared" si="62"/>
        <v>0</v>
      </c>
      <c r="AI72" s="169">
        <f t="shared" si="62"/>
        <v>0</v>
      </c>
      <c r="AJ72" s="169">
        <f t="shared" si="62"/>
        <v>0</v>
      </c>
      <c r="AK72" s="169">
        <f t="shared" si="62"/>
        <v>0</v>
      </c>
      <c r="AL72" s="169">
        <f t="shared" si="62"/>
        <v>0</v>
      </c>
      <c r="AM72" s="169">
        <f t="shared" si="62"/>
        <v>0</v>
      </c>
      <c r="AN72" s="169">
        <f t="shared" si="63"/>
        <v>0</v>
      </c>
      <c r="AO72" s="169">
        <f t="shared" si="63"/>
        <v>0</v>
      </c>
      <c r="AP72" s="169">
        <f t="shared" si="63"/>
        <v>0</v>
      </c>
      <c r="AQ72" s="169">
        <f t="shared" si="63"/>
        <v>0</v>
      </c>
      <c r="AR72" s="169">
        <f t="shared" si="63"/>
        <v>0</v>
      </c>
      <c r="AS72" s="169">
        <f t="shared" si="63"/>
        <v>0</v>
      </c>
      <c r="AT72" s="169">
        <f t="shared" si="63"/>
        <v>0</v>
      </c>
      <c r="AU72" s="169">
        <f t="shared" si="63"/>
        <v>0</v>
      </c>
      <c r="AV72" s="169">
        <f t="shared" si="63"/>
        <v>0</v>
      </c>
      <c r="AW72" s="169">
        <f t="shared" si="63"/>
        <v>0</v>
      </c>
      <c r="AX72" s="169">
        <f t="shared" si="64"/>
        <v>0</v>
      </c>
      <c r="AY72" s="169">
        <f t="shared" si="64"/>
        <v>0</v>
      </c>
      <c r="AZ72" s="169">
        <f t="shared" si="64"/>
        <v>0</v>
      </c>
      <c r="BA72" s="169">
        <f t="shared" si="64"/>
        <v>0</v>
      </c>
      <c r="BB72" s="169">
        <f t="shared" si="64"/>
        <v>0</v>
      </c>
      <c r="BC72" s="169">
        <f t="shared" si="64"/>
        <v>0</v>
      </c>
      <c r="BD72" s="169">
        <f t="shared" si="64"/>
        <v>0</v>
      </c>
      <c r="BE72" s="169">
        <f t="shared" si="64"/>
        <v>0</v>
      </c>
      <c r="BF72" s="169">
        <f t="shared" si="64"/>
        <v>8.3903054799628812E-2</v>
      </c>
      <c r="BG72" s="169">
        <f t="shared" si="64"/>
        <v>8.3903054799628812E-2</v>
      </c>
      <c r="BH72" s="169">
        <f t="shared" si="65"/>
        <v>8.3903054799628812E-2</v>
      </c>
      <c r="BI72" s="169">
        <f t="shared" si="65"/>
        <v>8.3903054799628812E-2</v>
      </c>
      <c r="BJ72" s="169">
        <f t="shared" si="65"/>
        <v>8.3903054799628812E-2</v>
      </c>
      <c r="BK72" s="169">
        <f t="shared" si="65"/>
        <v>8.3903054799628812E-2</v>
      </c>
      <c r="BL72" s="169">
        <f t="shared" si="65"/>
        <v>8.3903054799628812E-2</v>
      </c>
      <c r="BM72" s="169">
        <f t="shared" si="65"/>
        <v>8.3903054799628812E-2</v>
      </c>
      <c r="BN72" s="169">
        <f t="shared" si="65"/>
        <v>8.3903054799628812E-2</v>
      </c>
      <c r="BO72" s="169">
        <f t="shared" si="65"/>
        <v>8.3903054799628812E-2</v>
      </c>
      <c r="BP72" s="169">
        <f t="shared" si="65"/>
        <v>8.3903054799628812E-2</v>
      </c>
      <c r="BQ72" s="169">
        <f t="shared" si="65"/>
        <v>8.3903054799628812E-2</v>
      </c>
      <c r="BR72" s="169">
        <f t="shared" si="66"/>
        <v>8.3903054799628812E-2</v>
      </c>
      <c r="BS72" s="169">
        <f t="shared" si="66"/>
        <v>8.3903054799628812E-2</v>
      </c>
      <c r="BT72" s="169">
        <f t="shared" si="66"/>
        <v>8.3903054799628812E-2</v>
      </c>
      <c r="BU72" s="169">
        <f t="shared" si="66"/>
        <v>8.3903054799628812E-2</v>
      </c>
      <c r="BV72" s="169">
        <f t="shared" si="66"/>
        <v>8.3903054799628812E-2</v>
      </c>
      <c r="BW72" s="169">
        <f t="shared" si="66"/>
        <v>8.3903054799628812E-2</v>
      </c>
      <c r="BX72" s="169">
        <f t="shared" si="66"/>
        <v>8.3903054799628812E-2</v>
      </c>
      <c r="BY72" s="169">
        <f t="shared" si="66"/>
        <v>8.3903054799628812E-2</v>
      </c>
      <c r="BZ72" s="169">
        <f t="shared" si="66"/>
        <v>8.3903054799628812E-2</v>
      </c>
      <c r="CA72" s="169">
        <f t="shared" si="66"/>
        <v>8.3903054799628812E-2</v>
      </c>
      <c r="CB72" s="169">
        <f t="shared" si="67"/>
        <v>8.3903054799628812E-2</v>
      </c>
      <c r="CC72" s="169">
        <f t="shared" si="67"/>
        <v>8.3903054799628812E-2</v>
      </c>
      <c r="CD72" s="169">
        <f t="shared" si="67"/>
        <v>8.3903054799628812E-2</v>
      </c>
      <c r="CE72" s="169">
        <f t="shared" si="67"/>
        <v>8.3903054799628812E-2</v>
      </c>
      <c r="CF72" s="169">
        <f t="shared" si="67"/>
        <v>8.3903054799628812E-2</v>
      </c>
      <c r="CG72" s="169">
        <f t="shared" si="67"/>
        <v>8.3903054799628812E-2</v>
      </c>
      <c r="CH72" s="169">
        <f t="shared" si="67"/>
        <v>8.3903054799628812E-2</v>
      </c>
    </row>
    <row r="73" spans="6:86" s="36" customFormat="1" outlineLevel="1" x14ac:dyDescent="0.2">
      <c r="F73" s="74">
        <f>Ts_First_Fin_Yr-1+ROWS(F$25:F73)</f>
        <v>2072</v>
      </c>
      <c r="G73" s="167">
        <f t="shared" si="58"/>
        <v>50</v>
      </c>
      <c r="H73" s="56">
        <f t="shared" si="59"/>
        <v>4.164004312825603</v>
      </c>
      <c r="J73" s="169">
        <f t="shared" si="60"/>
        <v>0</v>
      </c>
      <c r="K73" s="169">
        <f t="shared" si="60"/>
        <v>0</v>
      </c>
      <c r="L73" s="169">
        <f t="shared" si="60"/>
        <v>0</v>
      </c>
      <c r="M73" s="169">
        <f t="shared" si="60"/>
        <v>0</v>
      </c>
      <c r="N73" s="169">
        <f t="shared" si="60"/>
        <v>0</v>
      </c>
      <c r="O73" s="169">
        <f t="shared" si="60"/>
        <v>0</v>
      </c>
      <c r="P73" s="169">
        <f t="shared" si="60"/>
        <v>0</v>
      </c>
      <c r="Q73" s="169">
        <f t="shared" si="60"/>
        <v>0</v>
      </c>
      <c r="R73" s="169">
        <f t="shared" si="60"/>
        <v>0</v>
      </c>
      <c r="S73" s="169">
        <f t="shared" si="60"/>
        <v>0</v>
      </c>
      <c r="T73" s="169">
        <f t="shared" si="61"/>
        <v>0</v>
      </c>
      <c r="U73" s="169">
        <f t="shared" si="61"/>
        <v>0</v>
      </c>
      <c r="V73" s="169">
        <f t="shared" si="61"/>
        <v>0</v>
      </c>
      <c r="W73" s="169">
        <f t="shared" si="61"/>
        <v>0</v>
      </c>
      <c r="X73" s="169">
        <f t="shared" si="61"/>
        <v>0</v>
      </c>
      <c r="Y73" s="169">
        <f t="shared" si="61"/>
        <v>0</v>
      </c>
      <c r="Z73" s="169">
        <f t="shared" si="61"/>
        <v>0</v>
      </c>
      <c r="AA73" s="169">
        <f t="shared" si="61"/>
        <v>0</v>
      </c>
      <c r="AB73" s="169">
        <f t="shared" si="61"/>
        <v>0</v>
      </c>
      <c r="AC73" s="169">
        <f t="shared" si="61"/>
        <v>0</v>
      </c>
      <c r="AD73" s="169">
        <f t="shared" si="62"/>
        <v>0</v>
      </c>
      <c r="AE73" s="169">
        <f t="shared" si="62"/>
        <v>0</v>
      </c>
      <c r="AF73" s="169">
        <f t="shared" si="62"/>
        <v>0</v>
      </c>
      <c r="AG73" s="169">
        <f t="shared" si="62"/>
        <v>0</v>
      </c>
      <c r="AH73" s="169">
        <f t="shared" si="62"/>
        <v>0</v>
      </c>
      <c r="AI73" s="169">
        <f t="shared" si="62"/>
        <v>0</v>
      </c>
      <c r="AJ73" s="169">
        <f t="shared" si="62"/>
        <v>0</v>
      </c>
      <c r="AK73" s="169">
        <f t="shared" si="62"/>
        <v>0</v>
      </c>
      <c r="AL73" s="169">
        <f t="shared" si="62"/>
        <v>0</v>
      </c>
      <c r="AM73" s="169">
        <f t="shared" si="62"/>
        <v>0</v>
      </c>
      <c r="AN73" s="169">
        <f t="shared" si="63"/>
        <v>0</v>
      </c>
      <c r="AO73" s="169">
        <f t="shared" si="63"/>
        <v>0</v>
      </c>
      <c r="AP73" s="169">
        <f t="shared" si="63"/>
        <v>0</v>
      </c>
      <c r="AQ73" s="169">
        <f t="shared" si="63"/>
        <v>0</v>
      </c>
      <c r="AR73" s="169">
        <f t="shared" si="63"/>
        <v>0</v>
      </c>
      <c r="AS73" s="169">
        <f t="shared" si="63"/>
        <v>0</v>
      </c>
      <c r="AT73" s="169">
        <f t="shared" si="63"/>
        <v>0</v>
      </c>
      <c r="AU73" s="169">
        <f t="shared" si="63"/>
        <v>0</v>
      </c>
      <c r="AV73" s="169">
        <f t="shared" si="63"/>
        <v>0</v>
      </c>
      <c r="AW73" s="169">
        <f t="shared" si="63"/>
        <v>0</v>
      </c>
      <c r="AX73" s="169">
        <f t="shared" si="64"/>
        <v>0</v>
      </c>
      <c r="AY73" s="169">
        <f t="shared" si="64"/>
        <v>0</v>
      </c>
      <c r="AZ73" s="169">
        <f t="shared" si="64"/>
        <v>0</v>
      </c>
      <c r="BA73" s="169">
        <f t="shared" si="64"/>
        <v>0</v>
      </c>
      <c r="BB73" s="169">
        <f t="shared" si="64"/>
        <v>0</v>
      </c>
      <c r="BC73" s="169">
        <f t="shared" si="64"/>
        <v>0</v>
      </c>
      <c r="BD73" s="169">
        <f t="shared" si="64"/>
        <v>0</v>
      </c>
      <c r="BE73" s="169">
        <f t="shared" si="64"/>
        <v>0</v>
      </c>
      <c r="BF73" s="169">
        <f t="shared" si="64"/>
        <v>0</v>
      </c>
      <c r="BG73" s="169">
        <f t="shared" si="64"/>
        <v>8.3280086256512065E-2</v>
      </c>
      <c r="BH73" s="169">
        <f t="shared" si="65"/>
        <v>8.3280086256512065E-2</v>
      </c>
      <c r="BI73" s="169">
        <f t="shared" si="65"/>
        <v>8.3280086256512065E-2</v>
      </c>
      <c r="BJ73" s="169">
        <f t="shared" si="65"/>
        <v>8.3280086256512065E-2</v>
      </c>
      <c r="BK73" s="169">
        <f t="shared" si="65"/>
        <v>8.3280086256512065E-2</v>
      </c>
      <c r="BL73" s="169">
        <f t="shared" si="65"/>
        <v>8.3280086256512065E-2</v>
      </c>
      <c r="BM73" s="169">
        <f t="shared" si="65"/>
        <v>8.3280086256512065E-2</v>
      </c>
      <c r="BN73" s="169">
        <f t="shared" si="65"/>
        <v>8.3280086256512065E-2</v>
      </c>
      <c r="BO73" s="169">
        <f t="shared" si="65"/>
        <v>8.3280086256512065E-2</v>
      </c>
      <c r="BP73" s="169">
        <f t="shared" si="65"/>
        <v>8.3280086256512065E-2</v>
      </c>
      <c r="BQ73" s="169">
        <f t="shared" si="65"/>
        <v>8.3280086256512065E-2</v>
      </c>
      <c r="BR73" s="169">
        <f t="shared" si="66"/>
        <v>8.3280086256512065E-2</v>
      </c>
      <c r="BS73" s="169">
        <f t="shared" si="66"/>
        <v>8.3280086256512065E-2</v>
      </c>
      <c r="BT73" s="169">
        <f t="shared" si="66"/>
        <v>8.3280086256512065E-2</v>
      </c>
      <c r="BU73" s="169">
        <f t="shared" si="66"/>
        <v>8.3280086256512065E-2</v>
      </c>
      <c r="BV73" s="169">
        <f t="shared" si="66"/>
        <v>8.3280086256512065E-2</v>
      </c>
      <c r="BW73" s="169">
        <f t="shared" si="66"/>
        <v>8.3280086256512065E-2</v>
      </c>
      <c r="BX73" s="169">
        <f t="shared" si="66"/>
        <v>8.3280086256512065E-2</v>
      </c>
      <c r="BY73" s="169">
        <f t="shared" si="66"/>
        <v>8.3280086256512065E-2</v>
      </c>
      <c r="BZ73" s="169">
        <f t="shared" si="66"/>
        <v>8.3280086256512065E-2</v>
      </c>
      <c r="CA73" s="169">
        <f t="shared" si="66"/>
        <v>8.3280086256512065E-2</v>
      </c>
      <c r="CB73" s="169">
        <f t="shared" si="67"/>
        <v>8.3280086256512065E-2</v>
      </c>
      <c r="CC73" s="169">
        <f t="shared" si="67"/>
        <v>8.3280086256512065E-2</v>
      </c>
      <c r="CD73" s="169">
        <f t="shared" si="67"/>
        <v>8.3280086256512065E-2</v>
      </c>
      <c r="CE73" s="169">
        <f t="shared" si="67"/>
        <v>8.3280086256512065E-2</v>
      </c>
      <c r="CF73" s="169">
        <f t="shared" si="67"/>
        <v>8.3280086256512065E-2</v>
      </c>
      <c r="CG73" s="169">
        <f t="shared" si="67"/>
        <v>8.3280086256512065E-2</v>
      </c>
      <c r="CH73" s="169">
        <f t="shared" si="67"/>
        <v>8.3280086256512065E-2</v>
      </c>
    </row>
    <row r="74" spans="6:86" s="36" customFormat="1" outlineLevel="1" x14ac:dyDescent="0.2">
      <c r="F74" s="74">
        <f>Ts_First_Fin_Yr-1+ROWS(F$25:F74)</f>
        <v>2073</v>
      </c>
      <c r="G74" s="167">
        <f t="shared" si="58"/>
        <v>50</v>
      </c>
      <c r="H74" s="56">
        <f t="shared" si="59"/>
        <v>4.1437578351743092</v>
      </c>
      <c r="J74" s="169">
        <f t="shared" si="60"/>
        <v>0</v>
      </c>
      <c r="K74" s="169">
        <f t="shared" si="60"/>
        <v>0</v>
      </c>
      <c r="L74" s="169">
        <f t="shared" si="60"/>
        <v>0</v>
      </c>
      <c r="M74" s="169">
        <f t="shared" si="60"/>
        <v>0</v>
      </c>
      <c r="N74" s="169">
        <f t="shared" si="60"/>
        <v>0</v>
      </c>
      <c r="O74" s="169">
        <f t="shared" si="60"/>
        <v>0</v>
      </c>
      <c r="P74" s="169">
        <f t="shared" si="60"/>
        <v>0</v>
      </c>
      <c r="Q74" s="169">
        <f t="shared" si="60"/>
        <v>0</v>
      </c>
      <c r="R74" s="169">
        <f t="shared" si="60"/>
        <v>0</v>
      </c>
      <c r="S74" s="169">
        <f t="shared" si="60"/>
        <v>0</v>
      </c>
      <c r="T74" s="169">
        <f t="shared" si="61"/>
        <v>0</v>
      </c>
      <c r="U74" s="169">
        <f t="shared" si="61"/>
        <v>0</v>
      </c>
      <c r="V74" s="169">
        <f t="shared" si="61"/>
        <v>0</v>
      </c>
      <c r="W74" s="169">
        <f t="shared" si="61"/>
        <v>0</v>
      </c>
      <c r="X74" s="169">
        <f t="shared" si="61"/>
        <v>0</v>
      </c>
      <c r="Y74" s="169">
        <f t="shared" si="61"/>
        <v>0</v>
      </c>
      <c r="Z74" s="169">
        <f t="shared" si="61"/>
        <v>0</v>
      </c>
      <c r="AA74" s="169">
        <f t="shared" si="61"/>
        <v>0</v>
      </c>
      <c r="AB74" s="169">
        <f t="shared" si="61"/>
        <v>0</v>
      </c>
      <c r="AC74" s="169">
        <f t="shared" si="61"/>
        <v>0</v>
      </c>
      <c r="AD74" s="169">
        <f t="shared" si="62"/>
        <v>0</v>
      </c>
      <c r="AE74" s="169">
        <f t="shared" si="62"/>
        <v>0</v>
      </c>
      <c r="AF74" s="169">
        <f t="shared" si="62"/>
        <v>0</v>
      </c>
      <c r="AG74" s="169">
        <f t="shared" si="62"/>
        <v>0</v>
      </c>
      <c r="AH74" s="169">
        <f t="shared" si="62"/>
        <v>0</v>
      </c>
      <c r="AI74" s="169">
        <f t="shared" si="62"/>
        <v>0</v>
      </c>
      <c r="AJ74" s="169">
        <f t="shared" si="62"/>
        <v>0</v>
      </c>
      <c r="AK74" s="169">
        <f t="shared" si="62"/>
        <v>0</v>
      </c>
      <c r="AL74" s="169">
        <f t="shared" si="62"/>
        <v>0</v>
      </c>
      <c r="AM74" s="169">
        <f t="shared" si="62"/>
        <v>0</v>
      </c>
      <c r="AN74" s="169">
        <f t="shared" si="63"/>
        <v>0</v>
      </c>
      <c r="AO74" s="169">
        <f t="shared" si="63"/>
        <v>0</v>
      </c>
      <c r="AP74" s="169">
        <f t="shared" si="63"/>
        <v>0</v>
      </c>
      <c r="AQ74" s="169">
        <f t="shared" si="63"/>
        <v>0</v>
      </c>
      <c r="AR74" s="169">
        <f t="shared" si="63"/>
        <v>0</v>
      </c>
      <c r="AS74" s="169">
        <f t="shared" si="63"/>
        <v>0</v>
      </c>
      <c r="AT74" s="169">
        <f t="shared" si="63"/>
        <v>0</v>
      </c>
      <c r="AU74" s="169">
        <f t="shared" si="63"/>
        <v>0</v>
      </c>
      <c r="AV74" s="169">
        <f t="shared" si="63"/>
        <v>0</v>
      </c>
      <c r="AW74" s="169">
        <f t="shared" si="63"/>
        <v>0</v>
      </c>
      <c r="AX74" s="169">
        <f t="shared" si="64"/>
        <v>0</v>
      </c>
      <c r="AY74" s="169">
        <f t="shared" si="64"/>
        <v>0</v>
      </c>
      <c r="AZ74" s="169">
        <f t="shared" si="64"/>
        <v>0</v>
      </c>
      <c r="BA74" s="169">
        <f t="shared" si="64"/>
        <v>0</v>
      </c>
      <c r="BB74" s="169">
        <f t="shared" si="64"/>
        <v>0</v>
      </c>
      <c r="BC74" s="169">
        <f t="shared" si="64"/>
        <v>0</v>
      </c>
      <c r="BD74" s="169">
        <f t="shared" si="64"/>
        <v>0</v>
      </c>
      <c r="BE74" s="169">
        <f t="shared" si="64"/>
        <v>0</v>
      </c>
      <c r="BF74" s="169">
        <f t="shared" si="64"/>
        <v>0</v>
      </c>
      <c r="BG74" s="169">
        <f t="shared" si="64"/>
        <v>0</v>
      </c>
      <c r="BH74" s="169">
        <f t="shared" si="65"/>
        <v>8.2875156703486177E-2</v>
      </c>
      <c r="BI74" s="169">
        <f t="shared" si="65"/>
        <v>8.2875156703486177E-2</v>
      </c>
      <c r="BJ74" s="169">
        <f t="shared" si="65"/>
        <v>8.2875156703486177E-2</v>
      </c>
      <c r="BK74" s="169">
        <f t="shared" si="65"/>
        <v>8.2875156703486177E-2</v>
      </c>
      <c r="BL74" s="169">
        <f t="shared" si="65"/>
        <v>8.2875156703486177E-2</v>
      </c>
      <c r="BM74" s="169">
        <f t="shared" si="65"/>
        <v>8.2875156703486177E-2</v>
      </c>
      <c r="BN74" s="169">
        <f t="shared" si="65"/>
        <v>8.2875156703486177E-2</v>
      </c>
      <c r="BO74" s="169">
        <f t="shared" si="65"/>
        <v>8.2875156703486177E-2</v>
      </c>
      <c r="BP74" s="169">
        <f t="shared" si="65"/>
        <v>8.2875156703486177E-2</v>
      </c>
      <c r="BQ74" s="169">
        <f t="shared" si="65"/>
        <v>8.2875156703486177E-2</v>
      </c>
      <c r="BR74" s="169">
        <f t="shared" si="66"/>
        <v>8.2875156703486177E-2</v>
      </c>
      <c r="BS74" s="169">
        <f t="shared" si="66"/>
        <v>8.2875156703486177E-2</v>
      </c>
      <c r="BT74" s="169">
        <f t="shared" si="66"/>
        <v>8.2875156703486177E-2</v>
      </c>
      <c r="BU74" s="169">
        <f t="shared" si="66"/>
        <v>8.2875156703486177E-2</v>
      </c>
      <c r="BV74" s="169">
        <f t="shared" si="66"/>
        <v>8.2875156703486177E-2</v>
      </c>
      <c r="BW74" s="169">
        <f t="shared" si="66"/>
        <v>8.2875156703486177E-2</v>
      </c>
      <c r="BX74" s="169">
        <f t="shared" si="66"/>
        <v>8.2875156703486177E-2</v>
      </c>
      <c r="BY74" s="169">
        <f t="shared" si="66"/>
        <v>8.2875156703486177E-2</v>
      </c>
      <c r="BZ74" s="169">
        <f t="shared" si="66"/>
        <v>8.2875156703486177E-2</v>
      </c>
      <c r="CA74" s="169">
        <f t="shared" si="66"/>
        <v>8.2875156703486177E-2</v>
      </c>
      <c r="CB74" s="169">
        <f t="shared" si="67"/>
        <v>8.2875156703486177E-2</v>
      </c>
      <c r="CC74" s="169">
        <f t="shared" si="67"/>
        <v>8.2875156703486177E-2</v>
      </c>
      <c r="CD74" s="169">
        <f t="shared" si="67"/>
        <v>8.2875156703486177E-2</v>
      </c>
      <c r="CE74" s="169">
        <f t="shared" si="67"/>
        <v>8.2875156703486177E-2</v>
      </c>
      <c r="CF74" s="169">
        <f t="shared" si="67"/>
        <v>8.2875156703486177E-2</v>
      </c>
      <c r="CG74" s="169">
        <f t="shared" si="67"/>
        <v>8.2875156703486177E-2</v>
      </c>
      <c r="CH74" s="169">
        <f t="shared" si="67"/>
        <v>8.2875156703486177E-2</v>
      </c>
    </row>
    <row r="75" spans="6:86" s="36" customFormat="1" outlineLevel="1" x14ac:dyDescent="0.2">
      <c r="F75" s="74">
        <f>Ts_First_Fin_Yr-1+ROWS(F$25:F75)</f>
        <v>2074</v>
      </c>
      <c r="G75" s="167">
        <f t="shared" si="58"/>
        <v>50</v>
      </c>
      <c r="H75" s="56">
        <f t="shared" si="59"/>
        <v>4.104822301229512</v>
      </c>
      <c r="J75" s="169">
        <f t="shared" ref="J75:S84" si="68">IF(OR(J$9&lt;=$F75,J$9&gt;($F75+$G75)),0,INDEX($J$19:$CH$19,MATCH($F75,$J$9:$CH$9,0))/$G75)</f>
        <v>0</v>
      </c>
      <c r="K75" s="169">
        <f t="shared" si="68"/>
        <v>0</v>
      </c>
      <c r="L75" s="169">
        <f t="shared" si="68"/>
        <v>0</v>
      </c>
      <c r="M75" s="169">
        <f t="shared" si="68"/>
        <v>0</v>
      </c>
      <c r="N75" s="169">
        <f t="shared" si="68"/>
        <v>0</v>
      </c>
      <c r="O75" s="169">
        <f t="shared" si="68"/>
        <v>0</v>
      </c>
      <c r="P75" s="169">
        <f t="shared" si="68"/>
        <v>0</v>
      </c>
      <c r="Q75" s="169">
        <f t="shared" si="68"/>
        <v>0</v>
      </c>
      <c r="R75" s="169">
        <f t="shared" si="68"/>
        <v>0</v>
      </c>
      <c r="S75" s="169">
        <f t="shared" si="68"/>
        <v>0</v>
      </c>
      <c r="T75" s="169">
        <f t="shared" ref="T75:AC84" si="69">IF(OR(T$9&lt;=$F75,T$9&gt;($F75+$G75)),0,INDEX($J$19:$CH$19,MATCH($F75,$J$9:$CH$9,0))/$G75)</f>
        <v>0</v>
      </c>
      <c r="U75" s="169">
        <f t="shared" si="69"/>
        <v>0</v>
      </c>
      <c r="V75" s="169">
        <f t="shared" si="69"/>
        <v>0</v>
      </c>
      <c r="W75" s="169">
        <f t="shared" si="69"/>
        <v>0</v>
      </c>
      <c r="X75" s="169">
        <f t="shared" si="69"/>
        <v>0</v>
      </c>
      <c r="Y75" s="169">
        <f t="shared" si="69"/>
        <v>0</v>
      </c>
      <c r="Z75" s="169">
        <f t="shared" si="69"/>
        <v>0</v>
      </c>
      <c r="AA75" s="169">
        <f t="shared" si="69"/>
        <v>0</v>
      </c>
      <c r="AB75" s="169">
        <f t="shared" si="69"/>
        <v>0</v>
      </c>
      <c r="AC75" s="169">
        <f t="shared" si="69"/>
        <v>0</v>
      </c>
      <c r="AD75" s="169">
        <f t="shared" ref="AD75:AM84" si="70">IF(OR(AD$9&lt;=$F75,AD$9&gt;($F75+$G75)),0,INDEX($J$19:$CH$19,MATCH($F75,$J$9:$CH$9,0))/$G75)</f>
        <v>0</v>
      </c>
      <c r="AE75" s="169">
        <f t="shared" si="70"/>
        <v>0</v>
      </c>
      <c r="AF75" s="169">
        <f t="shared" si="70"/>
        <v>0</v>
      </c>
      <c r="AG75" s="169">
        <f t="shared" si="70"/>
        <v>0</v>
      </c>
      <c r="AH75" s="169">
        <f t="shared" si="70"/>
        <v>0</v>
      </c>
      <c r="AI75" s="169">
        <f t="shared" si="70"/>
        <v>0</v>
      </c>
      <c r="AJ75" s="169">
        <f t="shared" si="70"/>
        <v>0</v>
      </c>
      <c r="AK75" s="169">
        <f t="shared" si="70"/>
        <v>0</v>
      </c>
      <c r="AL75" s="169">
        <f t="shared" si="70"/>
        <v>0</v>
      </c>
      <c r="AM75" s="169">
        <f t="shared" si="70"/>
        <v>0</v>
      </c>
      <c r="AN75" s="169">
        <f t="shared" ref="AN75:AW84" si="71">IF(OR(AN$9&lt;=$F75,AN$9&gt;($F75+$G75)),0,INDEX($J$19:$CH$19,MATCH($F75,$J$9:$CH$9,0))/$G75)</f>
        <v>0</v>
      </c>
      <c r="AO75" s="169">
        <f t="shared" si="71"/>
        <v>0</v>
      </c>
      <c r="AP75" s="169">
        <f t="shared" si="71"/>
        <v>0</v>
      </c>
      <c r="AQ75" s="169">
        <f t="shared" si="71"/>
        <v>0</v>
      </c>
      <c r="AR75" s="169">
        <f t="shared" si="71"/>
        <v>0</v>
      </c>
      <c r="AS75" s="169">
        <f t="shared" si="71"/>
        <v>0</v>
      </c>
      <c r="AT75" s="169">
        <f t="shared" si="71"/>
        <v>0</v>
      </c>
      <c r="AU75" s="169">
        <f t="shared" si="71"/>
        <v>0</v>
      </c>
      <c r="AV75" s="169">
        <f t="shared" si="71"/>
        <v>0</v>
      </c>
      <c r="AW75" s="169">
        <f t="shared" si="71"/>
        <v>0</v>
      </c>
      <c r="AX75" s="169">
        <f t="shared" ref="AX75:BG84" si="72">IF(OR(AX$9&lt;=$F75,AX$9&gt;($F75+$G75)),0,INDEX($J$19:$CH$19,MATCH($F75,$J$9:$CH$9,0))/$G75)</f>
        <v>0</v>
      </c>
      <c r="AY75" s="169">
        <f t="shared" si="72"/>
        <v>0</v>
      </c>
      <c r="AZ75" s="169">
        <f t="shared" si="72"/>
        <v>0</v>
      </c>
      <c r="BA75" s="169">
        <f t="shared" si="72"/>
        <v>0</v>
      </c>
      <c r="BB75" s="169">
        <f t="shared" si="72"/>
        <v>0</v>
      </c>
      <c r="BC75" s="169">
        <f t="shared" si="72"/>
        <v>0</v>
      </c>
      <c r="BD75" s="169">
        <f t="shared" si="72"/>
        <v>0</v>
      </c>
      <c r="BE75" s="169">
        <f t="shared" si="72"/>
        <v>0</v>
      </c>
      <c r="BF75" s="169">
        <f t="shared" si="72"/>
        <v>0</v>
      </c>
      <c r="BG75" s="169">
        <f t="shared" si="72"/>
        <v>0</v>
      </c>
      <c r="BH75" s="169">
        <f t="shared" ref="BH75:BQ84" si="73">IF(OR(BH$9&lt;=$F75,BH$9&gt;($F75+$G75)),0,INDEX($J$19:$CH$19,MATCH($F75,$J$9:$CH$9,0))/$G75)</f>
        <v>0</v>
      </c>
      <c r="BI75" s="169">
        <f t="shared" si="73"/>
        <v>8.2096446024590236E-2</v>
      </c>
      <c r="BJ75" s="169">
        <f t="shared" si="73"/>
        <v>8.2096446024590236E-2</v>
      </c>
      <c r="BK75" s="169">
        <f t="shared" si="73"/>
        <v>8.2096446024590236E-2</v>
      </c>
      <c r="BL75" s="169">
        <f t="shared" si="73"/>
        <v>8.2096446024590236E-2</v>
      </c>
      <c r="BM75" s="169">
        <f t="shared" si="73"/>
        <v>8.2096446024590236E-2</v>
      </c>
      <c r="BN75" s="169">
        <f t="shared" si="73"/>
        <v>8.2096446024590236E-2</v>
      </c>
      <c r="BO75" s="169">
        <f t="shared" si="73"/>
        <v>8.2096446024590236E-2</v>
      </c>
      <c r="BP75" s="169">
        <f t="shared" si="73"/>
        <v>8.2096446024590236E-2</v>
      </c>
      <c r="BQ75" s="169">
        <f t="shared" si="73"/>
        <v>8.2096446024590236E-2</v>
      </c>
      <c r="BR75" s="169">
        <f t="shared" ref="BR75:CA84" si="74">IF(OR(BR$9&lt;=$F75,BR$9&gt;($F75+$G75)),0,INDEX($J$19:$CH$19,MATCH($F75,$J$9:$CH$9,0))/$G75)</f>
        <v>8.2096446024590236E-2</v>
      </c>
      <c r="BS75" s="169">
        <f t="shared" si="74"/>
        <v>8.2096446024590236E-2</v>
      </c>
      <c r="BT75" s="169">
        <f t="shared" si="74"/>
        <v>8.2096446024590236E-2</v>
      </c>
      <c r="BU75" s="169">
        <f t="shared" si="74"/>
        <v>8.2096446024590236E-2</v>
      </c>
      <c r="BV75" s="169">
        <f t="shared" si="74"/>
        <v>8.2096446024590236E-2</v>
      </c>
      <c r="BW75" s="169">
        <f t="shared" si="74"/>
        <v>8.2096446024590236E-2</v>
      </c>
      <c r="BX75" s="169">
        <f t="shared" si="74"/>
        <v>8.2096446024590236E-2</v>
      </c>
      <c r="BY75" s="169">
        <f t="shared" si="74"/>
        <v>8.2096446024590236E-2</v>
      </c>
      <c r="BZ75" s="169">
        <f t="shared" si="74"/>
        <v>8.2096446024590236E-2</v>
      </c>
      <c r="CA75" s="169">
        <f t="shared" si="74"/>
        <v>8.2096446024590236E-2</v>
      </c>
      <c r="CB75" s="169">
        <f t="shared" ref="CB75:CH84" si="75">IF(OR(CB$9&lt;=$F75,CB$9&gt;($F75+$G75)),0,INDEX($J$19:$CH$19,MATCH($F75,$J$9:$CH$9,0))/$G75)</f>
        <v>8.2096446024590236E-2</v>
      </c>
      <c r="CC75" s="169">
        <f t="shared" si="75"/>
        <v>8.2096446024590236E-2</v>
      </c>
      <c r="CD75" s="169">
        <f t="shared" si="75"/>
        <v>8.2096446024590236E-2</v>
      </c>
      <c r="CE75" s="169">
        <f t="shared" si="75"/>
        <v>8.2096446024590236E-2</v>
      </c>
      <c r="CF75" s="169">
        <f t="shared" si="75"/>
        <v>8.2096446024590236E-2</v>
      </c>
      <c r="CG75" s="169">
        <f t="shared" si="75"/>
        <v>8.2096446024590236E-2</v>
      </c>
      <c r="CH75" s="169">
        <f t="shared" si="75"/>
        <v>8.2096446024590236E-2</v>
      </c>
    </row>
    <row r="76" spans="6:86" s="36" customFormat="1" outlineLevel="1" x14ac:dyDescent="0.2">
      <c r="F76" s="74">
        <f>Ts_First_Fin_Yr-1+ROWS(F$25:F76)</f>
        <v>2075</v>
      </c>
      <c r="G76" s="167">
        <f t="shared" si="58"/>
        <v>50</v>
      </c>
      <c r="H76" s="56">
        <f t="shared" si="59"/>
        <v>4.0799035595048414</v>
      </c>
      <c r="J76" s="169">
        <f t="shared" si="68"/>
        <v>0</v>
      </c>
      <c r="K76" s="169">
        <f t="shared" si="68"/>
        <v>0</v>
      </c>
      <c r="L76" s="169">
        <f t="shared" si="68"/>
        <v>0</v>
      </c>
      <c r="M76" s="169">
        <f t="shared" si="68"/>
        <v>0</v>
      </c>
      <c r="N76" s="169">
        <f t="shared" si="68"/>
        <v>0</v>
      </c>
      <c r="O76" s="169">
        <f t="shared" si="68"/>
        <v>0</v>
      </c>
      <c r="P76" s="169">
        <f t="shared" si="68"/>
        <v>0</v>
      </c>
      <c r="Q76" s="169">
        <f t="shared" si="68"/>
        <v>0</v>
      </c>
      <c r="R76" s="169">
        <f t="shared" si="68"/>
        <v>0</v>
      </c>
      <c r="S76" s="169">
        <f t="shared" si="68"/>
        <v>0</v>
      </c>
      <c r="T76" s="169">
        <f t="shared" si="69"/>
        <v>0</v>
      </c>
      <c r="U76" s="169">
        <f t="shared" si="69"/>
        <v>0</v>
      </c>
      <c r="V76" s="169">
        <f t="shared" si="69"/>
        <v>0</v>
      </c>
      <c r="W76" s="169">
        <f t="shared" si="69"/>
        <v>0</v>
      </c>
      <c r="X76" s="169">
        <f t="shared" si="69"/>
        <v>0</v>
      </c>
      <c r="Y76" s="169">
        <f t="shared" si="69"/>
        <v>0</v>
      </c>
      <c r="Z76" s="169">
        <f t="shared" si="69"/>
        <v>0</v>
      </c>
      <c r="AA76" s="169">
        <f t="shared" si="69"/>
        <v>0</v>
      </c>
      <c r="AB76" s="169">
        <f t="shared" si="69"/>
        <v>0</v>
      </c>
      <c r="AC76" s="169">
        <f t="shared" si="69"/>
        <v>0</v>
      </c>
      <c r="AD76" s="169">
        <f t="shared" si="70"/>
        <v>0</v>
      </c>
      <c r="AE76" s="169">
        <f t="shared" si="70"/>
        <v>0</v>
      </c>
      <c r="AF76" s="169">
        <f t="shared" si="70"/>
        <v>0</v>
      </c>
      <c r="AG76" s="169">
        <f t="shared" si="70"/>
        <v>0</v>
      </c>
      <c r="AH76" s="169">
        <f t="shared" si="70"/>
        <v>0</v>
      </c>
      <c r="AI76" s="169">
        <f t="shared" si="70"/>
        <v>0</v>
      </c>
      <c r="AJ76" s="169">
        <f t="shared" si="70"/>
        <v>0</v>
      </c>
      <c r="AK76" s="169">
        <f t="shared" si="70"/>
        <v>0</v>
      </c>
      <c r="AL76" s="169">
        <f t="shared" si="70"/>
        <v>0</v>
      </c>
      <c r="AM76" s="169">
        <f t="shared" si="70"/>
        <v>0</v>
      </c>
      <c r="AN76" s="169">
        <f t="shared" si="71"/>
        <v>0</v>
      </c>
      <c r="AO76" s="169">
        <f t="shared" si="71"/>
        <v>0</v>
      </c>
      <c r="AP76" s="169">
        <f t="shared" si="71"/>
        <v>0</v>
      </c>
      <c r="AQ76" s="169">
        <f t="shared" si="71"/>
        <v>0</v>
      </c>
      <c r="AR76" s="169">
        <f t="shared" si="71"/>
        <v>0</v>
      </c>
      <c r="AS76" s="169">
        <f t="shared" si="71"/>
        <v>0</v>
      </c>
      <c r="AT76" s="169">
        <f t="shared" si="71"/>
        <v>0</v>
      </c>
      <c r="AU76" s="169">
        <f t="shared" si="71"/>
        <v>0</v>
      </c>
      <c r="AV76" s="169">
        <f t="shared" si="71"/>
        <v>0</v>
      </c>
      <c r="AW76" s="169">
        <f t="shared" si="71"/>
        <v>0</v>
      </c>
      <c r="AX76" s="169">
        <f t="shared" si="72"/>
        <v>0</v>
      </c>
      <c r="AY76" s="169">
        <f t="shared" si="72"/>
        <v>0</v>
      </c>
      <c r="AZ76" s="169">
        <f t="shared" si="72"/>
        <v>0</v>
      </c>
      <c r="BA76" s="169">
        <f t="shared" si="72"/>
        <v>0</v>
      </c>
      <c r="BB76" s="169">
        <f t="shared" si="72"/>
        <v>0</v>
      </c>
      <c r="BC76" s="169">
        <f t="shared" si="72"/>
        <v>0</v>
      </c>
      <c r="BD76" s="169">
        <f t="shared" si="72"/>
        <v>0</v>
      </c>
      <c r="BE76" s="169">
        <f t="shared" si="72"/>
        <v>0</v>
      </c>
      <c r="BF76" s="169">
        <f t="shared" si="72"/>
        <v>0</v>
      </c>
      <c r="BG76" s="169">
        <f t="shared" si="72"/>
        <v>0</v>
      </c>
      <c r="BH76" s="169">
        <f t="shared" si="73"/>
        <v>0</v>
      </c>
      <c r="BI76" s="169">
        <f t="shared" si="73"/>
        <v>0</v>
      </c>
      <c r="BJ76" s="169">
        <f t="shared" si="73"/>
        <v>8.1598071190096821E-2</v>
      </c>
      <c r="BK76" s="169">
        <f t="shared" si="73"/>
        <v>8.1598071190096821E-2</v>
      </c>
      <c r="BL76" s="169">
        <f t="shared" si="73"/>
        <v>8.1598071190096821E-2</v>
      </c>
      <c r="BM76" s="169">
        <f t="shared" si="73"/>
        <v>8.1598071190096821E-2</v>
      </c>
      <c r="BN76" s="169">
        <f t="shared" si="73"/>
        <v>8.1598071190096821E-2</v>
      </c>
      <c r="BO76" s="169">
        <f t="shared" si="73"/>
        <v>8.1598071190096821E-2</v>
      </c>
      <c r="BP76" s="169">
        <f t="shared" si="73"/>
        <v>8.1598071190096821E-2</v>
      </c>
      <c r="BQ76" s="169">
        <f t="shared" si="73"/>
        <v>8.1598071190096821E-2</v>
      </c>
      <c r="BR76" s="169">
        <f t="shared" si="74"/>
        <v>8.1598071190096821E-2</v>
      </c>
      <c r="BS76" s="169">
        <f t="shared" si="74"/>
        <v>8.1598071190096821E-2</v>
      </c>
      <c r="BT76" s="169">
        <f t="shared" si="74"/>
        <v>8.1598071190096821E-2</v>
      </c>
      <c r="BU76" s="169">
        <f t="shared" si="74"/>
        <v>8.1598071190096821E-2</v>
      </c>
      <c r="BV76" s="169">
        <f t="shared" si="74"/>
        <v>8.1598071190096821E-2</v>
      </c>
      <c r="BW76" s="169">
        <f t="shared" si="74"/>
        <v>8.1598071190096821E-2</v>
      </c>
      <c r="BX76" s="169">
        <f t="shared" si="74"/>
        <v>8.1598071190096821E-2</v>
      </c>
      <c r="BY76" s="169">
        <f t="shared" si="74"/>
        <v>8.1598071190096821E-2</v>
      </c>
      <c r="BZ76" s="169">
        <f t="shared" si="74"/>
        <v>8.1598071190096821E-2</v>
      </c>
      <c r="CA76" s="169">
        <f t="shared" si="74"/>
        <v>8.1598071190096821E-2</v>
      </c>
      <c r="CB76" s="169">
        <f t="shared" si="75"/>
        <v>8.1598071190096821E-2</v>
      </c>
      <c r="CC76" s="169">
        <f t="shared" si="75"/>
        <v>8.1598071190096821E-2</v>
      </c>
      <c r="CD76" s="169">
        <f t="shared" si="75"/>
        <v>8.1598071190096821E-2</v>
      </c>
      <c r="CE76" s="169">
        <f t="shared" si="75"/>
        <v>8.1598071190096821E-2</v>
      </c>
      <c r="CF76" s="169">
        <f t="shared" si="75"/>
        <v>8.1598071190096821E-2</v>
      </c>
      <c r="CG76" s="169">
        <f t="shared" si="75"/>
        <v>8.1598071190096821E-2</v>
      </c>
      <c r="CH76" s="169">
        <f t="shared" si="75"/>
        <v>8.1598071190096821E-2</v>
      </c>
    </row>
    <row r="77" spans="6:86" s="36" customFormat="1" outlineLevel="1" x14ac:dyDescent="0.2">
      <c r="F77" s="74">
        <f>Ts_First_Fin_Yr-1+ROWS(F$25:F77)</f>
        <v>2076</v>
      </c>
      <c r="G77" s="167">
        <f t="shared" si="58"/>
        <v>50</v>
      </c>
      <c r="H77" s="56">
        <f t="shared" si="59"/>
        <v>4.0643293459269225</v>
      </c>
      <c r="J77" s="169">
        <f t="shared" si="68"/>
        <v>0</v>
      </c>
      <c r="K77" s="169">
        <f t="shared" si="68"/>
        <v>0</v>
      </c>
      <c r="L77" s="169">
        <f t="shared" si="68"/>
        <v>0</v>
      </c>
      <c r="M77" s="169">
        <f t="shared" si="68"/>
        <v>0</v>
      </c>
      <c r="N77" s="169">
        <f t="shared" si="68"/>
        <v>0</v>
      </c>
      <c r="O77" s="169">
        <f t="shared" si="68"/>
        <v>0</v>
      </c>
      <c r="P77" s="169">
        <f t="shared" si="68"/>
        <v>0</v>
      </c>
      <c r="Q77" s="169">
        <f t="shared" si="68"/>
        <v>0</v>
      </c>
      <c r="R77" s="169">
        <f t="shared" si="68"/>
        <v>0</v>
      </c>
      <c r="S77" s="169">
        <f t="shared" si="68"/>
        <v>0</v>
      </c>
      <c r="T77" s="169">
        <f t="shared" si="69"/>
        <v>0</v>
      </c>
      <c r="U77" s="169">
        <f t="shared" si="69"/>
        <v>0</v>
      </c>
      <c r="V77" s="169">
        <f t="shared" si="69"/>
        <v>0</v>
      </c>
      <c r="W77" s="169">
        <f t="shared" si="69"/>
        <v>0</v>
      </c>
      <c r="X77" s="169">
        <f t="shared" si="69"/>
        <v>0</v>
      </c>
      <c r="Y77" s="169">
        <f t="shared" si="69"/>
        <v>0</v>
      </c>
      <c r="Z77" s="169">
        <f t="shared" si="69"/>
        <v>0</v>
      </c>
      <c r="AA77" s="169">
        <f t="shared" si="69"/>
        <v>0</v>
      </c>
      <c r="AB77" s="169">
        <f t="shared" si="69"/>
        <v>0</v>
      </c>
      <c r="AC77" s="169">
        <f t="shared" si="69"/>
        <v>0</v>
      </c>
      <c r="AD77" s="169">
        <f t="shared" si="70"/>
        <v>0</v>
      </c>
      <c r="AE77" s="169">
        <f t="shared" si="70"/>
        <v>0</v>
      </c>
      <c r="AF77" s="169">
        <f t="shared" si="70"/>
        <v>0</v>
      </c>
      <c r="AG77" s="169">
        <f t="shared" si="70"/>
        <v>0</v>
      </c>
      <c r="AH77" s="169">
        <f t="shared" si="70"/>
        <v>0</v>
      </c>
      <c r="AI77" s="169">
        <f t="shared" si="70"/>
        <v>0</v>
      </c>
      <c r="AJ77" s="169">
        <f t="shared" si="70"/>
        <v>0</v>
      </c>
      <c r="AK77" s="169">
        <f t="shared" si="70"/>
        <v>0</v>
      </c>
      <c r="AL77" s="169">
        <f t="shared" si="70"/>
        <v>0</v>
      </c>
      <c r="AM77" s="169">
        <f t="shared" si="70"/>
        <v>0</v>
      </c>
      <c r="AN77" s="169">
        <f t="shared" si="71"/>
        <v>0</v>
      </c>
      <c r="AO77" s="169">
        <f t="shared" si="71"/>
        <v>0</v>
      </c>
      <c r="AP77" s="169">
        <f t="shared" si="71"/>
        <v>0</v>
      </c>
      <c r="AQ77" s="169">
        <f t="shared" si="71"/>
        <v>0</v>
      </c>
      <c r="AR77" s="169">
        <f t="shared" si="71"/>
        <v>0</v>
      </c>
      <c r="AS77" s="169">
        <f t="shared" si="71"/>
        <v>0</v>
      </c>
      <c r="AT77" s="169">
        <f t="shared" si="71"/>
        <v>0</v>
      </c>
      <c r="AU77" s="169">
        <f t="shared" si="71"/>
        <v>0</v>
      </c>
      <c r="AV77" s="169">
        <f t="shared" si="71"/>
        <v>0</v>
      </c>
      <c r="AW77" s="169">
        <f t="shared" si="71"/>
        <v>0</v>
      </c>
      <c r="AX77" s="169">
        <f t="shared" si="72"/>
        <v>0</v>
      </c>
      <c r="AY77" s="169">
        <f t="shared" si="72"/>
        <v>0</v>
      </c>
      <c r="AZ77" s="169">
        <f t="shared" si="72"/>
        <v>0</v>
      </c>
      <c r="BA77" s="169">
        <f t="shared" si="72"/>
        <v>0</v>
      </c>
      <c r="BB77" s="169">
        <f t="shared" si="72"/>
        <v>0</v>
      </c>
      <c r="BC77" s="169">
        <f t="shared" si="72"/>
        <v>0</v>
      </c>
      <c r="BD77" s="169">
        <f t="shared" si="72"/>
        <v>0</v>
      </c>
      <c r="BE77" s="169">
        <f t="shared" si="72"/>
        <v>0</v>
      </c>
      <c r="BF77" s="169">
        <f t="shared" si="72"/>
        <v>0</v>
      </c>
      <c r="BG77" s="169">
        <f t="shared" si="72"/>
        <v>0</v>
      </c>
      <c r="BH77" s="169">
        <f t="shared" si="73"/>
        <v>0</v>
      </c>
      <c r="BI77" s="169">
        <f t="shared" si="73"/>
        <v>0</v>
      </c>
      <c r="BJ77" s="169">
        <f t="shared" si="73"/>
        <v>0</v>
      </c>
      <c r="BK77" s="169">
        <f t="shared" si="73"/>
        <v>8.1286586918538448E-2</v>
      </c>
      <c r="BL77" s="169">
        <f t="shared" si="73"/>
        <v>8.1286586918538448E-2</v>
      </c>
      <c r="BM77" s="169">
        <f t="shared" si="73"/>
        <v>8.1286586918538448E-2</v>
      </c>
      <c r="BN77" s="169">
        <f t="shared" si="73"/>
        <v>8.1286586918538448E-2</v>
      </c>
      <c r="BO77" s="169">
        <f t="shared" si="73"/>
        <v>8.1286586918538448E-2</v>
      </c>
      <c r="BP77" s="169">
        <f t="shared" si="73"/>
        <v>8.1286586918538448E-2</v>
      </c>
      <c r="BQ77" s="169">
        <f t="shared" si="73"/>
        <v>8.1286586918538448E-2</v>
      </c>
      <c r="BR77" s="169">
        <f t="shared" si="74"/>
        <v>8.1286586918538448E-2</v>
      </c>
      <c r="BS77" s="169">
        <f t="shared" si="74"/>
        <v>8.1286586918538448E-2</v>
      </c>
      <c r="BT77" s="169">
        <f t="shared" si="74"/>
        <v>8.1286586918538448E-2</v>
      </c>
      <c r="BU77" s="169">
        <f t="shared" si="74"/>
        <v>8.1286586918538448E-2</v>
      </c>
      <c r="BV77" s="169">
        <f t="shared" si="74"/>
        <v>8.1286586918538448E-2</v>
      </c>
      <c r="BW77" s="169">
        <f t="shared" si="74"/>
        <v>8.1286586918538448E-2</v>
      </c>
      <c r="BX77" s="169">
        <f t="shared" si="74"/>
        <v>8.1286586918538448E-2</v>
      </c>
      <c r="BY77" s="169">
        <f t="shared" si="74"/>
        <v>8.1286586918538448E-2</v>
      </c>
      <c r="BZ77" s="169">
        <f t="shared" si="74"/>
        <v>8.1286586918538448E-2</v>
      </c>
      <c r="CA77" s="169">
        <f t="shared" si="74"/>
        <v>8.1286586918538448E-2</v>
      </c>
      <c r="CB77" s="169">
        <f t="shared" si="75"/>
        <v>8.1286586918538448E-2</v>
      </c>
      <c r="CC77" s="169">
        <f t="shared" si="75"/>
        <v>8.1286586918538448E-2</v>
      </c>
      <c r="CD77" s="169">
        <f t="shared" si="75"/>
        <v>8.1286586918538448E-2</v>
      </c>
      <c r="CE77" s="169">
        <f t="shared" si="75"/>
        <v>8.1286586918538448E-2</v>
      </c>
      <c r="CF77" s="169">
        <f t="shared" si="75"/>
        <v>8.1286586918538448E-2</v>
      </c>
      <c r="CG77" s="169">
        <f t="shared" si="75"/>
        <v>8.1286586918538448E-2</v>
      </c>
      <c r="CH77" s="169">
        <f t="shared" si="75"/>
        <v>8.1286586918538448E-2</v>
      </c>
    </row>
    <row r="78" spans="6:86" s="36" customFormat="1" outlineLevel="1" x14ac:dyDescent="0.2">
      <c r="F78" s="74">
        <f>Ts_First_Fin_Yr-1+ROWS(F$25:F78)</f>
        <v>2077</v>
      </c>
      <c r="G78" s="167">
        <f t="shared" si="58"/>
        <v>50</v>
      </c>
      <c r="H78" s="56">
        <f t="shared" si="59"/>
        <v>4.0565422391379631</v>
      </c>
      <c r="J78" s="169">
        <f t="shared" si="68"/>
        <v>0</v>
      </c>
      <c r="K78" s="169">
        <f t="shared" si="68"/>
        <v>0</v>
      </c>
      <c r="L78" s="169">
        <f t="shared" si="68"/>
        <v>0</v>
      </c>
      <c r="M78" s="169">
        <f t="shared" si="68"/>
        <v>0</v>
      </c>
      <c r="N78" s="169">
        <f t="shared" si="68"/>
        <v>0</v>
      </c>
      <c r="O78" s="169">
        <f t="shared" si="68"/>
        <v>0</v>
      </c>
      <c r="P78" s="169">
        <f t="shared" si="68"/>
        <v>0</v>
      </c>
      <c r="Q78" s="169">
        <f t="shared" si="68"/>
        <v>0</v>
      </c>
      <c r="R78" s="169">
        <f t="shared" si="68"/>
        <v>0</v>
      </c>
      <c r="S78" s="169">
        <f t="shared" si="68"/>
        <v>0</v>
      </c>
      <c r="T78" s="169">
        <f t="shared" si="69"/>
        <v>0</v>
      </c>
      <c r="U78" s="169">
        <f t="shared" si="69"/>
        <v>0</v>
      </c>
      <c r="V78" s="169">
        <f t="shared" si="69"/>
        <v>0</v>
      </c>
      <c r="W78" s="169">
        <f t="shared" si="69"/>
        <v>0</v>
      </c>
      <c r="X78" s="169">
        <f t="shared" si="69"/>
        <v>0</v>
      </c>
      <c r="Y78" s="169">
        <f t="shared" si="69"/>
        <v>0</v>
      </c>
      <c r="Z78" s="169">
        <f t="shared" si="69"/>
        <v>0</v>
      </c>
      <c r="AA78" s="169">
        <f t="shared" si="69"/>
        <v>0</v>
      </c>
      <c r="AB78" s="169">
        <f t="shared" si="69"/>
        <v>0</v>
      </c>
      <c r="AC78" s="169">
        <f t="shared" si="69"/>
        <v>0</v>
      </c>
      <c r="AD78" s="169">
        <f t="shared" si="70"/>
        <v>0</v>
      </c>
      <c r="AE78" s="169">
        <f t="shared" si="70"/>
        <v>0</v>
      </c>
      <c r="AF78" s="169">
        <f t="shared" si="70"/>
        <v>0</v>
      </c>
      <c r="AG78" s="169">
        <f t="shared" si="70"/>
        <v>0</v>
      </c>
      <c r="AH78" s="169">
        <f t="shared" si="70"/>
        <v>0</v>
      </c>
      <c r="AI78" s="169">
        <f t="shared" si="70"/>
        <v>0</v>
      </c>
      <c r="AJ78" s="169">
        <f t="shared" si="70"/>
        <v>0</v>
      </c>
      <c r="AK78" s="169">
        <f t="shared" si="70"/>
        <v>0</v>
      </c>
      <c r="AL78" s="169">
        <f t="shared" si="70"/>
        <v>0</v>
      </c>
      <c r="AM78" s="169">
        <f t="shared" si="70"/>
        <v>0</v>
      </c>
      <c r="AN78" s="169">
        <f t="shared" si="71"/>
        <v>0</v>
      </c>
      <c r="AO78" s="169">
        <f t="shared" si="71"/>
        <v>0</v>
      </c>
      <c r="AP78" s="169">
        <f t="shared" si="71"/>
        <v>0</v>
      </c>
      <c r="AQ78" s="169">
        <f t="shared" si="71"/>
        <v>0</v>
      </c>
      <c r="AR78" s="169">
        <f t="shared" si="71"/>
        <v>0</v>
      </c>
      <c r="AS78" s="169">
        <f t="shared" si="71"/>
        <v>0</v>
      </c>
      <c r="AT78" s="169">
        <f t="shared" si="71"/>
        <v>0</v>
      </c>
      <c r="AU78" s="169">
        <f t="shared" si="71"/>
        <v>0</v>
      </c>
      <c r="AV78" s="169">
        <f t="shared" si="71"/>
        <v>0</v>
      </c>
      <c r="AW78" s="169">
        <f t="shared" si="71"/>
        <v>0</v>
      </c>
      <c r="AX78" s="169">
        <f t="shared" si="72"/>
        <v>0</v>
      </c>
      <c r="AY78" s="169">
        <f t="shared" si="72"/>
        <v>0</v>
      </c>
      <c r="AZ78" s="169">
        <f t="shared" si="72"/>
        <v>0</v>
      </c>
      <c r="BA78" s="169">
        <f t="shared" si="72"/>
        <v>0</v>
      </c>
      <c r="BB78" s="169">
        <f t="shared" si="72"/>
        <v>0</v>
      </c>
      <c r="BC78" s="169">
        <f t="shared" si="72"/>
        <v>0</v>
      </c>
      <c r="BD78" s="169">
        <f t="shared" si="72"/>
        <v>0</v>
      </c>
      <c r="BE78" s="169">
        <f t="shared" si="72"/>
        <v>0</v>
      </c>
      <c r="BF78" s="169">
        <f t="shared" si="72"/>
        <v>0</v>
      </c>
      <c r="BG78" s="169">
        <f t="shared" si="72"/>
        <v>0</v>
      </c>
      <c r="BH78" s="169">
        <f t="shared" si="73"/>
        <v>0</v>
      </c>
      <c r="BI78" s="169">
        <f t="shared" si="73"/>
        <v>0</v>
      </c>
      <c r="BJ78" s="169">
        <f t="shared" si="73"/>
        <v>0</v>
      </c>
      <c r="BK78" s="169">
        <f t="shared" si="73"/>
        <v>0</v>
      </c>
      <c r="BL78" s="169">
        <f t="shared" si="73"/>
        <v>8.1130844782759268E-2</v>
      </c>
      <c r="BM78" s="169">
        <f t="shared" si="73"/>
        <v>8.1130844782759268E-2</v>
      </c>
      <c r="BN78" s="169">
        <f t="shared" si="73"/>
        <v>8.1130844782759268E-2</v>
      </c>
      <c r="BO78" s="169">
        <f t="shared" si="73"/>
        <v>8.1130844782759268E-2</v>
      </c>
      <c r="BP78" s="169">
        <f t="shared" si="73"/>
        <v>8.1130844782759268E-2</v>
      </c>
      <c r="BQ78" s="169">
        <f t="shared" si="73"/>
        <v>8.1130844782759268E-2</v>
      </c>
      <c r="BR78" s="169">
        <f t="shared" si="74"/>
        <v>8.1130844782759268E-2</v>
      </c>
      <c r="BS78" s="169">
        <f t="shared" si="74"/>
        <v>8.1130844782759268E-2</v>
      </c>
      <c r="BT78" s="169">
        <f t="shared" si="74"/>
        <v>8.1130844782759268E-2</v>
      </c>
      <c r="BU78" s="169">
        <f t="shared" si="74"/>
        <v>8.1130844782759268E-2</v>
      </c>
      <c r="BV78" s="169">
        <f t="shared" si="74"/>
        <v>8.1130844782759268E-2</v>
      </c>
      <c r="BW78" s="169">
        <f t="shared" si="74"/>
        <v>8.1130844782759268E-2</v>
      </c>
      <c r="BX78" s="169">
        <f t="shared" si="74"/>
        <v>8.1130844782759268E-2</v>
      </c>
      <c r="BY78" s="169">
        <f t="shared" si="74"/>
        <v>8.1130844782759268E-2</v>
      </c>
      <c r="BZ78" s="169">
        <f t="shared" si="74"/>
        <v>8.1130844782759268E-2</v>
      </c>
      <c r="CA78" s="169">
        <f t="shared" si="74"/>
        <v>8.1130844782759268E-2</v>
      </c>
      <c r="CB78" s="169">
        <f t="shared" si="75"/>
        <v>8.1130844782759268E-2</v>
      </c>
      <c r="CC78" s="169">
        <f t="shared" si="75"/>
        <v>8.1130844782759268E-2</v>
      </c>
      <c r="CD78" s="169">
        <f t="shared" si="75"/>
        <v>8.1130844782759268E-2</v>
      </c>
      <c r="CE78" s="169">
        <f t="shared" si="75"/>
        <v>8.1130844782759268E-2</v>
      </c>
      <c r="CF78" s="169">
        <f t="shared" si="75"/>
        <v>8.1130844782759268E-2</v>
      </c>
      <c r="CG78" s="169">
        <f t="shared" si="75"/>
        <v>8.1130844782759268E-2</v>
      </c>
      <c r="CH78" s="169">
        <f t="shared" si="75"/>
        <v>8.1130844782759268E-2</v>
      </c>
    </row>
    <row r="79" spans="6:86" s="36" customFormat="1" outlineLevel="1" x14ac:dyDescent="0.2">
      <c r="F79" s="74">
        <f>Ts_First_Fin_Yr-1+ROWS(F$25:F79)</f>
        <v>2078</v>
      </c>
      <c r="G79" s="167">
        <f t="shared" si="58"/>
        <v>50</v>
      </c>
      <c r="H79" s="56">
        <f t="shared" si="59"/>
        <v>4.0316234974132925</v>
      </c>
      <c r="J79" s="169">
        <f t="shared" si="68"/>
        <v>0</v>
      </c>
      <c r="K79" s="169">
        <f t="shared" si="68"/>
        <v>0</v>
      </c>
      <c r="L79" s="169">
        <f t="shared" si="68"/>
        <v>0</v>
      </c>
      <c r="M79" s="169">
        <f t="shared" si="68"/>
        <v>0</v>
      </c>
      <c r="N79" s="169">
        <f t="shared" si="68"/>
        <v>0</v>
      </c>
      <c r="O79" s="169">
        <f t="shared" si="68"/>
        <v>0</v>
      </c>
      <c r="P79" s="169">
        <f t="shared" si="68"/>
        <v>0</v>
      </c>
      <c r="Q79" s="169">
        <f t="shared" si="68"/>
        <v>0</v>
      </c>
      <c r="R79" s="169">
        <f t="shared" si="68"/>
        <v>0</v>
      </c>
      <c r="S79" s="169">
        <f t="shared" si="68"/>
        <v>0</v>
      </c>
      <c r="T79" s="169">
        <f t="shared" si="69"/>
        <v>0</v>
      </c>
      <c r="U79" s="169">
        <f t="shared" si="69"/>
        <v>0</v>
      </c>
      <c r="V79" s="169">
        <f t="shared" si="69"/>
        <v>0</v>
      </c>
      <c r="W79" s="169">
        <f t="shared" si="69"/>
        <v>0</v>
      </c>
      <c r="X79" s="169">
        <f t="shared" si="69"/>
        <v>0</v>
      </c>
      <c r="Y79" s="169">
        <f t="shared" si="69"/>
        <v>0</v>
      </c>
      <c r="Z79" s="169">
        <f t="shared" si="69"/>
        <v>0</v>
      </c>
      <c r="AA79" s="169">
        <f t="shared" si="69"/>
        <v>0</v>
      </c>
      <c r="AB79" s="169">
        <f t="shared" si="69"/>
        <v>0</v>
      </c>
      <c r="AC79" s="169">
        <f t="shared" si="69"/>
        <v>0</v>
      </c>
      <c r="AD79" s="169">
        <f t="shared" si="70"/>
        <v>0</v>
      </c>
      <c r="AE79" s="169">
        <f t="shared" si="70"/>
        <v>0</v>
      </c>
      <c r="AF79" s="169">
        <f t="shared" si="70"/>
        <v>0</v>
      </c>
      <c r="AG79" s="169">
        <f t="shared" si="70"/>
        <v>0</v>
      </c>
      <c r="AH79" s="169">
        <f t="shared" si="70"/>
        <v>0</v>
      </c>
      <c r="AI79" s="169">
        <f t="shared" si="70"/>
        <v>0</v>
      </c>
      <c r="AJ79" s="169">
        <f t="shared" si="70"/>
        <v>0</v>
      </c>
      <c r="AK79" s="169">
        <f t="shared" si="70"/>
        <v>0</v>
      </c>
      <c r="AL79" s="169">
        <f t="shared" si="70"/>
        <v>0</v>
      </c>
      <c r="AM79" s="169">
        <f t="shared" si="70"/>
        <v>0</v>
      </c>
      <c r="AN79" s="169">
        <f t="shared" si="71"/>
        <v>0</v>
      </c>
      <c r="AO79" s="169">
        <f t="shared" si="71"/>
        <v>0</v>
      </c>
      <c r="AP79" s="169">
        <f t="shared" si="71"/>
        <v>0</v>
      </c>
      <c r="AQ79" s="169">
        <f t="shared" si="71"/>
        <v>0</v>
      </c>
      <c r="AR79" s="169">
        <f t="shared" si="71"/>
        <v>0</v>
      </c>
      <c r="AS79" s="169">
        <f t="shared" si="71"/>
        <v>0</v>
      </c>
      <c r="AT79" s="169">
        <f t="shared" si="71"/>
        <v>0</v>
      </c>
      <c r="AU79" s="169">
        <f t="shared" si="71"/>
        <v>0</v>
      </c>
      <c r="AV79" s="169">
        <f t="shared" si="71"/>
        <v>0</v>
      </c>
      <c r="AW79" s="169">
        <f t="shared" si="71"/>
        <v>0</v>
      </c>
      <c r="AX79" s="169">
        <f t="shared" si="72"/>
        <v>0</v>
      </c>
      <c r="AY79" s="169">
        <f t="shared" si="72"/>
        <v>0</v>
      </c>
      <c r="AZ79" s="169">
        <f t="shared" si="72"/>
        <v>0</v>
      </c>
      <c r="BA79" s="169">
        <f t="shared" si="72"/>
        <v>0</v>
      </c>
      <c r="BB79" s="169">
        <f t="shared" si="72"/>
        <v>0</v>
      </c>
      <c r="BC79" s="169">
        <f t="shared" si="72"/>
        <v>0</v>
      </c>
      <c r="BD79" s="169">
        <f t="shared" si="72"/>
        <v>0</v>
      </c>
      <c r="BE79" s="169">
        <f t="shared" si="72"/>
        <v>0</v>
      </c>
      <c r="BF79" s="169">
        <f t="shared" si="72"/>
        <v>0</v>
      </c>
      <c r="BG79" s="169">
        <f t="shared" si="72"/>
        <v>0</v>
      </c>
      <c r="BH79" s="169">
        <f t="shared" si="73"/>
        <v>0</v>
      </c>
      <c r="BI79" s="169">
        <f t="shared" si="73"/>
        <v>0</v>
      </c>
      <c r="BJ79" s="169">
        <f t="shared" si="73"/>
        <v>0</v>
      </c>
      <c r="BK79" s="169">
        <f t="shared" si="73"/>
        <v>0</v>
      </c>
      <c r="BL79" s="169">
        <f t="shared" si="73"/>
        <v>0</v>
      </c>
      <c r="BM79" s="169">
        <f t="shared" si="73"/>
        <v>8.0632469948265853E-2</v>
      </c>
      <c r="BN79" s="169">
        <f t="shared" si="73"/>
        <v>8.0632469948265853E-2</v>
      </c>
      <c r="BO79" s="169">
        <f t="shared" si="73"/>
        <v>8.0632469948265853E-2</v>
      </c>
      <c r="BP79" s="169">
        <f t="shared" si="73"/>
        <v>8.0632469948265853E-2</v>
      </c>
      <c r="BQ79" s="169">
        <f t="shared" si="73"/>
        <v>8.0632469948265853E-2</v>
      </c>
      <c r="BR79" s="169">
        <f t="shared" si="74"/>
        <v>8.0632469948265853E-2</v>
      </c>
      <c r="BS79" s="169">
        <f t="shared" si="74"/>
        <v>8.0632469948265853E-2</v>
      </c>
      <c r="BT79" s="169">
        <f t="shared" si="74"/>
        <v>8.0632469948265853E-2</v>
      </c>
      <c r="BU79" s="169">
        <f t="shared" si="74"/>
        <v>8.0632469948265853E-2</v>
      </c>
      <c r="BV79" s="169">
        <f t="shared" si="74"/>
        <v>8.0632469948265853E-2</v>
      </c>
      <c r="BW79" s="169">
        <f t="shared" si="74"/>
        <v>8.0632469948265853E-2</v>
      </c>
      <c r="BX79" s="169">
        <f t="shared" si="74"/>
        <v>8.0632469948265853E-2</v>
      </c>
      <c r="BY79" s="169">
        <f t="shared" si="74"/>
        <v>8.0632469948265853E-2</v>
      </c>
      <c r="BZ79" s="169">
        <f t="shared" si="74"/>
        <v>8.0632469948265853E-2</v>
      </c>
      <c r="CA79" s="169">
        <f t="shared" si="74"/>
        <v>8.0632469948265853E-2</v>
      </c>
      <c r="CB79" s="169">
        <f t="shared" si="75"/>
        <v>8.0632469948265853E-2</v>
      </c>
      <c r="CC79" s="169">
        <f t="shared" si="75"/>
        <v>8.0632469948265853E-2</v>
      </c>
      <c r="CD79" s="169">
        <f t="shared" si="75"/>
        <v>8.0632469948265853E-2</v>
      </c>
      <c r="CE79" s="169">
        <f t="shared" si="75"/>
        <v>8.0632469948265853E-2</v>
      </c>
      <c r="CF79" s="169">
        <f t="shared" si="75"/>
        <v>8.0632469948265853E-2</v>
      </c>
      <c r="CG79" s="169">
        <f t="shared" si="75"/>
        <v>8.0632469948265853E-2</v>
      </c>
      <c r="CH79" s="169">
        <f t="shared" si="75"/>
        <v>8.0632469948265853E-2</v>
      </c>
    </row>
    <row r="80" spans="6:86" s="36" customFormat="1" outlineLevel="1" x14ac:dyDescent="0.2">
      <c r="F80" s="74">
        <f>Ts_First_Fin_Yr-1+ROWS(F$25:F80)</f>
        <v>2079</v>
      </c>
      <c r="G80" s="167">
        <f t="shared" si="58"/>
        <v>50</v>
      </c>
      <c r="H80" s="56">
        <f t="shared" si="59"/>
        <v>4.01293444111979</v>
      </c>
      <c r="J80" s="169">
        <f t="shared" si="68"/>
        <v>0</v>
      </c>
      <c r="K80" s="169">
        <f t="shared" si="68"/>
        <v>0</v>
      </c>
      <c r="L80" s="169">
        <f t="shared" si="68"/>
        <v>0</v>
      </c>
      <c r="M80" s="169">
        <f t="shared" si="68"/>
        <v>0</v>
      </c>
      <c r="N80" s="169">
        <f t="shared" si="68"/>
        <v>0</v>
      </c>
      <c r="O80" s="169">
        <f t="shared" si="68"/>
        <v>0</v>
      </c>
      <c r="P80" s="169">
        <f t="shared" si="68"/>
        <v>0</v>
      </c>
      <c r="Q80" s="169">
        <f t="shared" si="68"/>
        <v>0</v>
      </c>
      <c r="R80" s="169">
        <f t="shared" si="68"/>
        <v>0</v>
      </c>
      <c r="S80" s="169">
        <f t="shared" si="68"/>
        <v>0</v>
      </c>
      <c r="T80" s="169">
        <f t="shared" si="69"/>
        <v>0</v>
      </c>
      <c r="U80" s="169">
        <f t="shared" si="69"/>
        <v>0</v>
      </c>
      <c r="V80" s="169">
        <f t="shared" si="69"/>
        <v>0</v>
      </c>
      <c r="W80" s="169">
        <f t="shared" si="69"/>
        <v>0</v>
      </c>
      <c r="X80" s="169">
        <f t="shared" si="69"/>
        <v>0</v>
      </c>
      <c r="Y80" s="169">
        <f t="shared" si="69"/>
        <v>0</v>
      </c>
      <c r="Z80" s="169">
        <f t="shared" si="69"/>
        <v>0</v>
      </c>
      <c r="AA80" s="169">
        <f t="shared" si="69"/>
        <v>0</v>
      </c>
      <c r="AB80" s="169">
        <f t="shared" si="69"/>
        <v>0</v>
      </c>
      <c r="AC80" s="169">
        <f t="shared" si="69"/>
        <v>0</v>
      </c>
      <c r="AD80" s="169">
        <f t="shared" si="70"/>
        <v>0</v>
      </c>
      <c r="AE80" s="169">
        <f t="shared" si="70"/>
        <v>0</v>
      </c>
      <c r="AF80" s="169">
        <f t="shared" si="70"/>
        <v>0</v>
      </c>
      <c r="AG80" s="169">
        <f t="shared" si="70"/>
        <v>0</v>
      </c>
      <c r="AH80" s="169">
        <f t="shared" si="70"/>
        <v>0</v>
      </c>
      <c r="AI80" s="169">
        <f t="shared" si="70"/>
        <v>0</v>
      </c>
      <c r="AJ80" s="169">
        <f t="shared" si="70"/>
        <v>0</v>
      </c>
      <c r="AK80" s="169">
        <f t="shared" si="70"/>
        <v>0</v>
      </c>
      <c r="AL80" s="169">
        <f t="shared" si="70"/>
        <v>0</v>
      </c>
      <c r="AM80" s="169">
        <f t="shared" si="70"/>
        <v>0</v>
      </c>
      <c r="AN80" s="169">
        <f t="shared" si="71"/>
        <v>0</v>
      </c>
      <c r="AO80" s="169">
        <f t="shared" si="71"/>
        <v>0</v>
      </c>
      <c r="AP80" s="169">
        <f t="shared" si="71"/>
        <v>0</v>
      </c>
      <c r="AQ80" s="169">
        <f t="shared" si="71"/>
        <v>0</v>
      </c>
      <c r="AR80" s="169">
        <f t="shared" si="71"/>
        <v>0</v>
      </c>
      <c r="AS80" s="169">
        <f t="shared" si="71"/>
        <v>0</v>
      </c>
      <c r="AT80" s="169">
        <f t="shared" si="71"/>
        <v>0</v>
      </c>
      <c r="AU80" s="169">
        <f t="shared" si="71"/>
        <v>0</v>
      </c>
      <c r="AV80" s="169">
        <f t="shared" si="71"/>
        <v>0</v>
      </c>
      <c r="AW80" s="169">
        <f t="shared" si="71"/>
        <v>0</v>
      </c>
      <c r="AX80" s="169">
        <f t="shared" si="72"/>
        <v>0</v>
      </c>
      <c r="AY80" s="169">
        <f t="shared" si="72"/>
        <v>0</v>
      </c>
      <c r="AZ80" s="169">
        <f t="shared" si="72"/>
        <v>0</v>
      </c>
      <c r="BA80" s="169">
        <f t="shared" si="72"/>
        <v>0</v>
      </c>
      <c r="BB80" s="169">
        <f t="shared" si="72"/>
        <v>0</v>
      </c>
      <c r="BC80" s="169">
        <f t="shared" si="72"/>
        <v>0</v>
      </c>
      <c r="BD80" s="169">
        <f t="shared" si="72"/>
        <v>0</v>
      </c>
      <c r="BE80" s="169">
        <f t="shared" si="72"/>
        <v>0</v>
      </c>
      <c r="BF80" s="169">
        <f t="shared" si="72"/>
        <v>0</v>
      </c>
      <c r="BG80" s="169">
        <f t="shared" si="72"/>
        <v>0</v>
      </c>
      <c r="BH80" s="169">
        <f t="shared" si="73"/>
        <v>0</v>
      </c>
      <c r="BI80" s="169">
        <f t="shared" si="73"/>
        <v>0</v>
      </c>
      <c r="BJ80" s="169">
        <f t="shared" si="73"/>
        <v>0</v>
      </c>
      <c r="BK80" s="169">
        <f t="shared" si="73"/>
        <v>0</v>
      </c>
      <c r="BL80" s="169">
        <f t="shared" si="73"/>
        <v>0</v>
      </c>
      <c r="BM80" s="169">
        <f t="shared" si="73"/>
        <v>0</v>
      </c>
      <c r="BN80" s="169">
        <f t="shared" si="73"/>
        <v>8.0258688822395799E-2</v>
      </c>
      <c r="BO80" s="169">
        <f t="shared" si="73"/>
        <v>8.0258688822395799E-2</v>
      </c>
      <c r="BP80" s="169">
        <f t="shared" si="73"/>
        <v>8.0258688822395799E-2</v>
      </c>
      <c r="BQ80" s="169">
        <f t="shared" si="73"/>
        <v>8.0258688822395799E-2</v>
      </c>
      <c r="BR80" s="169">
        <f t="shared" si="74"/>
        <v>8.0258688822395799E-2</v>
      </c>
      <c r="BS80" s="169">
        <f t="shared" si="74"/>
        <v>8.0258688822395799E-2</v>
      </c>
      <c r="BT80" s="169">
        <f t="shared" si="74"/>
        <v>8.0258688822395799E-2</v>
      </c>
      <c r="BU80" s="169">
        <f t="shared" si="74"/>
        <v>8.0258688822395799E-2</v>
      </c>
      <c r="BV80" s="169">
        <f t="shared" si="74"/>
        <v>8.0258688822395799E-2</v>
      </c>
      <c r="BW80" s="169">
        <f t="shared" si="74"/>
        <v>8.0258688822395799E-2</v>
      </c>
      <c r="BX80" s="169">
        <f t="shared" si="74"/>
        <v>8.0258688822395799E-2</v>
      </c>
      <c r="BY80" s="169">
        <f t="shared" si="74"/>
        <v>8.0258688822395799E-2</v>
      </c>
      <c r="BZ80" s="169">
        <f t="shared" si="74"/>
        <v>8.0258688822395799E-2</v>
      </c>
      <c r="CA80" s="169">
        <f t="shared" si="74"/>
        <v>8.0258688822395799E-2</v>
      </c>
      <c r="CB80" s="169">
        <f t="shared" si="75"/>
        <v>8.0258688822395799E-2</v>
      </c>
      <c r="CC80" s="169">
        <f t="shared" si="75"/>
        <v>8.0258688822395799E-2</v>
      </c>
      <c r="CD80" s="169">
        <f t="shared" si="75"/>
        <v>8.0258688822395799E-2</v>
      </c>
      <c r="CE80" s="169">
        <f t="shared" si="75"/>
        <v>8.0258688822395799E-2</v>
      </c>
      <c r="CF80" s="169">
        <f t="shared" si="75"/>
        <v>8.0258688822395799E-2</v>
      </c>
      <c r="CG80" s="169">
        <f t="shared" si="75"/>
        <v>8.0258688822395799E-2</v>
      </c>
      <c r="CH80" s="169">
        <f t="shared" si="75"/>
        <v>8.0258688822395799E-2</v>
      </c>
    </row>
    <row r="81" spans="6:86" s="36" customFormat="1" outlineLevel="1" x14ac:dyDescent="0.2">
      <c r="F81" s="74">
        <f>Ts_First_Fin_Yr-1+ROWS(F$25:F81)</f>
        <v>2080</v>
      </c>
      <c r="G81" s="167">
        <f t="shared" si="58"/>
        <v>50</v>
      </c>
      <c r="H81" s="56">
        <f t="shared" si="59"/>
        <v>3.9880156993951199</v>
      </c>
      <c r="J81" s="169">
        <f t="shared" si="68"/>
        <v>0</v>
      </c>
      <c r="K81" s="169">
        <f t="shared" si="68"/>
        <v>0</v>
      </c>
      <c r="L81" s="169">
        <f t="shared" si="68"/>
        <v>0</v>
      </c>
      <c r="M81" s="169">
        <f t="shared" si="68"/>
        <v>0</v>
      </c>
      <c r="N81" s="169">
        <f t="shared" si="68"/>
        <v>0</v>
      </c>
      <c r="O81" s="169">
        <f t="shared" si="68"/>
        <v>0</v>
      </c>
      <c r="P81" s="169">
        <f t="shared" si="68"/>
        <v>0</v>
      </c>
      <c r="Q81" s="169">
        <f t="shared" si="68"/>
        <v>0</v>
      </c>
      <c r="R81" s="169">
        <f t="shared" si="68"/>
        <v>0</v>
      </c>
      <c r="S81" s="169">
        <f t="shared" si="68"/>
        <v>0</v>
      </c>
      <c r="T81" s="169">
        <f t="shared" si="69"/>
        <v>0</v>
      </c>
      <c r="U81" s="169">
        <f t="shared" si="69"/>
        <v>0</v>
      </c>
      <c r="V81" s="169">
        <f t="shared" si="69"/>
        <v>0</v>
      </c>
      <c r="W81" s="169">
        <f t="shared" si="69"/>
        <v>0</v>
      </c>
      <c r="X81" s="169">
        <f t="shared" si="69"/>
        <v>0</v>
      </c>
      <c r="Y81" s="169">
        <f t="shared" si="69"/>
        <v>0</v>
      </c>
      <c r="Z81" s="169">
        <f t="shared" si="69"/>
        <v>0</v>
      </c>
      <c r="AA81" s="169">
        <f t="shared" si="69"/>
        <v>0</v>
      </c>
      <c r="AB81" s="169">
        <f t="shared" si="69"/>
        <v>0</v>
      </c>
      <c r="AC81" s="169">
        <f t="shared" si="69"/>
        <v>0</v>
      </c>
      <c r="AD81" s="169">
        <f t="shared" si="70"/>
        <v>0</v>
      </c>
      <c r="AE81" s="169">
        <f t="shared" si="70"/>
        <v>0</v>
      </c>
      <c r="AF81" s="169">
        <f t="shared" si="70"/>
        <v>0</v>
      </c>
      <c r="AG81" s="169">
        <f t="shared" si="70"/>
        <v>0</v>
      </c>
      <c r="AH81" s="169">
        <f t="shared" si="70"/>
        <v>0</v>
      </c>
      <c r="AI81" s="169">
        <f t="shared" si="70"/>
        <v>0</v>
      </c>
      <c r="AJ81" s="169">
        <f t="shared" si="70"/>
        <v>0</v>
      </c>
      <c r="AK81" s="169">
        <f t="shared" si="70"/>
        <v>0</v>
      </c>
      <c r="AL81" s="169">
        <f t="shared" si="70"/>
        <v>0</v>
      </c>
      <c r="AM81" s="169">
        <f t="shared" si="70"/>
        <v>0</v>
      </c>
      <c r="AN81" s="169">
        <f t="shared" si="71"/>
        <v>0</v>
      </c>
      <c r="AO81" s="169">
        <f t="shared" si="71"/>
        <v>0</v>
      </c>
      <c r="AP81" s="169">
        <f t="shared" si="71"/>
        <v>0</v>
      </c>
      <c r="AQ81" s="169">
        <f t="shared" si="71"/>
        <v>0</v>
      </c>
      <c r="AR81" s="169">
        <f t="shared" si="71"/>
        <v>0</v>
      </c>
      <c r="AS81" s="169">
        <f t="shared" si="71"/>
        <v>0</v>
      </c>
      <c r="AT81" s="169">
        <f t="shared" si="71"/>
        <v>0</v>
      </c>
      <c r="AU81" s="169">
        <f t="shared" si="71"/>
        <v>0</v>
      </c>
      <c r="AV81" s="169">
        <f t="shared" si="71"/>
        <v>0</v>
      </c>
      <c r="AW81" s="169">
        <f t="shared" si="71"/>
        <v>0</v>
      </c>
      <c r="AX81" s="169">
        <f t="shared" si="72"/>
        <v>0</v>
      </c>
      <c r="AY81" s="169">
        <f t="shared" si="72"/>
        <v>0</v>
      </c>
      <c r="AZ81" s="169">
        <f t="shared" si="72"/>
        <v>0</v>
      </c>
      <c r="BA81" s="169">
        <f t="shared" si="72"/>
        <v>0</v>
      </c>
      <c r="BB81" s="169">
        <f t="shared" si="72"/>
        <v>0</v>
      </c>
      <c r="BC81" s="169">
        <f t="shared" si="72"/>
        <v>0</v>
      </c>
      <c r="BD81" s="169">
        <f t="shared" si="72"/>
        <v>0</v>
      </c>
      <c r="BE81" s="169">
        <f t="shared" si="72"/>
        <v>0</v>
      </c>
      <c r="BF81" s="169">
        <f t="shared" si="72"/>
        <v>0</v>
      </c>
      <c r="BG81" s="169">
        <f t="shared" si="72"/>
        <v>0</v>
      </c>
      <c r="BH81" s="169">
        <f t="shared" si="73"/>
        <v>0</v>
      </c>
      <c r="BI81" s="169">
        <f t="shared" si="73"/>
        <v>0</v>
      </c>
      <c r="BJ81" s="169">
        <f t="shared" si="73"/>
        <v>0</v>
      </c>
      <c r="BK81" s="169">
        <f t="shared" si="73"/>
        <v>0</v>
      </c>
      <c r="BL81" s="169">
        <f t="shared" si="73"/>
        <v>0</v>
      </c>
      <c r="BM81" s="169">
        <f t="shared" si="73"/>
        <v>0</v>
      </c>
      <c r="BN81" s="169">
        <f t="shared" si="73"/>
        <v>0</v>
      </c>
      <c r="BO81" s="169">
        <f t="shared" si="73"/>
        <v>7.9760313987902398E-2</v>
      </c>
      <c r="BP81" s="169">
        <f t="shared" si="73"/>
        <v>7.9760313987902398E-2</v>
      </c>
      <c r="BQ81" s="169">
        <f t="shared" si="73"/>
        <v>7.9760313987902398E-2</v>
      </c>
      <c r="BR81" s="169">
        <f t="shared" si="74"/>
        <v>7.9760313987902398E-2</v>
      </c>
      <c r="BS81" s="169">
        <f t="shared" si="74"/>
        <v>7.9760313987902398E-2</v>
      </c>
      <c r="BT81" s="169">
        <f t="shared" si="74"/>
        <v>7.9760313987902398E-2</v>
      </c>
      <c r="BU81" s="169">
        <f t="shared" si="74"/>
        <v>7.9760313987902398E-2</v>
      </c>
      <c r="BV81" s="169">
        <f t="shared" si="74"/>
        <v>7.9760313987902398E-2</v>
      </c>
      <c r="BW81" s="169">
        <f t="shared" si="74"/>
        <v>7.9760313987902398E-2</v>
      </c>
      <c r="BX81" s="169">
        <f t="shared" si="74"/>
        <v>7.9760313987902398E-2</v>
      </c>
      <c r="BY81" s="169">
        <f t="shared" si="74"/>
        <v>7.9760313987902398E-2</v>
      </c>
      <c r="BZ81" s="169">
        <f t="shared" si="74"/>
        <v>7.9760313987902398E-2</v>
      </c>
      <c r="CA81" s="169">
        <f t="shared" si="74"/>
        <v>7.9760313987902398E-2</v>
      </c>
      <c r="CB81" s="169">
        <f t="shared" si="75"/>
        <v>7.9760313987902398E-2</v>
      </c>
      <c r="CC81" s="169">
        <f t="shared" si="75"/>
        <v>7.9760313987902398E-2</v>
      </c>
      <c r="CD81" s="169">
        <f t="shared" si="75"/>
        <v>7.9760313987902398E-2</v>
      </c>
      <c r="CE81" s="169">
        <f t="shared" si="75"/>
        <v>7.9760313987902398E-2</v>
      </c>
      <c r="CF81" s="169">
        <f t="shared" si="75"/>
        <v>7.9760313987902398E-2</v>
      </c>
      <c r="CG81" s="169">
        <f t="shared" si="75"/>
        <v>7.9760313987902398E-2</v>
      </c>
      <c r="CH81" s="169">
        <f t="shared" si="75"/>
        <v>7.9760313987902398E-2</v>
      </c>
    </row>
    <row r="82" spans="6:86" s="36" customFormat="1" outlineLevel="1" x14ac:dyDescent="0.2">
      <c r="F82" s="74">
        <f>Ts_First_Fin_Yr-1+ROWS(F$25:F82)</f>
        <v>2081</v>
      </c>
      <c r="G82" s="167">
        <f t="shared" si="58"/>
        <v>50</v>
      </c>
      <c r="H82" s="56">
        <f t="shared" si="59"/>
        <v>3.9771137498905769</v>
      </c>
      <c r="J82" s="169">
        <f t="shared" si="68"/>
        <v>0</v>
      </c>
      <c r="K82" s="169">
        <f t="shared" si="68"/>
        <v>0</v>
      </c>
      <c r="L82" s="169">
        <f t="shared" si="68"/>
        <v>0</v>
      </c>
      <c r="M82" s="169">
        <f t="shared" si="68"/>
        <v>0</v>
      </c>
      <c r="N82" s="169">
        <f t="shared" si="68"/>
        <v>0</v>
      </c>
      <c r="O82" s="169">
        <f t="shared" si="68"/>
        <v>0</v>
      </c>
      <c r="P82" s="169">
        <f t="shared" si="68"/>
        <v>0</v>
      </c>
      <c r="Q82" s="169">
        <f t="shared" si="68"/>
        <v>0</v>
      </c>
      <c r="R82" s="169">
        <f t="shared" si="68"/>
        <v>0</v>
      </c>
      <c r="S82" s="169">
        <f t="shared" si="68"/>
        <v>0</v>
      </c>
      <c r="T82" s="169">
        <f t="shared" si="69"/>
        <v>0</v>
      </c>
      <c r="U82" s="169">
        <f t="shared" si="69"/>
        <v>0</v>
      </c>
      <c r="V82" s="169">
        <f t="shared" si="69"/>
        <v>0</v>
      </c>
      <c r="W82" s="169">
        <f t="shared" si="69"/>
        <v>0</v>
      </c>
      <c r="X82" s="169">
        <f t="shared" si="69"/>
        <v>0</v>
      </c>
      <c r="Y82" s="169">
        <f t="shared" si="69"/>
        <v>0</v>
      </c>
      <c r="Z82" s="169">
        <f t="shared" si="69"/>
        <v>0</v>
      </c>
      <c r="AA82" s="169">
        <f t="shared" si="69"/>
        <v>0</v>
      </c>
      <c r="AB82" s="169">
        <f t="shared" si="69"/>
        <v>0</v>
      </c>
      <c r="AC82" s="169">
        <f t="shared" si="69"/>
        <v>0</v>
      </c>
      <c r="AD82" s="169">
        <f t="shared" si="70"/>
        <v>0</v>
      </c>
      <c r="AE82" s="169">
        <f t="shared" si="70"/>
        <v>0</v>
      </c>
      <c r="AF82" s="169">
        <f t="shared" si="70"/>
        <v>0</v>
      </c>
      <c r="AG82" s="169">
        <f t="shared" si="70"/>
        <v>0</v>
      </c>
      <c r="AH82" s="169">
        <f t="shared" si="70"/>
        <v>0</v>
      </c>
      <c r="AI82" s="169">
        <f t="shared" si="70"/>
        <v>0</v>
      </c>
      <c r="AJ82" s="169">
        <f t="shared" si="70"/>
        <v>0</v>
      </c>
      <c r="AK82" s="169">
        <f t="shared" si="70"/>
        <v>0</v>
      </c>
      <c r="AL82" s="169">
        <f t="shared" si="70"/>
        <v>0</v>
      </c>
      <c r="AM82" s="169">
        <f t="shared" si="70"/>
        <v>0</v>
      </c>
      <c r="AN82" s="169">
        <f t="shared" si="71"/>
        <v>0</v>
      </c>
      <c r="AO82" s="169">
        <f t="shared" si="71"/>
        <v>0</v>
      </c>
      <c r="AP82" s="169">
        <f t="shared" si="71"/>
        <v>0</v>
      </c>
      <c r="AQ82" s="169">
        <f t="shared" si="71"/>
        <v>0</v>
      </c>
      <c r="AR82" s="169">
        <f t="shared" si="71"/>
        <v>0</v>
      </c>
      <c r="AS82" s="169">
        <f t="shared" si="71"/>
        <v>0</v>
      </c>
      <c r="AT82" s="169">
        <f t="shared" si="71"/>
        <v>0</v>
      </c>
      <c r="AU82" s="169">
        <f t="shared" si="71"/>
        <v>0</v>
      </c>
      <c r="AV82" s="169">
        <f t="shared" si="71"/>
        <v>0</v>
      </c>
      <c r="AW82" s="169">
        <f t="shared" si="71"/>
        <v>0</v>
      </c>
      <c r="AX82" s="169">
        <f t="shared" si="72"/>
        <v>0</v>
      </c>
      <c r="AY82" s="169">
        <f t="shared" si="72"/>
        <v>0</v>
      </c>
      <c r="AZ82" s="169">
        <f t="shared" si="72"/>
        <v>0</v>
      </c>
      <c r="BA82" s="169">
        <f t="shared" si="72"/>
        <v>0</v>
      </c>
      <c r="BB82" s="169">
        <f t="shared" si="72"/>
        <v>0</v>
      </c>
      <c r="BC82" s="169">
        <f t="shared" si="72"/>
        <v>0</v>
      </c>
      <c r="BD82" s="169">
        <f t="shared" si="72"/>
        <v>0</v>
      </c>
      <c r="BE82" s="169">
        <f t="shared" si="72"/>
        <v>0</v>
      </c>
      <c r="BF82" s="169">
        <f t="shared" si="72"/>
        <v>0</v>
      </c>
      <c r="BG82" s="169">
        <f t="shared" si="72"/>
        <v>0</v>
      </c>
      <c r="BH82" s="169">
        <f t="shared" si="73"/>
        <v>0</v>
      </c>
      <c r="BI82" s="169">
        <f t="shared" si="73"/>
        <v>0</v>
      </c>
      <c r="BJ82" s="169">
        <f t="shared" si="73"/>
        <v>0</v>
      </c>
      <c r="BK82" s="169">
        <f t="shared" si="73"/>
        <v>0</v>
      </c>
      <c r="BL82" s="169">
        <f t="shared" si="73"/>
        <v>0</v>
      </c>
      <c r="BM82" s="169">
        <f t="shared" si="73"/>
        <v>0</v>
      </c>
      <c r="BN82" s="169">
        <f t="shared" si="73"/>
        <v>0</v>
      </c>
      <c r="BO82" s="169">
        <f t="shared" si="73"/>
        <v>0</v>
      </c>
      <c r="BP82" s="169">
        <f t="shared" si="73"/>
        <v>7.9542274997811538E-2</v>
      </c>
      <c r="BQ82" s="169">
        <f t="shared" si="73"/>
        <v>7.9542274997811538E-2</v>
      </c>
      <c r="BR82" s="169">
        <f t="shared" si="74"/>
        <v>7.9542274997811538E-2</v>
      </c>
      <c r="BS82" s="169">
        <f t="shared" si="74"/>
        <v>7.9542274997811538E-2</v>
      </c>
      <c r="BT82" s="169">
        <f t="shared" si="74"/>
        <v>7.9542274997811538E-2</v>
      </c>
      <c r="BU82" s="169">
        <f t="shared" si="74"/>
        <v>7.9542274997811538E-2</v>
      </c>
      <c r="BV82" s="169">
        <f t="shared" si="74"/>
        <v>7.9542274997811538E-2</v>
      </c>
      <c r="BW82" s="169">
        <f t="shared" si="74"/>
        <v>7.9542274997811538E-2</v>
      </c>
      <c r="BX82" s="169">
        <f t="shared" si="74"/>
        <v>7.9542274997811538E-2</v>
      </c>
      <c r="BY82" s="169">
        <f t="shared" si="74"/>
        <v>7.9542274997811538E-2</v>
      </c>
      <c r="BZ82" s="169">
        <f t="shared" si="74"/>
        <v>7.9542274997811538E-2</v>
      </c>
      <c r="CA82" s="169">
        <f t="shared" si="74"/>
        <v>7.9542274997811538E-2</v>
      </c>
      <c r="CB82" s="169">
        <f t="shared" si="75"/>
        <v>7.9542274997811538E-2</v>
      </c>
      <c r="CC82" s="169">
        <f t="shared" si="75"/>
        <v>7.9542274997811538E-2</v>
      </c>
      <c r="CD82" s="169">
        <f t="shared" si="75"/>
        <v>7.9542274997811538E-2</v>
      </c>
      <c r="CE82" s="169">
        <f t="shared" si="75"/>
        <v>7.9542274997811538E-2</v>
      </c>
      <c r="CF82" s="169">
        <f t="shared" si="75"/>
        <v>7.9542274997811538E-2</v>
      </c>
      <c r="CG82" s="169">
        <f t="shared" si="75"/>
        <v>7.9542274997811538E-2</v>
      </c>
      <c r="CH82" s="169">
        <f t="shared" si="75"/>
        <v>7.9542274997811538E-2</v>
      </c>
    </row>
    <row r="83" spans="6:86" s="36" customFormat="1" outlineLevel="1" x14ac:dyDescent="0.2">
      <c r="F83" s="74">
        <f>Ts_First_Fin_Yr-1+ROWS(F$25:F83)</f>
        <v>2082</v>
      </c>
      <c r="G83" s="167">
        <f t="shared" si="58"/>
        <v>50</v>
      </c>
      <c r="H83" s="56">
        <f t="shared" si="59"/>
        <v>3.9506375868081145</v>
      </c>
      <c r="J83" s="169">
        <f t="shared" si="68"/>
        <v>0</v>
      </c>
      <c r="K83" s="169">
        <f t="shared" si="68"/>
        <v>0</v>
      </c>
      <c r="L83" s="169">
        <f t="shared" si="68"/>
        <v>0</v>
      </c>
      <c r="M83" s="169">
        <f t="shared" si="68"/>
        <v>0</v>
      </c>
      <c r="N83" s="169">
        <f t="shared" si="68"/>
        <v>0</v>
      </c>
      <c r="O83" s="169">
        <f t="shared" si="68"/>
        <v>0</v>
      </c>
      <c r="P83" s="169">
        <f t="shared" si="68"/>
        <v>0</v>
      </c>
      <c r="Q83" s="169">
        <f t="shared" si="68"/>
        <v>0</v>
      </c>
      <c r="R83" s="169">
        <f t="shared" si="68"/>
        <v>0</v>
      </c>
      <c r="S83" s="169">
        <f t="shared" si="68"/>
        <v>0</v>
      </c>
      <c r="T83" s="169">
        <f t="shared" si="69"/>
        <v>0</v>
      </c>
      <c r="U83" s="169">
        <f t="shared" si="69"/>
        <v>0</v>
      </c>
      <c r="V83" s="169">
        <f t="shared" si="69"/>
        <v>0</v>
      </c>
      <c r="W83" s="169">
        <f t="shared" si="69"/>
        <v>0</v>
      </c>
      <c r="X83" s="169">
        <f t="shared" si="69"/>
        <v>0</v>
      </c>
      <c r="Y83" s="169">
        <f t="shared" si="69"/>
        <v>0</v>
      </c>
      <c r="Z83" s="169">
        <f t="shared" si="69"/>
        <v>0</v>
      </c>
      <c r="AA83" s="169">
        <f t="shared" si="69"/>
        <v>0</v>
      </c>
      <c r="AB83" s="169">
        <f t="shared" si="69"/>
        <v>0</v>
      </c>
      <c r="AC83" s="169">
        <f t="shared" si="69"/>
        <v>0</v>
      </c>
      <c r="AD83" s="169">
        <f t="shared" si="70"/>
        <v>0</v>
      </c>
      <c r="AE83" s="169">
        <f t="shared" si="70"/>
        <v>0</v>
      </c>
      <c r="AF83" s="169">
        <f t="shared" si="70"/>
        <v>0</v>
      </c>
      <c r="AG83" s="169">
        <f t="shared" si="70"/>
        <v>0</v>
      </c>
      <c r="AH83" s="169">
        <f t="shared" si="70"/>
        <v>0</v>
      </c>
      <c r="AI83" s="169">
        <f t="shared" si="70"/>
        <v>0</v>
      </c>
      <c r="AJ83" s="169">
        <f t="shared" si="70"/>
        <v>0</v>
      </c>
      <c r="AK83" s="169">
        <f t="shared" si="70"/>
        <v>0</v>
      </c>
      <c r="AL83" s="169">
        <f t="shared" si="70"/>
        <v>0</v>
      </c>
      <c r="AM83" s="169">
        <f t="shared" si="70"/>
        <v>0</v>
      </c>
      <c r="AN83" s="169">
        <f t="shared" si="71"/>
        <v>0</v>
      </c>
      <c r="AO83" s="169">
        <f t="shared" si="71"/>
        <v>0</v>
      </c>
      <c r="AP83" s="169">
        <f t="shared" si="71"/>
        <v>0</v>
      </c>
      <c r="AQ83" s="169">
        <f t="shared" si="71"/>
        <v>0</v>
      </c>
      <c r="AR83" s="169">
        <f t="shared" si="71"/>
        <v>0</v>
      </c>
      <c r="AS83" s="169">
        <f t="shared" si="71"/>
        <v>0</v>
      </c>
      <c r="AT83" s="169">
        <f t="shared" si="71"/>
        <v>0</v>
      </c>
      <c r="AU83" s="169">
        <f t="shared" si="71"/>
        <v>0</v>
      </c>
      <c r="AV83" s="169">
        <f t="shared" si="71"/>
        <v>0</v>
      </c>
      <c r="AW83" s="169">
        <f t="shared" si="71"/>
        <v>0</v>
      </c>
      <c r="AX83" s="169">
        <f t="shared" si="72"/>
        <v>0</v>
      </c>
      <c r="AY83" s="169">
        <f t="shared" si="72"/>
        <v>0</v>
      </c>
      <c r="AZ83" s="169">
        <f t="shared" si="72"/>
        <v>0</v>
      </c>
      <c r="BA83" s="169">
        <f t="shared" si="72"/>
        <v>0</v>
      </c>
      <c r="BB83" s="169">
        <f t="shared" si="72"/>
        <v>0</v>
      </c>
      <c r="BC83" s="169">
        <f t="shared" si="72"/>
        <v>0</v>
      </c>
      <c r="BD83" s="169">
        <f t="shared" si="72"/>
        <v>0</v>
      </c>
      <c r="BE83" s="169">
        <f t="shared" si="72"/>
        <v>0</v>
      </c>
      <c r="BF83" s="169">
        <f t="shared" si="72"/>
        <v>0</v>
      </c>
      <c r="BG83" s="169">
        <f t="shared" si="72"/>
        <v>0</v>
      </c>
      <c r="BH83" s="169">
        <f t="shared" si="73"/>
        <v>0</v>
      </c>
      <c r="BI83" s="169">
        <f t="shared" si="73"/>
        <v>0</v>
      </c>
      <c r="BJ83" s="169">
        <f t="shared" si="73"/>
        <v>0</v>
      </c>
      <c r="BK83" s="169">
        <f t="shared" si="73"/>
        <v>0</v>
      </c>
      <c r="BL83" s="169">
        <f t="shared" si="73"/>
        <v>0</v>
      </c>
      <c r="BM83" s="169">
        <f t="shared" si="73"/>
        <v>0</v>
      </c>
      <c r="BN83" s="169">
        <f t="shared" si="73"/>
        <v>0</v>
      </c>
      <c r="BO83" s="169">
        <f t="shared" si="73"/>
        <v>0</v>
      </c>
      <c r="BP83" s="169">
        <f t="shared" si="73"/>
        <v>0</v>
      </c>
      <c r="BQ83" s="169">
        <f t="shared" si="73"/>
        <v>7.901275173616229E-2</v>
      </c>
      <c r="BR83" s="169">
        <f t="shared" si="74"/>
        <v>7.901275173616229E-2</v>
      </c>
      <c r="BS83" s="169">
        <f t="shared" si="74"/>
        <v>7.901275173616229E-2</v>
      </c>
      <c r="BT83" s="169">
        <f t="shared" si="74"/>
        <v>7.901275173616229E-2</v>
      </c>
      <c r="BU83" s="169">
        <f t="shared" si="74"/>
        <v>7.901275173616229E-2</v>
      </c>
      <c r="BV83" s="169">
        <f t="shared" si="74"/>
        <v>7.901275173616229E-2</v>
      </c>
      <c r="BW83" s="169">
        <f t="shared" si="74"/>
        <v>7.901275173616229E-2</v>
      </c>
      <c r="BX83" s="169">
        <f t="shared" si="74"/>
        <v>7.901275173616229E-2</v>
      </c>
      <c r="BY83" s="169">
        <f t="shared" si="74"/>
        <v>7.901275173616229E-2</v>
      </c>
      <c r="BZ83" s="169">
        <f t="shared" si="74"/>
        <v>7.901275173616229E-2</v>
      </c>
      <c r="CA83" s="169">
        <f t="shared" si="74"/>
        <v>7.901275173616229E-2</v>
      </c>
      <c r="CB83" s="169">
        <f t="shared" si="75"/>
        <v>7.901275173616229E-2</v>
      </c>
      <c r="CC83" s="169">
        <f t="shared" si="75"/>
        <v>7.901275173616229E-2</v>
      </c>
      <c r="CD83" s="169">
        <f t="shared" si="75"/>
        <v>7.901275173616229E-2</v>
      </c>
      <c r="CE83" s="169">
        <f t="shared" si="75"/>
        <v>7.901275173616229E-2</v>
      </c>
      <c r="CF83" s="169">
        <f t="shared" si="75"/>
        <v>7.901275173616229E-2</v>
      </c>
      <c r="CG83" s="169">
        <f t="shared" si="75"/>
        <v>7.901275173616229E-2</v>
      </c>
      <c r="CH83" s="169">
        <f t="shared" si="75"/>
        <v>7.901275173616229E-2</v>
      </c>
    </row>
    <row r="84" spans="6:86" s="36" customFormat="1" outlineLevel="1" x14ac:dyDescent="0.2">
      <c r="F84" s="74">
        <f>Ts_First_Fin_Yr-1+ROWS(F$25:F84)</f>
        <v>2083</v>
      </c>
      <c r="G84" s="167">
        <f t="shared" si="58"/>
        <v>50</v>
      </c>
      <c r="H84" s="56">
        <f t="shared" si="59"/>
        <v>3.9366207945879879</v>
      </c>
      <c r="J84" s="169">
        <f t="shared" si="68"/>
        <v>0</v>
      </c>
      <c r="K84" s="169">
        <f t="shared" si="68"/>
        <v>0</v>
      </c>
      <c r="L84" s="169">
        <f t="shared" si="68"/>
        <v>0</v>
      </c>
      <c r="M84" s="169">
        <f t="shared" si="68"/>
        <v>0</v>
      </c>
      <c r="N84" s="169">
        <f t="shared" si="68"/>
        <v>0</v>
      </c>
      <c r="O84" s="169">
        <f t="shared" si="68"/>
        <v>0</v>
      </c>
      <c r="P84" s="169">
        <f t="shared" si="68"/>
        <v>0</v>
      </c>
      <c r="Q84" s="169">
        <f t="shared" si="68"/>
        <v>0</v>
      </c>
      <c r="R84" s="169">
        <f t="shared" si="68"/>
        <v>0</v>
      </c>
      <c r="S84" s="169">
        <f t="shared" si="68"/>
        <v>0</v>
      </c>
      <c r="T84" s="169">
        <f t="shared" si="69"/>
        <v>0</v>
      </c>
      <c r="U84" s="169">
        <f t="shared" si="69"/>
        <v>0</v>
      </c>
      <c r="V84" s="169">
        <f t="shared" si="69"/>
        <v>0</v>
      </c>
      <c r="W84" s="169">
        <f t="shared" si="69"/>
        <v>0</v>
      </c>
      <c r="X84" s="169">
        <f t="shared" si="69"/>
        <v>0</v>
      </c>
      <c r="Y84" s="169">
        <f t="shared" si="69"/>
        <v>0</v>
      </c>
      <c r="Z84" s="169">
        <f t="shared" si="69"/>
        <v>0</v>
      </c>
      <c r="AA84" s="169">
        <f t="shared" si="69"/>
        <v>0</v>
      </c>
      <c r="AB84" s="169">
        <f t="shared" si="69"/>
        <v>0</v>
      </c>
      <c r="AC84" s="169">
        <f t="shared" si="69"/>
        <v>0</v>
      </c>
      <c r="AD84" s="169">
        <f t="shared" si="70"/>
        <v>0</v>
      </c>
      <c r="AE84" s="169">
        <f t="shared" si="70"/>
        <v>0</v>
      </c>
      <c r="AF84" s="169">
        <f t="shared" si="70"/>
        <v>0</v>
      </c>
      <c r="AG84" s="169">
        <f t="shared" si="70"/>
        <v>0</v>
      </c>
      <c r="AH84" s="169">
        <f t="shared" si="70"/>
        <v>0</v>
      </c>
      <c r="AI84" s="169">
        <f t="shared" si="70"/>
        <v>0</v>
      </c>
      <c r="AJ84" s="169">
        <f t="shared" si="70"/>
        <v>0</v>
      </c>
      <c r="AK84" s="169">
        <f t="shared" si="70"/>
        <v>0</v>
      </c>
      <c r="AL84" s="169">
        <f t="shared" si="70"/>
        <v>0</v>
      </c>
      <c r="AM84" s="169">
        <f t="shared" si="70"/>
        <v>0</v>
      </c>
      <c r="AN84" s="169">
        <f t="shared" si="71"/>
        <v>0</v>
      </c>
      <c r="AO84" s="169">
        <f t="shared" si="71"/>
        <v>0</v>
      </c>
      <c r="AP84" s="169">
        <f t="shared" si="71"/>
        <v>0</v>
      </c>
      <c r="AQ84" s="169">
        <f t="shared" si="71"/>
        <v>0</v>
      </c>
      <c r="AR84" s="169">
        <f t="shared" si="71"/>
        <v>0</v>
      </c>
      <c r="AS84" s="169">
        <f t="shared" si="71"/>
        <v>0</v>
      </c>
      <c r="AT84" s="169">
        <f t="shared" si="71"/>
        <v>0</v>
      </c>
      <c r="AU84" s="169">
        <f t="shared" si="71"/>
        <v>0</v>
      </c>
      <c r="AV84" s="169">
        <f t="shared" si="71"/>
        <v>0</v>
      </c>
      <c r="AW84" s="169">
        <f t="shared" si="71"/>
        <v>0</v>
      </c>
      <c r="AX84" s="169">
        <f t="shared" si="72"/>
        <v>0</v>
      </c>
      <c r="AY84" s="169">
        <f t="shared" si="72"/>
        <v>0</v>
      </c>
      <c r="AZ84" s="169">
        <f t="shared" si="72"/>
        <v>0</v>
      </c>
      <c r="BA84" s="169">
        <f t="shared" si="72"/>
        <v>0</v>
      </c>
      <c r="BB84" s="169">
        <f t="shared" si="72"/>
        <v>0</v>
      </c>
      <c r="BC84" s="169">
        <f t="shared" si="72"/>
        <v>0</v>
      </c>
      <c r="BD84" s="169">
        <f t="shared" si="72"/>
        <v>0</v>
      </c>
      <c r="BE84" s="169">
        <f t="shared" si="72"/>
        <v>0</v>
      </c>
      <c r="BF84" s="169">
        <f t="shared" si="72"/>
        <v>0</v>
      </c>
      <c r="BG84" s="169">
        <f t="shared" si="72"/>
        <v>0</v>
      </c>
      <c r="BH84" s="169">
        <f t="shared" si="73"/>
        <v>0</v>
      </c>
      <c r="BI84" s="169">
        <f t="shared" si="73"/>
        <v>0</v>
      </c>
      <c r="BJ84" s="169">
        <f t="shared" si="73"/>
        <v>0</v>
      </c>
      <c r="BK84" s="169">
        <f t="shared" si="73"/>
        <v>0</v>
      </c>
      <c r="BL84" s="169">
        <f t="shared" si="73"/>
        <v>0</v>
      </c>
      <c r="BM84" s="169">
        <f t="shared" si="73"/>
        <v>0</v>
      </c>
      <c r="BN84" s="169">
        <f t="shared" si="73"/>
        <v>0</v>
      </c>
      <c r="BO84" s="169">
        <f t="shared" si="73"/>
        <v>0</v>
      </c>
      <c r="BP84" s="169">
        <f t="shared" si="73"/>
        <v>0</v>
      </c>
      <c r="BQ84" s="169">
        <f t="shared" si="73"/>
        <v>0</v>
      </c>
      <c r="BR84" s="169">
        <f t="shared" si="74"/>
        <v>7.8732415891759763E-2</v>
      </c>
      <c r="BS84" s="169">
        <f t="shared" si="74"/>
        <v>7.8732415891759763E-2</v>
      </c>
      <c r="BT84" s="169">
        <f t="shared" si="74"/>
        <v>7.8732415891759763E-2</v>
      </c>
      <c r="BU84" s="169">
        <f t="shared" si="74"/>
        <v>7.8732415891759763E-2</v>
      </c>
      <c r="BV84" s="169">
        <f t="shared" si="74"/>
        <v>7.8732415891759763E-2</v>
      </c>
      <c r="BW84" s="169">
        <f t="shared" si="74"/>
        <v>7.8732415891759763E-2</v>
      </c>
      <c r="BX84" s="169">
        <f t="shared" si="74"/>
        <v>7.8732415891759763E-2</v>
      </c>
      <c r="BY84" s="169">
        <f t="shared" si="74"/>
        <v>7.8732415891759763E-2</v>
      </c>
      <c r="BZ84" s="169">
        <f t="shared" si="74"/>
        <v>7.8732415891759763E-2</v>
      </c>
      <c r="CA84" s="169">
        <f t="shared" si="74"/>
        <v>7.8732415891759763E-2</v>
      </c>
      <c r="CB84" s="169">
        <f t="shared" si="75"/>
        <v>7.8732415891759763E-2</v>
      </c>
      <c r="CC84" s="169">
        <f t="shared" si="75"/>
        <v>7.8732415891759763E-2</v>
      </c>
      <c r="CD84" s="169">
        <f t="shared" si="75"/>
        <v>7.8732415891759763E-2</v>
      </c>
      <c r="CE84" s="169">
        <f t="shared" si="75"/>
        <v>7.8732415891759763E-2</v>
      </c>
      <c r="CF84" s="169">
        <f t="shared" si="75"/>
        <v>7.8732415891759763E-2</v>
      </c>
      <c r="CG84" s="169">
        <f t="shared" si="75"/>
        <v>7.8732415891759763E-2</v>
      </c>
      <c r="CH84" s="169">
        <f t="shared" si="75"/>
        <v>7.8732415891759763E-2</v>
      </c>
    </row>
    <row r="85" spans="6:86" s="36" customFormat="1" outlineLevel="1" x14ac:dyDescent="0.2">
      <c r="F85" s="74">
        <f>Ts_First_Fin_Yr-1+ROWS(F$25:F85)</f>
        <v>2084</v>
      </c>
      <c r="G85" s="167">
        <f t="shared" si="58"/>
        <v>50</v>
      </c>
      <c r="H85" s="56">
        <f t="shared" si="59"/>
        <v>3.921046581010069</v>
      </c>
      <c r="J85" s="169">
        <f t="shared" ref="J85:S94" si="76">IF(OR(J$9&lt;=$F85,J$9&gt;($F85+$G85)),0,INDEX($J$19:$CH$19,MATCH($F85,$J$9:$CH$9,0))/$G85)</f>
        <v>0</v>
      </c>
      <c r="K85" s="169">
        <f t="shared" si="76"/>
        <v>0</v>
      </c>
      <c r="L85" s="169">
        <f t="shared" si="76"/>
        <v>0</v>
      </c>
      <c r="M85" s="169">
        <f t="shared" si="76"/>
        <v>0</v>
      </c>
      <c r="N85" s="169">
        <f t="shared" si="76"/>
        <v>0</v>
      </c>
      <c r="O85" s="169">
        <f t="shared" si="76"/>
        <v>0</v>
      </c>
      <c r="P85" s="169">
        <f t="shared" si="76"/>
        <v>0</v>
      </c>
      <c r="Q85" s="169">
        <f t="shared" si="76"/>
        <v>0</v>
      </c>
      <c r="R85" s="169">
        <f t="shared" si="76"/>
        <v>0</v>
      </c>
      <c r="S85" s="169">
        <f t="shared" si="76"/>
        <v>0</v>
      </c>
      <c r="T85" s="169">
        <f t="shared" ref="T85:AC94" si="77">IF(OR(T$9&lt;=$F85,T$9&gt;($F85+$G85)),0,INDEX($J$19:$CH$19,MATCH($F85,$J$9:$CH$9,0))/$G85)</f>
        <v>0</v>
      </c>
      <c r="U85" s="169">
        <f t="shared" si="77"/>
        <v>0</v>
      </c>
      <c r="V85" s="169">
        <f t="shared" si="77"/>
        <v>0</v>
      </c>
      <c r="W85" s="169">
        <f t="shared" si="77"/>
        <v>0</v>
      </c>
      <c r="X85" s="169">
        <f t="shared" si="77"/>
        <v>0</v>
      </c>
      <c r="Y85" s="169">
        <f t="shared" si="77"/>
        <v>0</v>
      </c>
      <c r="Z85" s="169">
        <f t="shared" si="77"/>
        <v>0</v>
      </c>
      <c r="AA85" s="169">
        <f t="shared" si="77"/>
        <v>0</v>
      </c>
      <c r="AB85" s="169">
        <f t="shared" si="77"/>
        <v>0</v>
      </c>
      <c r="AC85" s="169">
        <f t="shared" si="77"/>
        <v>0</v>
      </c>
      <c r="AD85" s="169">
        <f t="shared" ref="AD85:AM94" si="78">IF(OR(AD$9&lt;=$F85,AD$9&gt;($F85+$G85)),0,INDEX($J$19:$CH$19,MATCH($F85,$J$9:$CH$9,0))/$G85)</f>
        <v>0</v>
      </c>
      <c r="AE85" s="169">
        <f t="shared" si="78"/>
        <v>0</v>
      </c>
      <c r="AF85" s="169">
        <f t="shared" si="78"/>
        <v>0</v>
      </c>
      <c r="AG85" s="169">
        <f t="shared" si="78"/>
        <v>0</v>
      </c>
      <c r="AH85" s="169">
        <f t="shared" si="78"/>
        <v>0</v>
      </c>
      <c r="AI85" s="169">
        <f t="shared" si="78"/>
        <v>0</v>
      </c>
      <c r="AJ85" s="169">
        <f t="shared" si="78"/>
        <v>0</v>
      </c>
      <c r="AK85" s="169">
        <f t="shared" si="78"/>
        <v>0</v>
      </c>
      <c r="AL85" s="169">
        <f t="shared" si="78"/>
        <v>0</v>
      </c>
      <c r="AM85" s="169">
        <f t="shared" si="78"/>
        <v>0</v>
      </c>
      <c r="AN85" s="169">
        <f t="shared" ref="AN85:AW94" si="79">IF(OR(AN$9&lt;=$F85,AN$9&gt;($F85+$G85)),0,INDEX($J$19:$CH$19,MATCH($F85,$J$9:$CH$9,0))/$G85)</f>
        <v>0</v>
      </c>
      <c r="AO85" s="169">
        <f t="shared" si="79"/>
        <v>0</v>
      </c>
      <c r="AP85" s="169">
        <f t="shared" si="79"/>
        <v>0</v>
      </c>
      <c r="AQ85" s="169">
        <f t="shared" si="79"/>
        <v>0</v>
      </c>
      <c r="AR85" s="169">
        <f t="shared" si="79"/>
        <v>0</v>
      </c>
      <c r="AS85" s="169">
        <f t="shared" si="79"/>
        <v>0</v>
      </c>
      <c r="AT85" s="169">
        <f t="shared" si="79"/>
        <v>0</v>
      </c>
      <c r="AU85" s="169">
        <f t="shared" si="79"/>
        <v>0</v>
      </c>
      <c r="AV85" s="169">
        <f t="shared" si="79"/>
        <v>0</v>
      </c>
      <c r="AW85" s="169">
        <f t="shared" si="79"/>
        <v>0</v>
      </c>
      <c r="AX85" s="169">
        <f t="shared" ref="AX85:BG94" si="80">IF(OR(AX$9&lt;=$F85,AX$9&gt;($F85+$G85)),0,INDEX($J$19:$CH$19,MATCH($F85,$J$9:$CH$9,0))/$G85)</f>
        <v>0</v>
      </c>
      <c r="AY85" s="169">
        <f t="shared" si="80"/>
        <v>0</v>
      </c>
      <c r="AZ85" s="169">
        <f t="shared" si="80"/>
        <v>0</v>
      </c>
      <c r="BA85" s="169">
        <f t="shared" si="80"/>
        <v>0</v>
      </c>
      <c r="BB85" s="169">
        <f t="shared" si="80"/>
        <v>0</v>
      </c>
      <c r="BC85" s="169">
        <f t="shared" si="80"/>
        <v>0</v>
      </c>
      <c r="BD85" s="169">
        <f t="shared" si="80"/>
        <v>0</v>
      </c>
      <c r="BE85" s="169">
        <f t="shared" si="80"/>
        <v>0</v>
      </c>
      <c r="BF85" s="169">
        <f t="shared" si="80"/>
        <v>0</v>
      </c>
      <c r="BG85" s="169">
        <f t="shared" si="80"/>
        <v>0</v>
      </c>
      <c r="BH85" s="169">
        <f t="shared" ref="BH85:BQ94" si="81">IF(OR(BH$9&lt;=$F85,BH$9&gt;($F85+$G85)),0,INDEX($J$19:$CH$19,MATCH($F85,$J$9:$CH$9,0))/$G85)</f>
        <v>0</v>
      </c>
      <c r="BI85" s="169">
        <f t="shared" si="81"/>
        <v>0</v>
      </c>
      <c r="BJ85" s="169">
        <f t="shared" si="81"/>
        <v>0</v>
      </c>
      <c r="BK85" s="169">
        <f t="shared" si="81"/>
        <v>0</v>
      </c>
      <c r="BL85" s="169">
        <f t="shared" si="81"/>
        <v>0</v>
      </c>
      <c r="BM85" s="169">
        <f t="shared" si="81"/>
        <v>0</v>
      </c>
      <c r="BN85" s="169">
        <f t="shared" si="81"/>
        <v>0</v>
      </c>
      <c r="BO85" s="169">
        <f t="shared" si="81"/>
        <v>0</v>
      </c>
      <c r="BP85" s="169">
        <f t="shared" si="81"/>
        <v>0</v>
      </c>
      <c r="BQ85" s="169">
        <f t="shared" si="81"/>
        <v>0</v>
      </c>
      <c r="BR85" s="169">
        <f t="shared" ref="BR85:CA94" si="82">IF(OR(BR$9&lt;=$F85,BR$9&gt;($F85+$G85)),0,INDEX($J$19:$CH$19,MATCH($F85,$J$9:$CH$9,0))/$G85)</f>
        <v>0</v>
      </c>
      <c r="BS85" s="169">
        <f t="shared" si="82"/>
        <v>7.8420931620201376E-2</v>
      </c>
      <c r="BT85" s="169">
        <f t="shared" si="82"/>
        <v>7.8420931620201376E-2</v>
      </c>
      <c r="BU85" s="169">
        <f t="shared" si="82"/>
        <v>7.8420931620201376E-2</v>
      </c>
      <c r="BV85" s="169">
        <f t="shared" si="82"/>
        <v>7.8420931620201376E-2</v>
      </c>
      <c r="BW85" s="169">
        <f t="shared" si="82"/>
        <v>7.8420931620201376E-2</v>
      </c>
      <c r="BX85" s="169">
        <f t="shared" si="82"/>
        <v>7.8420931620201376E-2</v>
      </c>
      <c r="BY85" s="169">
        <f t="shared" si="82"/>
        <v>7.8420931620201376E-2</v>
      </c>
      <c r="BZ85" s="169">
        <f t="shared" si="82"/>
        <v>7.8420931620201376E-2</v>
      </c>
      <c r="CA85" s="169">
        <f t="shared" si="82"/>
        <v>7.8420931620201376E-2</v>
      </c>
      <c r="CB85" s="169">
        <f t="shared" ref="CB85:CH94" si="83">IF(OR(CB$9&lt;=$F85,CB$9&gt;($F85+$G85)),0,INDEX($J$19:$CH$19,MATCH($F85,$J$9:$CH$9,0))/$G85)</f>
        <v>7.8420931620201376E-2</v>
      </c>
      <c r="CC85" s="169">
        <f t="shared" si="83"/>
        <v>7.8420931620201376E-2</v>
      </c>
      <c r="CD85" s="169">
        <f t="shared" si="83"/>
        <v>7.8420931620201376E-2</v>
      </c>
      <c r="CE85" s="169">
        <f t="shared" si="83"/>
        <v>7.8420931620201376E-2</v>
      </c>
      <c r="CF85" s="169">
        <f t="shared" si="83"/>
        <v>7.8420931620201376E-2</v>
      </c>
      <c r="CG85" s="169">
        <f t="shared" si="83"/>
        <v>7.8420931620201376E-2</v>
      </c>
      <c r="CH85" s="169">
        <f t="shared" si="83"/>
        <v>7.8420931620201376E-2</v>
      </c>
    </row>
    <row r="86" spans="6:86" s="36" customFormat="1" outlineLevel="1" x14ac:dyDescent="0.2">
      <c r="F86" s="74">
        <f>Ts_First_Fin_Yr-1+ROWS(F$25:F86)</f>
        <v>2085</v>
      </c>
      <c r="G86" s="167">
        <f t="shared" si="58"/>
        <v>50</v>
      </c>
      <c r="H86" s="56">
        <f t="shared" si="59"/>
        <v>3.9132594742211095</v>
      </c>
      <c r="J86" s="169">
        <f t="shared" si="76"/>
        <v>0</v>
      </c>
      <c r="K86" s="169">
        <f t="shared" si="76"/>
        <v>0</v>
      </c>
      <c r="L86" s="169">
        <f t="shared" si="76"/>
        <v>0</v>
      </c>
      <c r="M86" s="169">
        <f t="shared" si="76"/>
        <v>0</v>
      </c>
      <c r="N86" s="169">
        <f t="shared" si="76"/>
        <v>0</v>
      </c>
      <c r="O86" s="169">
        <f t="shared" si="76"/>
        <v>0</v>
      </c>
      <c r="P86" s="169">
        <f t="shared" si="76"/>
        <v>0</v>
      </c>
      <c r="Q86" s="169">
        <f t="shared" si="76"/>
        <v>0</v>
      </c>
      <c r="R86" s="169">
        <f t="shared" si="76"/>
        <v>0</v>
      </c>
      <c r="S86" s="169">
        <f t="shared" si="76"/>
        <v>0</v>
      </c>
      <c r="T86" s="169">
        <f t="shared" si="77"/>
        <v>0</v>
      </c>
      <c r="U86" s="169">
        <f t="shared" si="77"/>
        <v>0</v>
      </c>
      <c r="V86" s="169">
        <f t="shared" si="77"/>
        <v>0</v>
      </c>
      <c r="W86" s="169">
        <f t="shared" si="77"/>
        <v>0</v>
      </c>
      <c r="X86" s="169">
        <f t="shared" si="77"/>
        <v>0</v>
      </c>
      <c r="Y86" s="169">
        <f t="shared" si="77"/>
        <v>0</v>
      </c>
      <c r="Z86" s="169">
        <f t="shared" si="77"/>
        <v>0</v>
      </c>
      <c r="AA86" s="169">
        <f t="shared" si="77"/>
        <v>0</v>
      </c>
      <c r="AB86" s="169">
        <f t="shared" si="77"/>
        <v>0</v>
      </c>
      <c r="AC86" s="169">
        <f t="shared" si="77"/>
        <v>0</v>
      </c>
      <c r="AD86" s="169">
        <f t="shared" si="78"/>
        <v>0</v>
      </c>
      <c r="AE86" s="169">
        <f t="shared" si="78"/>
        <v>0</v>
      </c>
      <c r="AF86" s="169">
        <f t="shared" si="78"/>
        <v>0</v>
      </c>
      <c r="AG86" s="169">
        <f t="shared" si="78"/>
        <v>0</v>
      </c>
      <c r="AH86" s="169">
        <f t="shared" si="78"/>
        <v>0</v>
      </c>
      <c r="AI86" s="169">
        <f t="shared" si="78"/>
        <v>0</v>
      </c>
      <c r="AJ86" s="169">
        <f t="shared" si="78"/>
        <v>0</v>
      </c>
      <c r="AK86" s="169">
        <f t="shared" si="78"/>
        <v>0</v>
      </c>
      <c r="AL86" s="169">
        <f t="shared" si="78"/>
        <v>0</v>
      </c>
      <c r="AM86" s="169">
        <f t="shared" si="78"/>
        <v>0</v>
      </c>
      <c r="AN86" s="169">
        <f t="shared" si="79"/>
        <v>0</v>
      </c>
      <c r="AO86" s="169">
        <f t="shared" si="79"/>
        <v>0</v>
      </c>
      <c r="AP86" s="169">
        <f t="shared" si="79"/>
        <v>0</v>
      </c>
      <c r="AQ86" s="169">
        <f t="shared" si="79"/>
        <v>0</v>
      </c>
      <c r="AR86" s="169">
        <f t="shared" si="79"/>
        <v>0</v>
      </c>
      <c r="AS86" s="169">
        <f t="shared" si="79"/>
        <v>0</v>
      </c>
      <c r="AT86" s="169">
        <f t="shared" si="79"/>
        <v>0</v>
      </c>
      <c r="AU86" s="169">
        <f t="shared" si="79"/>
        <v>0</v>
      </c>
      <c r="AV86" s="169">
        <f t="shared" si="79"/>
        <v>0</v>
      </c>
      <c r="AW86" s="169">
        <f t="shared" si="79"/>
        <v>0</v>
      </c>
      <c r="AX86" s="169">
        <f t="shared" si="80"/>
        <v>0</v>
      </c>
      <c r="AY86" s="169">
        <f t="shared" si="80"/>
        <v>0</v>
      </c>
      <c r="AZ86" s="169">
        <f t="shared" si="80"/>
        <v>0</v>
      </c>
      <c r="BA86" s="169">
        <f t="shared" si="80"/>
        <v>0</v>
      </c>
      <c r="BB86" s="169">
        <f t="shared" si="80"/>
        <v>0</v>
      </c>
      <c r="BC86" s="169">
        <f t="shared" si="80"/>
        <v>0</v>
      </c>
      <c r="BD86" s="169">
        <f t="shared" si="80"/>
        <v>0</v>
      </c>
      <c r="BE86" s="169">
        <f t="shared" si="80"/>
        <v>0</v>
      </c>
      <c r="BF86" s="169">
        <f t="shared" si="80"/>
        <v>0</v>
      </c>
      <c r="BG86" s="169">
        <f t="shared" si="80"/>
        <v>0</v>
      </c>
      <c r="BH86" s="169">
        <f t="shared" si="81"/>
        <v>0</v>
      </c>
      <c r="BI86" s="169">
        <f t="shared" si="81"/>
        <v>0</v>
      </c>
      <c r="BJ86" s="169">
        <f t="shared" si="81"/>
        <v>0</v>
      </c>
      <c r="BK86" s="169">
        <f t="shared" si="81"/>
        <v>0</v>
      </c>
      <c r="BL86" s="169">
        <f t="shared" si="81"/>
        <v>0</v>
      </c>
      <c r="BM86" s="169">
        <f t="shared" si="81"/>
        <v>0</v>
      </c>
      <c r="BN86" s="169">
        <f t="shared" si="81"/>
        <v>0</v>
      </c>
      <c r="BO86" s="169">
        <f t="shared" si="81"/>
        <v>0</v>
      </c>
      <c r="BP86" s="169">
        <f t="shared" si="81"/>
        <v>0</v>
      </c>
      <c r="BQ86" s="169">
        <f t="shared" si="81"/>
        <v>0</v>
      </c>
      <c r="BR86" s="169">
        <f t="shared" si="82"/>
        <v>0</v>
      </c>
      <c r="BS86" s="169">
        <f t="shared" si="82"/>
        <v>0</v>
      </c>
      <c r="BT86" s="169">
        <f t="shared" si="82"/>
        <v>7.8265189484422196E-2</v>
      </c>
      <c r="BU86" s="169">
        <f t="shared" si="82"/>
        <v>7.8265189484422196E-2</v>
      </c>
      <c r="BV86" s="169">
        <f t="shared" si="82"/>
        <v>7.8265189484422196E-2</v>
      </c>
      <c r="BW86" s="169">
        <f t="shared" si="82"/>
        <v>7.8265189484422196E-2</v>
      </c>
      <c r="BX86" s="169">
        <f t="shared" si="82"/>
        <v>7.8265189484422196E-2</v>
      </c>
      <c r="BY86" s="169">
        <f t="shared" si="82"/>
        <v>7.8265189484422196E-2</v>
      </c>
      <c r="BZ86" s="169">
        <f t="shared" si="82"/>
        <v>7.8265189484422196E-2</v>
      </c>
      <c r="CA86" s="169">
        <f t="shared" si="82"/>
        <v>7.8265189484422196E-2</v>
      </c>
      <c r="CB86" s="169">
        <f t="shared" si="83"/>
        <v>7.8265189484422196E-2</v>
      </c>
      <c r="CC86" s="169">
        <f t="shared" si="83"/>
        <v>7.8265189484422196E-2</v>
      </c>
      <c r="CD86" s="169">
        <f t="shared" si="83"/>
        <v>7.8265189484422196E-2</v>
      </c>
      <c r="CE86" s="169">
        <f t="shared" si="83"/>
        <v>7.8265189484422196E-2</v>
      </c>
      <c r="CF86" s="169">
        <f t="shared" si="83"/>
        <v>7.8265189484422196E-2</v>
      </c>
      <c r="CG86" s="169">
        <f t="shared" si="83"/>
        <v>7.8265189484422196E-2</v>
      </c>
      <c r="CH86" s="169">
        <f t="shared" si="83"/>
        <v>7.8265189484422196E-2</v>
      </c>
    </row>
    <row r="87" spans="6:86" s="36" customFormat="1" outlineLevel="1" x14ac:dyDescent="0.2">
      <c r="F87" s="74">
        <f>Ts_First_Fin_Yr-1+ROWS(F$25:F87)</f>
        <v>2086</v>
      </c>
      <c r="G87" s="167">
        <f t="shared" si="58"/>
        <v>50</v>
      </c>
      <c r="H87" s="56">
        <f t="shared" si="59"/>
        <v>3.891455575212023</v>
      </c>
      <c r="J87" s="169">
        <f t="shared" si="76"/>
        <v>0</v>
      </c>
      <c r="K87" s="169">
        <f t="shared" si="76"/>
        <v>0</v>
      </c>
      <c r="L87" s="169">
        <f t="shared" si="76"/>
        <v>0</v>
      </c>
      <c r="M87" s="169">
        <f t="shared" si="76"/>
        <v>0</v>
      </c>
      <c r="N87" s="169">
        <f t="shared" si="76"/>
        <v>0</v>
      </c>
      <c r="O87" s="169">
        <f t="shared" si="76"/>
        <v>0</v>
      </c>
      <c r="P87" s="169">
        <f t="shared" si="76"/>
        <v>0</v>
      </c>
      <c r="Q87" s="169">
        <f t="shared" si="76"/>
        <v>0</v>
      </c>
      <c r="R87" s="169">
        <f t="shared" si="76"/>
        <v>0</v>
      </c>
      <c r="S87" s="169">
        <f t="shared" si="76"/>
        <v>0</v>
      </c>
      <c r="T87" s="169">
        <f t="shared" si="77"/>
        <v>0</v>
      </c>
      <c r="U87" s="169">
        <f t="shared" si="77"/>
        <v>0</v>
      </c>
      <c r="V87" s="169">
        <f t="shared" si="77"/>
        <v>0</v>
      </c>
      <c r="W87" s="169">
        <f t="shared" si="77"/>
        <v>0</v>
      </c>
      <c r="X87" s="169">
        <f t="shared" si="77"/>
        <v>0</v>
      </c>
      <c r="Y87" s="169">
        <f t="shared" si="77"/>
        <v>0</v>
      </c>
      <c r="Z87" s="169">
        <f t="shared" si="77"/>
        <v>0</v>
      </c>
      <c r="AA87" s="169">
        <f t="shared" si="77"/>
        <v>0</v>
      </c>
      <c r="AB87" s="169">
        <f t="shared" si="77"/>
        <v>0</v>
      </c>
      <c r="AC87" s="169">
        <f t="shared" si="77"/>
        <v>0</v>
      </c>
      <c r="AD87" s="169">
        <f t="shared" si="78"/>
        <v>0</v>
      </c>
      <c r="AE87" s="169">
        <f t="shared" si="78"/>
        <v>0</v>
      </c>
      <c r="AF87" s="169">
        <f t="shared" si="78"/>
        <v>0</v>
      </c>
      <c r="AG87" s="169">
        <f t="shared" si="78"/>
        <v>0</v>
      </c>
      <c r="AH87" s="169">
        <f t="shared" si="78"/>
        <v>0</v>
      </c>
      <c r="AI87" s="169">
        <f t="shared" si="78"/>
        <v>0</v>
      </c>
      <c r="AJ87" s="169">
        <f t="shared" si="78"/>
        <v>0</v>
      </c>
      <c r="AK87" s="169">
        <f t="shared" si="78"/>
        <v>0</v>
      </c>
      <c r="AL87" s="169">
        <f t="shared" si="78"/>
        <v>0</v>
      </c>
      <c r="AM87" s="169">
        <f t="shared" si="78"/>
        <v>0</v>
      </c>
      <c r="AN87" s="169">
        <f t="shared" si="79"/>
        <v>0</v>
      </c>
      <c r="AO87" s="169">
        <f t="shared" si="79"/>
        <v>0</v>
      </c>
      <c r="AP87" s="169">
        <f t="shared" si="79"/>
        <v>0</v>
      </c>
      <c r="AQ87" s="169">
        <f t="shared" si="79"/>
        <v>0</v>
      </c>
      <c r="AR87" s="169">
        <f t="shared" si="79"/>
        <v>0</v>
      </c>
      <c r="AS87" s="169">
        <f t="shared" si="79"/>
        <v>0</v>
      </c>
      <c r="AT87" s="169">
        <f t="shared" si="79"/>
        <v>0</v>
      </c>
      <c r="AU87" s="169">
        <f t="shared" si="79"/>
        <v>0</v>
      </c>
      <c r="AV87" s="169">
        <f t="shared" si="79"/>
        <v>0</v>
      </c>
      <c r="AW87" s="169">
        <f t="shared" si="79"/>
        <v>0</v>
      </c>
      <c r="AX87" s="169">
        <f t="shared" si="80"/>
        <v>0</v>
      </c>
      <c r="AY87" s="169">
        <f t="shared" si="80"/>
        <v>0</v>
      </c>
      <c r="AZ87" s="169">
        <f t="shared" si="80"/>
        <v>0</v>
      </c>
      <c r="BA87" s="169">
        <f t="shared" si="80"/>
        <v>0</v>
      </c>
      <c r="BB87" s="169">
        <f t="shared" si="80"/>
        <v>0</v>
      </c>
      <c r="BC87" s="169">
        <f t="shared" si="80"/>
        <v>0</v>
      </c>
      <c r="BD87" s="169">
        <f t="shared" si="80"/>
        <v>0</v>
      </c>
      <c r="BE87" s="169">
        <f t="shared" si="80"/>
        <v>0</v>
      </c>
      <c r="BF87" s="169">
        <f t="shared" si="80"/>
        <v>0</v>
      </c>
      <c r="BG87" s="169">
        <f t="shared" si="80"/>
        <v>0</v>
      </c>
      <c r="BH87" s="169">
        <f t="shared" si="81"/>
        <v>0</v>
      </c>
      <c r="BI87" s="169">
        <f t="shared" si="81"/>
        <v>0</v>
      </c>
      <c r="BJ87" s="169">
        <f t="shared" si="81"/>
        <v>0</v>
      </c>
      <c r="BK87" s="169">
        <f t="shared" si="81"/>
        <v>0</v>
      </c>
      <c r="BL87" s="169">
        <f t="shared" si="81"/>
        <v>0</v>
      </c>
      <c r="BM87" s="169">
        <f t="shared" si="81"/>
        <v>0</v>
      </c>
      <c r="BN87" s="169">
        <f t="shared" si="81"/>
        <v>0</v>
      </c>
      <c r="BO87" s="169">
        <f t="shared" si="81"/>
        <v>0</v>
      </c>
      <c r="BP87" s="169">
        <f t="shared" si="81"/>
        <v>0</v>
      </c>
      <c r="BQ87" s="169">
        <f t="shared" si="81"/>
        <v>0</v>
      </c>
      <c r="BR87" s="169">
        <f t="shared" si="82"/>
        <v>0</v>
      </c>
      <c r="BS87" s="169">
        <f t="shared" si="82"/>
        <v>0</v>
      </c>
      <c r="BT87" s="169">
        <f t="shared" si="82"/>
        <v>0</v>
      </c>
      <c r="BU87" s="169">
        <f t="shared" si="82"/>
        <v>7.7829111504240461E-2</v>
      </c>
      <c r="BV87" s="169">
        <f t="shared" si="82"/>
        <v>7.7829111504240461E-2</v>
      </c>
      <c r="BW87" s="169">
        <f t="shared" si="82"/>
        <v>7.7829111504240461E-2</v>
      </c>
      <c r="BX87" s="169">
        <f t="shared" si="82"/>
        <v>7.7829111504240461E-2</v>
      </c>
      <c r="BY87" s="169">
        <f t="shared" si="82"/>
        <v>7.7829111504240461E-2</v>
      </c>
      <c r="BZ87" s="169">
        <f t="shared" si="82"/>
        <v>7.7829111504240461E-2</v>
      </c>
      <c r="CA87" s="169">
        <f t="shared" si="82"/>
        <v>7.7829111504240461E-2</v>
      </c>
      <c r="CB87" s="169">
        <f t="shared" si="83"/>
        <v>7.7829111504240461E-2</v>
      </c>
      <c r="CC87" s="169">
        <f t="shared" si="83"/>
        <v>7.7829111504240461E-2</v>
      </c>
      <c r="CD87" s="169">
        <f t="shared" si="83"/>
        <v>7.7829111504240461E-2</v>
      </c>
      <c r="CE87" s="169">
        <f t="shared" si="83"/>
        <v>7.7829111504240461E-2</v>
      </c>
      <c r="CF87" s="169">
        <f t="shared" si="83"/>
        <v>7.7829111504240461E-2</v>
      </c>
      <c r="CG87" s="169">
        <f t="shared" si="83"/>
        <v>7.7829111504240461E-2</v>
      </c>
      <c r="CH87" s="169">
        <f t="shared" si="83"/>
        <v>7.7829111504240461E-2</v>
      </c>
    </row>
    <row r="88" spans="6:86" s="36" customFormat="1" outlineLevel="1" x14ac:dyDescent="0.2">
      <c r="F88" s="74">
        <f>Ts_First_Fin_Yr-1+ROWS(F$25:F88)</f>
        <v>2087</v>
      </c>
      <c r="G88" s="167">
        <f t="shared" si="58"/>
        <v>50</v>
      </c>
      <c r="H88" s="56">
        <f t="shared" si="59"/>
        <v>3.8743239402763119</v>
      </c>
      <c r="J88" s="169">
        <f t="shared" si="76"/>
        <v>0</v>
      </c>
      <c r="K88" s="169">
        <f t="shared" si="76"/>
        <v>0</v>
      </c>
      <c r="L88" s="169">
        <f t="shared" si="76"/>
        <v>0</v>
      </c>
      <c r="M88" s="169">
        <f t="shared" si="76"/>
        <v>0</v>
      </c>
      <c r="N88" s="169">
        <f t="shared" si="76"/>
        <v>0</v>
      </c>
      <c r="O88" s="169">
        <f t="shared" si="76"/>
        <v>0</v>
      </c>
      <c r="P88" s="169">
        <f t="shared" si="76"/>
        <v>0</v>
      </c>
      <c r="Q88" s="169">
        <f t="shared" si="76"/>
        <v>0</v>
      </c>
      <c r="R88" s="169">
        <f t="shared" si="76"/>
        <v>0</v>
      </c>
      <c r="S88" s="169">
        <f t="shared" si="76"/>
        <v>0</v>
      </c>
      <c r="T88" s="169">
        <f t="shared" si="77"/>
        <v>0</v>
      </c>
      <c r="U88" s="169">
        <f t="shared" si="77"/>
        <v>0</v>
      </c>
      <c r="V88" s="169">
        <f t="shared" si="77"/>
        <v>0</v>
      </c>
      <c r="W88" s="169">
        <f t="shared" si="77"/>
        <v>0</v>
      </c>
      <c r="X88" s="169">
        <f t="shared" si="77"/>
        <v>0</v>
      </c>
      <c r="Y88" s="169">
        <f t="shared" si="77"/>
        <v>0</v>
      </c>
      <c r="Z88" s="169">
        <f t="shared" si="77"/>
        <v>0</v>
      </c>
      <c r="AA88" s="169">
        <f t="shared" si="77"/>
        <v>0</v>
      </c>
      <c r="AB88" s="169">
        <f t="shared" si="77"/>
        <v>0</v>
      </c>
      <c r="AC88" s="169">
        <f t="shared" si="77"/>
        <v>0</v>
      </c>
      <c r="AD88" s="169">
        <f t="shared" si="78"/>
        <v>0</v>
      </c>
      <c r="AE88" s="169">
        <f t="shared" si="78"/>
        <v>0</v>
      </c>
      <c r="AF88" s="169">
        <f t="shared" si="78"/>
        <v>0</v>
      </c>
      <c r="AG88" s="169">
        <f t="shared" si="78"/>
        <v>0</v>
      </c>
      <c r="AH88" s="169">
        <f t="shared" si="78"/>
        <v>0</v>
      </c>
      <c r="AI88" s="169">
        <f t="shared" si="78"/>
        <v>0</v>
      </c>
      <c r="AJ88" s="169">
        <f t="shared" si="78"/>
        <v>0</v>
      </c>
      <c r="AK88" s="169">
        <f t="shared" si="78"/>
        <v>0</v>
      </c>
      <c r="AL88" s="169">
        <f t="shared" si="78"/>
        <v>0</v>
      </c>
      <c r="AM88" s="169">
        <f t="shared" si="78"/>
        <v>0</v>
      </c>
      <c r="AN88" s="169">
        <f t="shared" si="79"/>
        <v>0</v>
      </c>
      <c r="AO88" s="169">
        <f t="shared" si="79"/>
        <v>0</v>
      </c>
      <c r="AP88" s="169">
        <f t="shared" si="79"/>
        <v>0</v>
      </c>
      <c r="AQ88" s="169">
        <f t="shared" si="79"/>
        <v>0</v>
      </c>
      <c r="AR88" s="169">
        <f t="shared" si="79"/>
        <v>0</v>
      </c>
      <c r="AS88" s="169">
        <f t="shared" si="79"/>
        <v>0</v>
      </c>
      <c r="AT88" s="169">
        <f t="shared" si="79"/>
        <v>0</v>
      </c>
      <c r="AU88" s="169">
        <f t="shared" si="79"/>
        <v>0</v>
      </c>
      <c r="AV88" s="169">
        <f t="shared" si="79"/>
        <v>0</v>
      </c>
      <c r="AW88" s="169">
        <f t="shared" si="79"/>
        <v>0</v>
      </c>
      <c r="AX88" s="169">
        <f t="shared" si="80"/>
        <v>0</v>
      </c>
      <c r="AY88" s="169">
        <f t="shared" si="80"/>
        <v>0</v>
      </c>
      <c r="AZ88" s="169">
        <f t="shared" si="80"/>
        <v>0</v>
      </c>
      <c r="BA88" s="169">
        <f t="shared" si="80"/>
        <v>0</v>
      </c>
      <c r="BB88" s="169">
        <f t="shared" si="80"/>
        <v>0</v>
      </c>
      <c r="BC88" s="169">
        <f t="shared" si="80"/>
        <v>0</v>
      </c>
      <c r="BD88" s="169">
        <f t="shared" si="80"/>
        <v>0</v>
      </c>
      <c r="BE88" s="169">
        <f t="shared" si="80"/>
        <v>0</v>
      </c>
      <c r="BF88" s="169">
        <f t="shared" si="80"/>
        <v>0</v>
      </c>
      <c r="BG88" s="169">
        <f t="shared" si="80"/>
        <v>0</v>
      </c>
      <c r="BH88" s="169">
        <f t="shared" si="81"/>
        <v>0</v>
      </c>
      <c r="BI88" s="169">
        <f t="shared" si="81"/>
        <v>0</v>
      </c>
      <c r="BJ88" s="169">
        <f t="shared" si="81"/>
        <v>0</v>
      </c>
      <c r="BK88" s="169">
        <f t="shared" si="81"/>
        <v>0</v>
      </c>
      <c r="BL88" s="169">
        <f t="shared" si="81"/>
        <v>0</v>
      </c>
      <c r="BM88" s="169">
        <f t="shared" si="81"/>
        <v>0</v>
      </c>
      <c r="BN88" s="169">
        <f t="shared" si="81"/>
        <v>0</v>
      </c>
      <c r="BO88" s="169">
        <f t="shared" si="81"/>
        <v>0</v>
      </c>
      <c r="BP88" s="169">
        <f t="shared" si="81"/>
        <v>0</v>
      </c>
      <c r="BQ88" s="169">
        <f t="shared" si="81"/>
        <v>0</v>
      </c>
      <c r="BR88" s="169">
        <f t="shared" si="82"/>
        <v>0</v>
      </c>
      <c r="BS88" s="169">
        <f t="shared" si="82"/>
        <v>0</v>
      </c>
      <c r="BT88" s="169">
        <f t="shared" si="82"/>
        <v>0</v>
      </c>
      <c r="BU88" s="169">
        <f t="shared" si="82"/>
        <v>0</v>
      </c>
      <c r="BV88" s="169">
        <f t="shared" si="82"/>
        <v>7.748647880552624E-2</v>
      </c>
      <c r="BW88" s="169">
        <f t="shared" si="82"/>
        <v>7.748647880552624E-2</v>
      </c>
      <c r="BX88" s="169">
        <f t="shared" si="82"/>
        <v>7.748647880552624E-2</v>
      </c>
      <c r="BY88" s="169">
        <f t="shared" si="82"/>
        <v>7.748647880552624E-2</v>
      </c>
      <c r="BZ88" s="169">
        <f t="shared" si="82"/>
        <v>7.748647880552624E-2</v>
      </c>
      <c r="CA88" s="169">
        <f t="shared" si="82"/>
        <v>7.748647880552624E-2</v>
      </c>
      <c r="CB88" s="169">
        <f t="shared" si="83"/>
        <v>7.748647880552624E-2</v>
      </c>
      <c r="CC88" s="169">
        <f t="shared" si="83"/>
        <v>7.748647880552624E-2</v>
      </c>
      <c r="CD88" s="169">
        <f t="shared" si="83"/>
        <v>7.748647880552624E-2</v>
      </c>
      <c r="CE88" s="169">
        <f t="shared" si="83"/>
        <v>7.748647880552624E-2</v>
      </c>
      <c r="CF88" s="169">
        <f t="shared" si="83"/>
        <v>7.748647880552624E-2</v>
      </c>
      <c r="CG88" s="169">
        <f t="shared" si="83"/>
        <v>7.748647880552624E-2</v>
      </c>
      <c r="CH88" s="169">
        <f t="shared" si="83"/>
        <v>7.748647880552624E-2</v>
      </c>
    </row>
    <row r="89" spans="6:86" s="36" customFormat="1" outlineLevel="1" x14ac:dyDescent="0.2">
      <c r="F89" s="74">
        <f>Ts_First_Fin_Yr-1+ROWS(F$25:F89)</f>
        <v>2088</v>
      </c>
      <c r="G89" s="167">
        <f t="shared" ref="G89:G101" si="84">$G$21</f>
        <v>50</v>
      </c>
      <c r="H89" s="56">
        <f t="shared" ref="H89:H101" si="85">INDEX($J$19:$CH$19,MATCH($F89,$J$9:$CH$9,0))</f>
        <v>3.855634883982809</v>
      </c>
      <c r="J89" s="169">
        <f t="shared" si="76"/>
        <v>0</v>
      </c>
      <c r="K89" s="169">
        <f t="shared" si="76"/>
        <v>0</v>
      </c>
      <c r="L89" s="169">
        <f t="shared" si="76"/>
        <v>0</v>
      </c>
      <c r="M89" s="169">
        <f t="shared" si="76"/>
        <v>0</v>
      </c>
      <c r="N89" s="169">
        <f t="shared" si="76"/>
        <v>0</v>
      </c>
      <c r="O89" s="169">
        <f t="shared" si="76"/>
        <v>0</v>
      </c>
      <c r="P89" s="169">
        <f t="shared" si="76"/>
        <v>0</v>
      </c>
      <c r="Q89" s="169">
        <f t="shared" si="76"/>
        <v>0</v>
      </c>
      <c r="R89" s="169">
        <f t="shared" si="76"/>
        <v>0</v>
      </c>
      <c r="S89" s="169">
        <f t="shared" si="76"/>
        <v>0</v>
      </c>
      <c r="T89" s="169">
        <f t="shared" si="77"/>
        <v>0</v>
      </c>
      <c r="U89" s="169">
        <f t="shared" si="77"/>
        <v>0</v>
      </c>
      <c r="V89" s="169">
        <f t="shared" si="77"/>
        <v>0</v>
      </c>
      <c r="W89" s="169">
        <f t="shared" si="77"/>
        <v>0</v>
      </c>
      <c r="X89" s="169">
        <f t="shared" si="77"/>
        <v>0</v>
      </c>
      <c r="Y89" s="169">
        <f t="shared" si="77"/>
        <v>0</v>
      </c>
      <c r="Z89" s="169">
        <f t="shared" si="77"/>
        <v>0</v>
      </c>
      <c r="AA89" s="169">
        <f t="shared" si="77"/>
        <v>0</v>
      </c>
      <c r="AB89" s="169">
        <f t="shared" si="77"/>
        <v>0</v>
      </c>
      <c r="AC89" s="169">
        <f t="shared" si="77"/>
        <v>0</v>
      </c>
      <c r="AD89" s="169">
        <f t="shared" si="78"/>
        <v>0</v>
      </c>
      <c r="AE89" s="169">
        <f t="shared" si="78"/>
        <v>0</v>
      </c>
      <c r="AF89" s="169">
        <f t="shared" si="78"/>
        <v>0</v>
      </c>
      <c r="AG89" s="169">
        <f t="shared" si="78"/>
        <v>0</v>
      </c>
      <c r="AH89" s="169">
        <f t="shared" si="78"/>
        <v>0</v>
      </c>
      <c r="AI89" s="169">
        <f t="shared" si="78"/>
        <v>0</v>
      </c>
      <c r="AJ89" s="169">
        <f t="shared" si="78"/>
        <v>0</v>
      </c>
      <c r="AK89" s="169">
        <f t="shared" si="78"/>
        <v>0</v>
      </c>
      <c r="AL89" s="169">
        <f t="shared" si="78"/>
        <v>0</v>
      </c>
      <c r="AM89" s="169">
        <f t="shared" si="78"/>
        <v>0</v>
      </c>
      <c r="AN89" s="169">
        <f t="shared" si="79"/>
        <v>0</v>
      </c>
      <c r="AO89" s="169">
        <f t="shared" si="79"/>
        <v>0</v>
      </c>
      <c r="AP89" s="169">
        <f t="shared" si="79"/>
        <v>0</v>
      </c>
      <c r="AQ89" s="169">
        <f t="shared" si="79"/>
        <v>0</v>
      </c>
      <c r="AR89" s="169">
        <f t="shared" si="79"/>
        <v>0</v>
      </c>
      <c r="AS89" s="169">
        <f t="shared" si="79"/>
        <v>0</v>
      </c>
      <c r="AT89" s="169">
        <f t="shared" si="79"/>
        <v>0</v>
      </c>
      <c r="AU89" s="169">
        <f t="shared" si="79"/>
        <v>0</v>
      </c>
      <c r="AV89" s="169">
        <f t="shared" si="79"/>
        <v>0</v>
      </c>
      <c r="AW89" s="169">
        <f t="shared" si="79"/>
        <v>0</v>
      </c>
      <c r="AX89" s="169">
        <f t="shared" si="80"/>
        <v>0</v>
      </c>
      <c r="AY89" s="169">
        <f t="shared" si="80"/>
        <v>0</v>
      </c>
      <c r="AZ89" s="169">
        <f t="shared" si="80"/>
        <v>0</v>
      </c>
      <c r="BA89" s="169">
        <f t="shared" si="80"/>
        <v>0</v>
      </c>
      <c r="BB89" s="169">
        <f t="shared" si="80"/>
        <v>0</v>
      </c>
      <c r="BC89" s="169">
        <f t="shared" si="80"/>
        <v>0</v>
      </c>
      <c r="BD89" s="169">
        <f t="shared" si="80"/>
        <v>0</v>
      </c>
      <c r="BE89" s="169">
        <f t="shared" si="80"/>
        <v>0</v>
      </c>
      <c r="BF89" s="169">
        <f t="shared" si="80"/>
        <v>0</v>
      </c>
      <c r="BG89" s="169">
        <f t="shared" si="80"/>
        <v>0</v>
      </c>
      <c r="BH89" s="169">
        <f t="shared" si="81"/>
        <v>0</v>
      </c>
      <c r="BI89" s="169">
        <f t="shared" si="81"/>
        <v>0</v>
      </c>
      <c r="BJ89" s="169">
        <f t="shared" si="81"/>
        <v>0</v>
      </c>
      <c r="BK89" s="169">
        <f t="shared" si="81"/>
        <v>0</v>
      </c>
      <c r="BL89" s="169">
        <f t="shared" si="81"/>
        <v>0</v>
      </c>
      <c r="BM89" s="169">
        <f t="shared" si="81"/>
        <v>0</v>
      </c>
      <c r="BN89" s="169">
        <f t="shared" si="81"/>
        <v>0</v>
      </c>
      <c r="BO89" s="169">
        <f t="shared" si="81"/>
        <v>0</v>
      </c>
      <c r="BP89" s="169">
        <f t="shared" si="81"/>
        <v>0</v>
      </c>
      <c r="BQ89" s="169">
        <f t="shared" si="81"/>
        <v>0</v>
      </c>
      <c r="BR89" s="169">
        <f t="shared" si="82"/>
        <v>0</v>
      </c>
      <c r="BS89" s="169">
        <f t="shared" si="82"/>
        <v>0</v>
      </c>
      <c r="BT89" s="169">
        <f t="shared" si="82"/>
        <v>0</v>
      </c>
      <c r="BU89" s="169">
        <f t="shared" si="82"/>
        <v>0</v>
      </c>
      <c r="BV89" s="169">
        <f t="shared" si="82"/>
        <v>0</v>
      </c>
      <c r="BW89" s="169">
        <f t="shared" si="82"/>
        <v>7.7112697679656173E-2</v>
      </c>
      <c r="BX89" s="169">
        <f t="shared" si="82"/>
        <v>7.7112697679656173E-2</v>
      </c>
      <c r="BY89" s="169">
        <f t="shared" si="82"/>
        <v>7.7112697679656173E-2</v>
      </c>
      <c r="BZ89" s="169">
        <f t="shared" si="82"/>
        <v>7.7112697679656173E-2</v>
      </c>
      <c r="CA89" s="169">
        <f t="shared" si="82"/>
        <v>7.7112697679656173E-2</v>
      </c>
      <c r="CB89" s="169">
        <f t="shared" si="83"/>
        <v>7.7112697679656173E-2</v>
      </c>
      <c r="CC89" s="169">
        <f t="shared" si="83"/>
        <v>7.7112697679656173E-2</v>
      </c>
      <c r="CD89" s="169">
        <f t="shared" si="83"/>
        <v>7.7112697679656173E-2</v>
      </c>
      <c r="CE89" s="169">
        <f t="shared" si="83"/>
        <v>7.7112697679656173E-2</v>
      </c>
      <c r="CF89" s="169">
        <f t="shared" si="83"/>
        <v>7.7112697679656173E-2</v>
      </c>
      <c r="CG89" s="169">
        <f t="shared" si="83"/>
        <v>7.7112697679656173E-2</v>
      </c>
      <c r="CH89" s="169">
        <f t="shared" si="83"/>
        <v>7.7112697679656173E-2</v>
      </c>
    </row>
    <row r="90" spans="6:86" s="36" customFormat="1" outlineLevel="1" x14ac:dyDescent="0.2">
      <c r="F90" s="74">
        <f>Ts_First_Fin_Yr-1+ROWS(F$25:F90)</f>
        <v>2089</v>
      </c>
      <c r="G90" s="167">
        <f t="shared" si="84"/>
        <v>50</v>
      </c>
      <c r="H90" s="56">
        <f t="shared" si="85"/>
        <v>3.8431755131204746</v>
      </c>
      <c r="J90" s="169">
        <f t="shared" si="76"/>
        <v>0</v>
      </c>
      <c r="K90" s="169">
        <f t="shared" si="76"/>
        <v>0</v>
      </c>
      <c r="L90" s="169">
        <f t="shared" si="76"/>
        <v>0</v>
      </c>
      <c r="M90" s="169">
        <f t="shared" si="76"/>
        <v>0</v>
      </c>
      <c r="N90" s="169">
        <f t="shared" si="76"/>
        <v>0</v>
      </c>
      <c r="O90" s="169">
        <f t="shared" si="76"/>
        <v>0</v>
      </c>
      <c r="P90" s="169">
        <f t="shared" si="76"/>
        <v>0</v>
      </c>
      <c r="Q90" s="169">
        <f t="shared" si="76"/>
        <v>0</v>
      </c>
      <c r="R90" s="169">
        <f t="shared" si="76"/>
        <v>0</v>
      </c>
      <c r="S90" s="169">
        <f t="shared" si="76"/>
        <v>0</v>
      </c>
      <c r="T90" s="169">
        <f t="shared" si="77"/>
        <v>0</v>
      </c>
      <c r="U90" s="169">
        <f t="shared" si="77"/>
        <v>0</v>
      </c>
      <c r="V90" s="169">
        <f t="shared" si="77"/>
        <v>0</v>
      </c>
      <c r="W90" s="169">
        <f t="shared" si="77"/>
        <v>0</v>
      </c>
      <c r="X90" s="169">
        <f t="shared" si="77"/>
        <v>0</v>
      </c>
      <c r="Y90" s="169">
        <f t="shared" si="77"/>
        <v>0</v>
      </c>
      <c r="Z90" s="169">
        <f t="shared" si="77"/>
        <v>0</v>
      </c>
      <c r="AA90" s="169">
        <f t="shared" si="77"/>
        <v>0</v>
      </c>
      <c r="AB90" s="169">
        <f t="shared" si="77"/>
        <v>0</v>
      </c>
      <c r="AC90" s="169">
        <f t="shared" si="77"/>
        <v>0</v>
      </c>
      <c r="AD90" s="169">
        <f t="shared" si="78"/>
        <v>0</v>
      </c>
      <c r="AE90" s="169">
        <f t="shared" si="78"/>
        <v>0</v>
      </c>
      <c r="AF90" s="169">
        <f t="shared" si="78"/>
        <v>0</v>
      </c>
      <c r="AG90" s="169">
        <f t="shared" si="78"/>
        <v>0</v>
      </c>
      <c r="AH90" s="169">
        <f t="shared" si="78"/>
        <v>0</v>
      </c>
      <c r="AI90" s="169">
        <f t="shared" si="78"/>
        <v>0</v>
      </c>
      <c r="AJ90" s="169">
        <f t="shared" si="78"/>
        <v>0</v>
      </c>
      <c r="AK90" s="169">
        <f t="shared" si="78"/>
        <v>0</v>
      </c>
      <c r="AL90" s="169">
        <f t="shared" si="78"/>
        <v>0</v>
      </c>
      <c r="AM90" s="169">
        <f t="shared" si="78"/>
        <v>0</v>
      </c>
      <c r="AN90" s="169">
        <f t="shared" si="79"/>
        <v>0</v>
      </c>
      <c r="AO90" s="169">
        <f t="shared" si="79"/>
        <v>0</v>
      </c>
      <c r="AP90" s="169">
        <f t="shared" si="79"/>
        <v>0</v>
      </c>
      <c r="AQ90" s="169">
        <f t="shared" si="79"/>
        <v>0</v>
      </c>
      <c r="AR90" s="169">
        <f t="shared" si="79"/>
        <v>0</v>
      </c>
      <c r="AS90" s="169">
        <f t="shared" si="79"/>
        <v>0</v>
      </c>
      <c r="AT90" s="169">
        <f t="shared" si="79"/>
        <v>0</v>
      </c>
      <c r="AU90" s="169">
        <f t="shared" si="79"/>
        <v>0</v>
      </c>
      <c r="AV90" s="169">
        <f t="shared" si="79"/>
        <v>0</v>
      </c>
      <c r="AW90" s="169">
        <f t="shared" si="79"/>
        <v>0</v>
      </c>
      <c r="AX90" s="169">
        <f t="shared" si="80"/>
        <v>0</v>
      </c>
      <c r="AY90" s="169">
        <f t="shared" si="80"/>
        <v>0</v>
      </c>
      <c r="AZ90" s="169">
        <f t="shared" si="80"/>
        <v>0</v>
      </c>
      <c r="BA90" s="169">
        <f t="shared" si="80"/>
        <v>0</v>
      </c>
      <c r="BB90" s="169">
        <f t="shared" si="80"/>
        <v>0</v>
      </c>
      <c r="BC90" s="169">
        <f t="shared" si="80"/>
        <v>0</v>
      </c>
      <c r="BD90" s="169">
        <f t="shared" si="80"/>
        <v>0</v>
      </c>
      <c r="BE90" s="169">
        <f t="shared" si="80"/>
        <v>0</v>
      </c>
      <c r="BF90" s="169">
        <f t="shared" si="80"/>
        <v>0</v>
      </c>
      <c r="BG90" s="169">
        <f t="shared" si="80"/>
        <v>0</v>
      </c>
      <c r="BH90" s="169">
        <f t="shared" si="81"/>
        <v>0</v>
      </c>
      <c r="BI90" s="169">
        <f t="shared" si="81"/>
        <v>0</v>
      </c>
      <c r="BJ90" s="169">
        <f t="shared" si="81"/>
        <v>0</v>
      </c>
      <c r="BK90" s="169">
        <f t="shared" si="81"/>
        <v>0</v>
      </c>
      <c r="BL90" s="169">
        <f t="shared" si="81"/>
        <v>0</v>
      </c>
      <c r="BM90" s="169">
        <f t="shared" si="81"/>
        <v>0</v>
      </c>
      <c r="BN90" s="169">
        <f t="shared" si="81"/>
        <v>0</v>
      </c>
      <c r="BO90" s="169">
        <f t="shared" si="81"/>
        <v>0</v>
      </c>
      <c r="BP90" s="169">
        <f t="shared" si="81"/>
        <v>0</v>
      </c>
      <c r="BQ90" s="169">
        <f t="shared" si="81"/>
        <v>0</v>
      </c>
      <c r="BR90" s="169">
        <f t="shared" si="82"/>
        <v>0</v>
      </c>
      <c r="BS90" s="169">
        <f t="shared" si="82"/>
        <v>0</v>
      </c>
      <c r="BT90" s="169">
        <f t="shared" si="82"/>
        <v>0</v>
      </c>
      <c r="BU90" s="169">
        <f t="shared" si="82"/>
        <v>0</v>
      </c>
      <c r="BV90" s="169">
        <f t="shared" si="82"/>
        <v>0</v>
      </c>
      <c r="BW90" s="169">
        <f t="shared" si="82"/>
        <v>0</v>
      </c>
      <c r="BX90" s="169">
        <f t="shared" si="82"/>
        <v>7.6863510262409493E-2</v>
      </c>
      <c r="BY90" s="169">
        <f t="shared" si="82"/>
        <v>7.6863510262409493E-2</v>
      </c>
      <c r="BZ90" s="169">
        <f t="shared" si="82"/>
        <v>7.6863510262409493E-2</v>
      </c>
      <c r="CA90" s="169">
        <f t="shared" si="82"/>
        <v>7.6863510262409493E-2</v>
      </c>
      <c r="CB90" s="169">
        <f t="shared" si="83"/>
        <v>7.6863510262409493E-2</v>
      </c>
      <c r="CC90" s="169">
        <f t="shared" si="83"/>
        <v>7.6863510262409493E-2</v>
      </c>
      <c r="CD90" s="169">
        <f t="shared" si="83"/>
        <v>7.6863510262409493E-2</v>
      </c>
      <c r="CE90" s="169">
        <f t="shared" si="83"/>
        <v>7.6863510262409493E-2</v>
      </c>
      <c r="CF90" s="169">
        <f t="shared" si="83"/>
        <v>7.6863510262409493E-2</v>
      </c>
      <c r="CG90" s="169">
        <f t="shared" si="83"/>
        <v>7.6863510262409493E-2</v>
      </c>
      <c r="CH90" s="169">
        <f t="shared" si="83"/>
        <v>7.6863510262409493E-2</v>
      </c>
    </row>
    <row r="91" spans="6:86" s="36" customFormat="1" outlineLevel="1" x14ac:dyDescent="0.2">
      <c r="F91" s="74">
        <f>Ts_First_Fin_Yr-1+ROWS(F$25:F91)</f>
        <v>2090</v>
      </c>
      <c r="G91" s="167">
        <f t="shared" si="84"/>
        <v>50</v>
      </c>
      <c r="H91" s="56">
        <f t="shared" si="85"/>
        <v>3.8104696646068446</v>
      </c>
      <c r="J91" s="169">
        <f t="shared" si="76"/>
        <v>0</v>
      </c>
      <c r="K91" s="169">
        <f t="shared" si="76"/>
        <v>0</v>
      </c>
      <c r="L91" s="169">
        <f t="shared" si="76"/>
        <v>0</v>
      </c>
      <c r="M91" s="169">
        <f t="shared" si="76"/>
        <v>0</v>
      </c>
      <c r="N91" s="169">
        <f t="shared" si="76"/>
        <v>0</v>
      </c>
      <c r="O91" s="169">
        <f t="shared" si="76"/>
        <v>0</v>
      </c>
      <c r="P91" s="169">
        <f t="shared" si="76"/>
        <v>0</v>
      </c>
      <c r="Q91" s="169">
        <f t="shared" si="76"/>
        <v>0</v>
      </c>
      <c r="R91" s="169">
        <f t="shared" si="76"/>
        <v>0</v>
      </c>
      <c r="S91" s="169">
        <f t="shared" si="76"/>
        <v>0</v>
      </c>
      <c r="T91" s="169">
        <f t="shared" si="77"/>
        <v>0</v>
      </c>
      <c r="U91" s="169">
        <f t="shared" si="77"/>
        <v>0</v>
      </c>
      <c r="V91" s="169">
        <f t="shared" si="77"/>
        <v>0</v>
      </c>
      <c r="W91" s="169">
        <f t="shared" si="77"/>
        <v>0</v>
      </c>
      <c r="X91" s="169">
        <f t="shared" si="77"/>
        <v>0</v>
      </c>
      <c r="Y91" s="169">
        <f t="shared" si="77"/>
        <v>0</v>
      </c>
      <c r="Z91" s="169">
        <f t="shared" si="77"/>
        <v>0</v>
      </c>
      <c r="AA91" s="169">
        <f t="shared" si="77"/>
        <v>0</v>
      </c>
      <c r="AB91" s="169">
        <f t="shared" si="77"/>
        <v>0</v>
      </c>
      <c r="AC91" s="169">
        <f t="shared" si="77"/>
        <v>0</v>
      </c>
      <c r="AD91" s="169">
        <f t="shared" si="78"/>
        <v>0</v>
      </c>
      <c r="AE91" s="169">
        <f t="shared" si="78"/>
        <v>0</v>
      </c>
      <c r="AF91" s="169">
        <f t="shared" si="78"/>
        <v>0</v>
      </c>
      <c r="AG91" s="169">
        <f t="shared" si="78"/>
        <v>0</v>
      </c>
      <c r="AH91" s="169">
        <f t="shared" si="78"/>
        <v>0</v>
      </c>
      <c r="AI91" s="169">
        <f t="shared" si="78"/>
        <v>0</v>
      </c>
      <c r="AJ91" s="169">
        <f t="shared" si="78"/>
        <v>0</v>
      </c>
      <c r="AK91" s="169">
        <f t="shared" si="78"/>
        <v>0</v>
      </c>
      <c r="AL91" s="169">
        <f t="shared" si="78"/>
        <v>0</v>
      </c>
      <c r="AM91" s="169">
        <f t="shared" si="78"/>
        <v>0</v>
      </c>
      <c r="AN91" s="169">
        <f t="shared" si="79"/>
        <v>0</v>
      </c>
      <c r="AO91" s="169">
        <f t="shared" si="79"/>
        <v>0</v>
      </c>
      <c r="AP91" s="169">
        <f t="shared" si="79"/>
        <v>0</v>
      </c>
      <c r="AQ91" s="169">
        <f t="shared" si="79"/>
        <v>0</v>
      </c>
      <c r="AR91" s="169">
        <f t="shared" si="79"/>
        <v>0</v>
      </c>
      <c r="AS91" s="169">
        <f t="shared" si="79"/>
        <v>0</v>
      </c>
      <c r="AT91" s="169">
        <f t="shared" si="79"/>
        <v>0</v>
      </c>
      <c r="AU91" s="169">
        <f t="shared" si="79"/>
        <v>0</v>
      </c>
      <c r="AV91" s="169">
        <f t="shared" si="79"/>
        <v>0</v>
      </c>
      <c r="AW91" s="169">
        <f t="shared" si="79"/>
        <v>0</v>
      </c>
      <c r="AX91" s="169">
        <f t="shared" si="80"/>
        <v>0</v>
      </c>
      <c r="AY91" s="169">
        <f t="shared" si="80"/>
        <v>0</v>
      </c>
      <c r="AZ91" s="169">
        <f t="shared" si="80"/>
        <v>0</v>
      </c>
      <c r="BA91" s="169">
        <f t="shared" si="80"/>
        <v>0</v>
      </c>
      <c r="BB91" s="169">
        <f t="shared" si="80"/>
        <v>0</v>
      </c>
      <c r="BC91" s="169">
        <f t="shared" si="80"/>
        <v>0</v>
      </c>
      <c r="BD91" s="169">
        <f t="shared" si="80"/>
        <v>0</v>
      </c>
      <c r="BE91" s="169">
        <f t="shared" si="80"/>
        <v>0</v>
      </c>
      <c r="BF91" s="169">
        <f t="shared" si="80"/>
        <v>0</v>
      </c>
      <c r="BG91" s="169">
        <f t="shared" si="80"/>
        <v>0</v>
      </c>
      <c r="BH91" s="169">
        <f t="shared" si="81"/>
        <v>0</v>
      </c>
      <c r="BI91" s="169">
        <f t="shared" si="81"/>
        <v>0</v>
      </c>
      <c r="BJ91" s="169">
        <f t="shared" si="81"/>
        <v>0</v>
      </c>
      <c r="BK91" s="169">
        <f t="shared" si="81"/>
        <v>0</v>
      </c>
      <c r="BL91" s="169">
        <f t="shared" si="81"/>
        <v>0</v>
      </c>
      <c r="BM91" s="169">
        <f t="shared" si="81"/>
        <v>0</v>
      </c>
      <c r="BN91" s="169">
        <f t="shared" si="81"/>
        <v>0</v>
      </c>
      <c r="BO91" s="169">
        <f t="shared" si="81"/>
        <v>0</v>
      </c>
      <c r="BP91" s="169">
        <f t="shared" si="81"/>
        <v>0</v>
      </c>
      <c r="BQ91" s="169">
        <f t="shared" si="81"/>
        <v>0</v>
      </c>
      <c r="BR91" s="169">
        <f t="shared" si="82"/>
        <v>0</v>
      </c>
      <c r="BS91" s="169">
        <f t="shared" si="82"/>
        <v>0</v>
      </c>
      <c r="BT91" s="169">
        <f t="shared" si="82"/>
        <v>0</v>
      </c>
      <c r="BU91" s="169">
        <f t="shared" si="82"/>
        <v>0</v>
      </c>
      <c r="BV91" s="169">
        <f t="shared" si="82"/>
        <v>0</v>
      </c>
      <c r="BW91" s="169">
        <f t="shared" si="82"/>
        <v>0</v>
      </c>
      <c r="BX91" s="169">
        <f t="shared" si="82"/>
        <v>0</v>
      </c>
      <c r="BY91" s="169">
        <f t="shared" si="82"/>
        <v>7.6209393292136884E-2</v>
      </c>
      <c r="BZ91" s="169">
        <f t="shared" si="82"/>
        <v>7.6209393292136884E-2</v>
      </c>
      <c r="CA91" s="169">
        <f t="shared" si="82"/>
        <v>7.6209393292136884E-2</v>
      </c>
      <c r="CB91" s="169">
        <f t="shared" si="83"/>
        <v>7.6209393292136884E-2</v>
      </c>
      <c r="CC91" s="169">
        <f t="shared" si="83"/>
        <v>7.6209393292136884E-2</v>
      </c>
      <c r="CD91" s="169">
        <f t="shared" si="83"/>
        <v>7.6209393292136884E-2</v>
      </c>
      <c r="CE91" s="169">
        <f t="shared" si="83"/>
        <v>7.6209393292136884E-2</v>
      </c>
      <c r="CF91" s="169">
        <f t="shared" si="83"/>
        <v>7.6209393292136884E-2</v>
      </c>
      <c r="CG91" s="169">
        <f t="shared" si="83"/>
        <v>7.6209393292136884E-2</v>
      </c>
      <c r="CH91" s="169">
        <f t="shared" si="83"/>
        <v>7.6209393292136884E-2</v>
      </c>
    </row>
    <row r="92" spans="6:86" s="36" customFormat="1" outlineLevel="1" x14ac:dyDescent="0.2">
      <c r="F92" s="74">
        <f>Ts_First_Fin_Yr-1+ROWS(F$25:F92)</f>
        <v>2091</v>
      </c>
      <c r="G92" s="167">
        <f t="shared" si="84"/>
        <v>50</v>
      </c>
      <c r="H92" s="56">
        <f t="shared" si="85"/>
        <v>3.7964528723867179</v>
      </c>
      <c r="J92" s="169">
        <f t="shared" si="76"/>
        <v>0</v>
      </c>
      <c r="K92" s="169">
        <f t="shared" si="76"/>
        <v>0</v>
      </c>
      <c r="L92" s="169">
        <f t="shared" si="76"/>
        <v>0</v>
      </c>
      <c r="M92" s="169">
        <f t="shared" si="76"/>
        <v>0</v>
      </c>
      <c r="N92" s="169">
        <f t="shared" si="76"/>
        <v>0</v>
      </c>
      <c r="O92" s="169">
        <f t="shared" si="76"/>
        <v>0</v>
      </c>
      <c r="P92" s="169">
        <f t="shared" si="76"/>
        <v>0</v>
      </c>
      <c r="Q92" s="169">
        <f t="shared" si="76"/>
        <v>0</v>
      </c>
      <c r="R92" s="169">
        <f t="shared" si="76"/>
        <v>0</v>
      </c>
      <c r="S92" s="169">
        <f t="shared" si="76"/>
        <v>0</v>
      </c>
      <c r="T92" s="169">
        <f t="shared" si="77"/>
        <v>0</v>
      </c>
      <c r="U92" s="169">
        <f t="shared" si="77"/>
        <v>0</v>
      </c>
      <c r="V92" s="169">
        <f t="shared" si="77"/>
        <v>0</v>
      </c>
      <c r="W92" s="169">
        <f t="shared" si="77"/>
        <v>0</v>
      </c>
      <c r="X92" s="169">
        <f t="shared" si="77"/>
        <v>0</v>
      </c>
      <c r="Y92" s="169">
        <f t="shared" si="77"/>
        <v>0</v>
      </c>
      <c r="Z92" s="169">
        <f t="shared" si="77"/>
        <v>0</v>
      </c>
      <c r="AA92" s="169">
        <f t="shared" si="77"/>
        <v>0</v>
      </c>
      <c r="AB92" s="169">
        <f t="shared" si="77"/>
        <v>0</v>
      </c>
      <c r="AC92" s="169">
        <f t="shared" si="77"/>
        <v>0</v>
      </c>
      <c r="AD92" s="169">
        <f t="shared" si="78"/>
        <v>0</v>
      </c>
      <c r="AE92" s="169">
        <f t="shared" si="78"/>
        <v>0</v>
      </c>
      <c r="AF92" s="169">
        <f t="shared" si="78"/>
        <v>0</v>
      </c>
      <c r="AG92" s="169">
        <f t="shared" si="78"/>
        <v>0</v>
      </c>
      <c r="AH92" s="169">
        <f t="shared" si="78"/>
        <v>0</v>
      </c>
      <c r="AI92" s="169">
        <f t="shared" si="78"/>
        <v>0</v>
      </c>
      <c r="AJ92" s="169">
        <f t="shared" si="78"/>
        <v>0</v>
      </c>
      <c r="AK92" s="169">
        <f t="shared" si="78"/>
        <v>0</v>
      </c>
      <c r="AL92" s="169">
        <f t="shared" si="78"/>
        <v>0</v>
      </c>
      <c r="AM92" s="169">
        <f t="shared" si="78"/>
        <v>0</v>
      </c>
      <c r="AN92" s="169">
        <f t="shared" si="79"/>
        <v>0</v>
      </c>
      <c r="AO92" s="169">
        <f t="shared" si="79"/>
        <v>0</v>
      </c>
      <c r="AP92" s="169">
        <f t="shared" si="79"/>
        <v>0</v>
      </c>
      <c r="AQ92" s="169">
        <f t="shared" si="79"/>
        <v>0</v>
      </c>
      <c r="AR92" s="169">
        <f t="shared" si="79"/>
        <v>0</v>
      </c>
      <c r="AS92" s="169">
        <f t="shared" si="79"/>
        <v>0</v>
      </c>
      <c r="AT92" s="169">
        <f t="shared" si="79"/>
        <v>0</v>
      </c>
      <c r="AU92" s="169">
        <f t="shared" si="79"/>
        <v>0</v>
      </c>
      <c r="AV92" s="169">
        <f t="shared" si="79"/>
        <v>0</v>
      </c>
      <c r="AW92" s="169">
        <f t="shared" si="79"/>
        <v>0</v>
      </c>
      <c r="AX92" s="169">
        <f t="shared" si="80"/>
        <v>0</v>
      </c>
      <c r="AY92" s="169">
        <f t="shared" si="80"/>
        <v>0</v>
      </c>
      <c r="AZ92" s="169">
        <f t="shared" si="80"/>
        <v>0</v>
      </c>
      <c r="BA92" s="169">
        <f t="shared" si="80"/>
        <v>0</v>
      </c>
      <c r="BB92" s="169">
        <f t="shared" si="80"/>
        <v>0</v>
      </c>
      <c r="BC92" s="169">
        <f t="shared" si="80"/>
        <v>0</v>
      </c>
      <c r="BD92" s="169">
        <f t="shared" si="80"/>
        <v>0</v>
      </c>
      <c r="BE92" s="169">
        <f t="shared" si="80"/>
        <v>0</v>
      </c>
      <c r="BF92" s="169">
        <f t="shared" si="80"/>
        <v>0</v>
      </c>
      <c r="BG92" s="169">
        <f t="shared" si="80"/>
        <v>0</v>
      </c>
      <c r="BH92" s="169">
        <f t="shared" si="81"/>
        <v>0</v>
      </c>
      <c r="BI92" s="169">
        <f t="shared" si="81"/>
        <v>0</v>
      </c>
      <c r="BJ92" s="169">
        <f t="shared" si="81"/>
        <v>0</v>
      </c>
      <c r="BK92" s="169">
        <f t="shared" si="81"/>
        <v>0</v>
      </c>
      <c r="BL92" s="169">
        <f t="shared" si="81"/>
        <v>0</v>
      </c>
      <c r="BM92" s="169">
        <f t="shared" si="81"/>
        <v>0</v>
      </c>
      <c r="BN92" s="169">
        <f t="shared" si="81"/>
        <v>0</v>
      </c>
      <c r="BO92" s="169">
        <f t="shared" si="81"/>
        <v>0</v>
      </c>
      <c r="BP92" s="169">
        <f t="shared" si="81"/>
        <v>0</v>
      </c>
      <c r="BQ92" s="169">
        <f t="shared" si="81"/>
        <v>0</v>
      </c>
      <c r="BR92" s="169">
        <f t="shared" si="82"/>
        <v>0</v>
      </c>
      <c r="BS92" s="169">
        <f t="shared" si="82"/>
        <v>0</v>
      </c>
      <c r="BT92" s="169">
        <f t="shared" si="82"/>
        <v>0</v>
      </c>
      <c r="BU92" s="169">
        <f t="shared" si="82"/>
        <v>0</v>
      </c>
      <c r="BV92" s="169">
        <f t="shared" si="82"/>
        <v>0</v>
      </c>
      <c r="BW92" s="169">
        <f t="shared" si="82"/>
        <v>0</v>
      </c>
      <c r="BX92" s="169">
        <f t="shared" si="82"/>
        <v>0</v>
      </c>
      <c r="BY92" s="169">
        <f t="shared" si="82"/>
        <v>0</v>
      </c>
      <c r="BZ92" s="169">
        <f t="shared" si="82"/>
        <v>7.5929057447734358E-2</v>
      </c>
      <c r="CA92" s="169">
        <f t="shared" si="82"/>
        <v>7.5929057447734358E-2</v>
      </c>
      <c r="CB92" s="169">
        <f t="shared" si="83"/>
        <v>7.5929057447734358E-2</v>
      </c>
      <c r="CC92" s="169">
        <f t="shared" si="83"/>
        <v>7.5929057447734358E-2</v>
      </c>
      <c r="CD92" s="169">
        <f t="shared" si="83"/>
        <v>7.5929057447734358E-2</v>
      </c>
      <c r="CE92" s="169">
        <f t="shared" si="83"/>
        <v>7.5929057447734358E-2</v>
      </c>
      <c r="CF92" s="169">
        <f t="shared" si="83"/>
        <v>7.5929057447734358E-2</v>
      </c>
      <c r="CG92" s="169">
        <f t="shared" si="83"/>
        <v>7.5929057447734358E-2</v>
      </c>
      <c r="CH92" s="169">
        <f t="shared" si="83"/>
        <v>7.5929057447734358E-2</v>
      </c>
    </row>
    <row r="93" spans="6:86" s="36" customFormat="1" outlineLevel="1" x14ac:dyDescent="0.2">
      <c r="F93" s="74">
        <f>Ts_First_Fin_Yr-1+ROWS(F$25:F93)</f>
        <v>2092</v>
      </c>
      <c r="G93" s="167">
        <f t="shared" si="84"/>
        <v>50</v>
      </c>
      <c r="H93" s="56">
        <f t="shared" si="85"/>
        <v>3.7699767093042555</v>
      </c>
      <c r="J93" s="169">
        <f t="shared" si="76"/>
        <v>0</v>
      </c>
      <c r="K93" s="169">
        <f t="shared" si="76"/>
        <v>0</v>
      </c>
      <c r="L93" s="169">
        <f t="shared" si="76"/>
        <v>0</v>
      </c>
      <c r="M93" s="169">
        <f t="shared" si="76"/>
        <v>0</v>
      </c>
      <c r="N93" s="169">
        <f t="shared" si="76"/>
        <v>0</v>
      </c>
      <c r="O93" s="169">
        <f t="shared" si="76"/>
        <v>0</v>
      </c>
      <c r="P93" s="169">
        <f t="shared" si="76"/>
        <v>0</v>
      </c>
      <c r="Q93" s="169">
        <f t="shared" si="76"/>
        <v>0</v>
      </c>
      <c r="R93" s="169">
        <f t="shared" si="76"/>
        <v>0</v>
      </c>
      <c r="S93" s="169">
        <f t="shared" si="76"/>
        <v>0</v>
      </c>
      <c r="T93" s="169">
        <f t="shared" si="77"/>
        <v>0</v>
      </c>
      <c r="U93" s="169">
        <f t="shared" si="77"/>
        <v>0</v>
      </c>
      <c r="V93" s="169">
        <f t="shared" si="77"/>
        <v>0</v>
      </c>
      <c r="W93" s="169">
        <f t="shared" si="77"/>
        <v>0</v>
      </c>
      <c r="X93" s="169">
        <f t="shared" si="77"/>
        <v>0</v>
      </c>
      <c r="Y93" s="169">
        <f t="shared" si="77"/>
        <v>0</v>
      </c>
      <c r="Z93" s="169">
        <f t="shared" si="77"/>
        <v>0</v>
      </c>
      <c r="AA93" s="169">
        <f t="shared" si="77"/>
        <v>0</v>
      </c>
      <c r="AB93" s="169">
        <f t="shared" si="77"/>
        <v>0</v>
      </c>
      <c r="AC93" s="169">
        <f t="shared" si="77"/>
        <v>0</v>
      </c>
      <c r="AD93" s="169">
        <f t="shared" si="78"/>
        <v>0</v>
      </c>
      <c r="AE93" s="169">
        <f t="shared" si="78"/>
        <v>0</v>
      </c>
      <c r="AF93" s="169">
        <f t="shared" si="78"/>
        <v>0</v>
      </c>
      <c r="AG93" s="169">
        <f t="shared" si="78"/>
        <v>0</v>
      </c>
      <c r="AH93" s="169">
        <f t="shared" si="78"/>
        <v>0</v>
      </c>
      <c r="AI93" s="169">
        <f t="shared" si="78"/>
        <v>0</v>
      </c>
      <c r="AJ93" s="169">
        <f t="shared" si="78"/>
        <v>0</v>
      </c>
      <c r="AK93" s="169">
        <f t="shared" si="78"/>
        <v>0</v>
      </c>
      <c r="AL93" s="169">
        <f t="shared" si="78"/>
        <v>0</v>
      </c>
      <c r="AM93" s="169">
        <f t="shared" si="78"/>
        <v>0</v>
      </c>
      <c r="AN93" s="169">
        <f t="shared" si="79"/>
        <v>0</v>
      </c>
      <c r="AO93" s="169">
        <f t="shared" si="79"/>
        <v>0</v>
      </c>
      <c r="AP93" s="169">
        <f t="shared" si="79"/>
        <v>0</v>
      </c>
      <c r="AQ93" s="169">
        <f t="shared" si="79"/>
        <v>0</v>
      </c>
      <c r="AR93" s="169">
        <f t="shared" si="79"/>
        <v>0</v>
      </c>
      <c r="AS93" s="169">
        <f t="shared" si="79"/>
        <v>0</v>
      </c>
      <c r="AT93" s="169">
        <f t="shared" si="79"/>
        <v>0</v>
      </c>
      <c r="AU93" s="169">
        <f t="shared" si="79"/>
        <v>0</v>
      </c>
      <c r="AV93" s="169">
        <f t="shared" si="79"/>
        <v>0</v>
      </c>
      <c r="AW93" s="169">
        <f t="shared" si="79"/>
        <v>0</v>
      </c>
      <c r="AX93" s="169">
        <f t="shared" si="80"/>
        <v>0</v>
      </c>
      <c r="AY93" s="169">
        <f t="shared" si="80"/>
        <v>0</v>
      </c>
      <c r="AZ93" s="169">
        <f t="shared" si="80"/>
        <v>0</v>
      </c>
      <c r="BA93" s="169">
        <f t="shared" si="80"/>
        <v>0</v>
      </c>
      <c r="BB93" s="169">
        <f t="shared" si="80"/>
        <v>0</v>
      </c>
      <c r="BC93" s="169">
        <f t="shared" si="80"/>
        <v>0</v>
      </c>
      <c r="BD93" s="169">
        <f t="shared" si="80"/>
        <v>0</v>
      </c>
      <c r="BE93" s="169">
        <f t="shared" si="80"/>
        <v>0</v>
      </c>
      <c r="BF93" s="169">
        <f t="shared" si="80"/>
        <v>0</v>
      </c>
      <c r="BG93" s="169">
        <f t="shared" si="80"/>
        <v>0</v>
      </c>
      <c r="BH93" s="169">
        <f t="shared" si="81"/>
        <v>0</v>
      </c>
      <c r="BI93" s="169">
        <f t="shared" si="81"/>
        <v>0</v>
      </c>
      <c r="BJ93" s="169">
        <f t="shared" si="81"/>
        <v>0</v>
      </c>
      <c r="BK93" s="169">
        <f t="shared" si="81"/>
        <v>0</v>
      </c>
      <c r="BL93" s="169">
        <f t="shared" si="81"/>
        <v>0</v>
      </c>
      <c r="BM93" s="169">
        <f t="shared" si="81"/>
        <v>0</v>
      </c>
      <c r="BN93" s="169">
        <f t="shared" si="81"/>
        <v>0</v>
      </c>
      <c r="BO93" s="169">
        <f t="shared" si="81"/>
        <v>0</v>
      </c>
      <c r="BP93" s="169">
        <f t="shared" si="81"/>
        <v>0</v>
      </c>
      <c r="BQ93" s="169">
        <f t="shared" si="81"/>
        <v>0</v>
      </c>
      <c r="BR93" s="169">
        <f t="shared" si="82"/>
        <v>0</v>
      </c>
      <c r="BS93" s="169">
        <f t="shared" si="82"/>
        <v>0</v>
      </c>
      <c r="BT93" s="169">
        <f t="shared" si="82"/>
        <v>0</v>
      </c>
      <c r="BU93" s="169">
        <f t="shared" si="82"/>
        <v>0</v>
      </c>
      <c r="BV93" s="169">
        <f t="shared" si="82"/>
        <v>0</v>
      </c>
      <c r="BW93" s="169">
        <f t="shared" si="82"/>
        <v>0</v>
      </c>
      <c r="BX93" s="169">
        <f t="shared" si="82"/>
        <v>0</v>
      </c>
      <c r="BY93" s="169">
        <f t="shared" si="82"/>
        <v>0</v>
      </c>
      <c r="BZ93" s="169">
        <f t="shared" si="82"/>
        <v>0</v>
      </c>
      <c r="CA93" s="169">
        <f t="shared" si="82"/>
        <v>7.539953418608511E-2</v>
      </c>
      <c r="CB93" s="169">
        <f t="shared" si="83"/>
        <v>7.539953418608511E-2</v>
      </c>
      <c r="CC93" s="169">
        <f t="shared" si="83"/>
        <v>7.539953418608511E-2</v>
      </c>
      <c r="CD93" s="169">
        <f t="shared" si="83"/>
        <v>7.539953418608511E-2</v>
      </c>
      <c r="CE93" s="169">
        <f t="shared" si="83"/>
        <v>7.539953418608511E-2</v>
      </c>
      <c r="CF93" s="169">
        <f t="shared" si="83"/>
        <v>7.539953418608511E-2</v>
      </c>
      <c r="CG93" s="169">
        <f t="shared" si="83"/>
        <v>7.539953418608511E-2</v>
      </c>
      <c r="CH93" s="169">
        <f t="shared" si="83"/>
        <v>7.539953418608511E-2</v>
      </c>
    </row>
    <row r="94" spans="6:86" s="36" customFormat="1" outlineLevel="1" x14ac:dyDescent="0.2">
      <c r="F94" s="74">
        <f>Ts_First_Fin_Yr-1+ROWS(F$25:F94)</f>
        <v>2093</v>
      </c>
      <c r="G94" s="167">
        <f t="shared" si="84"/>
        <v>50</v>
      </c>
      <c r="H94" s="56">
        <f t="shared" si="85"/>
        <v>3.7590747597997121</v>
      </c>
      <c r="J94" s="169">
        <f t="shared" si="76"/>
        <v>0</v>
      </c>
      <c r="K94" s="169">
        <f t="shared" si="76"/>
        <v>0</v>
      </c>
      <c r="L94" s="169">
        <f t="shared" si="76"/>
        <v>0</v>
      </c>
      <c r="M94" s="169">
        <f t="shared" si="76"/>
        <v>0</v>
      </c>
      <c r="N94" s="169">
        <f t="shared" si="76"/>
        <v>0</v>
      </c>
      <c r="O94" s="169">
        <f t="shared" si="76"/>
        <v>0</v>
      </c>
      <c r="P94" s="169">
        <f t="shared" si="76"/>
        <v>0</v>
      </c>
      <c r="Q94" s="169">
        <f t="shared" si="76"/>
        <v>0</v>
      </c>
      <c r="R94" s="169">
        <f t="shared" si="76"/>
        <v>0</v>
      </c>
      <c r="S94" s="169">
        <f t="shared" si="76"/>
        <v>0</v>
      </c>
      <c r="T94" s="169">
        <f t="shared" si="77"/>
        <v>0</v>
      </c>
      <c r="U94" s="169">
        <f t="shared" si="77"/>
        <v>0</v>
      </c>
      <c r="V94" s="169">
        <f t="shared" si="77"/>
        <v>0</v>
      </c>
      <c r="W94" s="169">
        <f t="shared" si="77"/>
        <v>0</v>
      </c>
      <c r="X94" s="169">
        <f t="shared" si="77"/>
        <v>0</v>
      </c>
      <c r="Y94" s="169">
        <f t="shared" si="77"/>
        <v>0</v>
      </c>
      <c r="Z94" s="169">
        <f t="shared" si="77"/>
        <v>0</v>
      </c>
      <c r="AA94" s="169">
        <f t="shared" si="77"/>
        <v>0</v>
      </c>
      <c r="AB94" s="169">
        <f t="shared" si="77"/>
        <v>0</v>
      </c>
      <c r="AC94" s="169">
        <f t="shared" si="77"/>
        <v>0</v>
      </c>
      <c r="AD94" s="169">
        <f t="shared" si="78"/>
        <v>0</v>
      </c>
      <c r="AE94" s="169">
        <f t="shared" si="78"/>
        <v>0</v>
      </c>
      <c r="AF94" s="169">
        <f t="shared" si="78"/>
        <v>0</v>
      </c>
      <c r="AG94" s="169">
        <f t="shared" si="78"/>
        <v>0</v>
      </c>
      <c r="AH94" s="169">
        <f t="shared" si="78"/>
        <v>0</v>
      </c>
      <c r="AI94" s="169">
        <f t="shared" si="78"/>
        <v>0</v>
      </c>
      <c r="AJ94" s="169">
        <f t="shared" si="78"/>
        <v>0</v>
      </c>
      <c r="AK94" s="169">
        <f t="shared" si="78"/>
        <v>0</v>
      </c>
      <c r="AL94" s="169">
        <f t="shared" si="78"/>
        <v>0</v>
      </c>
      <c r="AM94" s="169">
        <f t="shared" si="78"/>
        <v>0</v>
      </c>
      <c r="AN94" s="169">
        <f t="shared" si="79"/>
        <v>0</v>
      </c>
      <c r="AO94" s="169">
        <f t="shared" si="79"/>
        <v>0</v>
      </c>
      <c r="AP94" s="169">
        <f t="shared" si="79"/>
        <v>0</v>
      </c>
      <c r="AQ94" s="169">
        <f t="shared" si="79"/>
        <v>0</v>
      </c>
      <c r="AR94" s="169">
        <f t="shared" si="79"/>
        <v>0</v>
      </c>
      <c r="AS94" s="169">
        <f t="shared" si="79"/>
        <v>0</v>
      </c>
      <c r="AT94" s="169">
        <f t="shared" si="79"/>
        <v>0</v>
      </c>
      <c r="AU94" s="169">
        <f t="shared" si="79"/>
        <v>0</v>
      </c>
      <c r="AV94" s="169">
        <f t="shared" si="79"/>
        <v>0</v>
      </c>
      <c r="AW94" s="169">
        <f t="shared" si="79"/>
        <v>0</v>
      </c>
      <c r="AX94" s="169">
        <f t="shared" si="80"/>
        <v>0</v>
      </c>
      <c r="AY94" s="169">
        <f t="shared" si="80"/>
        <v>0</v>
      </c>
      <c r="AZ94" s="169">
        <f t="shared" si="80"/>
        <v>0</v>
      </c>
      <c r="BA94" s="169">
        <f t="shared" si="80"/>
        <v>0</v>
      </c>
      <c r="BB94" s="169">
        <f t="shared" si="80"/>
        <v>0</v>
      </c>
      <c r="BC94" s="169">
        <f t="shared" si="80"/>
        <v>0</v>
      </c>
      <c r="BD94" s="169">
        <f t="shared" si="80"/>
        <v>0</v>
      </c>
      <c r="BE94" s="169">
        <f t="shared" si="80"/>
        <v>0</v>
      </c>
      <c r="BF94" s="169">
        <f t="shared" si="80"/>
        <v>0</v>
      </c>
      <c r="BG94" s="169">
        <f t="shared" si="80"/>
        <v>0</v>
      </c>
      <c r="BH94" s="169">
        <f t="shared" si="81"/>
        <v>0</v>
      </c>
      <c r="BI94" s="169">
        <f t="shared" si="81"/>
        <v>0</v>
      </c>
      <c r="BJ94" s="169">
        <f t="shared" si="81"/>
        <v>0</v>
      </c>
      <c r="BK94" s="169">
        <f t="shared" si="81"/>
        <v>0</v>
      </c>
      <c r="BL94" s="169">
        <f t="shared" si="81"/>
        <v>0</v>
      </c>
      <c r="BM94" s="169">
        <f t="shared" si="81"/>
        <v>0</v>
      </c>
      <c r="BN94" s="169">
        <f t="shared" si="81"/>
        <v>0</v>
      </c>
      <c r="BO94" s="169">
        <f t="shared" si="81"/>
        <v>0</v>
      </c>
      <c r="BP94" s="169">
        <f t="shared" si="81"/>
        <v>0</v>
      </c>
      <c r="BQ94" s="169">
        <f t="shared" si="81"/>
        <v>0</v>
      </c>
      <c r="BR94" s="169">
        <f t="shared" si="82"/>
        <v>0</v>
      </c>
      <c r="BS94" s="169">
        <f t="shared" si="82"/>
        <v>0</v>
      </c>
      <c r="BT94" s="169">
        <f t="shared" si="82"/>
        <v>0</v>
      </c>
      <c r="BU94" s="169">
        <f t="shared" si="82"/>
        <v>0</v>
      </c>
      <c r="BV94" s="169">
        <f t="shared" si="82"/>
        <v>0</v>
      </c>
      <c r="BW94" s="169">
        <f t="shared" si="82"/>
        <v>0</v>
      </c>
      <c r="BX94" s="169">
        <f t="shared" si="82"/>
        <v>0</v>
      </c>
      <c r="BY94" s="169">
        <f t="shared" si="82"/>
        <v>0</v>
      </c>
      <c r="BZ94" s="169">
        <f t="shared" si="82"/>
        <v>0</v>
      </c>
      <c r="CA94" s="169">
        <f t="shared" si="82"/>
        <v>0</v>
      </c>
      <c r="CB94" s="169">
        <f t="shared" si="83"/>
        <v>7.5181495195994236E-2</v>
      </c>
      <c r="CC94" s="169">
        <f t="shared" si="83"/>
        <v>7.5181495195994236E-2</v>
      </c>
      <c r="CD94" s="169">
        <f t="shared" si="83"/>
        <v>7.5181495195994236E-2</v>
      </c>
      <c r="CE94" s="169">
        <f t="shared" si="83"/>
        <v>7.5181495195994236E-2</v>
      </c>
      <c r="CF94" s="169">
        <f t="shared" si="83"/>
        <v>7.5181495195994236E-2</v>
      </c>
      <c r="CG94" s="169">
        <f t="shared" si="83"/>
        <v>7.5181495195994236E-2</v>
      </c>
      <c r="CH94" s="169">
        <f t="shared" si="83"/>
        <v>7.5181495195994236E-2</v>
      </c>
    </row>
    <row r="95" spans="6:86" s="36" customFormat="1" outlineLevel="1" x14ac:dyDescent="0.2">
      <c r="F95" s="74">
        <f>Ts_First_Fin_Yr-1+ROWS(F$25:F95)</f>
        <v>2094</v>
      </c>
      <c r="G95" s="167">
        <f t="shared" si="84"/>
        <v>50</v>
      </c>
      <c r="H95" s="56">
        <f t="shared" si="85"/>
        <v>3.7325985967172497</v>
      </c>
      <c r="J95" s="169">
        <f t="shared" ref="J95:S101" si="86">IF(OR(J$9&lt;=$F95,J$9&gt;($F95+$G95)),0,INDEX($J$19:$CH$19,MATCH($F95,$J$9:$CH$9,0))/$G95)</f>
        <v>0</v>
      </c>
      <c r="K95" s="169">
        <f t="shared" si="86"/>
        <v>0</v>
      </c>
      <c r="L95" s="169">
        <f t="shared" si="86"/>
        <v>0</v>
      </c>
      <c r="M95" s="169">
        <f t="shared" si="86"/>
        <v>0</v>
      </c>
      <c r="N95" s="169">
        <f t="shared" si="86"/>
        <v>0</v>
      </c>
      <c r="O95" s="169">
        <f t="shared" si="86"/>
        <v>0</v>
      </c>
      <c r="P95" s="169">
        <f t="shared" si="86"/>
        <v>0</v>
      </c>
      <c r="Q95" s="169">
        <f t="shared" si="86"/>
        <v>0</v>
      </c>
      <c r="R95" s="169">
        <f t="shared" si="86"/>
        <v>0</v>
      </c>
      <c r="S95" s="169">
        <f t="shared" si="86"/>
        <v>0</v>
      </c>
      <c r="T95" s="169">
        <f t="shared" ref="T95:AC101" si="87">IF(OR(T$9&lt;=$F95,T$9&gt;($F95+$G95)),0,INDEX($J$19:$CH$19,MATCH($F95,$J$9:$CH$9,0))/$G95)</f>
        <v>0</v>
      </c>
      <c r="U95" s="169">
        <f t="shared" si="87"/>
        <v>0</v>
      </c>
      <c r="V95" s="169">
        <f t="shared" si="87"/>
        <v>0</v>
      </c>
      <c r="W95" s="169">
        <f t="shared" si="87"/>
        <v>0</v>
      </c>
      <c r="X95" s="169">
        <f t="shared" si="87"/>
        <v>0</v>
      </c>
      <c r="Y95" s="169">
        <f t="shared" si="87"/>
        <v>0</v>
      </c>
      <c r="Z95" s="169">
        <f t="shared" si="87"/>
        <v>0</v>
      </c>
      <c r="AA95" s="169">
        <f t="shared" si="87"/>
        <v>0</v>
      </c>
      <c r="AB95" s="169">
        <f t="shared" si="87"/>
        <v>0</v>
      </c>
      <c r="AC95" s="169">
        <f t="shared" si="87"/>
        <v>0</v>
      </c>
      <c r="AD95" s="169">
        <f t="shared" ref="AD95:AM101" si="88">IF(OR(AD$9&lt;=$F95,AD$9&gt;($F95+$G95)),0,INDEX($J$19:$CH$19,MATCH($F95,$J$9:$CH$9,0))/$G95)</f>
        <v>0</v>
      </c>
      <c r="AE95" s="169">
        <f t="shared" si="88"/>
        <v>0</v>
      </c>
      <c r="AF95" s="169">
        <f t="shared" si="88"/>
        <v>0</v>
      </c>
      <c r="AG95" s="169">
        <f t="shared" si="88"/>
        <v>0</v>
      </c>
      <c r="AH95" s="169">
        <f t="shared" si="88"/>
        <v>0</v>
      </c>
      <c r="AI95" s="169">
        <f t="shared" si="88"/>
        <v>0</v>
      </c>
      <c r="AJ95" s="169">
        <f t="shared" si="88"/>
        <v>0</v>
      </c>
      <c r="AK95" s="169">
        <f t="shared" si="88"/>
        <v>0</v>
      </c>
      <c r="AL95" s="169">
        <f t="shared" si="88"/>
        <v>0</v>
      </c>
      <c r="AM95" s="169">
        <f t="shared" si="88"/>
        <v>0</v>
      </c>
      <c r="AN95" s="169">
        <f t="shared" ref="AN95:AW101" si="89">IF(OR(AN$9&lt;=$F95,AN$9&gt;($F95+$G95)),0,INDEX($J$19:$CH$19,MATCH($F95,$J$9:$CH$9,0))/$G95)</f>
        <v>0</v>
      </c>
      <c r="AO95" s="169">
        <f t="shared" si="89"/>
        <v>0</v>
      </c>
      <c r="AP95" s="169">
        <f t="shared" si="89"/>
        <v>0</v>
      </c>
      <c r="AQ95" s="169">
        <f t="shared" si="89"/>
        <v>0</v>
      </c>
      <c r="AR95" s="169">
        <f t="shared" si="89"/>
        <v>0</v>
      </c>
      <c r="AS95" s="169">
        <f t="shared" si="89"/>
        <v>0</v>
      </c>
      <c r="AT95" s="169">
        <f t="shared" si="89"/>
        <v>0</v>
      </c>
      <c r="AU95" s="169">
        <f t="shared" si="89"/>
        <v>0</v>
      </c>
      <c r="AV95" s="169">
        <f t="shared" si="89"/>
        <v>0</v>
      </c>
      <c r="AW95" s="169">
        <f t="shared" si="89"/>
        <v>0</v>
      </c>
      <c r="AX95" s="169">
        <f t="shared" ref="AX95:BG101" si="90">IF(OR(AX$9&lt;=$F95,AX$9&gt;($F95+$G95)),0,INDEX($J$19:$CH$19,MATCH($F95,$J$9:$CH$9,0))/$G95)</f>
        <v>0</v>
      </c>
      <c r="AY95" s="169">
        <f t="shared" si="90"/>
        <v>0</v>
      </c>
      <c r="AZ95" s="169">
        <f t="shared" si="90"/>
        <v>0</v>
      </c>
      <c r="BA95" s="169">
        <f t="shared" si="90"/>
        <v>0</v>
      </c>
      <c r="BB95" s="169">
        <f t="shared" si="90"/>
        <v>0</v>
      </c>
      <c r="BC95" s="169">
        <f t="shared" si="90"/>
        <v>0</v>
      </c>
      <c r="BD95" s="169">
        <f t="shared" si="90"/>
        <v>0</v>
      </c>
      <c r="BE95" s="169">
        <f t="shared" si="90"/>
        <v>0</v>
      </c>
      <c r="BF95" s="169">
        <f t="shared" si="90"/>
        <v>0</v>
      </c>
      <c r="BG95" s="169">
        <f t="shared" si="90"/>
        <v>0</v>
      </c>
      <c r="BH95" s="169">
        <f t="shared" ref="BH95:BQ101" si="91">IF(OR(BH$9&lt;=$F95,BH$9&gt;($F95+$G95)),0,INDEX($J$19:$CH$19,MATCH($F95,$J$9:$CH$9,0))/$G95)</f>
        <v>0</v>
      </c>
      <c r="BI95" s="169">
        <f t="shared" si="91"/>
        <v>0</v>
      </c>
      <c r="BJ95" s="169">
        <f t="shared" si="91"/>
        <v>0</v>
      </c>
      <c r="BK95" s="169">
        <f t="shared" si="91"/>
        <v>0</v>
      </c>
      <c r="BL95" s="169">
        <f t="shared" si="91"/>
        <v>0</v>
      </c>
      <c r="BM95" s="169">
        <f t="shared" si="91"/>
        <v>0</v>
      </c>
      <c r="BN95" s="169">
        <f t="shared" si="91"/>
        <v>0</v>
      </c>
      <c r="BO95" s="169">
        <f t="shared" si="91"/>
        <v>0</v>
      </c>
      <c r="BP95" s="169">
        <f t="shared" si="91"/>
        <v>0</v>
      </c>
      <c r="BQ95" s="169">
        <f t="shared" si="91"/>
        <v>0</v>
      </c>
      <c r="BR95" s="169">
        <f t="shared" ref="BR95:CA101" si="92">IF(OR(BR$9&lt;=$F95,BR$9&gt;($F95+$G95)),0,INDEX($J$19:$CH$19,MATCH($F95,$J$9:$CH$9,0))/$G95)</f>
        <v>0</v>
      </c>
      <c r="BS95" s="169">
        <f t="shared" si="92"/>
        <v>0</v>
      </c>
      <c r="BT95" s="169">
        <f t="shared" si="92"/>
        <v>0</v>
      </c>
      <c r="BU95" s="169">
        <f t="shared" si="92"/>
        <v>0</v>
      </c>
      <c r="BV95" s="169">
        <f t="shared" si="92"/>
        <v>0</v>
      </c>
      <c r="BW95" s="169">
        <f t="shared" si="92"/>
        <v>0</v>
      </c>
      <c r="BX95" s="169">
        <f t="shared" si="92"/>
        <v>0</v>
      </c>
      <c r="BY95" s="169">
        <f t="shared" si="92"/>
        <v>0</v>
      </c>
      <c r="BZ95" s="169">
        <f t="shared" si="92"/>
        <v>0</v>
      </c>
      <c r="CA95" s="169">
        <f t="shared" si="92"/>
        <v>0</v>
      </c>
      <c r="CB95" s="169">
        <f t="shared" ref="CB95:CH101" si="93">IF(OR(CB$9&lt;=$F95,CB$9&gt;($F95+$G95)),0,INDEX($J$19:$CH$19,MATCH($F95,$J$9:$CH$9,0))/$G95)</f>
        <v>0</v>
      </c>
      <c r="CC95" s="169">
        <f t="shared" si="93"/>
        <v>7.4651971934344988E-2</v>
      </c>
      <c r="CD95" s="169">
        <f t="shared" si="93"/>
        <v>7.4651971934344988E-2</v>
      </c>
      <c r="CE95" s="169">
        <f t="shared" si="93"/>
        <v>7.4651971934344988E-2</v>
      </c>
      <c r="CF95" s="169">
        <f t="shared" si="93"/>
        <v>7.4651971934344988E-2</v>
      </c>
      <c r="CG95" s="169">
        <f t="shared" si="93"/>
        <v>7.4651971934344988E-2</v>
      </c>
      <c r="CH95" s="169">
        <f t="shared" si="93"/>
        <v>7.4651971934344988E-2</v>
      </c>
    </row>
    <row r="96" spans="6:86" s="36" customFormat="1" outlineLevel="1" x14ac:dyDescent="0.2">
      <c r="F96" s="74">
        <f>Ts_First_Fin_Yr-1+ROWS(F$25:F96)</f>
        <v>2095</v>
      </c>
      <c r="G96" s="167">
        <f t="shared" si="84"/>
        <v>50</v>
      </c>
      <c r="H96" s="56">
        <f t="shared" si="85"/>
        <v>3.7061224336347878</v>
      </c>
      <c r="J96" s="169">
        <f t="shared" si="86"/>
        <v>0</v>
      </c>
      <c r="K96" s="169">
        <f t="shared" si="86"/>
        <v>0</v>
      </c>
      <c r="L96" s="169">
        <f t="shared" si="86"/>
        <v>0</v>
      </c>
      <c r="M96" s="169">
        <f t="shared" si="86"/>
        <v>0</v>
      </c>
      <c r="N96" s="169">
        <f t="shared" si="86"/>
        <v>0</v>
      </c>
      <c r="O96" s="169">
        <f t="shared" si="86"/>
        <v>0</v>
      </c>
      <c r="P96" s="169">
        <f t="shared" si="86"/>
        <v>0</v>
      </c>
      <c r="Q96" s="169">
        <f t="shared" si="86"/>
        <v>0</v>
      </c>
      <c r="R96" s="169">
        <f t="shared" si="86"/>
        <v>0</v>
      </c>
      <c r="S96" s="169">
        <f t="shared" si="86"/>
        <v>0</v>
      </c>
      <c r="T96" s="169">
        <f t="shared" si="87"/>
        <v>0</v>
      </c>
      <c r="U96" s="169">
        <f t="shared" si="87"/>
        <v>0</v>
      </c>
      <c r="V96" s="169">
        <f t="shared" si="87"/>
        <v>0</v>
      </c>
      <c r="W96" s="169">
        <f t="shared" si="87"/>
        <v>0</v>
      </c>
      <c r="X96" s="169">
        <f t="shared" si="87"/>
        <v>0</v>
      </c>
      <c r="Y96" s="169">
        <f t="shared" si="87"/>
        <v>0</v>
      </c>
      <c r="Z96" s="169">
        <f t="shared" si="87"/>
        <v>0</v>
      </c>
      <c r="AA96" s="169">
        <f t="shared" si="87"/>
        <v>0</v>
      </c>
      <c r="AB96" s="169">
        <f t="shared" si="87"/>
        <v>0</v>
      </c>
      <c r="AC96" s="169">
        <f t="shared" si="87"/>
        <v>0</v>
      </c>
      <c r="AD96" s="169">
        <f t="shared" si="88"/>
        <v>0</v>
      </c>
      <c r="AE96" s="169">
        <f t="shared" si="88"/>
        <v>0</v>
      </c>
      <c r="AF96" s="169">
        <f t="shared" si="88"/>
        <v>0</v>
      </c>
      <c r="AG96" s="169">
        <f t="shared" si="88"/>
        <v>0</v>
      </c>
      <c r="AH96" s="169">
        <f t="shared" si="88"/>
        <v>0</v>
      </c>
      <c r="AI96" s="169">
        <f t="shared" si="88"/>
        <v>0</v>
      </c>
      <c r="AJ96" s="169">
        <f t="shared" si="88"/>
        <v>0</v>
      </c>
      <c r="AK96" s="169">
        <f t="shared" si="88"/>
        <v>0</v>
      </c>
      <c r="AL96" s="169">
        <f t="shared" si="88"/>
        <v>0</v>
      </c>
      <c r="AM96" s="169">
        <f t="shared" si="88"/>
        <v>0</v>
      </c>
      <c r="AN96" s="169">
        <f t="shared" si="89"/>
        <v>0</v>
      </c>
      <c r="AO96" s="169">
        <f t="shared" si="89"/>
        <v>0</v>
      </c>
      <c r="AP96" s="169">
        <f t="shared" si="89"/>
        <v>0</v>
      </c>
      <c r="AQ96" s="169">
        <f t="shared" si="89"/>
        <v>0</v>
      </c>
      <c r="AR96" s="169">
        <f t="shared" si="89"/>
        <v>0</v>
      </c>
      <c r="AS96" s="169">
        <f t="shared" si="89"/>
        <v>0</v>
      </c>
      <c r="AT96" s="169">
        <f t="shared" si="89"/>
        <v>0</v>
      </c>
      <c r="AU96" s="169">
        <f t="shared" si="89"/>
        <v>0</v>
      </c>
      <c r="AV96" s="169">
        <f t="shared" si="89"/>
        <v>0</v>
      </c>
      <c r="AW96" s="169">
        <f t="shared" si="89"/>
        <v>0</v>
      </c>
      <c r="AX96" s="169">
        <f t="shared" si="90"/>
        <v>0</v>
      </c>
      <c r="AY96" s="169">
        <f t="shared" si="90"/>
        <v>0</v>
      </c>
      <c r="AZ96" s="169">
        <f t="shared" si="90"/>
        <v>0</v>
      </c>
      <c r="BA96" s="169">
        <f t="shared" si="90"/>
        <v>0</v>
      </c>
      <c r="BB96" s="169">
        <f t="shared" si="90"/>
        <v>0</v>
      </c>
      <c r="BC96" s="169">
        <f t="shared" si="90"/>
        <v>0</v>
      </c>
      <c r="BD96" s="169">
        <f t="shared" si="90"/>
        <v>0</v>
      </c>
      <c r="BE96" s="169">
        <f t="shared" si="90"/>
        <v>0</v>
      </c>
      <c r="BF96" s="169">
        <f t="shared" si="90"/>
        <v>0</v>
      </c>
      <c r="BG96" s="169">
        <f t="shared" si="90"/>
        <v>0</v>
      </c>
      <c r="BH96" s="169">
        <f t="shared" si="91"/>
        <v>0</v>
      </c>
      <c r="BI96" s="169">
        <f t="shared" si="91"/>
        <v>0</v>
      </c>
      <c r="BJ96" s="169">
        <f t="shared" si="91"/>
        <v>0</v>
      </c>
      <c r="BK96" s="169">
        <f t="shared" si="91"/>
        <v>0</v>
      </c>
      <c r="BL96" s="169">
        <f t="shared" si="91"/>
        <v>0</v>
      </c>
      <c r="BM96" s="169">
        <f t="shared" si="91"/>
        <v>0</v>
      </c>
      <c r="BN96" s="169">
        <f t="shared" si="91"/>
        <v>0</v>
      </c>
      <c r="BO96" s="169">
        <f t="shared" si="91"/>
        <v>0</v>
      </c>
      <c r="BP96" s="169">
        <f t="shared" si="91"/>
        <v>0</v>
      </c>
      <c r="BQ96" s="169">
        <f t="shared" si="91"/>
        <v>0</v>
      </c>
      <c r="BR96" s="169">
        <f t="shared" si="92"/>
        <v>0</v>
      </c>
      <c r="BS96" s="169">
        <f t="shared" si="92"/>
        <v>0</v>
      </c>
      <c r="BT96" s="169">
        <f t="shared" si="92"/>
        <v>0</v>
      </c>
      <c r="BU96" s="169">
        <f t="shared" si="92"/>
        <v>0</v>
      </c>
      <c r="BV96" s="169">
        <f t="shared" si="92"/>
        <v>0</v>
      </c>
      <c r="BW96" s="169">
        <f t="shared" si="92"/>
        <v>0</v>
      </c>
      <c r="BX96" s="169">
        <f t="shared" si="92"/>
        <v>0</v>
      </c>
      <c r="BY96" s="169">
        <f t="shared" si="92"/>
        <v>0</v>
      </c>
      <c r="BZ96" s="169">
        <f t="shared" si="92"/>
        <v>0</v>
      </c>
      <c r="CA96" s="169">
        <f t="shared" si="92"/>
        <v>0</v>
      </c>
      <c r="CB96" s="169">
        <f t="shared" si="93"/>
        <v>0</v>
      </c>
      <c r="CC96" s="169">
        <f t="shared" si="93"/>
        <v>0</v>
      </c>
      <c r="CD96" s="169">
        <f t="shared" si="93"/>
        <v>7.4122448672695754E-2</v>
      </c>
      <c r="CE96" s="169">
        <f t="shared" si="93"/>
        <v>7.4122448672695754E-2</v>
      </c>
      <c r="CF96" s="169">
        <f t="shared" si="93"/>
        <v>7.4122448672695754E-2</v>
      </c>
      <c r="CG96" s="169">
        <f t="shared" si="93"/>
        <v>7.4122448672695754E-2</v>
      </c>
      <c r="CH96" s="169">
        <f t="shared" si="93"/>
        <v>7.4122448672695754E-2</v>
      </c>
    </row>
    <row r="97" spans="2:86" s="36" customFormat="1" outlineLevel="1" x14ac:dyDescent="0.2">
      <c r="F97" s="74">
        <f>Ts_First_Fin_Yr-1+ROWS(F$25:F97)</f>
        <v>2096</v>
      </c>
      <c r="G97" s="167">
        <f t="shared" si="84"/>
        <v>50</v>
      </c>
      <c r="H97" s="56">
        <f t="shared" si="85"/>
        <v>3.6827611132679099</v>
      </c>
      <c r="J97" s="169">
        <f t="shared" si="86"/>
        <v>0</v>
      </c>
      <c r="K97" s="169">
        <f t="shared" si="86"/>
        <v>0</v>
      </c>
      <c r="L97" s="169">
        <f t="shared" si="86"/>
        <v>0</v>
      </c>
      <c r="M97" s="169">
        <f t="shared" si="86"/>
        <v>0</v>
      </c>
      <c r="N97" s="169">
        <f t="shared" si="86"/>
        <v>0</v>
      </c>
      <c r="O97" s="169">
        <f t="shared" si="86"/>
        <v>0</v>
      </c>
      <c r="P97" s="169">
        <f t="shared" si="86"/>
        <v>0</v>
      </c>
      <c r="Q97" s="169">
        <f t="shared" si="86"/>
        <v>0</v>
      </c>
      <c r="R97" s="169">
        <f t="shared" si="86"/>
        <v>0</v>
      </c>
      <c r="S97" s="169">
        <f t="shared" si="86"/>
        <v>0</v>
      </c>
      <c r="T97" s="169">
        <f t="shared" si="87"/>
        <v>0</v>
      </c>
      <c r="U97" s="169">
        <f t="shared" si="87"/>
        <v>0</v>
      </c>
      <c r="V97" s="169">
        <f t="shared" si="87"/>
        <v>0</v>
      </c>
      <c r="W97" s="169">
        <f t="shared" si="87"/>
        <v>0</v>
      </c>
      <c r="X97" s="169">
        <f t="shared" si="87"/>
        <v>0</v>
      </c>
      <c r="Y97" s="169">
        <f t="shared" si="87"/>
        <v>0</v>
      </c>
      <c r="Z97" s="169">
        <f t="shared" si="87"/>
        <v>0</v>
      </c>
      <c r="AA97" s="169">
        <f t="shared" si="87"/>
        <v>0</v>
      </c>
      <c r="AB97" s="169">
        <f t="shared" si="87"/>
        <v>0</v>
      </c>
      <c r="AC97" s="169">
        <f t="shared" si="87"/>
        <v>0</v>
      </c>
      <c r="AD97" s="169">
        <f t="shared" si="88"/>
        <v>0</v>
      </c>
      <c r="AE97" s="169">
        <f t="shared" si="88"/>
        <v>0</v>
      </c>
      <c r="AF97" s="169">
        <f t="shared" si="88"/>
        <v>0</v>
      </c>
      <c r="AG97" s="169">
        <f t="shared" si="88"/>
        <v>0</v>
      </c>
      <c r="AH97" s="169">
        <f t="shared" si="88"/>
        <v>0</v>
      </c>
      <c r="AI97" s="169">
        <f t="shared" si="88"/>
        <v>0</v>
      </c>
      <c r="AJ97" s="169">
        <f t="shared" si="88"/>
        <v>0</v>
      </c>
      <c r="AK97" s="169">
        <f t="shared" si="88"/>
        <v>0</v>
      </c>
      <c r="AL97" s="169">
        <f t="shared" si="88"/>
        <v>0</v>
      </c>
      <c r="AM97" s="169">
        <f t="shared" si="88"/>
        <v>0</v>
      </c>
      <c r="AN97" s="169">
        <f t="shared" si="89"/>
        <v>0</v>
      </c>
      <c r="AO97" s="169">
        <f t="shared" si="89"/>
        <v>0</v>
      </c>
      <c r="AP97" s="169">
        <f t="shared" si="89"/>
        <v>0</v>
      </c>
      <c r="AQ97" s="169">
        <f t="shared" si="89"/>
        <v>0</v>
      </c>
      <c r="AR97" s="169">
        <f t="shared" si="89"/>
        <v>0</v>
      </c>
      <c r="AS97" s="169">
        <f t="shared" si="89"/>
        <v>0</v>
      </c>
      <c r="AT97" s="169">
        <f t="shared" si="89"/>
        <v>0</v>
      </c>
      <c r="AU97" s="169">
        <f t="shared" si="89"/>
        <v>0</v>
      </c>
      <c r="AV97" s="169">
        <f t="shared" si="89"/>
        <v>0</v>
      </c>
      <c r="AW97" s="169">
        <f t="shared" si="89"/>
        <v>0</v>
      </c>
      <c r="AX97" s="169">
        <f t="shared" si="90"/>
        <v>0</v>
      </c>
      <c r="AY97" s="169">
        <f t="shared" si="90"/>
        <v>0</v>
      </c>
      <c r="AZ97" s="169">
        <f t="shared" si="90"/>
        <v>0</v>
      </c>
      <c r="BA97" s="169">
        <f t="shared" si="90"/>
        <v>0</v>
      </c>
      <c r="BB97" s="169">
        <f t="shared" si="90"/>
        <v>0</v>
      </c>
      <c r="BC97" s="169">
        <f t="shared" si="90"/>
        <v>0</v>
      </c>
      <c r="BD97" s="169">
        <f t="shared" si="90"/>
        <v>0</v>
      </c>
      <c r="BE97" s="169">
        <f t="shared" si="90"/>
        <v>0</v>
      </c>
      <c r="BF97" s="169">
        <f t="shared" si="90"/>
        <v>0</v>
      </c>
      <c r="BG97" s="169">
        <f t="shared" si="90"/>
        <v>0</v>
      </c>
      <c r="BH97" s="169">
        <f t="shared" si="91"/>
        <v>0</v>
      </c>
      <c r="BI97" s="169">
        <f t="shared" si="91"/>
        <v>0</v>
      </c>
      <c r="BJ97" s="169">
        <f t="shared" si="91"/>
        <v>0</v>
      </c>
      <c r="BK97" s="169">
        <f t="shared" si="91"/>
        <v>0</v>
      </c>
      <c r="BL97" s="169">
        <f t="shared" si="91"/>
        <v>0</v>
      </c>
      <c r="BM97" s="169">
        <f t="shared" si="91"/>
        <v>0</v>
      </c>
      <c r="BN97" s="169">
        <f t="shared" si="91"/>
        <v>0</v>
      </c>
      <c r="BO97" s="169">
        <f t="shared" si="91"/>
        <v>0</v>
      </c>
      <c r="BP97" s="169">
        <f t="shared" si="91"/>
        <v>0</v>
      </c>
      <c r="BQ97" s="169">
        <f t="shared" si="91"/>
        <v>0</v>
      </c>
      <c r="BR97" s="169">
        <f t="shared" si="92"/>
        <v>0</v>
      </c>
      <c r="BS97" s="169">
        <f t="shared" si="92"/>
        <v>0</v>
      </c>
      <c r="BT97" s="169">
        <f t="shared" si="92"/>
        <v>0</v>
      </c>
      <c r="BU97" s="169">
        <f t="shared" si="92"/>
        <v>0</v>
      </c>
      <c r="BV97" s="169">
        <f t="shared" si="92"/>
        <v>0</v>
      </c>
      <c r="BW97" s="169">
        <f t="shared" si="92"/>
        <v>0</v>
      </c>
      <c r="BX97" s="169">
        <f t="shared" si="92"/>
        <v>0</v>
      </c>
      <c r="BY97" s="169">
        <f t="shared" si="92"/>
        <v>0</v>
      </c>
      <c r="BZ97" s="169">
        <f t="shared" si="92"/>
        <v>0</v>
      </c>
      <c r="CA97" s="169">
        <f t="shared" si="92"/>
        <v>0</v>
      </c>
      <c r="CB97" s="169">
        <f t="shared" si="93"/>
        <v>0</v>
      </c>
      <c r="CC97" s="169">
        <f t="shared" si="93"/>
        <v>0</v>
      </c>
      <c r="CD97" s="169">
        <f t="shared" si="93"/>
        <v>0</v>
      </c>
      <c r="CE97" s="169">
        <f t="shared" si="93"/>
        <v>7.36552222653582E-2</v>
      </c>
      <c r="CF97" s="169">
        <f t="shared" si="93"/>
        <v>7.36552222653582E-2</v>
      </c>
      <c r="CG97" s="169">
        <f t="shared" si="93"/>
        <v>7.36552222653582E-2</v>
      </c>
      <c r="CH97" s="169">
        <f t="shared" si="93"/>
        <v>7.36552222653582E-2</v>
      </c>
    </row>
    <row r="98" spans="2:86" s="36" customFormat="1" outlineLevel="1" x14ac:dyDescent="0.2">
      <c r="F98" s="74">
        <f>Ts_First_Fin_Yr-1+ROWS(F$25:F98)</f>
        <v>2097</v>
      </c>
      <c r="G98" s="167">
        <f t="shared" si="84"/>
        <v>50</v>
      </c>
      <c r="H98" s="56">
        <f t="shared" si="85"/>
        <v>3.6671868996899906</v>
      </c>
      <c r="J98" s="169">
        <f t="shared" si="86"/>
        <v>0</v>
      </c>
      <c r="K98" s="169">
        <f t="shared" si="86"/>
        <v>0</v>
      </c>
      <c r="L98" s="169">
        <f t="shared" si="86"/>
        <v>0</v>
      </c>
      <c r="M98" s="169">
        <f t="shared" si="86"/>
        <v>0</v>
      </c>
      <c r="N98" s="169">
        <f t="shared" si="86"/>
        <v>0</v>
      </c>
      <c r="O98" s="169">
        <f t="shared" si="86"/>
        <v>0</v>
      </c>
      <c r="P98" s="169">
        <f t="shared" si="86"/>
        <v>0</v>
      </c>
      <c r="Q98" s="169">
        <f t="shared" si="86"/>
        <v>0</v>
      </c>
      <c r="R98" s="169">
        <f t="shared" si="86"/>
        <v>0</v>
      </c>
      <c r="S98" s="169">
        <f t="shared" si="86"/>
        <v>0</v>
      </c>
      <c r="T98" s="169">
        <f t="shared" si="87"/>
        <v>0</v>
      </c>
      <c r="U98" s="169">
        <f t="shared" si="87"/>
        <v>0</v>
      </c>
      <c r="V98" s="169">
        <f t="shared" si="87"/>
        <v>0</v>
      </c>
      <c r="W98" s="169">
        <f t="shared" si="87"/>
        <v>0</v>
      </c>
      <c r="X98" s="169">
        <f t="shared" si="87"/>
        <v>0</v>
      </c>
      <c r="Y98" s="169">
        <f t="shared" si="87"/>
        <v>0</v>
      </c>
      <c r="Z98" s="169">
        <f t="shared" si="87"/>
        <v>0</v>
      </c>
      <c r="AA98" s="169">
        <f t="shared" si="87"/>
        <v>0</v>
      </c>
      <c r="AB98" s="169">
        <f t="shared" si="87"/>
        <v>0</v>
      </c>
      <c r="AC98" s="169">
        <f t="shared" si="87"/>
        <v>0</v>
      </c>
      <c r="AD98" s="169">
        <f t="shared" si="88"/>
        <v>0</v>
      </c>
      <c r="AE98" s="169">
        <f t="shared" si="88"/>
        <v>0</v>
      </c>
      <c r="AF98" s="169">
        <f t="shared" si="88"/>
        <v>0</v>
      </c>
      <c r="AG98" s="169">
        <f t="shared" si="88"/>
        <v>0</v>
      </c>
      <c r="AH98" s="169">
        <f t="shared" si="88"/>
        <v>0</v>
      </c>
      <c r="AI98" s="169">
        <f t="shared" si="88"/>
        <v>0</v>
      </c>
      <c r="AJ98" s="169">
        <f t="shared" si="88"/>
        <v>0</v>
      </c>
      <c r="AK98" s="169">
        <f t="shared" si="88"/>
        <v>0</v>
      </c>
      <c r="AL98" s="169">
        <f t="shared" si="88"/>
        <v>0</v>
      </c>
      <c r="AM98" s="169">
        <f t="shared" si="88"/>
        <v>0</v>
      </c>
      <c r="AN98" s="169">
        <f t="shared" si="89"/>
        <v>0</v>
      </c>
      <c r="AO98" s="169">
        <f t="shared" si="89"/>
        <v>0</v>
      </c>
      <c r="AP98" s="169">
        <f t="shared" si="89"/>
        <v>0</v>
      </c>
      <c r="AQ98" s="169">
        <f t="shared" si="89"/>
        <v>0</v>
      </c>
      <c r="AR98" s="169">
        <f t="shared" si="89"/>
        <v>0</v>
      </c>
      <c r="AS98" s="169">
        <f t="shared" si="89"/>
        <v>0</v>
      </c>
      <c r="AT98" s="169">
        <f t="shared" si="89"/>
        <v>0</v>
      </c>
      <c r="AU98" s="169">
        <f t="shared" si="89"/>
        <v>0</v>
      </c>
      <c r="AV98" s="169">
        <f t="shared" si="89"/>
        <v>0</v>
      </c>
      <c r="AW98" s="169">
        <f t="shared" si="89"/>
        <v>0</v>
      </c>
      <c r="AX98" s="169">
        <f t="shared" si="90"/>
        <v>0</v>
      </c>
      <c r="AY98" s="169">
        <f t="shared" si="90"/>
        <v>0</v>
      </c>
      <c r="AZ98" s="169">
        <f t="shared" si="90"/>
        <v>0</v>
      </c>
      <c r="BA98" s="169">
        <f t="shared" si="90"/>
        <v>0</v>
      </c>
      <c r="BB98" s="169">
        <f t="shared" si="90"/>
        <v>0</v>
      </c>
      <c r="BC98" s="169">
        <f t="shared" si="90"/>
        <v>0</v>
      </c>
      <c r="BD98" s="169">
        <f t="shared" si="90"/>
        <v>0</v>
      </c>
      <c r="BE98" s="169">
        <f t="shared" si="90"/>
        <v>0</v>
      </c>
      <c r="BF98" s="169">
        <f t="shared" si="90"/>
        <v>0</v>
      </c>
      <c r="BG98" s="169">
        <f t="shared" si="90"/>
        <v>0</v>
      </c>
      <c r="BH98" s="169">
        <f t="shared" si="91"/>
        <v>0</v>
      </c>
      <c r="BI98" s="169">
        <f t="shared" si="91"/>
        <v>0</v>
      </c>
      <c r="BJ98" s="169">
        <f t="shared" si="91"/>
        <v>0</v>
      </c>
      <c r="BK98" s="169">
        <f t="shared" si="91"/>
        <v>0</v>
      </c>
      <c r="BL98" s="169">
        <f t="shared" si="91"/>
        <v>0</v>
      </c>
      <c r="BM98" s="169">
        <f t="shared" si="91"/>
        <v>0</v>
      </c>
      <c r="BN98" s="169">
        <f t="shared" si="91"/>
        <v>0</v>
      </c>
      <c r="BO98" s="169">
        <f t="shared" si="91"/>
        <v>0</v>
      </c>
      <c r="BP98" s="169">
        <f t="shared" si="91"/>
        <v>0</v>
      </c>
      <c r="BQ98" s="169">
        <f t="shared" si="91"/>
        <v>0</v>
      </c>
      <c r="BR98" s="169">
        <f t="shared" si="92"/>
        <v>0</v>
      </c>
      <c r="BS98" s="169">
        <f t="shared" si="92"/>
        <v>0</v>
      </c>
      <c r="BT98" s="169">
        <f t="shared" si="92"/>
        <v>0</v>
      </c>
      <c r="BU98" s="169">
        <f t="shared" si="92"/>
        <v>0</v>
      </c>
      <c r="BV98" s="169">
        <f t="shared" si="92"/>
        <v>0</v>
      </c>
      <c r="BW98" s="169">
        <f t="shared" si="92"/>
        <v>0</v>
      </c>
      <c r="BX98" s="169">
        <f t="shared" si="92"/>
        <v>0</v>
      </c>
      <c r="BY98" s="169">
        <f t="shared" si="92"/>
        <v>0</v>
      </c>
      <c r="BZ98" s="169">
        <f t="shared" si="92"/>
        <v>0</v>
      </c>
      <c r="CA98" s="169">
        <f t="shared" si="92"/>
        <v>0</v>
      </c>
      <c r="CB98" s="169">
        <f t="shared" si="93"/>
        <v>0</v>
      </c>
      <c r="CC98" s="169">
        <f t="shared" si="93"/>
        <v>0</v>
      </c>
      <c r="CD98" s="169">
        <f t="shared" si="93"/>
        <v>0</v>
      </c>
      <c r="CE98" s="169">
        <f t="shared" si="93"/>
        <v>0</v>
      </c>
      <c r="CF98" s="169">
        <f t="shared" si="93"/>
        <v>7.3343737993799812E-2</v>
      </c>
      <c r="CG98" s="169">
        <f t="shared" si="93"/>
        <v>7.3343737993799812E-2</v>
      </c>
      <c r="CH98" s="169">
        <f t="shared" si="93"/>
        <v>7.3343737993799812E-2</v>
      </c>
    </row>
    <row r="99" spans="2:86" s="36" customFormat="1" outlineLevel="1" x14ac:dyDescent="0.2">
      <c r="F99" s="74">
        <f>Ts_First_Fin_Yr-1+ROWS(F$25:F99)</f>
        <v>2098</v>
      </c>
      <c r="G99" s="167">
        <f t="shared" si="84"/>
        <v>50</v>
      </c>
      <c r="H99" s="56">
        <f t="shared" si="85"/>
        <v>3.634481051176361</v>
      </c>
      <c r="J99" s="169">
        <f t="shared" si="86"/>
        <v>0</v>
      </c>
      <c r="K99" s="169">
        <f t="shared" si="86"/>
        <v>0</v>
      </c>
      <c r="L99" s="169">
        <f t="shared" si="86"/>
        <v>0</v>
      </c>
      <c r="M99" s="169">
        <f t="shared" si="86"/>
        <v>0</v>
      </c>
      <c r="N99" s="169">
        <f t="shared" si="86"/>
        <v>0</v>
      </c>
      <c r="O99" s="169">
        <f t="shared" si="86"/>
        <v>0</v>
      </c>
      <c r="P99" s="169">
        <f t="shared" si="86"/>
        <v>0</v>
      </c>
      <c r="Q99" s="169">
        <f t="shared" si="86"/>
        <v>0</v>
      </c>
      <c r="R99" s="169">
        <f t="shared" si="86"/>
        <v>0</v>
      </c>
      <c r="S99" s="169">
        <f t="shared" si="86"/>
        <v>0</v>
      </c>
      <c r="T99" s="169">
        <f t="shared" si="87"/>
        <v>0</v>
      </c>
      <c r="U99" s="169">
        <f t="shared" si="87"/>
        <v>0</v>
      </c>
      <c r="V99" s="169">
        <f t="shared" si="87"/>
        <v>0</v>
      </c>
      <c r="W99" s="169">
        <f t="shared" si="87"/>
        <v>0</v>
      </c>
      <c r="X99" s="169">
        <f t="shared" si="87"/>
        <v>0</v>
      </c>
      <c r="Y99" s="169">
        <f t="shared" si="87"/>
        <v>0</v>
      </c>
      <c r="Z99" s="169">
        <f t="shared" si="87"/>
        <v>0</v>
      </c>
      <c r="AA99" s="169">
        <f t="shared" si="87"/>
        <v>0</v>
      </c>
      <c r="AB99" s="169">
        <f t="shared" si="87"/>
        <v>0</v>
      </c>
      <c r="AC99" s="169">
        <f t="shared" si="87"/>
        <v>0</v>
      </c>
      <c r="AD99" s="169">
        <f t="shared" si="88"/>
        <v>0</v>
      </c>
      <c r="AE99" s="169">
        <f t="shared" si="88"/>
        <v>0</v>
      </c>
      <c r="AF99" s="169">
        <f t="shared" si="88"/>
        <v>0</v>
      </c>
      <c r="AG99" s="169">
        <f t="shared" si="88"/>
        <v>0</v>
      </c>
      <c r="AH99" s="169">
        <f t="shared" si="88"/>
        <v>0</v>
      </c>
      <c r="AI99" s="169">
        <f t="shared" si="88"/>
        <v>0</v>
      </c>
      <c r="AJ99" s="169">
        <f t="shared" si="88"/>
        <v>0</v>
      </c>
      <c r="AK99" s="169">
        <f t="shared" si="88"/>
        <v>0</v>
      </c>
      <c r="AL99" s="169">
        <f t="shared" si="88"/>
        <v>0</v>
      </c>
      <c r="AM99" s="169">
        <f t="shared" si="88"/>
        <v>0</v>
      </c>
      <c r="AN99" s="169">
        <f t="shared" si="89"/>
        <v>0</v>
      </c>
      <c r="AO99" s="169">
        <f t="shared" si="89"/>
        <v>0</v>
      </c>
      <c r="AP99" s="169">
        <f t="shared" si="89"/>
        <v>0</v>
      </c>
      <c r="AQ99" s="169">
        <f t="shared" si="89"/>
        <v>0</v>
      </c>
      <c r="AR99" s="169">
        <f t="shared" si="89"/>
        <v>0</v>
      </c>
      <c r="AS99" s="169">
        <f t="shared" si="89"/>
        <v>0</v>
      </c>
      <c r="AT99" s="169">
        <f t="shared" si="89"/>
        <v>0</v>
      </c>
      <c r="AU99" s="169">
        <f t="shared" si="89"/>
        <v>0</v>
      </c>
      <c r="AV99" s="169">
        <f t="shared" si="89"/>
        <v>0</v>
      </c>
      <c r="AW99" s="169">
        <f t="shared" si="89"/>
        <v>0</v>
      </c>
      <c r="AX99" s="169">
        <f t="shared" si="90"/>
        <v>0</v>
      </c>
      <c r="AY99" s="169">
        <f t="shared" si="90"/>
        <v>0</v>
      </c>
      <c r="AZ99" s="169">
        <f t="shared" si="90"/>
        <v>0</v>
      </c>
      <c r="BA99" s="169">
        <f t="shared" si="90"/>
        <v>0</v>
      </c>
      <c r="BB99" s="169">
        <f t="shared" si="90"/>
        <v>0</v>
      </c>
      <c r="BC99" s="169">
        <f t="shared" si="90"/>
        <v>0</v>
      </c>
      <c r="BD99" s="169">
        <f t="shared" si="90"/>
        <v>0</v>
      </c>
      <c r="BE99" s="169">
        <f t="shared" si="90"/>
        <v>0</v>
      </c>
      <c r="BF99" s="169">
        <f t="shared" si="90"/>
        <v>0</v>
      </c>
      <c r="BG99" s="169">
        <f t="shared" si="90"/>
        <v>0</v>
      </c>
      <c r="BH99" s="169">
        <f t="shared" si="91"/>
        <v>0</v>
      </c>
      <c r="BI99" s="169">
        <f t="shared" si="91"/>
        <v>0</v>
      </c>
      <c r="BJ99" s="169">
        <f t="shared" si="91"/>
        <v>0</v>
      </c>
      <c r="BK99" s="169">
        <f t="shared" si="91"/>
        <v>0</v>
      </c>
      <c r="BL99" s="169">
        <f t="shared" si="91"/>
        <v>0</v>
      </c>
      <c r="BM99" s="169">
        <f t="shared" si="91"/>
        <v>0</v>
      </c>
      <c r="BN99" s="169">
        <f t="shared" si="91"/>
        <v>0</v>
      </c>
      <c r="BO99" s="169">
        <f t="shared" si="91"/>
        <v>0</v>
      </c>
      <c r="BP99" s="169">
        <f t="shared" si="91"/>
        <v>0</v>
      </c>
      <c r="BQ99" s="169">
        <f t="shared" si="91"/>
        <v>0</v>
      </c>
      <c r="BR99" s="169">
        <f t="shared" si="92"/>
        <v>0</v>
      </c>
      <c r="BS99" s="169">
        <f t="shared" si="92"/>
        <v>0</v>
      </c>
      <c r="BT99" s="169">
        <f t="shared" si="92"/>
        <v>0</v>
      </c>
      <c r="BU99" s="169">
        <f t="shared" si="92"/>
        <v>0</v>
      </c>
      <c r="BV99" s="169">
        <f t="shared" si="92"/>
        <v>0</v>
      </c>
      <c r="BW99" s="169">
        <f t="shared" si="92"/>
        <v>0</v>
      </c>
      <c r="BX99" s="169">
        <f t="shared" si="92"/>
        <v>0</v>
      </c>
      <c r="BY99" s="169">
        <f t="shared" si="92"/>
        <v>0</v>
      </c>
      <c r="BZ99" s="169">
        <f t="shared" si="92"/>
        <v>0</v>
      </c>
      <c r="CA99" s="169">
        <f t="shared" si="92"/>
        <v>0</v>
      </c>
      <c r="CB99" s="169">
        <f t="shared" si="93"/>
        <v>0</v>
      </c>
      <c r="CC99" s="169">
        <f t="shared" si="93"/>
        <v>0</v>
      </c>
      <c r="CD99" s="169">
        <f t="shared" si="93"/>
        <v>0</v>
      </c>
      <c r="CE99" s="169">
        <f t="shared" si="93"/>
        <v>0</v>
      </c>
      <c r="CF99" s="169">
        <f t="shared" si="93"/>
        <v>0</v>
      </c>
      <c r="CG99" s="169">
        <f t="shared" si="93"/>
        <v>7.2689621023527218E-2</v>
      </c>
      <c r="CH99" s="169">
        <f t="shared" si="93"/>
        <v>7.2689621023527218E-2</v>
      </c>
    </row>
    <row r="100" spans="2:86" s="36" customFormat="1" outlineLevel="1" x14ac:dyDescent="0.2">
      <c r="F100" s="74">
        <f>Ts_First_Fin_Yr-1+ROWS(F$25:F100)</f>
        <v>2099</v>
      </c>
      <c r="G100" s="167">
        <f t="shared" si="84"/>
        <v>50</v>
      </c>
      <c r="H100" s="56">
        <f t="shared" si="85"/>
        <v>3.6142345735250667</v>
      </c>
      <c r="J100" s="169">
        <f t="shared" si="86"/>
        <v>0</v>
      </c>
      <c r="K100" s="169">
        <f t="shared" si="86"/>
        <v>0</v>
      </c>
      <c r="L100" s="169">
        <f t="shared" si="86"/>
        <v>0</v>
      </c>
      <c r="M100" s="169">
        <f t="shared" si="86"/>
        <v>0</v>
      </c>
      <c r="N100" s="169">
        <f t="shared" si="86"/>
        <v>0</v>
      </c>
      <c r="O100" s="169">
        <f t="shared" si="86"/>
        <v>0</v>
      </c>
      <c r="P100" s="169">
        <f t="shared" si="86"/>
        <v>0</v>
      </c>
      <c r="Q100" s="169">
        <f t="shared" si="86"/>
        <v>0</v>
      </c>
      <c r="R100" s="169">
        <f t="shared" si="86"/>
        <v>0</v>
      </c>
      <c r="S100" s="169">
        <f t="shared" si="86"/>
        <v>0</v>
      </c>
      <c r="T100" s="169">
        <f t="shared" si="87"/>
        <v>0</v>
      </c>
      <c r="U100" s="169">
        <f t="shared" si="87"/>
        <v>0</v>
      </c>
      <c r="V100" s="169">
        <f t="shared" si="87"/>
        <v>0</v>
      </c>
      <c r="W100" s="169">
        <f t="shared" si="87"/>
        <v>0</v>
      </c>
      <c r="X100" s="169">
        <f t="shared" si="87"/>
        <v>0</v>
      </c>
      <c r="Y100" s="169">
        <f t="shared" si="87"/>
        <v>0</v>
      </c>
      <c r="Z100" s="169">
        <f t="shared" si="87"/>
        <v>0</v>
      </c>
      <c r="AA100" s="169">
        <f t="shared" si="87"/>
        <v>0</v>
      </c>
      <c r="AB100" s="169">
        <f t="shared" si="87"/>
        <v>0</v>
      </c>
      <c r="AC100" s="169">
        <f t="shared" si="87"/>
        <v>0</v>
      </c>
      <c r="AD100" s="169">
        <f t="shared" si="88"/>
        <v>0</v>
      </c>
      <c r="AE100" s="169">
        <f t="shared" si="88"/>
        <v>0</v>
      </c>
      <c r="AF100" s="169">
        <f t="shared" si="88"/>
        <v>0</v>
      </c>
      <c r="AG100" s="169">
        <f t="shared" si="88"/>
        <v>0</v>
      </c>
      <c r="AH100" s="169">
        <f t="shared" si="88"/>
        <v>0</v>
      </c>
      <c r="AI100" s="169">
        <f t="shared" si="88"/>
        <v>0</v>
      </c>
      <c r="AJ100" s="169">
        <f t="shared" si="88"/>
        <v>0</v>
      </c>
      <c r="AK100" s="169">
        <f t="shared" si="88"/>
        <v>0</v>
      </c>
      <c r="AL100" s="169">
        <f t="shared" si="88"/>
        <v>0</v>
      </c>
      <c r="AM100" s="169">
        <f t="shared" si="88"/>
        <v>0</v>
      </c>
      <c r="AN100" s="169">
        <f t="shared" si="89"/>
        <v>0</v>
      </c>
      <c r="AO100" s="169">
        <f t="shared" si="89"/>
        <v>0</v>
      </c>
      <c r="AP100" s="169">
        <f t="shared" si="89"/>
        <v>0</v>
      </c>
      <c r="AQ100" s="169">
        <f t="shared" si="89"/>
        <v>0</v>
      </c>
      <c r="AR100" s="169">
        <f t="shared" si="89"/>
        <v>0</v>
      </c>
      <c r="AS100" s="169">
        <f t="shared" si="89"/>
        <v>0</v>
      </c>
      <c r="AT100" s="169">
        <f t="shared" si="89"/>
        <v>0</v>
      </c>
      <c r="AU100" s="169">
        <f t="shared" si="89"/>
        <v>0</v>
      </c>
      <c r="AV100" s="169">
        <f t="shared" si="89"/>
        <v>0</v>
      </c>
      <c r="AW100" s="169">
        <f t="shared" si="89"/>
        <v>0</v>
      </c>
      <c r="AX100" s="169">
        <f t="shared" si="90"/>
        <v>0</v>
      </c>
      <c r="AY100" s="169">
        <f t="shared" si="90"/>
        <v>0</v>
      </c>
      <c r="AZ100" s="169">
        <f t="shared" si="90"/>
        <v>0</v>
      </c>
      <c r="BA100" s="169">
        <f t="shared" si="90"/>
        <v>0</v>
      </c>
      <c r="BB100" s="169">
        <f t="shared" si="90"/>
        <v>0</v>
      </c>
      <c r="BC100" s="169">
        <f t="shared" si="90"/>
        <v>0</v>
      </c>
      <c r="BD100" s="169">
        <f t="shared" si="90"/>
        <v>0</v>
      </c>
      <c r="BE100" s="169">
        <f t="shared" si="90"/>
        <v>0</v>
      </c>
      <c r="BF100" s="169">
        <f t="shared" si="90"/>
        <v>0</v>
      </c>
      <c r="BG100" s="169">
        <f t="shared" si="90"/>
        <v>0</v>
      </c>
      <c r="BH100" s="169">
        <f t="shared" si="91"/>
        <v>0</v>
      </c>
      <c r="BI100" s="169">
        <f t="shared" si="91"/>
        <v>0</v>
      </c>
      <c r="BJ100" s="169">
        <f t="shared" si="91"/>
        <v>0</v>
      </c>
      <c r="BK100" s="169">
        <f t="shared" si="91"/>
        <v>0</v>
      </c>
      <c r="BL100" s="169">
        <f t="shared" si="91"/>
        <v>0</v>
      </c>
      <c r="BM100" s="169">
        <f t="shared" si="91"/>
        <v>0</v>
      </c>
      <c r="BN100" s="169">
        <f t="shared" si="91"/>
        <v>0</v>
      </c>
      <c r="BO100" s="169">
        <f t="shared" si="91"/>
        <v>0</v>
      </c>
      <c r="BP100" s="169">
        <f t="shared" si="91"/>
        <v>0</v>
      </c>
      <c r="BQ100" s="169">
        <f t="shared" si="91"/>
        <v>0</v>
      </c>
      <c r="BR100" s="169">
        <f t="shared" si="92"/>
        <v>0</v>
      </c>
      <c r="BS100" s="169">
        <f t="shared" si="92"/>
        <v>0</v>
      </c>
      <c r="BT100" s="169">
        <f t="shared" si="92"/>
        <v>0</v>
      </c>
      <c r="BU100" s="169">
        <f t="shared" si="92"/>
        <v>0</v>
      </c>
      <c r="BV100" s="169">
        <f t="shared" si="92"/>
        <v>0</v>
      </c>
      <c r="BW100" s="169">
        <f t="shared" si="92"/>
        <v>0</v>
      </c>
      <c r="BX100" s="169">
        <f t="shared" si="92"/>
        <v>0</v>
      </c>
      <c r="BY100" s="169">
        <f t="shared" si="92"/>
        <v>0</v>
      </c>
      <c r="BZ100" s="169">
        <f t="shared" si="92"/>
        <v>0</v>
      </c>
      <c r="CA100" s="169">
        <f t="shared" si="92"/>
        <v>0</v>
      </c>
      <c r="CB100" s="169">
        <f t="shared" si="93"/>
        <v>0</v>
      </c>
      <c r="CC100" s="169">
        <f t="shared" si="93"/>
        <v>0</v>
      </c>
      <c r="CD100" s="169">
        <f t="shared" si="93"/>
        <v>0</v>
      </c>
      <c r="CE100" s="169">
        <f t="shared" si="93"/>
        <v>0</v>
      </c>
      <c r="CF100" s="169">
        <f t="shared" si="93"/>
        <v>0</v>
      </c>
      <c r="CG100" s="169">
        <f t="shared" si="93"/>
        <v>0</v>
      </c>
      <c r="CH100" s="169">
        <f t="shared" si="93"/>
        <v>7.228469147050133E-2</v>
      </c>
    </row>
    <row r="101" spans="2:86" s="36" customFormat="1" outlineLevel="1" x14ac:dyDescent="0.2">
      <c r="F101" s="74">
        <f>Ts_First_Fin_Yr-1+ROWS(F$25:F101)</f>
        <v>2100</v>
      </c>
      <c r="G101" s="167">
        <f t="shared" si="84"/>
        <v>50</v>
      </c>
      <c r="H101" s="56">
        <f t="shared" si="85"/>
        <v>3.5846435677270208</v>
      </c>
      <c r="J101" s="169">
        <f t="shared" si="86"/>
        <v>0</v>
      </c>
      <c r="K101" s="169">
        <f t="shared" si="86"/>
        <v>0</v>
      </c>
      <c r="L101" s="169">
        <f t="shared" si="86"/>
        <v>0</v>
      </c>
      <c r="M101" s="169">
        <f t="shared" si="86"/>
        <v>0</v>
      </c>
      <c r="N101" s="169">
        <f t="shared" si="86"/>
        <v>0</v>
      </c>
      <c r="O101" s="169">
        <f t="shared" si="86"/>
        <v>0</v>
      </c>
      <c r="P101" s="169">
        <f t="shared" si="86"/>
        <v>0</v>
      </c>
      <c r="Q101" s="169">
        <f t="shared" si="86"/>
        <v>0</v>
      </c>
      <c r="R101" s="169">
        <f t="shared" si="86"/>
        <v>0</v>
      </c>
      <c r="S101" s="169">
        <f t="shared" si="86"/>
        <v>0</v>
      </c>
      <c r="T101" s="169">
        <f t="shared" si="87"/>
        <v>0</v>
      </c>
      <c r="U101" s="169">
        <f t="shared" si="87"/>
        <v>0</v>
      </c>
      <c r="V101" s="169">
        <f t="shared" si="87"/>
        <v>0</v>
      </c>
      <c r="W101" s="169">
        <f t="shared" si="87"/>
        <v>0</v>
      </c>
      <c r="X101" s="169">
        <f t="shared" si="87"/>
        <v>0</v>
      </c>
      <c r="Y101" s="169">
        <f t="shared" si="87"/>
        <v>0</v>
      </c>
      <c r="Z101" s="169">
        <f t="shared" si="87"/>
        <v>0</v>
      </c>
      <c r="AA101" s="169">
        <f t="shared" si="87"/>
        <v>0</v>
      </c>
      <c r="AB101" s="169">
        <f t="shared" si="87"/>
        <v>0</v>
      </c>
      <c r="AC101" s="169">
        <f t="shared" si="87"/>
        <v>0</v>
      </c>
      <c r="AD101" s="169">
        <f t="shared" si="88"/>
        <v>0</v>
      </c>
      <c r="AE101" s="169">
        <f t="shared" si="88"/>
        <v>0</v>
      </c>
      <c r="AF101" s="169">
        <f t="shared" si="88"/>
        <v>0</v>
      </c>
      <c r="AG101" s="169">
        <f t="shared" si="88"/>
        <v>0</v>
      </c>
      <c r="AH101" s="169">
        <f t="shared" si="88"/>
        <v>0</v>
      </c>
      <c r="AI101" s="169">
        <f t="shared" si="88"/>
        <v>0</v>
      </c>
      <c r="AJ101" s="169">
        <f t="shared" si="88"/>
        <v>0</v>
      </c>
      <c r="AK101" s="169">
        <f t="shared" si="88"/>
        <v>0</v>
      </c>
      <c r="AL101" s="169">
        <f t="shared" si="88"/>
        <v>0</v>
      </c>
      <c r="AM101" s="169">
        <f t="shared" si="88"/>
        <v>0</v>
      </c>
      <c r="AN101" s="169">
        <f t="shared" si="89"/>
        <v>0</v>
      </c>
      <c r="AO101" s="169">
        <f t="shared" si="89"/>
        <v>0</v>
      </c>
      <c r="AP101" s="169">
        <f t="shared" si="89"/>
        <v>0</v>
      </c>
      <c r="AQ101" s="169">
        <f t="shared" si="89"/>
        <v>0</v>
      </c>
      <c r="AR101" s="169">
        <f t="shared" si="89"/>
        <v>0</v>
      </c>
      <c r="AS101" s="169">
        <f t="shared" si="89"/>
        <v>0</v>
      </c>
      <c r="AT101" s="169">
        <f t="shared" si="89"/>
        <v>0</v>
      </c>
      <c r="AU101" s="169">
        <f t="shared" si="89"/>
        <v>0</v>
      </c>
      <c r="AV101" s="169">
        <f t="shared" si="89"/>
        <v>0</v>
      </c>
      <c r="AW101" s="169">
        <f t="shared" si="89"/>
        <v>0</v>
      </c>
      <c r="AX101" s="169">
        <f t="shared" si="90"/>
        <v>0</v>
      </c>
      <c r="AY101" s="169">
        <f t="shared" si="90"/>
        <v>0</v>
      </c>
      <c r="AZ101" s="169">
        <f t="shared" si="90"/>
        <v>0</v>
      </c>
      <c r="BA101" s="169">
        <f t="shared" si="90"/>
        <v>0</v>
      </c>
      <c r="BB101" s="169">
        <f t="shared" si="90"/>
        <v>0</v>
      </c>
      <c r="BC101" s="169">
        <f t="shared" si="90"/>
        <v>0</v>
      </c>
      <c r="BD101" s="169">
        <f t="shared" si="90"/>
        <v>0</v>
      </c>
      <c r="BE101" s="169">
        <f t="shared" si="90"/>
        <v>0</v>
      </c>
      <c r="BF101" s="169">
        <f t="shared" si="90"/>
        <v>0</v>
      </c>
      <c r="BG101" s="169">
        <f t="shared" si="90"/>
        <v>0</v>
      </c>
      <c r="BH101" s="169">
        <f t="shared" si="91"/>
        <v>0</v>
      </c>
      <c r="BI101" s="169">
        <f t="shared" si="91"/>
        <v>0</v>
      </c>
      <c r="BJ101" s="169">
        <f t="shared" si="91"/>
        <v>0</v>
      </c>
      <c r="BK101" s="169">
        <f t="shared" si="91"/>
        <v>0</v>
      </c>
      <c r="BL101" s="169">
        <f t="shared" si="91"/>
        <v>0</v>
      </c>
      <c r="BM101" s="169">
        <f t="shared" si="91"/>
        <v>0</v>
      </c>
      <c r="BN101" s="169">
        <f t="shared" si="91"/>
        <v>0</v>
      </c>
      <c r="BO101" s="169">
        <f t="shared" si="91"/>
        <v>0</v>
      </c>
      <c r="BP101" s="169">
        <f t="shared" si="91"/>
        <v>0</v>
      </c>
      <c r="BQ101" s="169">
        <f t="shared" si="91"/>
        <v>0</v>
      </c>
      <c r="BR101" s="169">
        <f t="shared" si="92"/>
        <v>0</v>
      </c>
      <c r="BS101" s="169">
        <f t="shared" si="92"/>
        <v>0</v>
      </c>
      <c r="BT101" s="169">
        <f t="shared" si="92"/>
        <v>0</v>
      </c>
      <c r="BU101" s="169">
        <f t="shared" si="92"/>
        <v>0</v>
      </c>
      <c r="BV101" s="169">
        <f t="shared" si="92"/>
        <v>0</v>
      </c>
      <c r="BW101" s="169">
        <f t="shared" si="92"/>
        <v>0</v>
      </c>
      <c r="BX101" s="169">
        <f t="shared" si="92"/>
        <v>0</v>
      </c>
      <c r="BY101" s="169">
        <f t="shared" si="92"/>
        <v>0</v>
      </c>
      <c r="BZ101" s="169">
        <f t="shared" si="92"/>
        <v>0</v>
      </c>
      <c r="CA101" s="169">
        <f t="shared" si="92"/>
        <v>0</v>
      </c>
      <c r="CB101" s="169">
        <f t="shared" si="93"/>
        <v>0</v>
      </c>
      <c r="CC101" s="169">
        <f t="shared" si="93"/>
        <v>0</v>
      </c>
      <c r="CD101" s="169">
        <f t="shared" si="93"/>
        <v>0</v>
      </c>
      <c r="CE101" s="169">
        <f t="shared" si="93"/>
        <v>0</v>
      </c>
      <c r="CF101" s="169">
        <f t="shared" si="93"/>
        <v>0</v>
      </c>
      <c r="CG101" s="169">
        <f t="shared" si="93"/>
        <v>0</v>
      </c>
      <c r="CH101" s="169">
        <f t="shared" si="93"/>
        <v>0</v>
      </c>
    </row>
    <row r="102" spans="2:86" s="36" customFormat="1" ht="5.85" customHeight="1" outlineLevel="1" x14ac:dyDescent="0.2"/>
    <row r="103" spans="2:86" s="36" customFormat="1" outlineLevel="1" x14ac:dyDescent="0.2">
      <c r="F103" s="209" t="str">
        <f>"Total "&amp;B15&amp;" Base Case Depreciation"</f>
        <v>Total Mains &amp; Services Base Case Depreciation</v>
      </c>
      <c r="G103" s="209"/>
      <c r="H103" s="209"/>
      <c r="I103" s="209"/>
      <c r="J103" s="73">
        <f t="shared" ref="J103:AO103" si="94">SUM(J23:J101)</f>
        <v>52.43504920595953</v>
      </c>
      <c r="K103" s="73">
        <f t="shared" si="94"/>
        <v>53.87704920595953</v>
      </c>
      <c r="L103" s="73">
        <f t="shared" si="94"/>
        <v>55.205049205959533</v>
      </c>
      <c r="M103" s="73">
        <f t="shared" si="94"/>
        <v>56.311049205959534</v>
      </c>
      <c r="N103" s="73">
        <f t="shared" si="94"/>
        <v>57.293049205959534</v>
      </c>
      <c r="O103" s="73">
        <f t="shared" si="94"/>
        <v>58.039049205959536</v>
      </c>
      <c r="P103" s="73">
        <f t="shared" si="94"/>
        <v>58.450498879637287</v>
      </c>
      <c r="Q103" s="73">
        <f t="shared" si="94"/>
        <v>58.861045248927518</v>
      </c>
      <c r="R103" s="73">
        <f t="shared" si="94"/>
        <v>59.258184289803154</v>
      </c>
      <c r="S103" s="73">
        <f t="shared" si="94"/>
        <v>59.642850455078865</v>
      </c>
      <c r="T103" s="73">
        <f t="shared" si="94"/>
        <v>60.013735510814108</v>
      </c>
      <c r="U103" s="73">
        <f t="shared" si="94"/>
        <v>60.370247636892927</v>
      </c>
      <c r="V103" s="73">
        <f t="shared" si="94"/>
        <v>60.713165543994208</v>
      </c>
      <c r="W103" s="73">
        <f t="shared" si="94"/>
        <v>61.042240044700712</v>
      </c>
      <c r="X103" s="73">
        <f t="shared" si="94"/>
        <v>61.357159654740883</v>
      </c>
      <c r="Y103" s="73">
        <f t="shared" si="94"/>
        <v>61.656055468485363</v>
      </c>
      <c r="Z103" s="73">
        <f t="shared" si="94"/>
        <v>61.930579707456396</v>
      </c>
      <c r="AA103" s="73">
        <f t="shared" si="94"/>
        <v>62.179642176703517</v>
      </c>
      <c r="AB103" s="73">
        <f t="shared" si="94"/>
        <v>62.411310318860096</v>
      </c>
      <c r="AC103" s="73">
        <f t="shared" si="94"/>
        <v>62.627515336409793</v>
      </c>
      <c r="AD103" s="73">
        <f t="shared" si="94"/>
        <v>62.82757196395518</v>
      </c>
      <c r="AE103" s="73">
        <f t="shared" si="94"/>
        <v>63.010919529807452</v>
      </c>
      <c r="AF103" s="73">
        <f t="shared" si="94"/>
        <v>63.177121955986429</v>
      </c>
      <c r="AG103" s="73">
        <f t="shared" si="94"/>
        <v>63.322846360786428</v>
      </c>
      <c r="AH103" s="73">
        <f t="shared" si="94"/>
        <v>63.449774759273872</v>
      </c>
      <c r="AI103" s="73">
        <f t="shared" si="94"/>
        <v>63.55874815898197</v>
      </c>
      <c r="AJ103" s="73">
        <f t="shared" si="94"/>
        <v>63.651012496996948</v>
      </c>
      <c r="AK103" s="73">
        <f t="shared" si="94"/>
        <v>63.726630070173123</v>
      </c>
      <c r="AL103" s="73">
        <f t="shared" si="94"/>
        <v>63.797575379275926</v>
      </c>
      <c r="AM103" s="73">
        <f t="shared" si="94"/>
        <v>63.869984664455053</v>
      </c>
      <c r="AN103" s="73">
        <f t="shared" si="94"/>
        <v>63.940057817597491</v>
      </c>
      <c r="AO103" s="73">
        <f t="shared" si="94"/>
        <v>64.010847384564514</v>
      </c>
      <c r="AP103" s="73">
        <f t="shared" ref="AP103:BU103" si="95">SUM(AP23:AP101)</f>
        <v>64.082633701200521</v>
      </c>
      <c r="AQ103" s="73">
        <f t="shared" si="95"/>
        <v>11.720305264691653</v>
      </c>
      <c r="AR103" s="73">
        <f t="shared" si="95"/>
        <v>11.793835893248389</v>
      </c>
      <c r="AS103" s="73">
        <f t="shared" si="95"/>
        <v>11.884217820896431</v>
      </c>
      <c r="AT103" s="73">
        <f t="shared" si="95"/>
        <v>11.974662045398786</v>
      </c>
      <c r="AU103" s="73">
        <f t="shared" si="95"/>
        <v>12.06457674663949</v>
      </c>
      <c r="AV103" s="73">
        <f t="shared" si="95"/>
        <v>12.154148815181482</v>
      </c>
      <c r="AW103" s="73">
        <f t="shared" si="95"/>
        <v>12.243097915180357</v>
      </c>
      <c r="AX103" s="73">
        <f t="shared" si="95"/>
        <v>12.33161093719905</v>
      </c>
      <c r="AY103" s="73">
        <f t="shared" si="95"/>
        <v>12.419563287528938</v>
      </c>
      <c r="AZ103" s="73">
        <f t="shared" si="95"/>
        <v>12.507141856732956</v>
      </c>
      <c r="BA103" s="73">
        <f t="shared" si="95"/>
        <v>12.593879418403766</v>
      </c>
      <c r="BB103" s="73">
        <f t="shared" si="95"/>
        <v>12.680087456812927</v>
      </c>
      <c r="BC103" s="73">
        <f t="shared" si="95"/>
        <v>12.765765971960439</v>
      </c>
      <c r="BD103" s="73">
        <f t="shared" si="95"/>
        <v>12.850946112273457</v>
      </c>
      <c r="BE103" s="73">
        <f t="shared" si="95"/>
        <v>12.935378690334735</v>
      </c>
      <c r="BF103" s="73">
        <f t="shared" si="95"/>
        <v>13.019281745134364</v>
      </c>
      <c r="BG103" s="73">
        <f t="shared" si="95"/>
        <v>13.102561831390876</v>
      </c>
      <c r="BH103" s="73">
        <f t="shared" si="95"/>
        <v>13.185436988094361</v>
      </c>
      <c r="BI103" s="73">
        <f t="shared" si="95"/>
        <v>11.825533434118952</v>
      </c>
      <c r="BJ103" s="73">
        <f t="shared" si="95"/>
        <v>10.579131505309052</v>
      </c>
      <c r="BK103" s="73">
        <f t="shared" si="95"/>
        <v>9.5544180922275928</v>
      </c>
      <c r="BL103" s="73">
        <f t="shared" si="95"/>
        <v>8.6535489370103509</v>
      </c>
      <c r="BM103" s="73">
        <f t="shared" si="95"/>
        <v>7.9881814069586179</v>
      </c>
      <c r="BN103" s="73">
        <f t="shared" si="95"/>
        <v>7.6569904221032665</v>
      </c>
      <c r="BO103" s="73">
        <f t="shared" si="95"/>
        <v>7.3262043668009387</v>
      </c>
      <c r="BP103" s="73">
        <f t="shared" si="95"/>
        <v>7.0086076009231153</v>
      </c>
      <c r="BQ103" s="73">
        <f t="shared" si="95"/>
        <v>6.7029541873835665</v>
      </c>
      <c r="BR103" s="73">
        <f t="shared" si="95"/>
        <v>6.4108015475400828</v>
      </c>
      <c r="BS103" s="73">
        <f t="shared" si="95"/>
        <v>6.1327103530814693</v>
      </c>
      <c r="BT103" s="73">
        <f t="shared" si="95"/>
        <v>5.8680576354646066</v>
      </c>
      <c r="BU103" s="73">
        <f t="shared" si="95"/>
        <v>5.6168122462623415</v>
      </c>
      <c r="BV103" s="73">
        <f t="shared" ref="BV103:CH103" si="96">SUM(BV23:BV101)</f>
        <v>5.3793791150276986</v>
      </c>
      <c r="BW103" s="73">
        <f t="shared" si="96"/>
        <v>5.1575959989628712</v>
      </c>
      <c r="BX103" s="73">
        <f t="shared" si="96"/>
        <v>4.9599352702542516</v>
      </c>
      <c r="BY103" s="73">
        <f t="shared" si="96"/>
        <v>4.7870821942992636</v>
      </c>
      <c r="BZ103" s="73">
        <f t="shared" si="96"/>
        <v>4.6313431095904187</v>
      </c>
      <c r="CA103" s="73">
        <f t="shared" si="96"/>
        <v>4.4905376262268062</v>
      </c>
      <c r="CB103" s="73">
        <f t="shared" si="96"/>
        <v>4.365662493877414</v>
      </c>
      <c r="CC103" s="73">
        <f t="shared" si="96"/>
        <v>4.2569668999594867</v>
      </c>
      <c r="CD103" s="73">
        <f t="shared" si="96"/>
        <v>4.1648869224532099</v>
      </c>
      <c r="CE103" s="73">
        <f t="shared" si="96"/>
        <v>4.0928177399185675</v>
      </c>
      <c r="CF103" s="73">
        <f t="shared" si="96"/>
        <v>4.039233079424922</v>
      </c>
      <c r="CG103" s="73">
        <f t="shared" si="96"/>
        <v>4.0029493007403536</v>
      </c>
      <c r="CH103" s="73">
        <f t="shared" si="96"/>
        <v>3.9829696541958755</v>
      </c>
    </row>
    <row r="104" spans="2:86" s="36" customFormat="1" outlineLevel="1" x14ac:dyDescent="0.2"/>
    <row r="105" spans="2:86" s="36" customFormat="1" outlineLevel="1" x14ac:dyDescent="0.2"/>
    <row r="106" spans="2:86" s="36" customFormat="1" outlineLevel="1" x14ac:dyDescent="0.2"/>
    <row r="107" spans="2:86" s="36" customFormat="1" x14ac:dyDescent="0.2"/>
    <row r="108" spans="2:86" s="36" customFormat="1" x14ac:dyDescent="0.2">
      <c r="B108" s="37" t="str">
        <f>B110</f>
        <v>Meters &amp; SCADA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</row>
    <row r="109" spans="2:86" s="36" customFormat="1" outlineLevel="1" x14ac:dyDescent="0.2"/>
    <row r="110" spans="2:86" s="36" customFormat="1" hidden="1" outlineLevel="2" x14ac:dyDescent="0.2">
      <c r="B110" s="51" t="str">
        <f>GA!F9</f>
        <v>Meters &amp; SCADA</v>
      </c>
    </row>
    <row r="111" spans="2:86" s="36" customFormat="1" outlineLevel="1" collapsed="1" x14ac:dyDescent="0.2"/>
    <row r="112" spans="2:86" outlineLevel="1" x14ac:dyDescent="0.2">
      <c r="F112" s="88" t="s">
        <v>118</v>
      </c>
      <c r="J112" s="83">
        <f>IF(J$9&lt;=Ts_Last_Yr_Current_Fcast,Forecast!J22,0)</f>
        <v>15.8</v>
      </c>
      <c r="K112" s="83">
        <f>IF(K$9&lt;=Ts_Last_Yr_Current_Fcast,Forecast!K22,0)</f>
        <v>15.9</v>
      </c>
      <c r="L112" s="83">
        <f>IF(L$9&lt;=Ts_Last_Yr_Current_Fcast,Forecast!L22,0)</f>
        <v>14.3</v>
      </c>
      <c r="M112" s="83">
        <f>IF(M$9&lt;=Ts_Last_Yr_Current_Fcast,Forecast!M22,0)</f>
        <v>11.3</v>
      </c>
      <c r="N112" s="83">
        <f>IF(N$9&lt;=Ts_Last_Yr_Current_Fcast,Forecast!N22,0)</f>
        <v>9.6999999999999993</v>
      </c>
      <c r="O112" s="83">
        <f>IF(O$9&lt;=Ts_Last_Yr_Current_Fcast,Forecast!O22,0)</f>
        <v>0</v>
      </c>
      <c r="P112" s="83">
        <f>IF(P$9&lt;=Ts_Last_Yr_Current_Fcast,Forecast!P22,0)</f>
        <v>0</v>
      </c>
      <c r="Q112" s="83">
        <f>IF(Q$9&lt;=Ts_Last_Yr_Current_Fcast,Forecast!Q22,0)</f>
        <v>0</v>
      </c>
      <c r="R112" s="83">
        <f>IF(R$9&lt;=Ts_Last_Yr_Current_Fcast,Forecast!R22,0)</f>
        <v>0</v>
      </c>
      <c r="S112" s="83">
        <f>IF(S$9&lt;=Ts_Last_Yr_Current_Fcast,Forecast!S22,0)</f>
        <v>0</v>
      </c>
      <c r="T112" s="83">
        <f>IF(T$9&lt;=Ts_Last_Yr_Current_Fcast,Forecast!T22,0)</f>
        <v>0</v>
      </c>
      <c r="U112" s="83">
        <f>IF(U$9&lt;=Ts_Last_Yr_Current_Fcast,Forecast!U22,0)</f>
        <v>0</v>
      </c>
      <c r="V112" s="83">
        <f>IF(V$9&lt;=Ts_Last_Yr_Current_Fcast,Forecast!V22,0)</f>
        <v>0</v>
      </c>
      <c r="W112" s="83">
        <f>IF(W$9&lt;=Ts_Last_Yr_Current_Fcast,Forecast!W22,0)</f>
        <v>0</v>
      </c>
      <c r="X112" s="83">
        <f>IF(X$9&lt;=Ts_Last_Yr_Current_Fcast,Forecast!X22,0)</f>
        <v>0</v>
      </c>
      <c r="Y112" s="83">
        <f>IF(Y$9&lt;=Ts_Last_Yr_Current_Fcast,Forecast!Y22,0)</f>
        <v>0</v>
      </c>
      <c r="Z112" s="83">
        <f>IF(Z$9&lt;=Ts_Last_Yr_Current_Fcast,Forecast!Z22,0)</f>
        <v>0</v>
      </c>
      <c r="AA112" s="83">
        <f>IF(AA$9&lt;=Ts_Last_Yr_Current_Fcast,Forecast!AA22,0)</f>
        <v>0</v>
      </c>
      <c r="AB112" s="83">
        <f>IF(AB$9&lt;=Ts_Last_Yr_Current_Fcast,Forecast!AB22,0)</f>
        <v>0</v>
      </c>
      <c r="AC112" s="83">
        <f>IF(AC$9&lt;=Ts_Last_Yr_Current_Fcast,Forecast!AC22,0)</f>
        <v>0</v>
      </c>
      <c r="AD112" s="83">
        <f>IF(AD$9&lt;=Ts_Last_Yr_Current_Fcast,Forecast!AD22,0)</f>
        <v>0</v>
      </c>
      <c r="AE112" s="83">
        <f>IF(AE$9&lt;=Ts_Last_Yr_Current_Fcast,Forecast!AE22,0)</f>
        <v>0</v>
      </c>
      <c r="AF112" s="83">
        <f>IF(AF$9&lt;=Ts_Last_Yr_Current_Fcast,Forecast!AF22,0)</f>
        <v>0</v>
      </c>
      <c r="AG112" s="83">
        <f>IF(AG$9&lt;=Ts_Last_Yr_Current_Fcast,Forecast!AG22,0)</f>
        <v>0</v>
      </c>
      <c r="AH112" s="83">
        <f>IF(AH$9&lt;=Ts_Last_Yr_Current_Fcast,Forecast!AH22,0)</f>
        <v>0</v>
      </c>
      <c r="AI112" s="83">
        <f>IF(AI$9&lt;=Ts_Last_Yr_Current_Fcast,Forecast!AI22,0)</f>
        <v>0</v>
      </c>
      <c r="AJ112" s="83">
        <f>IF(AJ$9&lt;=Ts_Last_Yr_Current_Fcast,Forecast!AJ22,0)</f>
        <v>0</v>
      </c>
      <c r="AK112" s="83">
        <f>IF(AK$9&lt;=Ts_Last_Yr_Current_Fcast,Forecast!AK22,0)</f>
        <v>0</v>
      </c>
      <c r="AL112" s="83">
        <f>IF(AL$9&lt;=Ts_Last_Yr_Current_Fcast,Forecast!AL22,0)</f>
        <v>0</v>
      </c>
      <c r="AM112" s="83">
        <f>IF(AM$9&lt;=Ts_Last_Yr_Current_Fcast,Forecast!AM22,0)</f>
        <v>0</v>
      </c>
      <c r="AN112" s="83">
        <f>IF(AN$9&lt;=Ts_Last_Yr_Current_Fcast,Forecast!AN22,0)</f>
        <v>0</v>
      </c>
      <c r="AO112" s="83">
        <f>IF(AO$9&lt;=Ts_Last_Yr_Current_Fcast,Forecast!AO22,0)</f>
        <v>0</v>
      </c>
      <c r="AP112" s="83">
        <f>IF(AP$9&lt;=Ts_Last_Yr_Current_Fcast,Forecast!AP22,0)</f>
        <v>0</v>
      </c>
      <c r="AQ112" s="83">
        <f>IF(AQ$9&lt;=Ts_Last_Yr_Current_Fcast,Forecast!AQ22,0)</f>
        <v>0</v>
      </c>
      <c r="AR112" s="83">
        <f>IF(AR$9&lt;=Ts_Last_Yr_Current_Fcast,Forecast!AR22,0)</f>
        <v>0</v>
      </c>
      <c r="AS112" s="83">
        <f>IF(AS$9&lt;=Ts_Last_Yr_Current_Fcast,Forecast!AS22,0)</f>
        <v>0</v>
      </c>
      <c r="AT112" s="83">
        <f>IF(AT$9&lt;=Ts_Last_Yr_Current_Fcast,Forecast!AT22,0)</f>
        <v>0</v>
      </c>
      <c r="AU112" s="83">
        <f>IF(AU$9&lt;=Ts_Last_Yr_Current_Fcast,Forecast!AU22,0)</f>
        <v>0</v>
      </c>
      <c r="AV112" s="83">
        <f>IF(AV$9&lt;=Ts_Last_Yr_Current_Fcast,Forecast!AV22,0)</f>
        <v>0</v>
      </c>
      <c r="AW112" s="83">
        <f>IF(AW$9&lt;=Ts_Last_Yr_Current_Fcast,Forecast!AW22,0)</f>
        <v>0</v>
      </c>
      <c r="AX112" s="83">
        <f>IF(AX$9&lt;=Ts_Last_Yr_Current_Fcast,Forecast!AX22,0)</f>
        <v>0</v>
      </c>
      <c r="AY112" s="83">
        <f>IF(AY$9&lt;=Ts_Last_Yr_Current_Fcast,Forecast!AY22,0)</f>
        <v>0</v>
      </c>
      <c r="AZ112" s="83">
        <f>IF(AZ$9&lt;=Ts_Last_Yr_Current_Fcast,Forecast!AZ22,0)</f>
        <v>0</v>
      </c>
      <c r="BA112" s="83">
        <f>IF(BA$9&lt;=Ts_Last_Yr_Current_Fcast,Forecast!BA22,0)</f>
        <v>0</v>
      </c>
      <c r="BB112" s="83">
        <f>IF(BB$9&lt;=Ts_Last_Yr_Current_Fcast,Forecast!BB22,0)</f>
        <v>0</v>
      </c>
      <c r="BC112" s="83">
        <f>IF(BC$9&lt;=Ts_Last_Yr_Current_Fcast,Forecast!BC22,0)</f>
        <v>0</v>
      </c>
      <c r="BD112" s="83">
        <f>IF(BD$9&lt;=Ts_Last_Yr_Current_Fcast,Forecast!BD22,0)</f>
        <v>0</v>
      </c>
      <c r="BE112" s="83">
        <f>IF(BE$9&lt;=Ts_Last_Yr_Current_Fcast,Forecast!BE22,0)</f>
        <v>0</v>
      </c>
      <c r="BF112" s="83">
        <f>IF(BF$9&lt;=Ts_Last_Yr_Current_Fcast,Forecast!BF22,0)</f>
        <v>0</v>
      </c>
      <c r="BG112" s="83">
        <f>IF(BG$9&lt;=Ts_Last_Yr_Current_Fcast,Forecast!BG22,0)</f>
        <v>0</v>
      </c>
      <c r="BH112" s="83">
        <f>IF(BH$9&lt;=Ts_Last_Yr_Current_Fcast,Forecast!BH22,0)</f>
        <v>0</v>
      </c>
      <c r="BI112" s="83">
        <f>IF(BI$9&lt;=Ts_Last_Yr_Current_Fcast,Forecast!BI22,0)</f>
        <v>0</v>
      </c>
      <c r="BJ112" s="83">
        <f>IF(BJ$9&lt;=Ts_Last_Yr_Current_Fcast,Forecast!BJ22,0)</f>
        <v>0</v>
      </c>
      <c r="BK112" s="83">
        <f>IF(BK$9&lt;=Ts_Last_Yr_Current_Fcast,Forecast!BK22,0)</f>
        <v>0</v>
      </c>
      <c r="BL112" s="83">
        <f>IF(BL$9&lt;=Ts_Last_Yr_Current_Fcast,Forecast!BL22,0)</f>
        <v>0</v>
      </c>
      <c r="BM112" s="83">
        <f>IF(BM$9&lt;=Ts_Last_Yr_Current_Fcast,Forecast!BM22,0)</f>
        <v>0</v>
      </c>
      <c r="BN112" s="83">
        <f>IF(BN$9&lt;=Ts_Last_Yr_Current_Fcast,Forecast!BN22,0)</f>
        <v>0</v>
      </c>
      <c r="BO112" s="83">
        <f>IF(BO$9&lt;=Ts_Last_Yr_Current_Fcast,Forecast!BO22,0)</f>
        <v>0</v>
      </c>
      <c r="BP112" s="83">
        <f>IF(BP$9&lt;=Ts_Last_Yr_Current_Fcast,Forecast!BP22,0)</f>
        <v>0</v>
      </c>
      <c r="BQ112" s="83">
        <f>IF(BQ$9&lt;=Ts_Last_Yr_Current_Fcast,Forecast!BQ22,0)</f>
        <v>0</v>
      </c>
      <c r="BR112" s="83">
        <f>IF(BR$9&lt;=Ts_Last_Yr_Current_Fcast,Forecast!BR22,0)</f>
        <v>0</v>
      </c>
      <c r="BS112" s="83">
        <f>IF(BS$9&lt;=Ts_Last_Yr_Current_Fcast,Forecast!BS22,0)</f>
        <v>0</v>
      </c>
      <c r="BT112" s="83">
        <f>IF(BT$9&lt;=Ts_Last_Yr_Current_Fcast,Forecast!BT22,0)</f>
        <v>0</v>
      </c>
      <c r="BU112" s="83">
        <f>IF(BU$9&lt;=Ts_Last_Yr_Current_Fcast,Forecast!BU22,0)</f>
        <v>0</v>
      </c>
      <c r="BV112" s="83">
        <f>IF(BV$9&lt;=Ts_Last_Yr_Current_Fcast,Forecast!BV22,0)</f>
        <v>0</v>
      </c>
      <c r="BW112" s="83">
        <f>IF(BW$9&lt;=Ts_Last_Yr_Current_Fcast,Forecast!BW22,0)</f>
        <v>0</v>
      </c>
      <c r="BX112" s="83">
        <f>IF(BX$9&lt;=Ts_Last_Yr_Current_Fcast,Forecast!BX22,0)</f>
        <v>0</v>
      </c>
      <c r="BY112" s="83">
        <f>IF(BY$9&lt;=Ts_Last_Yr_Current_Fcast,Forecast!BY22,0)</f>
        <v>0</v>
      </c>
      <c r="BZ112" s="83">
        <f>IF(BZ$9&lt;=Ts_Last_Yr_Current_Fcast,Forecast!BZ22,0)</f>
        <v>0</v>
      </c>
      <c r="CA112" s="83">
        <f>IF(CA$9&lt;=Ts_Last_Yr_Current_Fcast,Forecast!CA22,0)</f>
        <v>0</v>
      </c>
      <c r="CB112" s="83">
        <f>IF(CB$9&lt;=Ts_Last_Yr_Current_Fcast,Forecast!CB22,0)</f>
        <v>0</v>
      </c>
      <c r="CC112" s="83">
        <f>IF(CC$9&lt;=Ts_Last_Yr_Current_Fcast,Forecast!CC22,0)</f>
        <v>0</v>
      </c>
      <c r="CD112" s="83">
        <f>IF(CD$9&lt;=Ts_Last_Yr_Current_Fcast,Forecast!CD22,0)</f>
        <v>0</v>
      </c>
      <c r="CE112" s="83">
        <f>IF(CE$9&lt;=Ts_Last_Yr_Current_Fcast,Forecast!CE22,0)</f>
        <v>0</v>
      </c>
      <c r="CF112" s="83">
        <f>IF(CF$9&lt;=Ts_Last_Yr_Current_Fcast,Forecast!CF22,0)</f>
        <v>0</v>
      </c>
      <c r="CG112" s="83">
        <f>IF(CG$9&lt;=Ts_Last_Yr_Current_Fcast,Forecast!CG22,0)</f>
        <v>0</v>
      </c>
      <c r="CH112" s="83">
        <f>IF(CH$9&lt;=Ts_Last_Yr_Current_Fcast,Forecast!CH22,0)</f>
        <v>0</v>
      </c>
    </row>
    <row r="113" spans="6:86" outlineLevel="1" x14ac:dyDescent="0.2">
      <c r="F113" s="212" t="s">
        <v>119</v>
      </c>
      <c r="G113" s="212"/>
      <c r="H113" s="212"/>
      <c r="I113" s="212"/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7">
        <f>Scenarios!J16</f>
        <v>8.2471376470318969</v>
      </c>
      <c r="P113" s="87">
        <f>Scenarios!K16</f>
        <v>8.2320825739065757</v>
      </c>
      <c r="Q113" s="87">
        <f>Scenarios!L16</f>
        <v>7.9017498830653539</v>
      </c>
      <c r="R113" s="87">
        <f>Scenarios!M16</f>
        <v>7.58699140580205</v>
      </c>
      <c r="S113" s="87">
        <f>Scenarios!N16</f>
        <v>7.2504290295296601</v>
      </c>
      <c r="T113" s="87">
        <f>Scenarios!O16</f>
        <v>6.9040029846579216</v>
      </c>
      <c r="U113" s="87">
        <f>Scenarios!P16</f>
        <v>6.5705554511011153</v>
      </c>
      <c r="V113" s="87">
        <f>Scenarios!Q16</f>
        <v>6.2329547939235317</v>
      </c>
      <c r="W113" s="87">
        <f>Scenarios!R16</f>
        <v>5.8901627322199728</v>
      </c>
      <c r="X113" s="87">
        <f>Scenarios!S16</f>
        <v>5.5162222433605788</v>
      </c>
      <c r="Y113" s="87">
        <f>Scenarios!T16</f>
        <v>5.0031521132051084</v>
      </c>
      <c r="Z113" s="87">
        <f>Scenarios!U16</f>
        <v>4.4719120672087325</v>
      </c>
      <c r="AA113" s="87">
        <f>Scenarios!V16</f>
        <v>4.0751293984350569</v>
      </c>
      <c r="AB113" s="87">
        <f>Scenarios!W16</f>
        <v>3.7105334377224133</v>
      </c>
      <c r="AC113" s="87">
        <f>Scenarios!X16</f>
        <v>3.3345163870526284</v>
      </c>
      <c r="AD113" s="87">
        <f>Scenarios!Y16</f>
        <v>2.9491548082360937</v>
      </c>
      <c r="AE113" s="87">
        <f>Scenarios!Z16</f>
        <v>2.5565252630831958</v>
      </c>
      <c r="AF113" s="87">
        <f>Scenarios!AA16</f>
        <v>2.1083476895023874</v>
      </c>
      <c r="AG113" s="87">
        <f>Scenarios!AB16</f>
        <v>1.6882037003618333</v>
      </c>
      <c r="AH113" s="87">
        <f>Scenarios!AC16</f>
        <v>1.2820765034414081</v>
      </c>
      <c r="AI113" s="87">
        <f>Scenarios!AD16</f>
        <v>0.89671492462487246</v>
      </c>
      <c r="AJ113" s="87">
        <f>Scenarios!AE16</f>
        <v>0.51239162671353167</v>
      </c>
      <c r="AK113" s="87">
        <f>Scenarios!AF16</f>
        <v>0.4345205588239372</v>
      </c>
      <c r="AL113" s="87">
        <f>Scenarios!AG16</f>
        <v>0.45892016009601017</v>
      </c>
      <c r="AM113" s="87">
        <f>Scenarios!AH16</f>
        <v>0.41998462615121296</v>
      </c>
      <c r="AN113" s="87">
        <f>Scenarios!AI16</f>
        <v>0.4319248565609507</v>
      </c>
      <c r="AO113" s="87">
        <f>Scenarios!AJ16</f>
        <v>0.44853735104406423</v>
      </c>
      <c r="AP113" s="87">
        <f>Scenarios!AK16</f>
        <v>0.46411156462198311</v>
      </c>
      <c r="AQ113" s="87">
        <f>Scenarios!AL16</f>
        <v>0.47760921638951281</v>
      </c>
      <c r="AR113" s="87">
        <f>Scenarios!AM16</f>
        <v>0.75846420124465019</v>
      </c>
      <c r="AS113" s="87">
        <f>Scenarios!AN16</f>
        <v>0.75950248214984495</v>
      </c>
      <c r="AT113" s="87">
        <f>Scenarios!AO16</f>
        <v>0.75067709445569086</v>
      </c>
      <c r="AU113" s="87">
        <f>Scenarios!AP16</f>
        <v>0.7449665494771206</v>
      </c>
      <c r="AV113" s="87">
        <f>Scenarios!AQ16</f>
        <v>0.73458374042517471</v>
      </c>
      <c r="AW113" s="87">
        <f>Scenarios!AR16</f>
        <v>0.72731577408881254</v>
      </c>
      <c r="AX113" s="87">
        <f>Scenarios!AS16</f>
        <v>0.71797124594206119</v>
      </c>
      <c r="AY113" s="87">
        <f>Scenarios!AT16</f>
        <v>0.71174156051089366</v>
      </c>
      <c r="AZ113" s="87">
        <f>Scenarios!AU16</f>
        <v>0.69772476829076657</v>
      </c>
      <c r="BA113" s="87">
        <f>Scenarios!AV16</f>
        <v>0.68889938059661249</v>
      </c>
      <c r="BB113" s="87">
        <f>Scenarios!AW16</f>
        <v>0.68007399290245862</v>
      </c>
      <c r="BC113" s="87">
        <f>Scenarios!AX16</f>
        <v>0.67176774566090169</v>
      </c>
      <c r="BD113" s="87">
        <f>Scenarios!AY16</f>
        <v>0.65930837479856663</v>
      </c>
      <c r="BE113" s="87">
        <f>Scenarios!AZ16</f>
        <v>0.65048298710441255</v>
      </c>
      <c r="BF113" s="87">
        <f>Scenarios!BA16</f>
        <v>0.64010017805246666</v>
      </c>
      <c r="BG113" s="87">
        <f>Scenarios!BB16</f>
        <v>0.63335135216870186</v>
      </c>
      <c r="BH113" s="87">
        <f>Scenarios!BC16</f>
        <v>0.62037284085376942</v>
      </c>
      <c r="BI113" s="87">
        <f>Scenarios!BD16</f>
        <v>0.61206659361221261</v>
      </c>
      <c r="BJ113" s="87">
        <f>Scenarios!BE16</f>
        <v>0.60687518908623961</v>
      </c>
      <c r="BK113" s="87">
        <f>Scenarios!BF16</f>
        <v>0.60427948682325316</v>
      </c>
      <c r="BL113" s="87">
        <f>Scenarios!BG16</f>
        <v>0.59597323958169646</v>
      </c>
      <c r="BM113" s="87">
        <f>Scenarios!BH16</f>
        <v>0.58974355415052893</v>
      </c>
      <c r="BN113" s="87">
        <f>Scenarios!BI16</f>
        <v>0.58143730690897222</v>
      </c>
      <c r="BO113" s="87">
        <f>Scenarios!BJ16</f>
        <v>0.57780332374079113</v>
      </c>
      <c r="BP113" s="87">
        <f>Scenarios!BK16</f>
        <v>0.56897793604663705</v>
      </c>
      <c r="BQ113" s="87">
        <f>Scenarios!BL16</f>
        <v>0.56430567197326142</v>
      </c>
      <c r="BR113" s="87">
        <f>Scenarios!BM16</f>
        <v>0.55911426744728854</v>
      </c>
      <c r="BS113" s="87">
        <f>Scenarios!BN16</f>
        <v>0.55651856518430198</v>
      </c>
      <c r="BT113" s="87">
        <f>Scenarios!BO16</f>
        <v>0.54925059884793981</v>
      </c>
      <c r="BU113" s="87">
        <f>Scenarios!BP16</f>
        <v>0.54354005386936943</v>
      </c>
      <c r="BV113" s="87">
        <f>Scenarios!BQ16</f>
        <v>0.5373103684382019</v>
      </c>
      <c r="BW113" s="87">
        <f>Scenarios!BR16</f>
        <v>0.53315724481742355</v>
      </c>
      <c r="BX113" s="87">
        <f>Scenarios!BS16</f>
        <v>0.5222552953128804</v>
      </c>
      <c r="BY113" s="87">
        <f>Scenarios!BT16</f>
        <v>0.51758303123950467</v>
      </c>
      <c r="BZ113" s="87">
        <f>Scenarios!BU16</f>
        <v>0.50875764354535069</v>
      </c>
      <c r="CA113" s="87">
        <f>Scenarios!BV16</f>
        <v>0.5051236603771696</v>
      </c>
      <c r="CB113" s="87">
        <f>Scenarios!BW16</f>
        <v>0.49629827268301552</v>
      </c>
      <c r="CC113" s="87">
        <f>Scenarios!BX16</f>
        <v>0.48747288498886149</v>
      </c>
      <c r="CD113" s="87">
        <f>Scenarios!BY16</f>
        <v>0.47968577819990205</v>
      </c>
      <c r="CE113" s="87">
        <f>Scenarios!BZ16</f>
        <v>0.4744943736739291</v>
      </c>
      <c r="CF113" s="87">
        <f>Scenarios!CA16</f>
        <v>0.46359242416938584</v>
      </c>
      <c r="CG113" s="87">
        <f>Scenarios!CB16</f>
        <v>0.45684359828562099</v>
      </c>
      <c r="CH113" s="87">
        <f>Scenarios!CC16</f>
        <v>0.44697992968627231</v>
      </c>
    </row>
    <row r="114" spans="6:86" s="36" customFormat="1" outlineLevel="1" x14ac:dyDescent="0.2">
      <c r="F114" s="84" t="s">
        <v>100</v>
      </c>
      <c r="J114" s="45">
        <f t="shared" ref="J114:AO114" si="97">SUM(J112:J113)</f>
        <v>15.8</v>
      </c>
      <c r="K114" s="45">
        <f t="shared" si="97"/>
        <v>15.9</v>
      </c>
      <c r="L114" s="45">
        <f t="shared" si="97"/>
        <v>14.3</v>
      </c>
      <c r="M114" s="45">
        <f t="shared" si="97"/>
        <v>11.3</v>
      </c>
      <c r="N114" s="45">
        <f t="shared" si="97"/>
        <v>9.6999999999999993</v>
      </c>
      <c r="O114" s="45">
        <f t="shared" si="97"/>
        <v>8.2471376470318969</v>
      </c>
      <c r="P114" s="45">
        <f t="shared" si="97"/>
        <v>8.2320825739065757</v>
      </c>
      <c r="Q114" s="45">
        <f t="shared" si="97"/>
        <v>7.9017498830653539</v>
      </c>
      <c r="R114" s="45">
        <f t="shared" si="97"/>
        <v>7.58699140580205</v>
      </c>
      <c r="S114" s="45">
        <f t="shared" si="97"/>
        <v>7.2504290295296601</v>
      </c>
      <c r="T114" s="45">
        <f t="shared" si="97"/>
        <v>6.9040029846579216</v>
      </c>
      <c r="U114" s="45">
        <f t="shared" si="97"/>
        <v>6.5705554511011153</v>
      </c>
      <c r="V114" s="45">
        <f t="shared" si="97"/>
        <v>6.2329547939235317</v>
      </c>
      <c r="W114" s="45">
        <f t="shared" si="97"/>
        <v>5.8901627322199728</v>
      </c>
      <c r="X114" s="45">
        <f t="shared" si="97"/>
        <v>5.5162222433605788</v>
      </c>
      <c r="Y114" s="45">
        <f t="shared" si="97"/>
        <v>5.0031521132051084</v>
      </c>
      <c r="Z114" s="45">
        <f t="shared" si="97"/>
        <v>4.4719120672087325</v>
      </c>
      <c r="AA114" s="45">
        <f t="shared" si="97"/>
        <v>4.0751293984350569</v>
      </c>
      <c r="AB114" s="45">
        <f t="shared" si="97"/>
        <v>3.7105334377224133</v>
      </c>
      <c r="AC114" s="45">
        <f t="shared" si="97"/>
        <v>3.3345163870526284</v>
      </c>
      <c r="AD114" s="45">
        <f t="shared" si="97"/>
        <v>2.9491548082360937</v>
      </c>
      <c r="AE114" s="45">
        <f t="shared" si="97"/>
        <v>2.5565252630831958</v>
      </c>
      <c r="AF114" s="45">
        <f t="shared" si="97"/>
        <v>2.1083476895023874</v>
      </c>
      <c r="AG114" s="45">
        <f t="shared" si="97"/>
        <v>1.6882037003618333</v>
      </c>
      <c r="AH114" s="45">
        <f t="shared" si="97"/>
        <v>1.2820765034414081</v>
      </c>
      <c r="AI114" s="45">
        <f t="shared" si="97"/>
        <v>0.89671492462487246</v>
      </c>
      <c r="AJ114" s="45">
        <f t="shared" si="97"/>
        <v>0.51239162671353167</v>
      </c>
      <c r="AK114" s="45">
        <f t="shared" si="97"/>
        <v>0.4345205588239372</v>
      </c>
      <c r="AL114" s="45">
        <f t="shared" si="97"/>
        <v>0.45892016009601017</v>
      </c>
      <c r="AM114" s="45">
        <f t="shared" si="97"/>
        <v>0.41998462615121296</v>
      </c>
      <c r="AN114" s="45">
        <f t="shared" si="97"/>
        <v>0.4319248565609507</v>
      </c>
      <c r="AO114" s="45">
        <f t="shared" si="97"/>
        <v>0.44853735104406423</v>
      </c>
      <c r="AP114" s="45">
        <f t="shared" ref="AP114:BU114" si="98">SUM(AP112:AP113)</f>
        <v>0.46411156462198311</v>
      </c>
      <c r="AQ114" s="45">
        <f t="shared" si="98"/>
        <v>0.47760921638951281</v>
      </c>
      <c r="AR114" s="45">
        <f t="shared" si="98"/>
        <v>0.75846420124465019</v>
      </c>
      <c r="AS114" s="45">
        <f t="shared" si="98"/>
        <v>0.75950248214984495</v>
      </c>
      <c r="AT114" s="45">
        <f t="shared" si="98"/>
        <v>0.75067709445569086</v>
      </c>
      <c r="AU114" s="45">
        <f t="shared" si="98"/>
        <v>0.7449665494771206</v>
      </c>
      <c r="AV114" s="45">
        <f t="shared" si="98"/>
        <v>0.73458374042517471</v>
      </c>
      <c r="AW114" s="45">
        <f t="shared" si="98"/>
        <v>0.72731577408881254</v>
      </c>
      <c r="AX114" s="45">
        <f t="shared" si="98"/>
        <v>0.71797124594206119</v>
      </c>
      <c r="AY114" s="45">
        <f t="shared" si="98"/>
        <v>0.71174156051089366</v>
      </c>
      <c r="AZ114" s="45">
        <f t="shared" si="98"/>
        <v>0.69772476829076657</v>
      </c>
      <c r="BA114" s="45">
        <f t="shared" si="98"/>
        <v>0.68889938059661249</v>
      </c>
      <c r="BB114" s="45">
        <f t="shared" si="98"/>
        <v>0.68007399290245862</v>
      </c>
      <c r="BC114" s="45">
        <f t="shared" si="98"/>
        <v>0.67176774566090169</v>
      </c>
      <c r="BD114" s="45">
        <f t="shared" si="98"/>
        <v>0.65930837479856663</v>
      </c>
      <c r="BE114" s="45">
        <f t="shared" si="98"/>
        <v>0.65048298710441255</v>
      </c>
      <c r="BF114" s="45">
        <f t="shared" si="98"/>
        <v>0.64010017805246666</v>
      </c>
      <c r="BG114" s="45">
        <f t="shared" si="98"/>
        <v>0.63335135216870186</v>
      </c>
      <c r="BH114" s="45">
        <f t="shared" si="98"/>
        <v>0.62037284085376942</v>
      </c>
      <c r="BI114" s="45">
        <f t="shared" si="98"/>
        <v>0.61206659361221261</v>
      </c>
      <c r="BJ114" s="45">
        <f t="shared" si="98"/>
        <v>0.60687518908623961</v>
      </c>
      <c r="BK114" s="45">
        <f t="shared" si="98"/>
        <v>0.60427948682325316</v>
      </c>
      <c r="BL114" s="45">
        <f t="shared" si="98"/>
        <v>0.59597323958169646</v>
      </c>
      <c r="BM114" s="45">
        <f t="shared" si="98"/>
        <v>0.58974355415052893</v>
      </c>
      <c r="BN114" s="45">
        <f t="shared" si="98"/>
        <v>0.58143730690897222</v>
      </c>
      <c r="BO114" s="45">
        <f t="shared" si="98"/>
        <v>0.57780332374079113</v>
      </c>
      <c r="BP114" s="45">
        <f t="shared" si="98"/>
        <v>0.56897793604663705</v>
      </c>
      <c r="BQ114" s="45">
        <f t="shared" si="98"/>
        <v>0.56430567197326142</v>
      </c>
      <c r="BR114" s="45">
        <f t="shared" si="98"/>
        <v>0.55911426744728854</v>
      </c>
      <c r="BS114" s="45">
        <f t="shared" si="98"/>
        <v>0.55651856518430198</v>
      </c>
      <c r="BT114" s="45">
        <f t="shared" si="98"/>
        <v>0.54925059884793981</v>
      </c>
      <c r="BU114" s="45">
        <f t="shared" si="98"/>
        <v>0.54354005386936943</v>
      </c>
      <c r="BV114" s="45">
        <f t="shared" ref="BV114:CH114" si="99">SUM(BV112:BV113)</f>
        <v>0.5373103684382019</v>
      </c>
      <c r="BW114" s="45">
        <f t="shared" si="99"/>
        <v>0.53315724481742355</v>
      </c>
      <c r="BX114" s="45">
        <f t="shared" si="99"/>
        <v>0.5222552953128804</v>
      </c>
      <c r="BY114" s="45">
        <f t="shared" si="99"/>
        <v>0.51758303123950467</v>
      </c>
      <c r="BZ114" s="45">
        <f t="shared" si="99"/>
        <v>0.50875764354535069</v>
      </c>
      <c r="CA114" s="45">
        <f t="shared" si="99"/>
        <v>0.5051236603771696</v>
      </c>
      <c r="CB114" s="45">
        <f t="shared" si="99"/>
        <v>0.49629827268301552</v>
      </c>
      <c r="CC114" s="45">
        <f t="shared" si="99"/>
        <v>0.48747288498886149</v>
      </c>
      <c r="CD114" s="45">
        <f t="shared" si="99"/>
        <v>0.47968577819990205</v>
      </c>
      <c r="CE114" s="45">
        <f t="shared" si="99"/>
        <v>0.4744943736739291</v>
      </c>
      <c r="CF114" s="45">
        <f t="shared" si="99"/>
        <v>0.46359242416938584</v>
      </c>
      <c r="CG114" s="45">
        <f t="shared" si="99"/>
        <v>0.45684359828562099</v>
      </c>
      <c r="CH114" s="45">
        <f t="shared" si="99"/>
        <v>0.44697992968627231</v>
      </c>
    </row>
    <row r="115" spans="6:86" s="36" customFormat="1" outlineLevel="1" x14ac:dyDescent="0.2"/>
    <row r="116" spans="6:86" s="36" customFormat="1" outlineLevel="1" x14ac:dyDescent="0.2">
      <c r="F116" s="84" t="s">
        <v>113</v>
      </c>
      <c r="G116" s="18">
        <f>GA!I9</f>
        <v>15</v>
      </c>
    </row>
    <row r="117" spans="6:86" s="36" customFormat="1" outlineLevel="1" x14ac:dyDescent="0.2"/>
    <row r="118" spans="6:86" outlineLevel="1" x14ac:dyDescent="0.2">
      <c r="F118" s="70">
        <f>Ts_First_Fin_Yr-1</f>
        <v>2023</v>
      </c>
      <c r="G118" s="18">
        <f>GA!H9</f>
        <v>10</v>
      </c>
      <c r="H118" s="45">
        <f>GA!G9</f>
        <v>121.05810138498173</v>
      </c>
      <c r="J118" s="170">
        <f t="shared" ref="J118:AO118" si="100">IF(J$8&lt;=$G118,$H118/$G118,0)</f>
        <v>12.105810138498173</v>
      </c>
      <c r="K118" s="170">
        <f t="shared" si="100"/>
        <v>12.105810138498173</v>
      </c>
      <c r="L118" s="170">
        <f t="shared" si="100"/>
        <v>12.105810138498173</v>
      </c>
      <c r="M118" s="170">
        <f t="shared" si="100"/>
        <v>12.105810138498173</v>
      </c>
      <c r="N118" s="170">
        <f t="shared" si="100"/>
        <v>12.105810138498173</v>
      </c>
      <c r="O118" s="170">
        <f t="shared" si="100"/>
        <v>12.105810138498173</v>
      </c>
      <c r="P118" s="170">
        <f t="shared" si="100"/>
        <v>12.105810138498173</v>
      </c>
      <c r="Q118" s="170">
        <f t="shared" si="100"/>
        <v>12.105810138498173</v>
      </c>
      <c r="R118" s="170">
        <f t="shared" si="100"/>
        <v>12.105810138498173</v>
      </c>
      <c r="S118" s="170">
        <f t="shared" si="100"/>
        <v>12.105810138498173</v>
      </c>
      <c r="T118" s="170">
        <f t="shared" si="100"/>
        <v>0</v>
      </c>
      <c r="U118" s="170">
        <f t="shared" si="100"/>
        <v>0</v>
      </c>
      <c r="V118" s="170">
        <f t="shared" si="100"/>
        <v>0</v>
      </c>
      <c r="W118" s="170">
        <f t="shared" si="100"/>
        <v>0</v>
      </c>
      <c r="X118" s="170">
        <f t="shared" si="100"/>
        <v>0</v>
      </c>
      <c r="Y118" s="170">
        <f t="shared" si="100"/>
        <v>0</v>
      </c>
      <c r="Z118" s="170">
        <f t="shared" si="100"/>
        <v>0</v>
      </c>
      <c r="AA118" s="170">
        <f t="shared" si="100"/>
        <v>0</v>
      </c>
      <c r="AB118" s="170">
        <f t="shared" si="100"/>
        <v>0</v>
      </c>
      <c r="AC118" s="170">
        <f t="shared" si="100"/>
        <v>0</v>
      </c>
      <c r="AD118" s="170">
        <f t="shared" si="100"/>
        <v>0</v>
      </c>
      <c r="AE118" s="170">
        <f t="shared" si="100"/>
        <v>0</v>
      </c>
      <c r="AF118" s="170">
        <f t="shared" si="100"/>
        <v>0</v>
      </c>
      <c r="AG118" s="170">
        <f t="shared" si="100"/>
        <v>0</v>
      </c>
      <c r="AH118" s="170">
        <f t="shared" si="100"/>
        <v>0</v>
      </c>
      <c r="AI118" s="170">
        <f t="shared" si="100"/>
        <v>0</v>
      </c>
      <c r="AJ118" s="170">
        <f t="shared" si="100"/>
        <v>0</v>
      </c>
      <c r="AK118" s="170">
        <f t="shared" si="100"/>
        <v>0</v>
      </c>
      <c r="AL118" s="170">
        <f t="shared" si="100"/>
        <v>0</v>
      </c>
      <c r="AM118" s="170">
        <f t="shared" si="100"/>
        <v>0</v>
      </c>
      <c r="AN118" s="170">
        <f t="shared" si="100"/>
        <v>0</v>
      </c>
      <c r="AO118" s="170">
        <f t="shared" si="100"/>
        <v>0</v>
      </c>
      <c r="AP118" s="170">
        <f t="shared" ref="AP118:BU118" si="101">IF(AP$8&lt;=$G118,$H118/$G118,0)</f>
        <v>0</v>
      </c>
      <c r="AQ118" s="170">
        <f t="shared" si="101"/>
        <v>0</v>
      </c>
      <c r="AR118" s="170">
        <f t="shared" si="101"/>
        <v>0</v>
      </c>
      <c r="AS118" s="170">
        <f t="shared" si="101"/>
        <v>0</v>
      </c>
      <c r="AT118" s="170">
        <f t="shared" si="101"/>
        <v>0</v>
      </c>
      <c r="AU118" s="170">
        <f t="shared" si="101"/>
        <v>0</v>
      </c>
      <c r="AV118" s="170">
        <f t="shared" si="101"/>
        <v>0</v>
      </c>
      <c r="AW118" s="170">
        <f t="shared" si="101"/>
        <v>0</v>
      </c>
      <c r="AX118" s="170">
        <f t="shared" si="101"/>
        <v>0</v>
      </c>
      <c r="AY118" s="170">
        <f t="shared" si="101"/>
        <v>0</v>
      </c>
      <c r="AZ118" s="170">
        <f t="shared" si="101"/>
        <v>0</v>
      </c>
      <c r="BA118" s="170">
        <f t="shared" si="101"/>
        <v>0</v>
      </c>
      <c r="BB118" s="170">
        <f t="shared" si="101"/>
        <v>0</v>
      </c>
      <c r="BC118" s="170">
        <f t="shared" si="101"/>
        <v>0</v>
      </c>
      <c r="BD118" s="170">
        <f t="shared" si="101"/>
        <v>0</v>
      </c>
      <c r="BE118" s="170">
        <f t="shared" si="101"/>
        <v>0</v>
      </c>
      <c r="BF118" s="170">
        <f t="shared" si="101"/>
        <v>0</v>
      </c>
      <c r="BG118" s="170">
        <f t="shared" si="101"/>
        <v>0</v>
      </c>
      <c r="BH118" s="170">
        <f t="shared" si="101"/>
        <v>0</v>
      </c>
      <c r="BI118" s="170">
        <f t="shared" si="101"/>
        <v>0</v>
      </c>
      <c r="BJ118" s="170">
        <f t="shared" si="101"/>
        <v>0</v>
      </c>
      <c r="BK118" s="170">
        <f t="shared" si="101"/>
        <v>0</v>
      </c>
      <c r="BL118" s="170">
        <f t="shared" si="101"/>
        <v>0</v>
      </c>
      <c r="BM118" s="170">
        <f t="shared" si="101"/>
        <v>0</v>
      </c>
      <c r="BN118" s="170">
        <f t="shared" si="101"/>
        <v>0</v>
      </c>
      <c r="BO118" s="170">
        <f t="shared" si="101"/>
        <v>0</v>
      </c>
      <c r="BP118" s="170">
        <f t="shared" si="101"/>
        <v>0</v>
      </c>
      <c r="BQ118" s="170">
        <f t="shared" si="101"/>
        <v>0</v>
      </c>
      <c r="BR118" s="170">
        <f t="shared" si="101"/>
        <v>0</v>
      </c>
      <c r="BS118" s="170">
        <f t="shared" si="101"/>
        <v>0</v>
      </c>
      <c r="BT118" s="170">
        <f t="shared" si="101"/>
        <v>0</v>
      </c>
      <c r="BU118" s="170">
        <f t="shared" si="101"/>
        <v>0</v>
      </c>
      <c r="BV118" s="170">
        <f t="shared" ref="BV118:CH118" si="102">IF(BV$8&lt;=$G118,$H118/$G118,0)</f>
        <v>0</v>
      </c>
      <c r="BW118" s="170">
        <f t="shared" si="102"/>
        <v>0</v>
      </c>
      <c r="BX118" s="170">
        <f t="shared" si="102"/>
        <v>0</v>
      </c>
      <c r="BY118" s="170">
        <f t="shared" si="102"/>
        <v>0</v>
      </c>
      <c r="BZ118" s="170">
        <f t="shared" si="102"/>
        <v>0</v>
      </c>
      <c r="CA118" s="170">
        <f t="shared" si="102"/>
        <v>0</v>
      </c>
      <c r="CB118" s="170">
        <f t="shared" si="102"/>
        <v>0</v>
      </c>
      <c r="CC118" s="170">
        <f t="shared" si="102"/>
        <v>0</v>
      </c>
      <c r="CD118" s="170">
        <f t="shared" si="102"/>
        <v>0</v>
      </c>
      <c r="CE118" s="170">
        <f t="shared" si="102"/>
        <v>0</v>
      </c>
      <c r="CF118" s="170">
        <f t="shared" si="102"/>
        <v>0</v>
      </c>
      <c r="CG118" s="170">
        <f t="shared" si="102"/>
        <v>0</v>
      </c>
      <c r="CH118" s="170">
        <f t="shared" si="102"/>
        <v>0</v>
      </c>
    </row>
    <row r="119" spans="6:86" s="36" customFormat="1" ht="5.85" customHeight="1" outlineLevel="1" x14ac:dyDescent="0.2"/>
    <row r="120" spans="6:86" s="36" customFormat="1" outlineLevel="1" x14ac:dyDescent="0.2">
      <c r="F120" s="74">
        <f>Ts_First_Fin_Yr-1+ROWS(F$120:F120)</f>
        <v>2024</v>
      </c>
      <c r="G120" s="75">
        <f t="shared" ref="G120:G151" si="103">$G$116</f>
        <v>15</v>
      </c>
      <c r="H120" s="45">
        <f t="shared" ref="H120:H151" si="104">INDEX($J$114:$CH$114,MATCH($F120,$J$9:$CH$9,0))</f>
        <v>15.8</v>
      </c>
      <c r="J120" s="170">
        <f t="shared" ref="J120:S129" si="105">IF(OR(J$9&lt;=$F120,J$9&gt;($F120+$G120)),0,INDEX($J$114:$CH$114,MATCH($F120,$J$9:$CH$9,0))/$G120)</f>
        <v>0</v>
      </c>
      <c r="K120" s="170">
        <f t="shared" si="105"/>
        <v>1.0533333333333335</v>
      </c>
      <c r="L120" s="170">
        <f t="shared" si="105"/>
        <v>1.0533333333333335</v>
      </c>
      <c r="M120" s="170">
        <f t="shared" si="105"/>
        <v>1.0533333333333335</v>
      </c>
      <c r="N120" s="170">
        <f t="shared" si="105"/>
        <v>1.0533333333333335</v>
      </c>
      <c r="O120" s="170">
        <f t="shared" si="105"/>
        <v>1.0533333333333335</v>
      </c>
      <c r="P120" s="170">
        <f t="shared" si="105"/>
        <v>1.0533333333333335</v>
      </c>
      <c r="Q120" s="170">
        <f t="shared" si="105"/>
        <v>1.0533333333333335</v>
      </c>
      <c r="R120" s="170">
        <f t="shared" si="105"/>
        <v>1.0533333333333335</v>
      </c>
      <c r="S120" s="170">
        <f t="shared" si="105"/>
        <v>1.0533333333333335</v>
      </c>
      <c r="T120" s="170">
        <f t="shared" ref="T120:AC129" si="106">IF(OR(T$9&lt;=$F120,T$9&gt;($F120+$G120)),0,INDEX($J$114:$CH$114,MATCH($F120,$J$9:$CH$9,0))/$G120)</f>
        <v>1.0533333333333335</v>
      </c>
      <c r="U120" s="170">
        <f t="shared" si="106"/>
        <v>1.0533333333333335</v>
      </c>
      <c r="V120" s="170">
        <f t="shared" si="106"/>
        <v>1.0533333333333335</v>
      </c>
      <c r="W120" s="170">
        <f t="shared" si="106"/>
        <v>1.0533333333333335</v>
      </c>
      <c r="X120" s="170">
        <f t="shared" si="106"/>
        <v>1.0533333333333335</v>
      </c>
      <c r="Y120" s="170">
        <f t="shared" si="106"/>
        <v>1.0533333333333335</v>
      </c>
      <c r="Z120" s="170">
        <f t="shared" si="106"/>
        <v>0</v>
      </c>
      <c r="AA120" s="170">
        <f t="shared" si="106"/>
        <v>0</v>
      </c>
      <c r="AB120" s="170">
        <f t="shared" si="106"/>
        <v>0</v>
      </c>
      <c r="AC120" s="170">
        <f t="shared" si="106"/>
        <v>0</v>
      </c>
      <c r="AD120" s="170">
        <f t="shared" ref="AD120:AM129" si="107">IF(OR(AD$9&lt;=$F120,AD$9&gt;($F120+$G120)),0,INDEX($J$114:$CH$114,MATCH($F120,$J$9:$CH$9,0))/$G120)</f>
        <v>0</v>
      </c>
      <c r="AE120" s="170">
        <f t="shared" si="107"/>
        <v>0</v>
      </c>
      <c r="AF120" s="170">
        <f t="shared" si="107"/>
        <v>0</v>
      </c>
      <c r="AG120" s="170">
        <f t="shared" si="107"/>
        <v>0</v>
      </c>
      <c r="AH120" s="170">
        <f t="shared" si="107"/>
        <v>0</v>
      </c>
      <c r="AI120" s="170">
        <f t="shared" si="107"/>
        <v>0</v>
      </c>
      <c r="AJ120" s="170">
        <f t="shared" si="107"/>
        <v>0</v>
      </c>
      <c r="AK120" s="170">
        <f t="shared" si="107"/>
        <v>0</v>
      </c>
      <c r="AL120" s="170">
        <f t="shared" si="107"/>
        <v>0</v>
      </c>
      <c r="AM120" s="170">
        <f t="shared" si="107"/>
        <v>0</v>
      </c>
      <c r="AN120" s="170">
        <f t="shared" ref="AN120:AW129" si="108">IF(OR(AN$9&lt;=$F120,AN$9&gt;($F120+$G120)),0,INDEX($J$114:$CH$114,MATCH($F120,$J$9:$CH$9,0))/$G120)</f>
        <v>0</v>
      </c>
      <c r="AO120" s="170">
        <f t="shared" si="108"/>
        <v>0</v>
      </c>
      <c r="AP120" s="170">
        <f t="shared" si="108"/>
        <v>0</v>
      </c>
      <c r="AQ120" s="170">
        <f t="shared" si="108"/>
        <v>0</v>
      </c>
      <c r="AR120" s="170">
        <f t="shared" si="108"/>
        <v>0</v>
      </c>
      <c r="AS120" s="170">
        <f t="shared" si="108"/>
        <v>0</v>
      </c>
      <c r="AT120" s="170">
        <f t="shared" si="108"/>
        <v>0</v>
      </c>
      <c r="AU120" s="170">
        <f t="shared" si="108"/>
        <v>0</v>
      </c>
      <c r="AV120" s="170">
        <f t="shared" si="108"/>
        <v>0</v>
      </c>
      <c r="AW120" s="170">
        <f t="shared" si="108"/>
        <v>0</v>
      </c>
      <c r="AX120" s="170">
        <f t="shared" ref="AX120:BG129" si="109">IF(OR(AX$9&lt;=$F120,AX$9&gt;($F120+$G120)),0,INDEX($J$114:$CH$114,MATCH($F120,$J$9:$CH$9,0))/$G120)</f>
        <v>0</v>
      </c>
      <c r="AY120" s="170">
        <f t="shared" si="109"/>
        <v>0</v>
      </c>
      <c r="AZ120" s="170">
        <f t="shared" si="109"/>
        <v>0</v>
      </c>
      <c r="BA120" s="170">
        <f t="shared" si="109"/>
        <v>0</v>
      </c>
      <c r="BB120" s="170">
        <f t="shared" si="109"/>
        <v>0</v>
      </c>
      <c r="BC120" s="170">
        <f t="shared" si="109"/>
        <v>0</v>
      </c>
      <c r="BD120" s="170">
        <f t="shared" si="109"/>
        <v>0</v>
      </c>
      <c r="BE120" s="170">
        <f t="shared" si="109"/>
        <v>0</v>
      </c>
      <c r="BF120" s="170">
        <f t="shared" si="109"/>
        <v>0</v>
      </c>
      <c r="BG120" s="170">
        <f t="shared" si="109"/>
        <v>0</v>
      </c>
      <c r="BH120" s="170">
        <f t="shared" ref="BH120:BQ129" si="110">IF(OR(BH$9&lt;=$F120,BH$9&gt;($F120+$G120)),0,INDEX($J$114:$CH$114,MATCH($F120,$J$9:$CH$9,0))/$G120)</f>
        <v>0</v>
      </c>
      <c r="BI120" s="170">
        <f t="shared" si="110"/>
        <v>0</v>
      </c>
      <c r="BJ120" s="170">
        <f t="shared" si="110"/>
        <v>0</v>
      </c>
      <c r="BK120" s="170">
        <f t="shared" si="110"/>
        <v>0</v>
      </c>
      <c r="BL120" s="170">
        <f t="shared" si="110"/>
        <v>0</v>
      </c>
      <c r="BM120" s="170">
        <f t="shared" si="110"/>
        <v>0</v>
      </c>
      <c r="BN120" s="170">
        <f t="shared" si="110"/>
        <v>0</v>
      </c>
      <c r="BO120" s="170">
        <f t="shared" si="110"/>
        <v>0</v>
      </c>
      <c r="BP120" s="170">
        <f t="shared" si="110"/>
        <v>0</v>
      </c>
      <c r="BQ120" s="170">
        <f t="shared" si="110"/>
        <v>0</v>
      </c>
      <c r="BR120" s="170">
        <f t="shared" ref="BR120:CA129" si="111">IF(OR(BR$9&lt;=$F120,BR$9&gt;($F120+$G120)),0,INDEX($J$114:$CH$114,MATCH($F120,$J$9:$CH$9,0))/$G120)</f>
        <v>0</v>
      </c>
      <c r="BS120" s="170">
        <f t="shared" si="111"/>
        <v>0</v>
      </c>
      <c r="BT120" s="170">
        <f t="shared" si="111"/>
        <v>0</v>
      </c>
      <c r="BU120" s="170">
        <f t="shared" si="111"/>
        <v>0</v>
      </c>
      <c r="BV120" s="170">
        <f t="shared" si="111"/>
        <v>0</v>
      </c>
      <c r="BW120" s="170">
        <f t="shared" si="111"/>
        <v>0</v>
      </c>
      <c r="BX120" s="170">
        <f t="shared" si="111"/>
        <v>0</v>
      </c>
      <c r="BY120" s="170">
        <f t="shared" si="111"/>
        <v>0</v>
      </c>
      <c r="BZ120" s="170">
        <f t="shared" si="111"/>
        <v>0</v>
      </c>
      <c r="CA120" s="170">
        <f t="shared" si="111"/>
        <v>0</v>
      </c>
      <c r="CB120" s="170">
        <f t="shared" ref="CB120:CH129" si="112">IF(OR(CB$9&lt;=$F120,CB$9&gt;($F120+$G120)),0,INDEX($J$114:$CH$114,MATCH($F120,$J$9:$CH$9,0))/$G120)</f>
        <v>0</v>
      </c>
      <c r="CC120" s="170">
        <f t="shared" si="112"/>
        <v>0</v>
      </c>
      <c r="CD120" s="170">
        <f t="shared" si="112"/>
        <v>0</v>
      </c>
      <c r="CE120" s="170">
        <f t="shared" si="112"/>
        <v>0</v>
      </c>
      <c r="CF120" s="170">
        <f t="shared" si="112"/>
        <v>0</v>
      </c>
      <c r="CG120" s="170">
        <f t="shared" si="112"/>
        <v>0</v>
      </c>
      <c r="CH120" s="170">
        <f t="shared" si="112"/>
        <v>0</v>
      </c>
    </row>
    <row r="121" spans="6:86" s="36" customFormat="1" outlineLevel="1" x14ac:dyDescent="0.2">
      <c r="F121" s="74">
        <f>Ts_First_Fin_Yr-1+ROWS(F$120:F121)</f>
        <v>2025</v>
      </c>
      <c r="G121" s="75">
        <f t="shared" si="103"/>
        <v>15</v>
      </c>
      <c r="H121" s="45">
        <f t="shared" si="104"/>
        <v>15.9</v>
      </c>
      <c r="J121" s="170">
        <f t="shared" si="105"/>
        <v>0</v>
      </c>
      <c r="K121" s="170">
        <f t="shared" si="105"/>
        <v>0</v>
      </c>
      <c r="L121" s="170">
        <f t="shared" si="105"/>
        <v>1.06</v>
      </c>
      <c r="M121" s="170">
        <f t="shared" si="105"/>
        <v>1.06</v>
      </c>
      <c r="N121" s="170">
        <f t="shared" si="105"/>
        <v>1.06</v>
      </c>
      <c r="O121" s="170">
        <f t="shared" si="105"/>
        <v>1.06</v>
      </c>
      <c r="P121" s="170">
        <f t="shared" si="105"/>
        <v>1.06</v>
      </c>
      <c r="Q121" s="170">
        <f t="shared" si="105"/>
        <v>1.06</v>
      </c>
      <c r="R121" s="170">
        <f t="shared" si="105"/>
        <v>1.06</v>
      </c>
      <c r="S121" s="170">
        <f t="shared" si="105"/>
        <v>1.06</v>
      </c>
      <c r="T121" s="170">
        <f t="shared" si="106"/>
        <v>1.06</v>
      </c>
      <c r="U121" s="170">
        <f t="shared" si="106"/>
        <v>1.06</v>
      </c>
      <c r="V121" s="170">
        <f t="shared" si="106"/>
        <v>1.06</v>
      </c>
      <c r="W121" s="170">
        <f t="shared" si="106"/>
        <v>1.06</v>
      </c>
      <c r="X121" s="170">
        <f t="shared" si="106"/>
        <v>1.06</v>
      </c>
      <c r="Y121" s="170">
        <f t="shared" si="106"/>
        <v>1.06</v>
      </c>
      <c r="Z121" s="170">
        <f t="shared" si="106"/>
        <v>1.06</v>
      </c>
      <c r="AA121" s="170">
        <f t="shared" si="106"/>
        <v>0</v>
      </c>
      <c r="AB121" s="170">
        <f t="shared" si="106"/>
        <v>0</v>
      </c>
      <c r="AC121" s="170">
        <f t="shared" si="106"/>
        <v>0</v>
      </c>
      <c r="AD121" s="170">
        <f t="shared" si="107"/>
        <v>0</v>
      </c>
      <c r="AE121" s="170">
        <f t="shared" si="107"/>
        <v>0</v>
      </c>
      <c r="AF121" s="170">
        <f t="shared" si="107"/>
        <v>0</v>
      </c>
      <c r="AG121" s="170">
        <f t="shared" si="107"/>
        <v>0</v>
      </c>
      <c r="AH121" s="170">
        <f t="shared" si="107"/>
        <v>0</v>
      </c>
      <c r="AI121" s="170">
        <f t="shared" si="107"/>
        <v>0</v>
      </c>
      <c r="AJ121" s="170">
        <f t="shared" si="107"/>
        <v>0</v>
      </c>
      <c r="AK121" s="170">
        <f t="shared" si="107"/>
        <v>0</v>
      </c>
      <c r="AL121" s="170">
        <f t="shared" si="107"/>
        <v>0</v>
      </c>
      <c r="AM121" s="170">
        <f t="shared" si="107"/>
        <v>0</v>
      </c>
      <c r="AN121" s="170">
        <f t="shared" si="108"/>
        <v>0</v>
      </c>
      <c r="AO121" s="170">
        <f t="shared" si="108"/>
        <v>0</v>
      </c>
      <c r="AP121" s="170">
        <f t="shared" si="108"/>
        <v>0</v>
      </c>
      <c r="AQ121" s="170">
        <f t="shared" si="108"/>
        <v>0</v>
      </c>
      <c r="AR121" s="170">
        <f t="shared" si="108"/>
        <v>0</v>
      </c>
      <c r="AS121" s="170">
        <f t="shared" si="108"/>
        <v>0</v>
      </c>
      <c r="AT121" s="170">
        <f t="shared" si="108"/>
        <v>0</v>
      </c>
      <c r="AU121" s="170">
        <f t="shared" si="108"/>
        <v>0</v>
      </c>
      <c r="AV121" s="170">
        <f t="shared" si="108"/>
        <v>0</v>
      </c>
      <c r="AW121" s="170">
        <f t="shared" si="108"/>
        <v>0</v>
      </c>
      <c r="AX121" s="170">
        <f t="shared" si="109"/>
        <v>0</v>
      </c>
      <c r="AY121" s="170">
        <f t="shared" si="109"/>
        <v>0</v>
      </c>
      <c r="AZ121" s="170">
        <f t="shared" si="109"/>
        <v>0</v>
      </c>
      <c r="BA121" s="170">
        <f t="shared" si="109"/>
        <v>0</v>
      </c>
      <c r="BB121" s="170">
        <f t="shared" si="109"/>
        <v>0</v>
      </c>
      <c r="BC121" s="170">
        <f t="shared" si="109"/>
        <v>0</v>
      </c>
      <c r="BD121" s="170">
        <f t="shared" si="109"/>
        <v>0</v>
      </c>
      <c r="BE121" s="170">
        <f t="shared" si="109"/>
        <v>0</v>
      </c>
      <c r="BF121" s="170">
        <f t="shared" si="109"/>
        <v>0</v>
      </c>
      <c r="BG121" s="170">
        <f t="shared" si="109"/>
        <v>0</v>
      </c>
      <c r="BH121" s="170">
        <f t="shared" si="110"/>
        <v>0</v>
      </c>
      <c r="BI121" s="170">
        <f t="shared" si="110"/>
        <v>0</v>
      </c>
      <c r="BJ121" s="170">
        <f t="shared" si="110"/>
        <v>0</v>
      </c>
      <c r="BK121" s="170">
        <f t="shared" si="110"/>
        <v>0</v>
      </c>
      <c r="BL121" s="170">
        <f t="shared" si="110"/>
        <v>0</v>
      </c>
      <c r="BM121" s="170">
        <f t="shared" si="110"/>
        <v>0</v>
      </c>
      <c r="BN121" s="170">
        <f t="shared" si="110"/>
        <v>0</v>
      </c>
      <c r="BO121" s="170">
        <f t="shared" si="110"/>
        <v>0</v>
      </c>
      <c r="BP121" s="170">
        <f t="shared" si="110"/>
        <v>0</v>
      </c>
      <c r="BQ121" s="170">
        <f t="shared" si="110"/>
        <v>0</v>
      </c>
      <c r="BR121" s="170">
        <f t="shared" si="111"/>
        <v>0</v>
      </c>
      <c r="BS121" s="170">
        <f t="shared" si="111"/>
        <v>0</v>
      </c>
      <c r="BT121" s="170">
        <f t="shared" si="111"/>
        <v>0</v>
      </c>
      <c r="BU121" s="170">
        <f t="shared" si="111"/>
        <v>0</v>
      </c>
      <c r="BV121" s="170">
        <f t="shared" si="111"/>
        <v>0</v>
      </c>
      <c r="BW121" s="170">
        <f t="shared" si="111"/>
        <v>0</v>
      </c>
      <c r="BX121" s="170">
        <f t="shared" si="111"/>
        <v>0</v>
      </c>
      <c r="BY121" s="170">
        <f t="shared" si="111"/>
        <v>0</v>
      </c>
      <c r="BZ121" s="170">
        <f t="shared" si="111"/>
        <v>0</v>
      </c>
      <c r="CA121" s="170">
        <f t="shared" si="111"/>
        <v>0</v>
      </c>
      <c r="CB121" s="170">
        <f t="shared" si="112"/>
        <v>0</v>
      </c>
      <c r="CC121" s="170">
        <f t="shared" si="112"/>
        <v>0</v>
      </c>
      <c r="CD121" s="170">
        <f t="shared" si="112"/>
        <v>0</v>
      </c>
      <c r="CE121" s="170">
        <f t="shared" si="112"/>
        <v>0</v>
      </c>
      <c r="CF121" s="170">
        <f t="shared" si="112"/>
        <v>0</v>
      </c>
      <c r="CG121" s="170">
        <f t="shared" si="112"/>
        <v>0</v>
      </c>
      <c r="CH121" s="170">
        <f t="shared" si="112"/>
        <v>0</v>
      </c>
    </row>
    <row r="122" spans="6:86" outlineLevel="1" x14ac:dyDescent="0.2">
      <c r="F122" s="96">
        <f>Ts_First_Fin_Yr-1+ROWS(F$120:F122)</f>
        <v>2026</v>
      </c>
      <c r="G122" s="18">
        <f t="shared" si="103"/>
        <v>15</v>
      </c>
      <c r="H122" s="45">
        <f t="shared" si="104"/>
        <v>14.3</v>
      </c>
      <c r="J122" s="170">
        <f t="shared" si="105"/>
        <v>0</v>
      </c>
      <c r="K122" s="170">
        <f t="shared" si="105"/>
        <v>0</v>
      </c>
      <c r="L122" s="170">
        <f t="shared" si="105"/>
        <v>0</v>
      </c>
      <c r="M122" s="170">
        <f t="shared" si="105"/>
        <v>0.95333333333333337</v>
      </c>
      <c r="N122" s="170">
        <f t="shared" si="105"/>
        <v>0.95333333333333337</v>
      </c>
      <c r="O122" s="170">
        <f t="shared" si="105"/>
        <v>0.95333333333333337</v>
      </c>
      <c r="P122" s="170">
        <f t="shared" si="105"/>
        <v>0.95333333333333337</v>
      </c>
      <c r="Q122" s="170">
        <f t="shared" si="105"/>
        <v>0.95333333333333337</v>
      </c>
      <c r="R122" s="170">
        <f t="shared" si="105"/>
        <v>0.95333333333333337</v>
      </c>
      <c r="S122" s="170">
        <f t="shared" si="105"/>
        <v>0.95333333333333337</v>
      </c>
      <c r="T122" s="170">
        <f t="shared" si="106"/>
        <v>0.95333333333333337</v>
      </c>
      <c r="U122" s="170">
        <f t="shared" si="106"/>
        <v>0.95333333333333337</v>
      </c>
      <c r="V122" s="170">
        <f t="shared" si="106"/>
        <v>0.95333333333333337</v>
      </c>
      <c r="W122" s="170">
        <f t="shared" si="106"/>
        <v>0.95333333333333337</v>
      </c>
      <c r="X122" s="170">
        <f t="shared" si="106"/>
        <v>0.95333333333333337</v>
      </c>
      <c r="Y122" s="170">
        <f t="shared" si="106"/>
        <v>0.95333333333333337</v>
      </c>
      <c r="Z122" s="170">
        <f t="shared" si="106"/>
        <v>0.95333333333333337</v>
      </c>
      <c r="AA122" s="170">
        <f t="shared" si="106"/>
        <v>0.95333333333333337</v>
      </c>
      <c r="AB122" s="170">
        <f t="shared" si="106"/>
        <v>0</v>
      </c>
      <c r="AC122" s="170">
        <f t="shared" si="106"/>
        <v>0</v>
      </c>
      <c r="AD122" s="170">
        <f t="shared" si="107"/>
        <v>0</v>
      </c>
      <c r="AE122" s="170">
        <f t="shared" si="107"/>
        <v>0</v>
      </c>
      <c r="AF122" s="170">
        <f t="shared" si="107"/>
        <v>0</v>
      </c>
      <c r="AG122" s="170">
        <f t="shared" si="107"/>
        <v>0</v>
      </c>
      <c r="AH122" s="170">
        <f t="shared" si="107"/>
        <v>0</v>
      </c>
      <c r="AI122" s="170">
        <f t="shared" si="107"/>
        <v>0</v>
      </c>
      <c r="AJ122" s="170">
        <f t="shared" si="107"/>
        <v>0</v>
      </c>
      <c r="AK122" s="170">
        <f t="shared" si="107"/>
        <v>0</v>
      </c>
      <c r="AL122" s="170">
        <f t="shared" si="107"/>
        <v>0</v>
      </c>
      <c r="AM122" s="170">
        <f t="shared" si="107"/>
        <v>0</v>
      </c>
      <c r="AN122" s="170">
        <f t="shared" si="108"/>
        <v>0</v>
      </c>
      <c r="AO122" s="170">
        <f t="shared" si="108"/>
        <v>0</v>
      </c>
      <c r="AP122" s="170">
        <f t="shared" si="108"/>
        <v>0</v>
      </c>
      <c r="AQ122" s="170">
        <f t="shared" si="108"/>
        <v>0</v>
      </c>
      <c r="AR122" s="170">
        <f t="shared" si="108"/>
        <v>0</v>
      </c>
      <c r="AS122" s="170">
        <f t="shared" si="108"/>
        <v>0</v>
      </c>
      <c r="AT122" s="170">
        <f t="shared" si="108"/>
        <v>0</v>
      </c>
      <c r="AU122" s="170">
        <f t="shared" si="108"/>
        <v>0</v>
      </c>
      <c r="AV122" s="170">
        <f t="shared" si="108"/>
        <v>0</v>
      </c>
      <c r="AW122" s="170">
        <f t="shared" si="108"/>
        <v>0</v>
      </c>
      <c r="AX122" s="170">
        <f t="shared" si="109"/>
        <v>0</v>
      </c>
      <c r="AY122" s="170">
        <f t="shared" si="109"/>
        <v>0</v>
      </c>
      <c r="AZ122" s="170">
        <f t="shared" si="109"/>
        <v>0</v>
      </c>
      <c r="BA122" s="170">
        <f t="shared" si="109"/>
        <v>0</v>
      </c>
      <c r="BB122" s="170">
        <f t="shared" si="109"/>
        <v>0</v>
      </c>
      <c r="BC122" s="170">
        <f t="shared" si="109"/>
        <v>0</v>
      </c>
      <c r="BD122" s="170">
        <f t="shared" si="109"/>
        <v>0</v>
      </c>
      <c r="BE122" s="170">
        <f t="shared" si="109"/>
        <v>0</v>
      </c>
      <c r="BF122" s="170">
        <f t="shared" si="109"/>
        <v>0</v>
      </c>
      <c r="BG122" s="170">
        <f t="shared" si="109"/>
        <v>0</v>
      </c>
      <c r="BH122" s="170">
        <f t="shared" si="110"/>
        <v>0</v>
      </c>
      <c r="BI122" s="170">
        <f t="shared" si="110"/>
        <v>0</v>
      </c>
      <c r="BJ122" s="170">
        <f t="shared" si="110"/>
        <v>0</v>
      </c>
      <c r="BK122" s="170">
        <f t="shared" si="110"/>
        <v>0</v>
      </c>
      <c r="BL122" s="170">
        <f t="shared" si="110"/>
        <v>0</v>
      </c>
      <c r="BM122" s="170">
        <f t="shared" si="110"/>
        <v>0</v>
      </c>
      <c r="BN122" s="170">
        <f t="shared" si="110"/>
        <v>0</v>
      </c>
      <c r="BO122" s="170">
        <f t="shared" si="110"/>
        <v>0</v>
      </c>
      <c r="BP122" s="170">
        <f t="shared" si="110"/>
        <v>0</v>
      </c>
      <c r="BQ122" s="170">
        <f t="shared" si="110"/>
        <v>0</v>
      </c>
      <c r="BR122" s="170">
        <f t="shared" si="111"/>
        <v>0</v>
      </c>
      <c r="BS122" s="170">
        <f t="shared" si="111"/>
        <v>0</v>
      </c>
      <c r="BT122" s="170">
        <f t="shared" si="111"/>
        <v>0</v>
      </c>
      <c r="BU122" s="170">
        <f t="shared" si="111"/>
        <v>0</v>
      </c>
      <c r="BV122" s="170">
        <f t="shared" si="111"/>
        <v>0</v>
      </c>
      <c r="BW122" s="170">
        <f t="shared" si="111"/>
        <v>0</v>
      </c>
      <c r="BX122" s="170">
        <f t="shared" si="111"/>
        <v>0</v>
      </c>
      <c r="BY122" s="170">
        <f t="shared" si="111"/>
        <v>0</v>
      </c>
      <c r="BZ122" s="170">
        <f t="shared" si="111"/>
        <v>0</v>
      </c>
      <c r="CA122" s="170">
        <f t="shared" si="111"/>
        <v>0</v>
      </c>
      <c r="CB122" s="170">
        <f t="shared" si="112"/>
        <v>0</v>
      </c>
      <c r="CC122" s="170">
        <f t="shared" si="112"/>
        <v>0</v>
      </c>
      <c r="CD122" s="170">
        <f t="shared" si="112"/>
        <v>0</v>
      </c>
      <c r="CE122" s="170">
        <f t="shared" si="112"/>
        <v>0</v>
      </c>
      <c r="CF122" s="170">
        <f t="shared" si="112"/>
        <v>0</v>
      </c>
      <c r="CG122" s="170">
        <f t="shared" si="112"/>
        <v>0</v>
      </c>
      <c r="CH122" s="170">
        <f t="shared" si="112"/>
        <v>0</v>
      </c>
    </row>
    <row r="123" spans="6:86" outlineLevel="1" x14ac:dyDescent="0.2">
      <c r="F123" s="96">
        <f>Ts_First_Fin_Yr-1+ROWS(F$120:F123)</f>
        <v>2027</v>
      </c>
      <c r="G123" s="18">
        <f t="shared" si="103"/>
        <v>15</v>
      </c>
      <c r="H123" s="45">
        <f t="shared" si="104"/>
        <v>11.3</v>
      </c>
      <c r="J123" s="170">
        <f t="shared" si="105"/>
        <v>0</v>
      </c>
      <c r="K123" s="170">
        <f t="shared" si="105"/>
        <v>0</v>
      </c>
      <c r="L123" s="170">
        <f t="shared" si="105"/>
        <v>0</v>
      </c>
      <c r="M123" s="170">
        <f t="shared" si="105"/>
        <v>0</v>
      </c>
      <c r="N123" s="170">
        <f t="shared" si="105"/>
        <v>0.75333333333333341</v>
      </c>
      <c r="O123" s="170">
        <f t="shared" si="105"/>
        <v>0.75333333333333341</v>
      </c>
      <c r="P123" s="170">
        <f t="shared" si="105"/>
        <v>0.75333333333333341</v>
      </c>
      <c r="Q123" s="170">
        <f t="shared" si="105"/>
        <v>0.75333333333333341</v>
      </c>
      <c r="R123" s="170">
        <f t="shared" si="105"/>
        <v>0.75333333333333341</v>
      </c>
      <c r="S123" s="170">
        <f t="shared" si="105"/>
        <v>0.75333333333333341</v>
      </c>
      <c r="T123" s="170">
        <f t="shared" si="106"/>
        <v>0.75333333333333341</v>
      </c>
      <c r="U123" s="170">
        <f t="shared" si="106"/>
        <v>0.75333333333333341</v>
      </c>
      <c r="V123" s="170">
        <f t="shared" si="106"/>
        <v>0.75333333333333341</v>
      </c>
      <c r="W123" s="170">
        <f t="shared" si="106"/>
        <v>0.75333333333333341</v>
      </c>
      <c r="X123" s="170">
        <f t="shared" si="106"/>
        <v>0.75333333333333341</v>
      </c>
      <c r="Y123" s="170">
        <f t="shared" si="106"/>
        <v>0.75333333333333341</v>
      </c>
      <c r="Z123" s="170">
        <f t="shared" si="106"/>
        <v>0.75333333333333341</v>
      </c>
      <c r="AA123" s="170">
        <f t="shared" si="106"/>
        <v>0.75333333333333341</v>
      </c>
      <c r="AB123" s="170">
        <f t="shared" si="106"/>
        <v>0.75333333333333341</v>
      </c>
      <c r="AC123" s="170">
        <f t="shared" si="106"/>
        <v>0</v>
      </c>
      <c r="AD123" s="170">
        <f t="shared" si="107"/>
        <v>0</v>
      </c>
      <c r="AE123" s="170">
        <f t="shared" si="107"/>
        <v>0</v>
      </c>
      <c r="AF123" s="170">
        <f t="shared" si="107"/>
        <v>0</v>
      </c>
      <c r="AG123" s="170">
        <f t="shared" si="107"/>
        <v>0</v>
      </c>
      <c r="AH123" s="170">
        <f t="shared" si="107"/>
        <v>0</v>
      </c>
      <c r="AI123" s="170">
        <f t="shared" si="107"/>
        <v>0</v>
      </c>
      <c r="AJ123" s="170">
        <f t="shared" si="107"/>
        <v>0</v>
      </c>
      <c r="AK123" s="170">
        <f t="shared" si="107"/>
        <v>0</v>
      </c>
      <c r="AL123" s="170">
        <f t="shared" si="107"/>
        <v>0</v>
      </c>
      <c r="AM123" s="170">
        <f t="shared" si="107"/>
        <v>0</v>
      </c>
      <c r="AN123" s="170">
        <f t="shared" si="108"/>
        <v>0</v>
      </c>
      <c r="AO123" s="170">
        <f t="shared" si="108"/>
        <v>0</v>
      </c>
      <c r="AP123" s="170">
        <f t="shared" si="108"/>
        <v>0</v>
      </c>
      <c r="AQ123" s="170">
        <f t="shared" si="108"/>
        <v>0</v>
      </c>
      <c r="AR123" s="170">
        <f t="shared" si="108"/>
        <v>0</v>
      </c>
      <c r="AS123" s="170">
        <f t="shared" si="108"/>
        <v>0</v>
      </c>
      <c r="AT123" s="170">
        <f t="shared" si="108"/>
        <v>0</v>
      </c>
      <c r="AU123" s="170">
        <f t="shared" si="108"/>
        <v>0</v>
      </c>
      <c r="AV123" s="170">
        <f t="shared" si="108"/>
        <v>0</v>
      </c>
      <c r="AW123" s="170">
        <f t="shared" si="108"/>
        <v>0</v>
      </c>
      <c r="AX123" s="170">
        <f t="shared" si="109"/>
        <v>0</v>
      </c>
      <c r="AY123" s="170">
        <f t="shared" si="109"/>
        <v>0</v>
      </c>
      <c r="AZ123" s="170">
        <f t="shared" si="109"/>
        <v>0</v>
      </c>
      <c r="BA123" s="170">
        <f t="shared" si="109"/>
        <v>0</v>
      </c>
      <c r="BB123" s="170">
        <f t="shared" si="109"/>
        <v>0</v>
      </c>
      <c r="BC123" s="170">
        <f t="shared" si="109"/>
        <v>0</v>
      </c>
      <c r="BD123" s="170">
        <f t="shared" si="109"/>
        <v>0</v>
      </c>
      <c r="BE123" s="170">
        <f t="shared" si="109"/>
        <v>0</v>
      </c>
      <c r="BF123" s="170">
        <f t="shared" si="109"/>
        <v>0</v>
      </c>
      <c r="BG123" s="170">
        <f t="shared" si="109"/>
        <v>0</v>
      </c>
      <c r="BH123" s="170">
        <f t="shared" si="110"/>
        <v>0</v>
      </c>
      <c r="BI123" s="170">
        <f t="shared" si="110"/>
        <v>0</v>
      </c>
      <c r="BJ123" s="170">
        <f t="shared" si="110"/>
        <v>0</v>
      </c>
      <c r="BK123" s="170">
        <f t="shared" si="110"/>
        <v>0</v>
      </c>
      <c r="BL123" s="170">
        <f t="shared" si="110"/>
        <v>0</v>
      </c>
      <c r="BM123" s="170">
        <f t="shared" si="110"/>
        <v>0</v>
      </c>
      <c r="BN123" s="170">
        <f t="shared" si="110"/>
        <v>0</v>
      </c>
      <c r="BO123" s="170">
        <f t="shared" si="110"/>
        <v>0</v>
      </c>
      <c r="BP123" s="170">
        <f t="shared" si="110"/>
        <v>0</v>
      </c>
      <c r="BQ123" s="170">
        <f t="shared" si="110"/>
        <v>0</v>
      </c>
      <c r="BR123" s="170">
        <f t="shared" si="111"/>
        <v>0</v>
      </c>
      <c r="BS123" s="170">
        <f t="shared" si="111"/>
        <v>0</v>
      </c>
      <c r="BT123" s="170">
        <f t="shared" si="111"/>
        <v>0</v>
      </c>
      <c r="BU123" s="170">
        <f t="shared" si="111"/>
        <v>0</v>
      </c>
      <c r="BV123" s="170">
        <f t="shared" si="111"/>
        <v>0</v>
      </c>
      <c r="BW123" s="170">
        <f t="shared" si="111"/>
        <v>0</v>
      </c>
      <c r="BX123" s="170">
        <f t="shared" si="111"/>
        <v>0</v>
      </c>
      <c r="BY123" s="170">
        <f t="shared" si="111"/>
        <v>0</v>
      </c>
      <c r="BZ123" s="170">
        <f t="shared" si="111"/>
        <v>0</v>
      </c>
      <c r="CA123" s="170">
        <f t="shared" si="111"/>
        <v>0</v>
      </c>
      <c r="CB123" s="170">
        <f t="shared" si="112"/>
        <v>0</v>
      </c>
      <c r="CC123" s="170">
        <f t="shared" si="112"/>
        <v>0</v>
      </c>
      <c r="CD123" s="170">
        <f t="shared" si="112"/>
        <v>0</v>
      </c>
      <c r="CE123" s="170">
        <f t="shared" si="112"/>
        <v>0</v>
      </c>
      <c r="CF123" s="170">
        <f t="shared" si="112"/>
        <v>0</v>
      </c>
      <c r="CG123" s="170">
        <f t="shared" si="112"/>
        <v>0</v>
      </c>
      <c r="CH123" s="170">
        <f t="shared" si="112"/>
        <v>0</v>
      </c>
    </row>
    <row r="124" spans="6:86" outlineLevel="1" x14ac:dyDescent="0.2">
      <c r="F124" s="96">
        <f>Ts_First_Fin_Yr-1+ROWS(F$120:F124)</f>
        <v>2028</v>
      </c>
      <c r="G124" s="18">
        <f t="shared" si="103"/>
        <v>15</v>
      </c>
      <c r="H124" s="45">
        <f t="shared" si="104"/>
        <v>9.6999999999999993</v>
      </c>
      <c r="J124" s="170">
        <f t="shared" si="105"/>
        <v>0</v>
      </c>
      <c r="K124" s="170">
        <f t="shared" si="105"/>
        <v>0</v>
      </c>
      <c r="L124" s="170">
        <f t="shared" si="105"/>
        <v>0</v>
      </c>
      <c r="M124" s="170">
        <f t="shared" si="105"/>
        <v>0</v>
      </c>
      <c r="N124" s="170">
        <f t="shared" si="105"/>
        <v>0</v>
      </c>
      <c r="O124" s="170">
        <f t="shared" si="105"/>
        <v>0.64666666666666661</v>
      </c>
      <c r="P124" s="170">
        <f t="shared" si="105"/>
        <v>0.64666666666666661</v>
      </c>
      <c r="Q124" s="170">
        <f t="shared" si="105"/>
        <v>0.64666666666666661</v>
      </c>
      <c r="R124" s="170">
        <f t="shared" si="105"/>
        <v>0.64666666666666661</v>
      </c>
      <c r="S124" s="170">
        <f t="shared" si="105"/>
        <v>0.64666666666666661</v>
      </c>
      <c r="T124" s="170">
        <f t="shared" si="106"/>
        <v>0.64666666666666661</v>
      </c>
      <c r="U124" s="170">
        <f t="shared" si="106"/>
        <v>0.64666666666666661</v>
      </c>
      <c r="V124" s="170">
        <f t="shared" si="106"/>
        <v>0.64666666666666661</v>
      </c>
      <c r="W124" s="170">
        <f t="shared" si="106"/>
        <v>0.64666666666666661</v>
      </c>
      <c r="X124" s="170">
        <f t="shared" si="106"/>
        <v>0.64666666666666661</v>
      </c>
      <c r="Y124" s="170">
        <f t="shared" si="106"/>
        <v>0.64666666666666661</v>
      </c>
      <c r="Z124" s="170">
        <f t="shared" si="106"/>
        <v>0.64666666666666661</v>
      </c>
      <c r="AA124" s="170">
        <f t="shared" si="106"/>
        <v>0.64666666666666661</v>
      </c>
      <c r="AB124" s="170">
        <f t="shared" si="106"/>
        <v>0.64666666666666661</v>
      </c>
      <c r="AC124" s="170">
        <f t="shared" si="106"/>
        <v>0.64666666666666661</v>
      </c>
      <c r="AD124" s="170">
        <f t="shared" si="107"/>
        <v>0</v>
      </c>
      <c r="AE124" s="170">
        <f t="shared" si="107"/>
        <v>0</v>
      </c>
      <c r="AF124" s="170">
        <f t="shared" si="107"/>
        <v>0</v>
      </c>
      <c r="AG124" s="170">
        <f t="shared" si="107"/>
        <v>0</v>
      </c>
      <c r="AH124" s="170">
        <f t="shared" si="107"/>
        <v>0</v>
      </c>
      <c r="AI124" s="170">
        <f t="shared" si="107"/>
        <v>0</v>
      </c>
      <c r="AJ124" s="170">
        <f t="shared" si="107"/>
        <v>0</v>
      </c>
      <c r="AK124" s="170">
        <f t="shared" si="107"/>
        <v>0</v>
      </c>
      <c r="AL124" s="170">
        <f t="shared" si="107"/>
        <v>0</v>
      </c>
      <c r="AM124" s="170">
        <f t="shared" si="107"/>
        <v>0</v>
      </c>
      <c r="AN124" s="170">
        <f t="shared" si="108"/>
        <v>0</v>
      </c>
      <c r="AO124" s="170">
        <f t="shared" si="108"/>
        <v>0</v>
      </c>
      <c r="AP124" s="170">
        <f t="shared" si="108"/>
        <v>0</v>
      </c>
      <c r="AQ124" s="170">
        <f t="shared" si="108"/>
        <v>0</v>
      </c>
      <c r="AR124" s="170">
        <f t="shared" si="108"/>
        <v>0</v>
      </c>
      <c r="AS124" s="170">
        <f t="shared" si="108"/>
        <v>0</v>
      </c>
      <c r="AT124" s="170">
        <f t="shared" si="108"/>
        <v>0</v>
      </c>
      <c r="AU124" s="170">
        <f t="shared" si="108"/>
        <v>0</v>
      </c>
      <c r="AV124" s="170">
        <f t="shared" si="108"/>
        <v>0</v>
      </c>
      <c r="AW124" s="170">
        <f t="shared" si="108"/>
        <v>0</v>
      </c>
      <c r="AX124" s="170">
        <f t="shared" si="109"/>
        <v>0</v>
      </c>
      <c r="AY124" s="170">
        <f t="shared" si="109"/>
        <v>0</v>
      </c>
      <c r="AZ124" s="170">
        <f t="shared" si="109"/>
        <v>0</v>
      </c>
      <c r="BA124" s="170">
        <f t="shared" si="109"/>
        <v>0</v>
      </c>
      <c r="BB124" s="170">
        <f t="shared" si="109"/>
        <v>0</v>
      </c>
      <c r="BC124" s="170">
        <f t="shared" si="109"/>
        <v>0</v>
      </c>
      <c r="BD124" s="170">
        <f t="shared" si="109"/>
        <v>0</v>
      </c>
      <c r="BE124" s="170">
        <f t="shared" si="109"/>
        <v>0</v>
      </c>
      <c r="BF124" s="170">
        <f t="shared" si="109"/>
        <v>0</v>
      </c>
      <c r="BG124" s="170">
        <f t="shared" si="109"/>
        <v>0</v>
      </c>
      <c r="BH124" s="170">
        <f t="shared" si="110"/>
        <v>0</v>
      </c>
      <c r="BI124" s="170">
        <f t="shared" si="110"/>
        <v>0</v>
      </c>
      <c r="BJ124" s="170">
        <f t="shared" si="110"/>
        <v>0</v>
      </c>
      <c r="BK124" s="170">
        <f t="shared" si="110"/>
        <v>0</v>
      </c>
      <c r="BL124" s="170">
        <f t="shared" si="110"/>
        <v>0</v>
      </c>
      <c r="BM124" s="170">
        <f t="shared" si="110"/>
        <v>0</v>
      </c>
      <c r="BN124" s="170">
        <f t="shared" si="110"/>
        <v>0</v>
      </c>
      <c r="BO124" s="170">
        <f t="shared" si="110"/>
        <v>0</v>
      </c>
      <c r="BP124" s="170">
        <f t="shared" si="110"/>
        <v>0</v>
      </c>
      <c r="BQ124" s="170">
        <f t="shared" si="110"/>
        <v>0</v>
      </c>
      <c r="BR124" s="170">
        <f t="shared" si="111"/>
        <v>0</v>
      </c>
      <c r="BS124" s="170">
        <f t="shared" si="111"/>
        <v>0</v>
      </c>
      <c r="BT124" s="170">
        <f t="shared" si="111"/>
        <v>0</v>
      </c>
      <c r="BU124" s="170">
        <f t="shared" si="111"/>
        <v>0</v>
      </c>
      <c r="BV124" s="170">
        <f t="shared" si="111"/>
        <v>0</v>
      </c>
      <c r="BW124" s="170">
        <f t="shared" si="111"/>
        <v>0</v>
      </c>
      <c r="BX124" s="170">
        <f t="shared" si="111"/>
        <v>0</v>
      </c>
      <c r="BY124" s="170">
        <f t="shared" si="111"/>
        <v>0</v>
      </c>
      <c r="BZ124" s="170">
        <f t="shared" si="111"/>
        <v>0</v>
      </c>
      <c r="CA124" s="170">
        <f t="shared" si="111"/>
        <v>0</v>
      </c>
      <c r="CB124" s="170">
        <f t="shared" si="112"/>
        <v>0</v>
      </c>
      <c r="CC124" s="170">
        <f t="shared" si="112"/>
        <v>0</v>
      </c>
      <c r="CD124" s="170">
        <f t="shared" si="112"/>
        <v>0</v>
      </c>
      <c r="CE124" s="170">
        <f t="shared" si="112"/>
        <v>0</v>
      </c>
      <c r="CF124" s="170">
        <f t="shared" si="112"/>
        <v>0</v>
      </c>
      <c r="CG124" s="170">
        <f t="shared" si="112"/>
        <v>0</v>
      </c>
      <c r="CH124" s="170">
        <f t="shared" si="112"/>
        <v>0</v>
      </c>
    </row>
    <row r="125" spans="6:86" outlineLevel="1" x14ac:dyDescent="0.2">
      <c r="F125" s="96">
        <f>Ts_First_Fin_Yr-1+ROWS(F$120:F125)</f>
        <v>2029</v>
      </c>
      <c r="G125" s="18">
        <f t="shared" si="103"/>
        <v>15</v>
      </c>
      <c r="H125" s="45">
        <f t="shared" si="104"/>
        <v>8.2471376470318969</v>
      </c>
      <c r="J125" s="170">
        <f t="shared" si="105"/>
        <v>0</v>
      </c>
      <c r="K125" s="170">
        <f t="shared" si="105"/>
        <v>0</v>
      </c>
      <c r="L125" s="170">
        <f t="shared" si="105"/>
        <v>0</v>
      </c>
      <c r="M125" s="170">
        <f t="shared" si="105"/>
        <v>0</v>
      </c>
      <c r="N125" s="170">
        <f t="shared" si="105"/>
        <v>0</v>
      </c>
      <c r="O125" s="170">
        <f t="shared" si="105"/>
        <v>0</v>
      </c>
      <c r="P125" s="170">
        <f t="shared" si="105"/>
        <v>0.54980917646879313</v>
      </c>
      <c r="Q125" s="170">
        <f t="shared" si="105"/>
        <v>0.54980917646879313</v>
      </c>
      <c r="R125" s="170">
        <f t="shared" si="105"/>
        <v>0.54980917646879313</v>
      </c>
      <c r="S125" s="170">
        <f t="shared" si="105"/>
        <v>0.54980917646879313</v>
      </c>
      <c r="T125" s="170">
        <f t="shared" si="106"/>
        <v>0.54980917646879313</v>
      </c>
      <c r="U125" s="170">
        <f t="shared" si="106"/>
        <v>0.54980917646879313</v>
      </c>
      <c r="V125" s="170">
        <f t="shared" si="106"/>
        <v>0.54980917646879313</v>
      </c>
      <c r="W125" s="170">
        <f t="shared" si="106"/>
        <v>0.54980917646879313</v>
      </c>
      <c r="X125" s="170">
        <f t="shared" si="106"/>
        <v>0.54980917646879313</v>
      </c>
      <c r="Y125" s="170">
        <f t="shared" si="106"/>
        <v>0.54980917646879313</v>
      </c>
      <c r="Z125" s="170">
        <f t="shared" si="106"/>
        <v>0.54980917646879313</v>
      </c>
      <c r="AA125" s="170">
        <f t="shared" si="106"/>
        <v>0.54980917646879313</v>
      </c>
      <c r="AB125" s="170">
        <f t="shared" si="106"/>
        <v>0.54980917646879313</v>
      </c>
      <c r="AC125" s="170">
        <f t="shared" si="106"/>
        <v>0.54980917646879313</v>
      </c>
      <c r="AD125" s="170">
        <f t="shared" si="107"/>
        <v>0.54980917646879313</v>
      </c>
      <c r="AE125" s="170">
        <f t="shared" si="107"/>
        <v>0</v>
      </c>
      <c r="AF125" s="170">
        <f t="shared" si="107"/>
        <v>0</v>
      </c>
      <c r="AG125" s="170">
        <f t="shared" si="107"/>
        <v>0</v>
      </c>
      <c r="AH125" s="170">
        <f t="shared" si="107"/>
        <v>0</v>
      </c>
      <c r="AI125" s="170">
        <f t="shared" si="107"/>
        <v>0</v>
      </c>
      <c r="AJ125" s="170">
        <f t="shared" si="107"/>
        <v>0</v>
      </c>
      <c r="AK125" s="170">
        <f t="shared" si="107"/>
        <v>0</v>
      </c>
      <c r="AL125" s="170">
        <f t="shared" si="107"/>
        <v>0</v>
      </c>
      <c r="AM125" s="170">
        <f t="shared" si="107"/>
        <v>0</v>
      </c>
      <c r="AN125" s="170">
        <f t="shared" si="108"/>
        <v>0</v>
      </c>
      <c r="AO125" s="170">
        <f t="shared" si="108"/>
        <v>0</v>
      </c>
      <c r="AP125" s="170">
        <f t="shared" si="108"/>
        <v>0</v>
      </c>
      <c r="AQ125" s="170">
        <f t="shared" si="108"/>
        <v>0</v>
      </c>
      <c r="AR125" s="170">
        <f t="shared" si="108"/>
        <v>0</v>
      </c>
      <c r="AS125" s="170">
        <f t="shared" si="108"/>
        <v>0</v>
      </c>
      <c r="AT125" s="170">
        <f t="shared" si="108"/>
        <v>0</v>
      </c>
      <c r="AU125" s="170">
        <f t="shared" si="108"/>
        <v>0</v>
      </c>
      <c r="AV125" s="170">
        <f t="shared" si="108"/>
        <v>0</v>
      </c>
      <c r="AW125" s="170">
        <f t="shared" si="108"/>
        <v>0</v>
      </c>
      <c r="AX125" s="170">
        <f t="shared" si="109"/>
        <v>0</v>
      </c>
      <c r="AY125" s="170">
        <f t="shared" si="109"/>
        <v>0</v>
      </c>
      <c r="AZ125" s="170">
        <f t="shared" si="109"/>
        <v>0</v>
      </c>
      <c r="BA125" s="170">
        <f t="shared" si="109"/>
        <v>0</v>
      </c>
      <c r="BB125" s="170">
        <f t="shared" si="109"/>
        <v>0</v>
      </c>
      <c r="BC125" s="170">
        <f t="shared" si="109"/>
        <v>0</v>
      </c>
      <c r="BD125" s="170">
        <f t="shared" si="109"/>
        <v>0</v>
      </c>
      <c r="BE125" s="170">
        <f t="shared" si="109"/>
        <v>0</v>
      </c>
      <c r="BF125" s="170">
        <f t="shared" si="109"/>
        <v>0</v>
      </c>
      <c r="BG125" s="170">
        <f t="shared" si="109"/>
        <v>0</v>
      </c>
      <c r="BH125" s="170">
        <f t="shared" si="110"/>
        <v>0</v>
      </c>
      <c r="BI125" s="170">
        <f t="shared" si="110"/>
        <v>0</v>
      </c>
      <c r="BJ125" s="170">
        <f t="shared" si="110"/>
        <v>0</v>
      </c>
      <c r="BK125" s="170">
        <f t="shared" si="110"/>
        <v>0</v>
      </c>
      <c r="BL125" s="170">
        <f t="shared" si="110"/>
        <v>0</v>
      </c>
      <c r="BM125" s="170">
        <f t="shared" si="110"/>
        <v>0</v>
      </c>
      <c r="BN125" s="170">
        <f t="shared" si="110"/>
        <v>0</v>
      </c>
      <c r="BO125" s="170">
        <f t="shared" si="110"/>
        <v>0</v>
      </c>
      <c r="BP125" s="170">
        <f t="shared" si="110"/>
        <v>0</v>
      </c>
      <c r="BQ125" s="170">
        <f t="shared" si="110"/>
        <v>0</v>
      </c>
      <c r="BR125" s="170">
        <f t="shared" si="111"/>
        <v>0</v>
      </c>
      <c r="BS125" s="170">
        <f t="shared" si="111"/>
        <v>0</v>
      </c>
      <c r="BT125" s="170">
        <f t="shared" si="111"/>
        <v>0</v>
      </c>
      <c r="BU125" s="170">
        <f t="shared" si="111"/>
        <v>0</v>
      </c>
      <c r="BV125" s="170">
        <f t="shared" si="111"/>
        <v>0</v>
      </c>
      <c r="BW125" s="170">
        <f t="shared" si="111"/>
        <v>0</v>
      </c>
      <c r="BX125" s="170">
        <f t="shared" si="111"/>
        <v>0</v>
      </c>
      <c r="BY125" s="170">
        <f t="shared" si="111"/>
        <v>0</v>
      </c>
      <c r="BZ125" s="170">
        <f t="shared" si="111"/>
        <v>0</v>
      </c>
      <c r="CA125" s="170">
        <f t="shared" si="111"/>
        <v>0</v>
      </c>
      <c r="CB125" s="170">
        <f t="shared" si="112"/>
        <v>0</v>
      </c>
      <c r="CC125" s="170">
        <f t="shared" si="112"/>
        <v>0</v>
      </c>
      <c r="CD125" s="170">
        <f t="shared" si="112"/>
        <v>0</v>
      </c>
      <c r="CE125" s="170">
        <f t="shared" si="112"/>
        <v>0</v>
      </c>
      <c r="CF125" s="170">
        <f t="shared" si="112"/>
        <v>0</v>
      </c>
      <c r="CG125" s="170">
        <f t="shared" si="112"/>
        <v>0</v>
      </c>
      <c r="CH125" s="170">
        <f t="shared" si="112"/>
        <v>0</v>
      </c>
    </row>
    <row r="126" spans="6:86" outlineLevel="1" x14ac:dyDescent="0.2">
      <c r="F126" s="96">
        <f>Ts_First_Fin_Yr-1+ROWS(F$120:F126)</f>
        <v>2030</v>
      </c>
      <c r="G126" s="18">
        <f t="shared" si="103"/>
        <v>15</v>
      </c>
      <c r="H126" s="45">
        <f t="shared" si="104"/>
        <v>8.2320825739065757</v>
      </c>
      <c r="J126" s="170">
        <f t="shared" si="105"/>
        <v>0</v>
      </c>
      <c r="K126" s="170">
        <f t="shared" si="105"/>
        <v>0</v>
      </c>
      <c r="L126" s="170">
        <f t="shared" si="105"/>
        <v>0</v>
      </c>
      <c r="M126" s="170">
        <f t="shared" si="105"/>
        <v>0</v>
      </c>
      <c r="N126" s="170">
        <f t="shared" si="105"/>
        <v>0</v>
      </c>
      <c r="O126" s="170">
        <f t="shared" si="105"/>
        <v>0</v>
      </c>
      <c r="P126" s="170">
        <f t="shared" si="105"/>
        <v>0</v>
      </c>
      <c r="Q126" s="170">
        <f t="shared" si="105"/>
        <v>0.548805504927105</v>
      </c>
      <c r="R126" s="170">
        <f t="shared" si="105"/>
        <v>0.548805504927105</v>
      </c>
      <c r="S126" s="170">
        <f t="shared" si="105"/>
        <v>0.548805504927105</v>
      </c>
      <c r="T126" s="170">
        <f t="shared" si="106"/>
        <v>0.548805504927105</v>
      </c>
      <c r="U126" s="170">
        <f t="shared" si="106"/>
        <v>0.548805504927105</v>
      </c>
      <c r="V126" s="170">
        <f t="shared" si="106"/>
        <v>0.548805504927105</v>
      </c>
      <c r="W126" s="170">
        <f t="shared" si="106"/>
        <v>0.548805504927105</v>
      </c>
      <c r="X126" s="170">
        <f t="shared" si="106"/>
        <v>0.548805504927105</v>
      </c>
      <c r="Y126" s="170">
        <f t="shared" si="106"/>
        <v>0.548805504927105</v>
      </c>
      <c r="Z126" s="170">
        <f t="shared" si="106"/>
        <v>0.548805504927105</v>
      </c>
      <c r="AA126" s="170">
        <f t="shared" si="106"/>
        <v>0.548805504927105</v>
      </c>
      <c r="AB126" s="170">
        <f t="shared" si="106"/>
        <v>0.548805504927105</v>
      </c>
      <c r="AC126" s="170">
        <f t="shared" si="106"/>
        <v>0.548805504927105</v>
      </c>
      <c r="AD126" s="170">
        <f t="shared" si="107"/>
        <v>0.548805504927105</v>
      </c>
      <c r="AE126" s="170">
        <f t="shared" si="107"/>
        <v>0.548805504927105</v>
      </c>
      <c r="AF126" s="170">
        <f t="shared" si="107"/>
        <v>0</v>
      </c>
      <c r="AG126" s="170">
        <f t="shared" si="107"/>
        <v>0</v>
      </c>
      <c r="AH126" s="170">
        <f t="shared" si="107"/>
        <v>0</v>
      </c>
      <c r="AI126" s="170">
        <f t="shared" si="107"/>
        <v>0</v>
      </c>
      <c r="AJ126" s="170">
        <f t="shared" si="107"/>
        <v>0</v>
      </c>
      <c r="AK126" s="170">
        <f t="shared" si="107"/>
        <v>0</v>
      </c>
      <c r="AL126" s="170">
        <f t="shared" si="107"/>
        <v>0</v>
      </c>
      <c r="AM126" s="170">
        <f t="shared" si="107"/>
        <v>0</v>
      </c>
      <c r="AN126" s="170">
        <f t="shared" si="108"/>
        <v>0</v>
      </c>
      <c r="AO126" s="170">
        <f t="shared" si="108"/>
        <v>0</v>
      </c>
      <c r="AP126" s="170">
        <f t="shared" si="108"/>
        <v>0</v>
      </c>
      <c r="AQ126" s="170">
        <f t="shared" si="108"/>
        <v>0</v>
      </c>
      <c r="AR126" s="170">
        <f t="shared" si="108"/>
        <v>0</v>
      </c>
      <c r="AS126" s="170">
        <f t="shared" si="108"/>
        <v>0</v>
      </c>
      <c r="AT126" s="170">
        <f t="shared" si="108"/>
        <v>0</v>
      </c>
      <c r="AU126" s="170">
        <f t="shared" si="108"/>
        <v>0</v>
      </c>
      <c r="AV126" s="170">
        <f t="shared" si="108"/>
        <v>0</v>
      </c>
      <c r="AW126" s="170">
        <f t="shared" si="108"/>
        <v>0</v>
      </c>
      <c r="AX126" s="170">
        <f t="shared" si="109"/>
        <v>0</v>
      </c>
      <c r="AY126" s="170">
        <f t="shared" si="109"/>
        <v>0</v>
      </c>
      <c r="AZ126" s="170">
        <f t="shared" si="109"/>
        <v>0</v>
      </c>
      <c r="BA126" s="170">
        <f t="shared" si="109"/>
        <v>0</v>
      </c>
      <c r="BB126" s="170">
        <f t="shared" si="109"/>
        <v>0</v>
      </c>
      <c r="BC126" s="170">
        <f t="shared" si="109"/>
        <v>0</v>
      </c>
      <c r="BD126" s="170">
        <f t="shared" si="109"/>
        <v>0</v>
      </c>
      <c r="BE126" s="170">
        <f t="shared" si="109"/>
        <v>0</v>
      </c>
      <c r="BF126" s="170">
        <f t="shared" si="109"/>
        <v>0</v>
      </c>
      <c r="BG126" s="170">
        <f t="shared" si="109"/>
        <v>0</v>
      </c>
      <c r="BH126" s="170">
        <f t="shared" si="110"/>
        <v>0</v>
      </c>
      <c r="BI126" s="170">
        <f t="shared" si="110"/>
        <v>0</v>
      </c>
      <c r="BJ126" s="170">
        <f t="shared" si="110"/>
        <v>0</v>
      </c>
      <c r="BK126" s="170">
        <f t="shared" si="110"/>
        <v>0</v>
      </c>
      <c r="BL126" s="170">
        <f t="shared" si="110"/>
        <v>0</v>
      </c>
      <c r="BM126" s="170">
        <f t="shared" si="110"/>
        <v>0</v>
      </c>
      <c r="BN126" s="170">
        <f t="shared" si="110"/>
        <v>0</v>
      </c>
      <c r="BO126" s="170">
        <f t="shared" si="110"/>
        <v>0</v>
      </c>
      <c r="BP126" s="170">
        <f t="shared" si="110"/>
        <v>0</v>
      </c>
      <c r="BQ126" s="170">
        <f t="shared" si="110"/>
        <v>0</v>
      </c>
      <c r="BR126" s="170">
        <f t="shared" si="111"/>
        <v>0</v>
      </c>
      <c r="BS126" s="170">
        <f t="shared" si="111"/>
        <v>0</v>
      </c>
      <c r="BT126" s="170">
        <f t="shared" si="111"/>
        <v>0</v>
      </c>
      <c r="BU126" s="170">
        <f t="shared" si="111"/>
        <v>0</v>
      </c>
      <c r="BV126" s="170">
        <f t="shared" si="111"/>
        <v>0</v>
      </c>
      <c r="BW126" s="170">
        <f t="shared" si="111"/>
        <v>0</v>
      </c>
      <c r="BX126" s="170">
        <f t="shared" si="111"/>
        <v>0</v>
      </c>
      <c r="BY126" s="170">
        <f t="shared" si="111"/>
        <v>0</v>
      </c>
      <c r="BZ126" s="170">
        <f t="shared" si="111"/>
        <v>0</v>
      </c>
      <c r="CA126" s="170">
        <f t="shared" si="111"/>
        <v>0</v>
      </c>
      <c r="CB126" s="170">
        <f t="shared" si="112"/>
        <v>0</v>
      </c>
      <c r="CC126" s="170">
        <f t="shared" si="112"/>
        <v>0</v>
      </c>
      <c r="CD126" s="170">
        <f t="shared" si="112"/>
        <v>0</v>
      </c>
      <c r="CE126" s="170">
        <f t="shared" si="112"/>
        <v>0</v>
      </c>
      <c r="CF126" s="170">
        <f t="shared" si="112"/>
        <v>0</v>
      </c>
      <c r="CG126" s="170">
        <f t="shared" si="112"/>
        <v>0</v>
      </c>
      <c r="CH126" s="170">
        <f t="shared" si="112"/>
        <v>0</v>
      </c>
    </row>
    <row r="127" spans="6:86" outlineLevel="1" x14ac:dyDescent="0.2">
      <c r="F127" s="96">
        <f>Ts_First_Fin_Yr-1+ROWS(F$120:F127)</f>
        <v>2031</v>
      </c>
      <c r="G127" s="18">
        <f t="shared" si="103"/>
        <v>15</v>
      </c>
      <c r="H127" s="45">
        <f t="shared" si="104"/>
        <v>7.9017498830653539</v>
      </c>
      <c r="J127" s="170">
        <f t="shared" si="105"/>
        <v>0</v>
      </c>
      <c r="K127" s="170">
        <f t="shared" si="105"/>
        <v>0</v>
      </c>
      <c r="L127" s="170">
        <f t="shared" si="105"/>
        <v>0</v>
      </c>
      <c r="M127" s="170">
        <f t="shared" si="105"/>
        <v>0</v>
      </c>
      <c r="N127" s="170">
        <f t="shared" si="105"/>
        <v>0</v>
      </c>
      <c r="O127" s="170">
        <f t="shared" si="105"/>
        <v>0</v>
      </c>
      <c r="P127" s="170">
        <f t="shared" si="105"/>
        <v>0</v>
      </c>
      <c r="Q127" s="170">
        <f t="shared" si="105"/>
        <v>0</v>
      </c>
      <c r="R127" s="170">
        <f t="shared" si="105"/>
        <v>0.52678332553769025</v>
      </c>
      <c r="S127" s="170">
        <f t="shared" si="105"/>
        <v>0.52678332553769025</v>
      </c>
      <c r="T127" s="170">
        <f t="shared" si="106"/>
        <v>0.52678332553769025</v>
      </c>
      <c r="U127" s="170">
        <f t="shared" si="106"/>
        <v>0.52678332553769025</v>
      </c>
      <c r="V127" s="170">
        <f t="shared" si="106"/>
        <v>0.52678332553769025</v>
      </c>
      <c r="W127" s="170">
        <f t="shared" si="106"/>
        <v>0.52678332553769025</v>
      </c>
      <c r="X127" s="170">
        <f t="shared" si="106"/>
        <v>0.52678332553769025</v>
      </c>
      <c r="Y127" s="170">
        <f t="shared" si="106"/>
        <v>0.52678332553769025</v>
      </c>
      <c r="Z127" s="170">
        <f t="shared" si="106"/>
        <v>0.52678332553769025</v>
      </c>
      <c r="AA127" s="170">
        <f t="shared" si="106"/>
        <v>0.52678332553769025</v>
      </c>
      <c r="AB127" s="170">
        <f t="shared" si="106"/>
        <v>0.52678332553769025</v>
      </c>
      <c r="AC127" s="170">
        <f t="shared" si="106"/>
        <v>0.52678332553769025</v>
      </c>
      <c r="AD127" s="170">
        <f t="shared" si="107"/>
        <v>0.52678332553769025</v>
      </c>
      <c r="AE127" s="170">
        <f t="shared" si="107"/>
        <v>0.52678332553769025</v>
      </c>
      <c r="AF127" s="170">
        <f t="shared" si="107"/>
        <v>0.52678332553769025</v>
      </c>
      <c r="AG127" s="170">
        <f t="shared" si="107"/>
        <v>0</v>
      </c>
      <c r="AH127" s="170">
        <f t="shared" si="107"/>
        <v>0</v>
      </c>
      <c r="AI127" s="170">
        <f t="shared" si="107"/>
        <v>0</v>
      </c>
      <c r="AJ127" s="170">
        <f t="shared" si="107"/>
        <v>0</v>
      </c>
      <c r="AK127" s="170">
        <f t="shared" si="107"/>
        <v>0</v>
      </c>
      <c r="AL127" s="170">
        <f t="shared" si="107"/>
        <v>0</v>
      </c>
      <c r="AM127" s="170">
        <f t="shared" si="107"/>
        <v>0</v>
      </c>
      <c r="AN127" s="170">
        <f t="shared" si="108"/>
        <v>0</v>
      </c>
      <c r="AO127" s="170">
        <f t="shared" si="108"/>
        <v>0</v>
      </c>
      <c r="AP127" s="170">
        <f t="shared" si="108"/>
        <v>0</v>
      </c>
      <c r="AQ127" s="170">
        <f t="shared" si="108"/>
        <v>0</v>
      </c>
      <c r="AR127" s="170">
        <f t="shared" si="108"/>
        <v>0</v>
      </c>
      <c r="AS127" s="170">
        <f t="shared" si="108"/>
        <v>0</v>
      </c>
      <c r="AT127" s="170">
        <f t="shared" si="108"/>
        <v>0</v>
      </c>
      <c r="AU127" s="170">
        <f t="shared" si="108"/>
        <v>0</v>
      </c>
      <c r="AV127" s="170">
        <f t="shared" si="108"/>
        <v>0</v>
      </c>
      <c r="AW127" s="170">
        <f t="shared" si="108"/>
        <v>0</v>
      </c>
      <c r="AX127" s="170">
        <f t="shared" si="109"/>
        <v>0</v>
      </c>
      <c r="AY127" s="170">
        <f t="shared" si="109"/>
        <v>0</v>
      </c>
      <c r="AZ127" s="170">
        <f t="shared" si="109"/>
        <v>0</v>
      </c>
      <c r="BA127" s="170">
        <f t="shared" si="109"/>
        <v>0</v>
      </c>
      <c r="BB127" s="170">
        <f t="shared" si="109"/>
        <v>0</v>
      </c>
      <c r="BC127" s="170">
        <f t="shared" si="109"/>
        <v>0</v>
      </c>
      <c r="BD127" s="170">
        <f t="shared" si="109"/>
        <v>0</v>
      </c>
      <c r="BE127" s="170">
        <f t="shared" si="109"/>
        <v>0</v>
      </c>
      <c r="BF127" s="170">
        <f t="shared" si="109"/>
        <v>0</v>
      </c>
      <c r="BG127" s="170">
        <f t="shared" si="109"/>
        <v>0</v>
      </c>
      <c r="BH127" s="170">
        <f t="shared" si="110"/>
        <v>0</v>
      </c>
      <c r="BI127" s="170">
        <f t="shared" si="110"/>
        <v>0</v>
      </c>
      <c r="BJ127" s="170">
        <f t="shared" si="110"/>
        <v>0</v>
      </c>
      <c r="BK127" s="170">
        <f t="shared" si="110"/>
        <v>0</v>
      </c>
      <c r="BL127" s="170">
        <f t="shared" si="110"/>
        <v>0</v>
      </c>
      <c r="BM127" s="170">
        <f t="shared" si="110"/>
        <v>0</v>
      </c>
      <c r="BN127" s="170">
        <f t="shared" si="110"/>
        <v>0</v>
      </c>
      <c r="BO127" s="170">
        <f t="shared" si="110"/>
        <v>0</v>
      </c>
      <c r="BP127" s="170">
        <f t="shared" si="110"/>
        <v>0</v>
      </c>
      <c r="BQ127" s="170">
        <f t="shared" si="110"/>
        <v>0</v>
      </c>
      <c r="BR127" s="170">
        <f t="shared" si="111"/>
        <v>0</v>
      </c>
      <c r="BS127" s="170">
        <f t="shared" si="111"/>
        <v>0</v>
      </c>
      <c r="BT127" s="170">
        <f t="shared" si="111"/>
        <v>0</v>
      </c>
      <c r="BU127" s="170">
        <f t="shared" si="111"/>
        <v>0</v>
      </c>
      <c r="BV127" s="170">
        <f t="shared" si="111"/>
        <v>0</v>
      </c>
      <c r="BW127" s="170">
        <f t="shared" si="111"/>
        <v>0</v>
      </c>
      <c r="BX127" s="170">
        <f t="shared" si="111"/>
        <v>0</v>
      </c>
      <c r="BY127" s="170">
        <f t="shared" si="111"/>
        <v>0</v>
      </c>
      <c r="BZ127" s="170">
        <f t="shared" si="111"/>
        <v>0</v>
      </c>
      <c r="CA127" s="170">
        <f t="shared" si="111"/>
        <v>0</v>
      </c>
      <c r="CB127" s="170">
        <f t="shared" si="112"/>
        <v>0</v>
      </c>
      <c r="CC127" s="170">
        <f t="shared" si="112"/>
        <v>0</v>
      </c>
      <c r="CD127" s="170">
        <f t="shared" si="112"/>
        <v>0</v>
      </c>
      <c r="CE127" s="170">
        <f t="shared" si="112"/>
        <v>0</v>
      </c>
      <c r="CF127" s="170">
        <f t="shared" si="112"/>
        <v>0</v>
      </c>
      <c r="CG127" s="170">
        <f t="shared" si="112"/>
        <v>0</v>
      </c>
      <c r="CH127" s="170">
        <f t="shared" si="112"/>
        <v>0</v>
      </c>
    </row>
    <row r="128" spans="6:86" outlineLevel="1" x14ac:dyDescent="0.2">
      <c r="F128" s="96">
        <f>Ts_First_Fin_Yr-1+ROWS(F$120:F128)</f>
        <v>2032</v>
      </c>
      <c r="G128" s="18">
        <f t="shared" si="103"/>
        <v>15</v>
      </c>
      <c r="H128" s="45">
        <f t="shared" si="104"/>
        <v>7.58699140580205</v>
      </c>
      <c r="J128" s="170">
        <f t="shared" si="105"/>
        <v>0</v>
      </c>
      <c r="K128" s="170">
        <f t="shared" si="105"/>
        <v>0</v>
      </c>
      <c r="L128" s="170">
        <f t="shared" si="105"/>
        <v>0</v>
      </c>
      <c r="M128" s="170">
        <f t="shared" si="105"/>
        <v>0</v>
      </c>
      <c r="N128" s="170">
        <f t="shared" si="105"/>
        <v>0</v>
      </c>
      <c r="O128" s="170">
        <f t="shared" si="105"/>
        <v>0</v>
      </c>
      <c r="P128" s="170">
        <f t="shared" si="105"/>
        <v>0</v>
      </c>
      <c r="Q128" s="170">
        <f t="shared" si="105"/>
        <v>0</v>
      </c>
      <c r="R128" s="170">
        <f t="shared" si="105"/>
        <v>0</v>
      </c>
      <c r="S128" s="170">
        <f t="shared" si="105"/>
        <v>0.50579942705347003</v>
      </c>
      <c r="T128" s="170">
        <f t="shared" si="106"/>
        <v>0.50579942705347003</v>
      </c>
      <c r="U128" s="170">
        <f t="shared" si="106"/>
        <v>0.50579942705347003</v>
      </c>
      <c r="V128" s="170">
        <f t="shared" si="106"/>
        <v>0.50579942705347003</v>
      </c>
      <c r="W128" s="170">
        <f t="shared" si="106"/>
        <v>0.50579942705347003</v>
      </c>
      <c r="X128" s="170">
        <f t="shared" si="106"/>
        <v>0.50579942705347003</v>
      </c>
      <c r="Y128" s="170">
        <f t="shared" si="106"/>
        <v>0.50579942705347003</v>
      </c>
      <c r="Z128" s="170">
        <f t="shared" si="106"/>
        <v>0.50579942705347003</v>
      </c>
      <c r="AA128" s="170">
        <f t="shared" si="106"/>
        <v>0.50579942705347003</v>
      </c>
      <c r="AB128" s="170">
        <f t="shared" si="106"/>
        <v>0.50579942705347003</v>
      </c>
      <c r="AC128" s="170">
        <f t="shared" si="106"/>
        <v>0.50579942705347003</v>
      </c>
      <c r="AD128" s="170">
        <f t="shared" si="107"/>
        <v>0.50579942705347003</v>
      </c>
      <c r="AE128" s="170">
        <f t="shared" si="107"/>
        <v>0.50579942705347003</v>
      </c>
      <c r="AF128" s="170">
        <f t="shared" si="107"/>
        <v>0.50579942705347003</v>
      </c>
      <c r="AG128" s="170">
        <f t="shared" si="107"/>
        <v>0.50579942705347003</v>
      </c>
      <c r="AH128" s="170">
        <f t="shared" si="107"/>
        <v>0</v>
      </c>
      <c r="AI128" s="170">
        <f t="shared" si="107"/>
        <v>0</v>
      </c>
      <c r="AJ128" s="170">
        <f t="shared" si="107"/>
        <v>0</v>
      </c>
      <c r="AK128" s="170">
        <f t="shared" si="107"/>
        <v>0</v>
      </c>
      <c r="AL128" s="170">
        <f t="shared" si="107"/>
        <v>0</v>
      </c>
      <c r="AM128" s="170">
        <f t="shared" si="107"/>
        <v>0</v>
      </c>
      <c r="AN128" s="170">
        <f t="shared" si="108"/>
        <v>0</v>
      </c>
      <c r="AO128" s="170">
        <f t="shared" si="108"/>
        <v>0</v>
      </c>
      <c r="AP128" s="170">
        <f t="shared" si="108"/>
        <v>0</v>
      </c>
      <c r="AQ128" s="170">
        <f t="shared" si="108"/>
        <v>0</v>
      </c>
      <c r="AR128" s="170">
        <f t="shared" si="108"/>
        <v>0</v>
      </c>
      <c r="AS128" s="170">
        <f t="shared" si="108"/>
        <v>0</v>
      </c>
      <c r="AT128" s="170">
        <f t="shared" si="108"/>
        <v>0</v>
      </c>
      <c r="AU128" s="170">
        <f t="shared" si="108"/>
        <v>0</v>
      </c>
      <c r="AV128" s="170">
        <f t="shared" si="108"/>
        <v>0</v>
      </c>
      <c r="AW128" s="170">
        <f t="shared" si="108"/>
        <v>0</v>
      </c>
      <c r="AX128" s="170">
        <f t="shared" si="109"/>
        <v>0</v>
      </c>
      <c r="AY128" s="170">
        <f t="shared" si="109"/>
        <v>0</v>
      </c>
      <c r="AZ128" s="170">
        <f t="shared" si="109"/>
        <v>0</v>
      </c>
      <c r="BA128" s="170">
        <f t="shared" si="109"/>
        <v>0</v>
      </c>
      <c r="BB128" s="170">
        <f t="shared" si="109"/>
        <v>0</v>
      </c>
      <c r="BC128" s="170">
        <f t="shared" si="109"/>
        <v>0</v>
      </c>
      <c r="BD128" s="170">
        <f t="shared" si="109"/>
        <v>0</v>
      </c>
      <c r="BE128" s="170">
        <f t="shared" si="109"/>
        <v>0</v>
      </c>
      <c r="BF128" s="170">
        <f t="shared" si="109"/>
        <v>0</v>
      </c>
      <c r="BG128" s="170">
        <f t="shared" si="109"/>
        <v>0</v>
      </c>
      <c r="BH128" s="170">
        <f t="shared" si="110"/>
        <v>0</v>
      </c>
      <c r="BI128" s="170">
        <f t="shared" si="110"/>
        <v>0</v>
      </c>
      <c r="BJ128" s="170">
        <f t="shared" si="110"/>
        <v>0</v>
      </c>
      <c r="BK128" s="170">
        <f t="shared" si="110"/>
        <v>0</v>
      </c>
      <c r="BL128" s="170">
        <f t="shared" si="110"/>
        <v>0</v>
      </c>
      <c r="BM128" s="170">
        <f t="shared" si="110"/>
        <v>0</v>
      </c>
      <c r="BN128" s="170">
        <f t="shared" si="110"/>
        <v>0</v>
      </c>
      <c r="BO128" s="170">
        <f t="shared" si="110"/>
        <v>0</v>
      </c>
      <c r="BP128" s="170">
        <f t="shared" si="110"/>
        <v>0</v>
      </c>
      <c r="BQ128" s="170">
        <f t="shared" si="110"/>
        <v>0</v>
      </c>
      <c r="BR128" s="170">
        <f t="shared" si="111"/>
        <v>0</v>
      </c>
      <c r="BS128" s="170">
        <f t="shared" si="111"/>
        <v>0</v>
      </c>
      <c r="BT128" s="170">
        <f t="shared" si="111"/>
        <v>0</v>
      </c>
      <c r="BU128" s="170">
        <f t="shared" si="111"/>
        <v>0</v>
      </c>
      <c r="BV128" s="170">
        <f t="shared" si="111"/>
        <v>0</v>
      </c>
      <c r="BW128" s="170">
        <f t="shared" si="111"/>
        <v>0</v>
      </c>
      <c r="BX128" s="170">
        <f t="shared" si="111"/>
        <v>0</v>
      </c>
      <c r="BY128" s="170">
        <f t="shared" si="111"/>
        <v>0</v>
      </c>
      <c r="BZ128" s="170">
        <f t="shared" si="111"/>
        <v>0</v>
      </c>
      <c r="CA128" s="170">
        <f t="shared" si="111"/>
        <v>0</v>
      </c>
      <c r="CB128" s="170">
        <f t="shared" si="112"/>
        <v>0</v>
      </c>
      <c r="CC128" s="170">
        <f t="shared" si="112"/>
        <v>0</v>
      </c>
      <c r="CD128" s="170">
        <f t="shared" si="112"/>
        <v>0</v>
      </c>
      <c r="CE128" s="170">
        <f t="shared" si="112"/>
        <v>0</v>
      </c>
      <c r="CF128" s="170">
        <f t="shared" si="112"/>
        <v>0</v>
      </c>
      <c r="CG128" s="170">
        <f t="shared" si="112"/>
        <v>0</v>
      </c>
      <c r="CH128" s="170">
        <f t="shared" si="112"/>
        <v>0</v>
      </c>
    </row>
    <row r="129" spans="6:86" outlineLevel="1" x14ac:dyDescent="0.2">
      <c r="F129" s="96">
        <f>Ts_First_Fin_Yr-1+ROWS(F$120:F129)</f>
        <v>2033</v>
      </c>
      <c r="G129" s="18">
        <f t="shared" si="103"/>
        <v>15</v>
      </c>
      <c r="H129" s="45">
        <f t="shared" si="104"/>
        <v>7.2504290295296601</v>
      </c>
      <c r="J129" s="170">
        <f t="shared" si="105"/>
        <v>0</v>
      </c>
      <c r="K129" s="170">
        <f t="shared" si="105"/>
        <v>0</v>
      </c>
      <c r="L129" s="170">
        <f t="shared" si="105"/>
        <v>0</v>
      </c>
      <c r="M129" s="170">
        <f t="shared" si="105"/>
        <v>0</v>
      </c>
      <c r="N129" s="170">
        <f t="shared" si="105"/>
        <v>0</v>
      </c>
      <c r="O129" s="170">
        <f t="shared" si="105"/>
        <v>0</v>
      </c>
      <c r="P129" s="170">
        <f t="shared" si="105"/>
        <v>0</v>
      </c>
      <c r="Q129" s="170">
        <f t="shared" si="105"/>
        <v>0</v>
      </c>
      <c r="R129" s="170">
        <f t="shared" si="105"/>
        <v>0</v>
      </c>
      <c r="S129" s="170">
        <f t="shared" si="105"/>
        <v>0</v>
      </c>
      <c r="T129" s="170">
        <f t="shared" si="106"/>
        <v>0.48336193530197735</v>
      </c>
      <c r="U129" s="170">
        <f t="shared" si="106"/>
        <v>0.48336193530197735</v>
      </c>
      <c r="V129" s="170">
        <f t="shared" si="106"/>
        <v>0.48336193530197735</v>
      </c>
      <c r="W129" s="170">
        <f t="shared" si="106"/>
        <v>0.48336193530197735</v>
      </c>
      <c r="X129" s="170">
        <f t="shared" si="106"/>
        <v>0.48336193530197735</v>
      </c>
      <c r="Y129" s="170">
        <f t="shared" si="106"/>
        <v>0.48336193530197735</v>
      </c>
      <c r="Z129" s="170">
        <f t="shared" si="106"/>
        <v>0.48336193530197735</v>
      </c>
      <c r="AA129" s="170">
        <f t="shared" si="106"/>
        <v>0.48336193530197735</v>
      </c>
      <c r="AB129" s="170">
        <f t="shared" si="106"/>
        <v>0.48336193530197735</v>
      </c>
      <c r="AC129" s="170">
        <f t="shared" si="106"/>
        <v>0.48336193530197735</v>
      </c>
      <c r="AD129" s="170">
        <f t="shared" si="107"/>
        <v>0.48336193530197735</v>
      </c>
      <c r="AE129" s="170">
        <f t="shared" si="107"/>
        <v>0.48336193530197735</v>
      </c>
      <c r="AF129" s="170">
        <f t="shared" si="107"/>
        <v>0.48336193530197735</v>
      </c>
      <c r="AG129" s="170">
        <f t="shared" si="107"/>
        <v>0.48336193530197735</v>
      </c>
      <c r="AH129" s="170">
        <f t="shared" si="107"/>
        <v>0.48336193530197735</v>
      </c>
      <c r="AI129" s="170">
        <f t="shared" si="107"/>
        <v>0</v>
      </c>
      <c r="AJ129" s="170">
        <f t="shared" si="107"/>
        <v>0</v>
      </c>
      <c r="AK129" s="170">
        <f t="shared" si="107"/>
        <v>0</v>
      </c>
      <c r="AL129" s="170">
        <f t="shared" si="107"/>
        <v>0</v>
      </c>
      <c r="AM129" s="170">
        <f t="shared" si="107"/>
        <v>0</v>
      </c>
      <c r="AN129" s="170">
        <f t="shared" si="108"/>
        <v>0</v>
      </c>
      <c r="AO129" s="170">
        <f t="shared" si="108"/>
        <v>0</v>
      </c>
      <c r="AP129" s="170">
        <f t="shared" si="108"/>
        <v>0</v>
      </c>
      <c r="AQ129" s="170">
        <f t="shared" si="108"/>
        <v>0</v>
      </c>
      <c r="AR129" s="170">
        <f t="shared" si="108"/>
        <v>0</v>
      </c>
      <c r="AS129" s="170">
        <f t="shared" si="108"/>
        <v>0</v>
      </c>
      <c r="AT129" s="170">
        <f t="shared" si="108"/>
        <v>0</v>
      </c>
      <c r="AU129" s="170">
        <f t="shared" si="108"/>
        <v>0</v>
      </c>
      <c r="AV129" s="170">
        <f t="shared" si="108"/>
        <v>0</v>
      </c>
      <c r="AW129" s="170">
        <f t="shared" si="108"/>
        <v>0</v>
      </c>
      <c r="AX129" s="170">
        <f t="shared" si="109"/>
        <v>0</v>
      </c>
      <c r="AY129" s="170">
        <f t="shared" si="109"/>
        <v>0</v>
      </c>
      <c r="AZ129" s="170">
        <f t="shared" si="109"/>
        <v>0</v>
      </c>
      <c r="BA129" s="170">
        <f t="shared" si="109"/>
        <v>0</v>
      </c>
      <c r="BB129" s="170">
        <f t="shared" si="109"/>
        <v>0</v>
      </c>
      <c r="BC129" s="170">
        <f t="shared" si="109"/>
        <v>0</v>
      </c>
      <c r="BD129" s="170">
        <f t="shared" si="109"/>
        <v>0</v>
      </c>
      <c r="BE129" s="170">
        <f t="shared" si="109"/>
        <v>0</v>
      </c>
      <c r="BF129" s="170">
        <f t="shared" si="109"/>
        <v>0</v>
      </c>
      <c r="BG129" s="170">
        <f t="shared" si="109"/>
        <v>0</v>
      </c>
      <c r="BH129" s="170">
        <f t="shared" si="110"/>
        <v>0</v>
      </c>
      <c r="BI129" s="170">
        <f t="shared" si="110"/>
        <v>0</v>
      </c>
      <c r="BJ129" s="170">
        <f t="shared" si="110"/>
        <v>0</v>
      </c>
      <c r="BK129" s="170">
        <f t="shared" si="110"/>
        <v>0</v>
      </c>
      <c r="BL129" s="170">
        <f t="shared" si="110"/>
        <v>0</v>
      </c>
      <c r="BM129" s="170">
        <f t="shared" si="110"/>
        <v>0</v>
      </c>
      <c r="BN129" s="170">
        <f t="shared" si="110"/>
        <v>0</v>
      </c>
      <c r="BO129" s="170">
        <f t="shared" si="110"/>
        <v>0</v>
      </c>
      <c r="BP129" s="170">
        <f t="shared" si="110"/>
        <v>0</v>
      </c>
      <c r="BQ129" s="170">
        <f t="shared" si="110"/>
        <v>0</v>
      </c>
      <c r="BR129" s="170">
        <f t="shared" si="111"/>
        <v>0</v>
      </c>
      <c r="BS129" s="170">
        <f t="shared" si="111"/>
        <v>0</v>
      </c>
      <c r="BT129" s="170">
        <f t="shared" si="111"/>
        <v>0</v>
      </c>
      <c r="BU129" s="170">
        <f t="shared" si="111"/>
        <v>0</v>
      </c>
      <c r="BV129" s="170">
        <f t="shared" si="111"/>
        <v>0</v>
      </c>
      <c r="BW129" s="170">
        <f t="shared" si="111"/>
        <v>0</v>
      </c>
      <c r="BX129" s="170">
        <f t="shared" si="111"/>
        <v>0</v>
      </c>
      <c r="BY129" s="170">
        <f t="shared" si="111"/>
        <v>0</v>
      </c>
      <c r="BZ129" s="170">
        <f t="shared" si="111"/>
        <v>0</v>
      </c>
      <c r="CA129" s="170">
        <f t="shared" si="111"/>
        <v>0</v>
      </c>
      <c r="CB129" s="170">
        <f t="shared" si="112"/>
        <v>0</v>
      </c>
      <c r="CC129" s="170">
        <f t="shared" si="112"/>
        <v>0</v>
      </c>
      <c r="CD129" s="170">
        <f t="shared" si="112"/>
        <v>0</v>
      </c>
      <c r="CE129" s="170">
        <f t="shared" si="112"/>
        <v>0</v>
      </c>
      <c r="CF129" s="170">
        <f t="shared" si="112"/>
        <v>0</v>
      </c>
      <c r="CG129" s="170">
        <f t="shared" si="112"/>
        <v>0</v>
      </c>
      <c r="CH129" s="170">
        <f t="shared" si="112"/>
        <v>0</v>
      </c>
    </row>
    <row r="130" spans="6:86" outlineLevel="1" x14ac:dyDescent="0.2">
      <c r="F130" s="96">
        <f>Ts_First_Fin_Yr-1+ROWS(F$120:F130)</f>
        <v>2034</v>
      </c>
      <c r="G130" s="18">
        <f t="shared" si="103"/>
        <v>15</v>
      </c>
      <c r="H130" s="45">
        <f t="shared" si="104"/>
        <v>6.9040029846579216</v>
      </c>
      <c r="J130" s="170">
        <f t="shared" ref="J130:S139" si="113">IF(OR(J$9&lt;=$F130,J$9&gt;($F130+$G130)),0,INDEX($J$114:$CH$114,MATCH($F130,$J$9:$CH$9,0))/$G130)</f>
        <v>0</v>
      </c>
      <c r="K130" s="170">
        <f t="shared" si="113"/>
        <v>0</v>
      </c>
      <c r="L130" s="170">
        <f t="shared" si="113"/>
        <v>0</v>
      </c>
      <c r="M130" s="170">
        <f t="shared" si="113"/>
        <v>0</v>
      </c>
      <c r="N130" s="170">
        <f t="shared" si="113"/>
        <v>0</v>
      </c>
      <c r="O130" s="170">
        <f t="shared" si="113"/>
        <v>0</v>
      </c>
      <c r="P130" s="170">
        <f t="shared" si="113"/>
        <v>0</v>
      </c>
      <c r="Q130" s="170">
        <f t="shared" si="113"/>
        <v>0</v>
      </c>
      <c r="R130" s="170">
        <f t="shared" si="113"/>
        <v>0</v>
      </c>
      <c r="S130" s="170">
        <f t="shared" si="113"/>
        <v>0</v>
      </c>
      <c r="T130" s="170">
        <f t="shared" ref="T130:AC139" si="114">IF(OR(T$9&lt;=$F130,T$9&gt;($F130+$G130)),0,INDEX($J$114:$CH$114,MATCH($F130,$J$9:$CH$9,0))/$G130)</f>
        <v>0</v>
      </c>
      <c r="U130" s="170">
        <f t="shared" si="114"/>
        <v>0.46026686564386143</v>
      </c>
      <c r="V130" s="170">
        <f t="shared" si="114"/>
        <v>0.46026686564386143</v>
      </c>
      <c r="W130" s="170">
        <f t="shared" si="114"/>
        <v>0.46026686564386143</v>
      </c>
      <c r="X130" s="170">
        <f t="shared" si="114"/>
        <v>0.46026686564386143</v>
      </c>
      <c r="Y130" s="170">
        <f t="shared" si="114"/>
        <v>0.46026686564386143</v>
      </c>
      <c r="Z130" s="170">
        <f t="shared" si="114"/>
        <v>0.46026686564386143</v>
      </c>
      <c r="AA130" s="170">
        <f t="shared" si="114"/>
        <v>0.46026686564386143</v>
      </c>
      <c r="AB130" s="170">
        <f t="shared" si="114"/>
        <v>0.46026686564386143</v>
      </c>
      <c r="AC130" s="170">
        <f t="shared" si="114"/>
        <v>0.46026686564386143</v>
      </c>
      <c r="AD130" s="170">
        <f t="shared" ref="AD130:AM139" si="115">IF(OR(AD$9&lt;=$F130,AD$9&gt;($F130+$G130)),0,INDEX($J$114:$CH$114,MATCH($F130,$J$9:$CH$9,0))/$G130)</f>
        <v>0.46026686564386143</v>
      </c>
      <c r="AE130" s="170">
        <f t="shared" si="115"/>
        <v>0.46026686564386143</v>
      </c>
      <c r="AF130" s="170">
        <f t="shared" si="115"/>
        <v>0.46026686564386143</v>
      </c>
      <c r="AG130" s="170">
        <f t="shared" si="115"/>
        <v>0.46026686564386143</v>
      </c>
      <c r="AH130" s="170">
        <f t="shared" si="115"/>
        <v>0.46026686564386143</v>
      </c>
      <c r="AI130" s="170">
        <f t="shared" si="115"/>
        <v>0.46026686564386143</v>
      </c>
      <c r="AJ130" s="170">
        <f t="shared" si="115"/>
        <v>0</v>
      </c>
      <c r="AK130" s="170">
        <f t="shared" si="115"/>
        <v>0</v>
      </c>
      <c r="AL130" s="170">
        <f t="shared" si="115"/>
        <v>0</v>
      </c>
      <c r="AM130" s="170">
        <f t="shared" si="115"/>
        <v>0</v>
      </c>
      <c r="AN130" s="170">
        <f t="shared" ref="AN130:AW139" si="116">IF(OR(AN$9&lt;=$F130,AN$9&gt;($F130+$G130)),0,INDEX($J$114:$CH$114,MATCH($F130,$J$9:$CH$9,0))/$G130)</f>
        <v>0</v>
      </c>
      <c r="AO130" s="170">
        <f t="shared" si="116"/>
        <v>0</v>
      </c>
      <c r="AP130" s="170">
        <f t="shared" si="116"/>
        <v>0</v>
      </c>
      <c r="AQ130" s="170">
        <f t="shared" si="116"/>
        <v>0</v>
      </c>
      <c r="AR130" s="170">
        <f t="shared" si="116"/>
        <v>0</v>
      </c>
      <c r="AS130" s="170">
        <f t="shared" si="116"/>
        <v>0</v>
      </c>
      <c r="AT130" s="170">
        <f t="shared" si="116"/>
        <v>0</v>
      </c>
      <c r="AU130" s="170">
        <f t="shared" si="116"/>
        <v>0</v>
      </c>
      <c r="AV130" s="170">
        <f t="shared" si="116"/>
        <v>0</v>
      </c>
      <c r="AW130" s="170">
        <f t="shared" si="116"/>
        <v>0</v>
      </c>
      <c r="AX130" s="170">
        <f t="shared" ref="AX130:BG139" si="117">IF(OR(AX$9&lt;=$F130,AX$9&gt;($F130+$G130)),0,INDEX($J$114:$CH$114,MATCH($F130,$J$9:$CH$9,0))/$G130)</f>
        <v>0</v>
      </c>
      <c r="AY130" s="170">
        <f t="shared" si="117"/>
        <v>0</v>
      </c>
      <c r="AZ130" s="170">
        <f t="shared" si="117"/>
        <v>0</v>
      </c>
      <c r="BA130" s="170">
        <f t="shared" si="117"/>
        <v>0</v>
      </c>
      <c r="BB130" s="170">
        <f t="shared" si="117"/>
        <v>0</v>
      </c>
      <c r="BC130" s="170">
        <f t="shared" si="117"/>
        <v>0</v>
      </c>
      <c r="BD130" s="170">
        <f t="shared" si="117"/>
        <v>0</v>
      </c>
      <c r="BE130" s="170">
        <f t="shared" si="117"/>
        <v>0</v>
      </c>
      <c r="BF130" s="170">
        <f t="shared" si="117"/>
        <v>0</v>
      </c>
      <c r="BG130" s="170">
        <f t="shared" si="117"/>
        <v>0</v>
      </c>
      <c r="BH130" s="170">
        <f t="shared" ref="BH130:BQ139" si="118">IF(OR(BH$9&lt;=$F130,BH$9&gt;($F130+$G130)),0,INDEX($J$114:$CH$114,MATCH($F130,$J$9:$CH$9,0))/$G130)</f>
        <v>0</v>
      </c>
      <c r="BI130" s="170">
        <f t="shared" si="118"/>
        <v>0</v>
      </c>
      <c r="BJ130" s="170">
        <f t="shared" si="118"/>
        <v>0</v>
      </c>
      <c r="BK130" s="170">
        <f t="shared" si="118"/>
        <v>0</v>
      </c>
      <c r="BL130" s="170">
        <f t="shared" si="118"/>
        <v>0</v>
      </c>
      <c r="BM130" s="170">
        <f t="shared" si="118"/>
        <v>0</v>
      </c>
      <c r="BN130" s="170">
        <f t="shared" si="118"/>
        <v>0</v>
      </c>
      <c r="BO130" s="170">
        <f t="shared" si="118"/>
        <v>0</v>
      </c>
      <c r="BP130" s="170">
        <f t="shared" si="118"/>
        <v>0</v>
      </c>
      <c r="BQ130" s="170">
        <f t="shared" si="118"/>
        <v>0</v>
      </c>
      <c r="BR130" s="170">
        <f t="shared" ref="BR130:CA139" si="119">IF(OR(BR$9&lt;=$F130,BR$9&gt;($F130+$G130)),0,INDEX($J$114:$CH$114,MATCH($F130,$J$9:$CH$9,0))/$G130)</f>
        <v>0</v>
      </c>
      <c r="BS130" s="170">
        <f t="shared" si="119"/>
        <v>0</v>
      </c>
      <c r="BT130" s="170">
        <f t="shared" si="119"/>
        <v>0</v>
      </c>
      <c r="BU130" s="170">
        <f t="shared" si="119"/>
        <v>0</v>
      </c>
      <c r="BV130" s="170">
        <f t="shared" si="119"/>
        <v>0</v>
      </c>
      <c r="BW130" s="170">
        <f t="shared" si="119"/>
        <v>0</v>
      </c>
      <c r="BX130" s="170">
        <f t="shared" si="119"/>
        <v>0</v>
      </c>
      <c r="BY130" s="170">
        <f t="shared" si="119"/>
        <v>0</v>
      </c>
      <c r="BZ130" s="170">
        <f t="shared" si="119"/>
        <v>0</v>
      </c>
      <c r="CA130" s="170">
        <f t="shared" si="119"/>
        <v>0</v>
      </c>
      <c r="CB130" s="170">
        <f t="shared" ref="CB130:CH139" si="120">IF(OR(CB$9&lt;=$F130,CB$9&gt;($F130+$G130)),0,INDEX($J$114:$CH$114,MATCH($F130,$J$9:$CH$9,0))/$G130)</f>
        <v>0</v>
      </c>
      <c r="CC130" s="170">
        <f t="shared" si="120"/>
        <v>0</v>
      </c>
      <c r="CD130" s="170">
        <f t="shared" si="120"/>
        <v>0</v>
      </c>
      <c r="CE130" s="170">
        <f t="shared" si="120"/>
        <v>0</v>
      </c>
      <c r="CF130" s="170">
        <f t="shared" si="120"/>
        <v>0</v>
      </c>
      <c r="CG130" s="170">
        <f t="shared" si="120"/>
        <v>0</v>
      </c>
      <c r="CH130" s="170">
        <f t="shared" si="120"/>
        <v>0</v>
      </c>
    </row>
    <row r="131" spans="6:86" outlineLevel="1" x14ac:dyDescent="0.2">
      <c r="F131" s="96">
        <f>Ts_First_Fin_Yr-1+ROWS(F$120:F131)</f>
        <v>2035</v>
      </c>
      <c r="G131" s="18">
        <f t="shared" si="103"/>
        <v>15</v>
      </c>
      <c r="H131" s="45">
        <f t="shared" si="104"/>
        <v>6.5705554511011153</v>
      </c>
      <c r="J131" s="170">
        <f t="shared" si="113"/>
        <v>0</v>
      </c>
      <c r="K131" s="170">
        <f t="shared" si="113"/>
        <v>0</v>
      </c>
      <c r="L131" s="170">
        <f t="shared" si="113"/>
        <v>0</v>
      </c>
      <c r="M131" s="170">
        <f t="shared" si="113"/>
        <v>0</v>
      </c>
      <c r="N131" s="170">
        <f t="shared" si="113"/>
        <v>0</v>
      </c>
      <c r="O131" s="170">
        <f t="shared" si="113"/>
        <v>0</v>
      </c>
      <c r="P131" s="170">
        <f t="shared" si="113"/>
        <v>0</v>
      </c>
      <c r="Q131" s="170">
        <f t="shared" si="113"/>
        <v>0</v>
      </c>
      <c r="R131" s="170">
        <f t="shared" si="113"/>
        <v>0</v>
      </c>
      <c r="S131" s="170">
        <f t="shared" si="113"/>
        <v>0</v>
      </c>
      <c r="T131" s="170">
        <f t="shared" si="114"/>
        <v>0</v>
      </c>
      <c r="U131" s="170">
        <f t="shared" si="114"/>
        <v>0</v>
      </c>
      <c r="V131" s="170">
        <f t="shared" si="114"/>
        <v>0.43803703007340766</v>
      </c>
      <c r="W131" s="170">
        <f t="shared" si="114"/>
        <v>0.43803703007340766</v>
      </c>
      <c r="X131" s="170">
        <f t="shared" si="114"/>
        <v>0.43803703007340766</v>
      </c>
      <c r="Y131" s="170">
        <f t="shared" si="114"/>
        <v>0.43803703007340766</v>
      </c>
      <c r="Z131" s="170">
        <f t="shared" si="114"/>
        <v>0.43803703007340766</v>
      </c>
      <c r="AA131" s="170">
        <f t="shared" si="114"/>
        <v>0.43803703007340766</v>
      </c>
      <c r="AB131" s="170">
        <f t="shared" si="114"/>
        <v>0.43803703007340766</v>
      </c>
      <c r="AC131" s="170">
        <f t="shared" si="114"/>
        <v>0.43803703007340766</v>
      </c>
      <c r="AD131" s="170">
        <f t="shared" si="115"/>
        <v>0.43803703007340766</v>
      </c>
      <c r="AE131" s="170">
        <f t="shared" si="115"/>
        <v>0.43803703007340766</v>
      </c>
      <c r="AF131" s="170">
        <f t="shared" si="115"/>
        <v>0.43803703007340766</v>
      </c>
      <c r="AG131" s="170">
        <f t="shared" si="115"/>
        <v>0.43803703007340766</v>
      </c>
      <c r="AH131" s="170">
        <f t="shared" si="115"/>
        <v>0.43803703007340766</v>
      </c>
      <c r="AI131" s="170">
        <f t="shared" si="115"/>
        <v>0.43803703007340766</v>
      </c>
      <c r="AJ131" s="170">
        <f t="shared" si="115"/>
        <v>0.43803703007340766</v>
      </c>
      <c r="AK131" s="170">
        <f t="shared" si="115"/>
        <v>0</v>
      </c>
      <c r="AL131" s="170">
        <f t="shared" si="115"/>
        <v>0</v>
      </c>
      <c r="AM131" s="170">
        <f t="shared" si="115"/>
        <v>0</v>
      </c>
      <c r="AN131" s="170">
        <f t="shared" si="116"/>
        <v>0</v>
      </c>
      <c r="AO131" s="170">
        <f t="shared" si="116"/>
        <v>0</v>
      </c>
      <c r="AP131" s="170">
        <f t="shared" si="116"/>
        <v>0</v>
      </c>
      <c r="AQ131" s="170">
        <f t="shared" si="116"/>
        <v>0</v>
      </c>
      <c r="AR131" s="170">
        <f t="shared" si="116"/>
        <v>0</v>
      </c>
      <c r="AS131" s="170">
        <f t="shared" si="116"/>
        <v>0</v>
      </c>
      <c r="AT131" s="170">
        <f t="shared" si="116"/>
        <v>0</v>
      </c>
      <c r="AU131" s="170">
        <f t="shared" si="116"/>
        <v>0</v>
      </c>
      <c r="AV131" s="170">
        <f t="shared" si="116"/>
        <v>0</v>
      </c>
      <c r="AW131" s="170">
        <f t="shared" si="116"/>
        <v>0</v>
      </c>
      <c r="AX131" s="170">
        <f t="shared" si="117"/>
        <v>0</v>
      </c>
      <c r="AY131" s="170">
        <f t="shared" si="117"/>
        <v>0</v>
      </c>
      <c r="AZ131" s="170">
        <f t="shared" si="117"/>
        <v>0</v>
      </c>
      <c r="BA131" s="170">
        <f t="shared" si="117"/>
        <v>0</v>
      </c>
      <c r="BB131" s="170">
        <f t="shared" si="117"/>
        <v>0</v>
      </c>
      <c r="BC131" s="170">
        <f t="shared" si="117"/>
        <v>0</v>
      </c>
      <c r="BD131" s="170">
        <f t="shared" si="117"/>
        <v>0</v>
      </c>
      <c r="BE131" s="170">
        <f t="shared" si="117"/>
        <v>0</v>
      </c>
      <c r="BF131" s="170">
        <f t="shared" si="117"/>
        <v>0</v>
      </c>
      <c r="BG131" s="170">
        <f t="shared" si="117"/>
        <v>0</v>
      </c>
      <c r="BH131" s="170">
        <f t="shared" si="118"/>
        <v>0</v>
      </c>
      <c r="BI131" s="170">
        <f t="shared" si="118"/>
        <v>0</v>
      </c>
      <c r="BJ131" s="170">
        <f t="shared" si="118"/>
        <v>0</v>
      </c>
      <c r="BK131" s="170">
        <f t="shared" si="118"/>
        <v>0</v>
      </c>
      <c r="BL131" s="170">
        <f t="shared" si="118"/>
        <v>0</v>
      </c>
      <c r="BM131" s="170">
        <f t="shared" si="118"/>
        <v>0</v>
      </c>
      <c r="BN131" s="170">
        <f t="shared" si="118"/>
        <v>0</v>
      </c>
      <c r="BO131" s="170">
        <f t="shared" si="118"/>
        <v>0</v>
      </c>
      <c r="BP131" s="170">
        <f t="shared" si="118"/>
        <v>0</v>
      </c>
      <c r="BQ131" s="170">
        <f t="shared" si="118"/>
        <v>0</v>
      </c>
      <c r="BR131" s="170">
        <f t="shared" si="119"/>
        <v>0</v>
      </c>
      <c r="BS131" s="170">
        <f t="shared" si="119"/>
        <v>0</v>
      </c>
      <c r="BT131" s="170">
        <f t="shared" si="119"/>
        <v>0</v>
      </c>
      <c r="BU131" s="170">
        <f t="shared" si="119"/>
        <v>0</v>
      </c>
      <c r="BV131" s="170">
        <f t="shared" si="119"/>
        <v>0</v>
      </c>
      <c r="BW131" s="170">
        <f t="shared" si="119"/>
        <v>0</v>
      </c>
      <c r="BX131" s="170">
        <f t="shared" si="119"/>
        <v>0</v>
      </c>
      <c r="BY131" s="170">
        <f t="shared" si="119"/>
        <v>0</v>
      </c>
      <c r="BZ131" s="170">
        <f t="shared" si="119"/>
        <v>0</v>
      </c>
      <c r="CA131" s="170">
        <f t="shared" si="119"/>
        <v>0</v>
      </c>
      <c r="CB131" s="170">
        <f t="shared" si="120"/>
        <v>0</v>
      </c>
      <c r="CC131" s="170">
        <f t="shared" si="120"/>
        <v>0</v>
      </c>
      <c r="CD131" s="170">
        <f t="shared" si="120"/>
        <v>0</v>
      </c>
      <c r="CE131" s="170">
        <f t="shared" si="120"/>
        <v>0</v>
      </c>
      <c r="CF131" s="170">
        <f t="shared" si="120"/>
        <v>0</v>
      </c>
      <c r="CG131" s="170">
        <f t="shared" si="120"/>
        <v>0</v>
      </c>
      <c r="CH131" s="170">
        <f t="shared" si="120"/>
        <v>0</v>
      </c>
    </row>
    <row r="132" spans="6:86" outlineLevel="1" x14ac:dyDescent="0.2">
      <c r="F132" s="96">
        <f>Ts_First_Fin_Yr-1+ROWS(F$120:F132)</f>
        <v>2036</v>
      </c>
      <c r="G132" s="18">
        <f t="shared" si="103"/>
        <v>15</v>
      </c>
      <c r="H132" s="45">
        <f t="shared" si="104"/>
        <v>6.2329547939235317</v>
      </c>
      <c r="J132" s="170">
        <f t="shared" si="113"/>
        <v>0</v>
      </c>
      <c r="K132" s="170">
        <f t="shared" si="113"/>
        <v>0</v>
      </c>
      <c r="L132" s="170">
        <f t="shared" si="113"/>
        <v>0</v>
      </c>
      <c r="M132" s="170">
        <f t="shared" si="113"/>
        <v>0</v>
      </c>
      <c r="N132" s="170">
        <f t="shared" si="113"/>
        <v>0</v>
      </c>
      <c r="O132" s="170">
        <f t="shared" si="113"/>
        <v>0</v>
      </c>
      <c r="P132" s="170">
        <f t="shared" si="113"/>
        <v>0</v>
      </c>
      <c r="Q132" s="170">
        <f t="shared" si="113"/>
        <v>0</v>
      </c>
      <c r="R132" s="170">
        <f t="shared" si="113"/>
        <v>0</v>
      </c>
      <c r="S132" s="170">
        <f t="shared" si="113"/>
        <v>0</v>
      </c>
      <c r="T132" s="170">
        <f t="shared" si="114"/>
        <v>0</v>
      </c>
      <c r="U132" s="170">
        <f t="shared" si="114"/>
        <v>0</v>
      </c>
      <c r="V132" s="170">
        <f t="shared" si="114"/>
        <v>0</v>
      </c>
      <c r="W132" s="170">
        <f t="shared" si="114"/>
        <v>0.41553031959490211</v>
      </c>
      <c r="X132" s="170">
        <f t="shared" si="114"/>
        <v>0.41553031959490211</v>
      </c>
      <c r="Y132" s="170">
        <f t="shared" si="114"/>
        <v>0.41553031959490211</v>
      </c>
      <c r="Z132" s="170">
        <f t="shared" si="114"/>
        <v>0.41553031959490211</v>
      </c>
      <c r="AA132" s="170">
        <f t="shared" si="114"/>
        <v>0.41553031959490211</v>
      </c>
      <c r="AB132" s="170">
        <f t="shared" si="114"/>
        <v>0.41553031959490211</v>
      </c>
      <c r="AC132" s="170">
        <f t="shared" si="114"/>
        <v>0.41553031959490211</v>
      </c>
      <c r="AD132" s="170">
        <f t="shared" si="115"/>
        <v>0.41553031959490211</v>
      </c>
      <c r="AE132" s="170">
        <f t="shared" si="115"/>
        <v>0.41553031959490211</v>
      </c>
      <c r="AF132" s="170">
        <f t="shared" si="115"/>
        <v>0.41553031959490211</v>
      </c>
      <c r="AG132" s="170">
        <f t="shared" si="115"/>
        <v>0.41553031959490211</v>
      </c>
      <c r="AH132" s="170">
        <f t="shared" si="115"/>
        <v>0.41553031959490211</v>
      </c>
      <c r="AI132" s="170">
        <f t="shared" si="115"/>
        <v>0.41553031959490211</v>
      </c>
      <c r="AJ132" s="170">
        <f t="shared" si="115"/>
        <v>0.41553031959490211</v>
      </c>
      <c r="AK132" s="170">
        <f t="shared" si="115"/>
        <v>0.41553031959490211</v>
      </c>
      <c r="AL132" s="170">
        <f t="shared" si="115"/>
        <v>0</v>
      </c>
      <c r="AM132" s="170">
        <f t="shared" si="115"/>
        <v>0</v>
      </c>
      <c r="AN132" s="170">
        <f t="shared" si="116"/>
        <v>0</v>
      </c>
      <c r="AO132" s="170">
        <f t="shared" si="116"/>
        <v>0</v>
      </c>
      <c r="AP132" s="170">
        <f t="shared" si="116"/>
        <v>0</v>
      </c>
      <c r="AQ132" s="170">
        <f t="shared" si="116"/>
        <v>0</v>
      </c>
      <c r="AR132" s="170">
        <f t="shared" si="116"/>
        <v>0</v>
      </c>
      <c r="AS132" s="170">
        <f t="shared" si="116"/>
        <v>0</v>
      </c>
      <c r="AT132" s="170">
        <f t="shared" si="116"/>
        <v>0</v>
      </c>
      <c r="AU132" s="170">
        <f t="shared" si="116"/>
        <v>0</v>
      </c>
      <c r="AV132" s="170">
        <f t="shared" si="116"/>
        <v>0</v>
      </c>
      <c r="AW132" s="170">
        <f t="shared" si="116"/>
        <v>0</v>
      </c>
      <c r="AX132" s="170">
        <f t="shared" si="117"/>
        <v>0</v>
      </c>
      <c r="AY132" s="170">
        <f t="shared" si="117"/>
        <v>0</v>
      </c>
      <c r="AZ132" s="170">
        <f t="shared" si="117"/>
        <v>0</v>
      </c>
      <c r="BA132" s="170">
        <f t="shared" si="117"/>
        <v>0</v>
      </c>
      <c r="BB132" s="170">
        <f t="shared" si="117"/>
        <v>0</v>
      </c>
      <c r="BC132" s="170">
        <f t="shared" si="117"/>
        <v>0</v>
      </c>
      <c r="BD132" s="170">
        <f t="shared" si="117"/>
        <v>0</v>
      </c>
      <c r="BE132" s="170">
        <f t="shared" si="117"/>
        <v>0</v>
      </c>
      <c r="BF132" s="170">
        <f t="shared" si="117"/>
        <v>0</v>
      </c>
      <c r="BG132" s="170">
        <f t="shared" si="117"/>
        <v>0</v>
      </c>
      <c r="BH132" s="170">
        <f t="shared" si="118"/>
        <v>0</v>
      </c>
      <c r="BI132" s="170">
        <f t="shared" si="118"/>
        <v>0</v>
      </c>
      <c r="BJ132" s="170">
        <f t="shared" si="118"/>
        <v>0</v>
      </c>
      <c r="BK132" s="170">
        <f t="shared" si="118"/>
        <v>0</v>
      </c>
      <c r="BL132" s="170">
        <f t="shared" si="118"/>
        <v>0</v>
      </c>
      <c r="BM132" s="170">
        <f t="shared" si="118"/>
        <v>0</v>
      </c>
      <c r="BN132" s="170">
        <f t="shared" si="118"/>
        <v>0</v>
      </c>
      <c r="BO132" s="170">
        <f t="shared" si="118"/>
        <v>0</v>
      </c>
      <c r="BP132" s="170">
        <f t="shared" si="118"/>
        <v>0</v>
      </c>
      <c r="BQ132" s="170">
        <f t="shared" si="118"/>
        <v>0</v>
      </c>
      <c r="BR132" s="170">
        <f t="shared" si="119"/>
        <v>0</v>
      </c>
      <c r="BS132" s="170">
        <f t="shared" si="119"/>
        <v>0</v>
      </c>
      <c r="BT132" s="170">
        <f t="shared" si="119"/>
        <v>0</v>
      </c>
      <c r="BU132" s="170">
        <f t="shared" si="119"/>
        <v>0</v>
      </c>
      <c r="BV132" s="170">
        <f t="shared" si="119"/>
        <v>0</v>
      </c>
      <c r="BW132" s="170">
        <f t="shared" si="119"/>
        <v>0</v>
      </c>
      <c r="BX132" s="170">
        <f t="shared" si="119"/>
        <v>0</v>
      </c>
      <c r="BY132" s="170">
        <f t="shared" si="119"/>
        <v>0</v>
      </c>
      <c r="BZ132" s="170">
        <f t="shared" si="119"/>
        <v>0</v>
      </c>
      <c r="CA132" s="170">
        <f t="shared" si="119"/>
        <v>0</v>
      </c>
      <c r="CB132" s="170">
        <f t="shared" si="120"/>
        <v>0</v>
      </c>
      <c r="CC132" s="170">
        <f t="shared" si="120"/>
        <v>0</v>
      </c>
      <c r="CD132" s="170">
        <f t="shared" si="120"/>
        <v>0</v>
      </c>
      <c r="CE132" s="170">
        <f t="shared" si="120"/>
        <v>0</v>
      </c>
      <c r="CF132" s="170">
        <f t="shared" si="120"/>
        <v>0</v>
      </c>
      <c r="CG132" s="170">
        <f t="shared" si="120"/>
        <v>0</v>
      </c>
      <c r="CH132" s="170">
        <f t="shared" si="120"/>
        <v>0</v>
      </c>
    </row>
    <row r="133" spans="6:86" outlineLevel="1" x14ac:dyDescent="0.2">
      <c r="F133" s="96">
        <f>Ts_First_Fin_Yr-1+ROWS(F$120:F133)</f>
        <v>2037</v>
      </c>
      <c r="G133" s="18">
        <f t="shared" si="103"/>
        <v>15</v>
      </c>
      <c r="H133" s="45">
        <f t="shared" si="104"/>
        <v>5.8901627322199728</v>
      </c>
      <c r="J133" s="170">
        <f t="shared" si="113"/>
        <v>0</v>
      </c>
      <c r="K133" s="170">
        <f t="shared" si="113"/>
        <v>0</v>
      </c>
      <c r="L133" s="170">
        <f t="shared" si="113"/>
        <v>0</v>
      </c>
      <c r="M133" s="170">
        <f t="shared" si="113"/>
        <v>0</v>
      </c>
      <c r="N133" s="170">
        <f t="shared" si="113"/>
        <v>0</v>
      </c>
      <c r="O133" s="170">
        <f t="shared" si="113"/>
        <v>0</v>
      </c>
      <c r="P133" s="170">
        <f t="shared" si="113"/>
        <v>0</v>
      </c>
      <c r="Q133" s="170">
        <f t="shared" si="113"/>
        <v>0</v>
      </c>
      <c r="R133" s="170">
        <f t="shared" si="113"/>
        <v>0</v>
      </c>
      <c r="S133" s="170">
        <f t="shared" si="113"/>
        <v>0</v>
      </c>
      <c r="T133" s="170">
        <f t="shared" si="114"/>
        <v>0</v>
      </c>
      <c r="U133" s="170">
        <f t="shared" si="114"/>
        <v>0</v>
      </c>
      <c r="V133" s="170">
        <f t="shared" si="114"/>
        <v>0</v>
      </c>
      <c r="W133" s="170">
        <f t="shared" si="114"/>
        <v>0</v>
      </c>
      <c r="X133" s="170">
        <f t="shared" si="114"/>
        <v>0.39267751548133151</v>
      </c>
      <c r="Y133" s="170">
        <f t="shared" si="114"/>
        <v>0.39267751548133151</v>
      </c>
      <c r="Z133" s="170">
        <f t="shared" si="114"/>
        <v>0.39267751548133151</v>
      </c>
      <c r="AA133" s="170">
        <f t="shared" si="114"/>
        <v>0.39267751548133151</v>
      </c>
      <c r="AB133" s="170">
        <f t="shared" si="114"/>
        <v>0.39267751548133151</v>
      </c>
      <c r="AC133" s="170">
        <f t="shared" si="114"/>
        <v>0.39267751548133151</v>
      </c>
      <c r="AD133" s="170">
        <f t="shared" si="115"/>
        <v>0.39267751548133151</v>
      </c>
      <c r="AE133" s="170">
        <f t="shared" si="115"/>
        <v>0.39267751548133151</v>
      </c>
      <c r="AF133" s="170">
        <f t="shared" si="115"/>
        <v>0.39267751548133151</v>
      </c>
      <c r="AG133" s="170">
        <f t="shared" si="115"/>
        <v>0.39267751548133151</v>
      </c>
      <c r="AH133" s="170">
        <f t="shared" si="115"/>
        <v>0.39267751548133151</v>
      </c>
      <c r="AI133" s="170">
        <f t="shared" si="115"/>
        <v>0.39267751548133151</v>
      </c>
      <c r="AJ133" s="170">
        <f t="shared" si="115"/>
        <v>0.39267751548133151</v>
      </c>
      <c r="AK133" s="170">
        <f t="shared" si="115"/>
        <v>0.39267751548133151</v>
      </c>
      <c r="AL133" s="170">
        <f t="shared" si="115"/>
        <v>0.39267751548133151</v>
      </c>
      <c r="AM133" s="170">
        <f t="shared" si="115"/>
        <v>0</v>
      </c>
      <c r="AN133" s="170">
        <f t="shared" si="116"/>
        <v>0</v>
      </c>
      <c r="AO133" s="170">
        <f t="shared" si="116"/>
        <v>0</v>
      </c>
      <c r="AP133" s="170">
        <f t="shared" si="116"/>
        <v>0</v>
      </c>
      <c r="AQ133" s="170">
        <f t="shared" si="116"/>
        <v>0</v>
      </c>
      <c r="AR133" s="170">
        <f t="shared" si="116"/>
        <v>0</v>
      </c>
      <c r="AS133" s="170">
        <f t="shared" si="116"/>
        <v>0</v>
      </c>
      <c r="AT133" s="170">
        <f t="shared" si="116"/>
        <v>0</v>
      </c>
      <c r="AU133" s="170">
        <f t="shared" si="116"/>
        <v>0</v>
      </c>
      <c r="AV133" s="170">
        <f t="shared" si="116"/>
        <v>0</v>
      </c>
      <c r="AW133" s="170">
        <f t="shared" si="116"/>
        <v>0</v>
      </c>
      <c r="AX133" s="170">
        <f t="shared" si="117"/>
        <v>0</v>
      </c>
      <c r="AY133" s="170">
        <f t="shared" si="117"/>
        <v>0</v>
      </c>
      <c r="AZ133" s="170">
        <f t="shared" si="117"/>
        <v>0</v>
      </c>
      <c r="BA133" s="170">
        <f t="shared" si="117"/>
        <v>0</v>
      </c>
      <c r="BB133" s="170">
        <f t="shared" si="117"/>
        <v>0</v>
      </c>
      <c r="BC133" s="170">
        <f t="shared" si="117"/>
        <v>0</v>
      </c>
      <c r="BD133" s="170">
        <f t="shared" si="117"/>
        <v>0</v>
      </c>
      <c r="BE133" s="170">
        <f t="shared" si="117"/>
        <v>0</v>
      </c>
      <c r="BF133" s="170">
        <f t="shared" si="117"/>
        <v>0</v>
      </c>
      <c r="BG133" s="170">
        <f t="shared" si="117"/>
        <v>0</v>
      </c>
      <c r="BH133" s="170">
        <f t="shared" si="118"/>
        <v>0</v>
      </c>
      <c r="BI133" s="170">
        <f t="shared" si="118"/>
        <v>0</v>
      </c>
      <c r="BJ133" s="170">
        <f t="shared" si="118"/>
        <v>0</v>
      </c>
      <c r="BK133" s="170">
        <f t="shared" si="118"/>
        <v>0</v>
      </c>
      <c r="BL133" s="170">
        <f t="shared" si="118"/>
        <v>0</v>
      </c>
      <c r="BM133" s="170">
        <f t="shared" si="118"/>
        <v>0</v>
      </c>
      <c r="BN133" s="170">
        <f t="shared" si="118"/>
        <v>0</v>
      </c>
      <c r="BO133" s="170">
        <f t="shared" si="118"/>
        <v>0</v>
      </c>
      <c r="BP133" s="170">
        <f t="shared" si="118"/>
        <v>0</v>
      </c>
      <c r="BQ133" s="170">
        <f t="shared" si="118"/>
        <v>0</v>
      </c>
      <c r="BR133" s="170">
        <f t="shared" si="119"/>
        <v>0</v>
      </c>
      <c r="BS133" s="170">
        <f t="shared" si="119"/>
        <v>0</v>
      </c>
      <c r="BT133" s="170">
        <f t="shared" si="119"/>
        <v>0</v>
      </c>
      <c r="BU133" s="170">
        <f t="shared" si="119"/>
        <v>0</v>
      </c>
      <c r="BV133" s="170">
        <f t="shared" si="119"/>
        <v>0</v>
      </c>
      <c r="BW133" s="170">
        <f t="shared" si="119"/>
        <v>0</v>
      </c>
      <c r="BX133" s="170">
        <f t="shared" si="119"/>
        <v>0</v>
      </c>
      <c r="BY133" s="170">
        <f t="shared" si="119"/>
        <v>0</v>
      </c>
      <c r="BZ133" s="170">
        <f t="shared" si="119"/>
        <v>0</v>
      </c>
      <c r="CA133" s="170">
        <f t="shared" si="119"/>
        <v>0</v>
      </c>
      <c r="CB133" s="170">
        <f t="shared" si="120"/>
        <v>0</v>
      </c>
      <c r="CC133" s="170">
        <f t="shared" si="120"/>
        <v>0</v>
      </c>
      <c r="CD133" s="170">
        <f t="shared" si="120"/>
        <v>0</v>
      </c>
      <c r="CE133" s="170">
        <f t="shared" si="120"/>
        <v>0</v>
      </c>
      <c r="CF133" s="170">
        <f t="shared" si="120"/>
        <v>0</v>
      </c>
      <c r="CG133" s="170">
        <f t="shared" si="120"/>
        <v>0</v>
      </c>
      <c r="CH133" s="170">
        <f t="shared" si="120"/>
        <v>0</v>
      </c>
    </row>
    <row r="134" spans="6:86" outlineLevel="1" x14ac:dyDescent="0.2">
      <c r="F134" s="96">
        <f>Ts_First_Fin_Yr-1+ROWS(F$120:F134)</f>
        <v>2038</v>
      </c>
      <c r="G134" s="18">
        <f t="shared" si="103"/>
        <v>15</v>
      </c>
      <c r="H134" s="45">
        <f t="shared" si="104"/>
        <v>5.5162222433605788</v>
      </c>
      <c r="J134" s="170">
        <f t="shared" si="113"/>
        <v>0</v>
      </c>
      <c r="K134" s="170">
        <f t="shared" si="113"/>
        <v>0</v>
      </c>
      <c r="L134" s="170">
        <f t="shared" si="113"/>
        <v>0</v>
      </c>
      <c r="M134" s="170">
        <f t="shared" si="113"/>
        <v>0</v>
      </c>
      <c r="N134" s="170">
        <f t="shared" si="113"/>
        <v>0</v>
      </c>
      <c r="O134" s="170">
        <f t="shared" si="113"/>
        <v>0</v>
      </c>
      <c r="P134" s="170">
        <f t="shared" si="113"/>
        <v>0</v>
      </c>
      <c r="Q134" s="170">
        <f t="shared" si="113"/>
        <v>0</v>
      </c>
      <c r="R134" s="170">
        <f t="shared" si="113"/>
        <v>0</v>
      </c>
      <c r="S134" s="170">
        <f t="shared" si="113"/>
        <v>0</v>
      </c>
      <c r="T134" s="170">
        <f t="shared" si="114"/>
        <v>0</v>
      </c>
      <c r="U134" s="170">
        <f t="shared" si="114"/>
        <v>0</v>
      </c>
      <c r="V134" s="170">
        <f t="shared" si="114"/>
        <v>0</v>
      </c>
      <c r="W134" s="170">
        <f t="shared" si="114"/>
        <v>0</v>
      </c>
      <c r="X134" s="170">
        <f t="shared" si="114"/>
        <v>0</v>
      </c>
      <c r="Y134" s="170">
        <f t="shared" si="114"/>
        <v>0.3677481495573719</v>
      </c>
      <c r="Z134" s="170">
        <f t="shared" si="114"/>
        <v>0.3677481495573719</v>
      </c>
      <c r="AA134" s="170">
        <f t="shared" si="114"/>
        <v>0.3677481495573719</v>
      </c>
      <c r="AB134" s="170">
        <f t="shared" si="114"/>
        <v>0.3677481495573719</v>
      </c>
      <c r="AC134" s="170">
        <f t="shared" si="114"/>
        <v>0.3677481495573719</v>
      </c>
      <c r="AD134" s="170">
        <f t="shared" si="115"/>
        <v>0.3677481495573719</v>
      </c>
      <c r="AE134" s="170">
        <f t="shared" si="115"/>
        <v>0.3677481495573719</v>
      </c>
      <c r="AF134" s="170">
        <f t="shared" si="115"/>
        <v>0.3677481495573719</v>
      </c>
      <c r="AG134" s="170">
        <f t="shared" si="115"/>
        <v>0.3677481495573719</v>
      </c>
      <c r="AH134" s="170">
        <f t="shared" si="115"/>
        <v>0.3677481495573719</v>
      </c>
      <c r="AI134" s="170">
        <f t="shared" si="115"/>
        <v>0.3677481495573719</v>
      </c>
      <c r="AJ134" s="170">
        <f t="shared" si="115"/>
        <v>0.3677481495573719</v>
      </c>
      <c r="AK134" s="170">
        <f t="shared" si="115"/>
        <v>0.3677481495573719</v>
      </c>
      <c r="AL134" s="170">
        <f t="shared" si="115"/>
        <v>0.3677481495573719</v>
      </c>
      <c r="AM134" s="170">
        <f t="shared" si="115"/>
        <v>0.3677481495573719</v>
      </c>
      <c r="AN134" s="170">
        <f t="shared" si="116"/>
        <v>0</v>
      </c>
      <c r="AO134" s="170">
        <f t="shared" si="116"/>
        <v>0</v>
      </c>
      <c r="AP134" s="170">
        <f t="shared" si="116"/>
        <v>0</v>
      </c>
      <c r="AQ134" s="170">
        <f t="shared" si="116"/>
        <v>0</v>
      </c>
      <c r="AR134" s="170">
        <f t="shared" si="116"/>
        <v>0</v>
      </c>
      <c r="AS134" s="170">
        <f t="shared" si="116"/>
        <v>0</v>
      </c>
      <c r="AT134" s="170">
        <f t="shared" si="116"/>
        <v>0</v>
      </c>
      <c r="AU134" s="170">
        <f t="shared" si="116"/>
        <v>0</v>
      </c>
      <c r="AV134" s="170">
        <f t="shared" si="116"/>
        <v>0</v>
      </c>
      <c r="AW134" s="170">
        <f t="shared" si="116"/>
        <v>0</v>
      </c>
      <c r="AX134" s="170">
        <f t="shared" si="117"/>
        <v>0</v>
      </c>
      <c r="AY134" s="170">
        <f t="shared" si="117"/>
        <v>0</v>
      </c>
      <c r="AZ134" s="170">
        <f t="shared" si="117"/>
        <v>0</v>
      </c>
      <c r="BA134" s="170">
        <f t="shared" si="117"/>
        <v>0</v>
      </c>
      <c r="BB134" s="170">
        <f t="shared" si="117"/>
        <v>0</v>
      </c>
      <c r="BC134" s="170">
        <f t="shared" si="117"/>
        <v>0</v>
      </c>
      <c r="BD134" s="170">
        <f t="shared" si="117"/>
        <v>0</v>
      </c>
      <c r="BE134" s="170">
        <f t="shared" si="117"/>
        <v>0</v>
      </c>
      <c r="BF134" s="170">
        <f t="shared" si="117"/>
        <v>0</v>
      </c>
      <c r="BG134" s="170">
        <f t="shared" si="117"/>
        <v>0</v>
      </c>
      <c r="BH134" s="170">
        <f t="shared" si="118"/>
        <v>0</v>
      </c>
      <c r="BI134" s="170">
        <f t="shared" si="118"/>
        <v>0</v>
      </c>
      <c r="BJ134" s="170">
        <f t="shared" si="118"/>
        <v>0</v>
      </c>
      <c r="BK134" s="170">
        <f t="shared" si="118"/>
        <v>0</v>
      </c>
      <c r="BL134" s="170">
        <f t="shared" si="118"/>
        <v>0</v>
      </c>
      <c r="BM134" s="170">
        <f t="shared" si="118"/>
        <v>0</v>
      </c>
      <c r="BN134" s="170">
        <f t="shared" si="118"/>
        <v>0</v>
      </c>
      <c r="BO134" s="170">
        <f t="shared" si="118"/>
        <v>0</v>
      </c>
      <c r="BP134" s="170">
        <f t="shared" si="118"/>
        <v>0</v>
      </c>
      <c r="BQ134" s="170">
        <f t="shared" si="118"/>
        <v>0</v>
      </c>
      <c r="BR134" s="170">
        <f t="shared" si="119"/>
        <v>0</v>
      </c>
      <c r="BS134" s="170">
        <f t="shared" si="119"/>
        <v>0</v>
      </c>
      <c r="BT134" s="170">
        <f t="shared" si="119"/>
        <v>0</v>
      </c>
      <c r="BU134" s="170">
        <f t="shared" si="119"/>
        <v>0</v>
      </c>
      <c r="BV134" s="170">
        <f t="shared" si="119"/>
        <v>0</v>
      </c>
      <c r="BW134" s="170">
        <f t="shared" si="119"/>
        <v>0</v>
      </c>
      <c r="BX134" s="170">
        <f t="shared" si="119"/>
        <v>0</v>
      </c>
      <c r="BY134" s="170">
        <f t="shared" si="119"/>
        <v>0</v>
      </c>
      <c r="BZ134" s="170">
        <f t="shared" si="119"/>
        <v>0</v>
      </c>
      <c r="CA134" s="170">
        <f t="shared" si="119"/>
        <v>0</v>
      </c>
      <c r="CB134" s="170">
        <f t="shared" si="120"/>
        <v>0</v>
      </c>
      <c r="CC134" s="170">
        <f t="shared" si="120"/>
        <v>0</v>
      </c>
      <c r="CD134" s="170">
        <f t="shared" si="120"/>
        <v>0</v>
      </c>
      <c r="CE134" s="170">
        <f t="shared" si="120"/>
        <v>0</v>
      </c>
      <c r="CF134" s="170">
        <f t="shared" si="120"/>
        <v>0</v>
      </c>
      <c r="CG134" s="170">
        <f t="shared" si="120"/>
        <v>0</v>
      </c>
      <c r="CH134" s="170">
        <f t="shared" si="120"/>
        <v>0</v>
      </c>
    </row>
    <row r="135" spans="6:86" outlineLevel="1" x14ac:dyDescent="0.2">
      <c r="F135" s="96">
        <f>Ts_First_Fin_Yr-1+ROWS(F$120:F135)</f>
        <v>2039</v>
      </c>
      <c r="G135" s="18">
        <f t="shared" si="103"/>
        <v>15</v>
      </c>
      <c r="H135" s="45">
        <f t="shared" si="104"/>
        <v>5.0031521132051084</v>
      </c>
      <c r="J135" s="170">
        <f t="shared" si="113"/>
        <v>0</v>
      </c>
      <c r="K135" s="170">
        <f t="shared" si="113"/>
        <v>0</v>
      </c>
      <c r="L135" s="170">
        <f t="shared" si="113"/>
        <v>0</v>
      </c>
      <c r="M135" s="170">
        <f t="shared" si="113"/>
        <v>0</v>
      </c>
      <c r="N135" s="170">
        <f t="shared" si="113"/>
        <v>0</v>
      </c>
      <c r="O135" s="170">
        <f t="shared" si="113"/>
        <v>0</v>
      </c>
      <c r="P135" s="170">
        <f t="shared" si="113"/>
        <v>0</v>
      </c>
      <c r="Q135" s="170">
        <f t="shared" si="113"/>
        <v>0</v>
      </c>
      <c r="R135" s="170">
        <f t="shared" si="113"/>
        <v>0</v>
      </c>
      <c r="S135" s="170">
        <f t="shared" si="113"/>
        <v>0</v>
      </c>
      <c r="T135" s="170">
        <f t="shared" si="114"/>
        <v>0</v>
      </c>
      <c r="U135" s="170">
        <f t="shared" si="114"/>
        <v>0</v>
      </c>
      <c r="V135" s="170">
        <f t="shared" si="114"/>
        <v>0</v>
      </c>
      <c r="W135" s="170">
        <f t="shared" si="114"/>
        <v>0</v>
      </c>
      <c r="X135" s="170">
        <f t="shared" si="114"/>
        <v>0</v>
      </c>
      <c r="Y135" s="170">
        <f t="shared" si="114"/>
        <v>0</v>
      </c>
      <c r="Z135" s="170">
        <f t="shared" si="114"/>
        <v>0.33354347421367392</v>
      </c>
      <c r="AA135" s="170">
        <f t="shared" si="114"/>
        <v>0.33354347421367392</v>
      </c>
      <c r="AB135" s="170">
        <f t="shared" si="114"/>
        <v>0.33354347421367392</v>
      </c>
      <c r="AC135" s="170">
        <f t="shared" si="114"/>
        <v>0.33354347421367392</v>
      </c>
      <c r="AD135" s="170">
        <f t="shared" si="115"/>
        <v>0.33354347421367392</v>
      </c>
      <c r="AE135" s="170">
        <f t="shared" si="115"/>
        <v>0.33354347421367392</v>
      </c>
      <c r="AF135" s="170">
        <f t="shared" si="115"/>
        <v>0.33354347421367392</v>
      </c>
      <c r="AG135" s="170">
        <f t="shared" si="115"/>
        <v>0.33354347421367392</v>
      </c>
      <c r="AH135" s="170">
        <f t="shared" si="115"/>
        <v>0.33354347421367392</v>
      </c>
      <c r="AI135" s="170">
        <f t="shared" si="115"/>
        <v>0.33354347421367392</v>
      </c>
      <c r="AJ135" s="170">
        <f t="shared" si="115"/>
        <v>0.33354347421367392</v>
      </c>
      <c r="AK135" s="170">
        <f t="shared" si="115"/>
        <v>0.33354347421367392</v>
      </c>
      <c r="AL135" s="170">
        <f t="shared" si="115"/>
        <v>0.33354347421367392</v>
      </c>
      <c r="AM135" s="170">
        <f t="shared" si="115"/>
        <v>0.33354347421367392</v>
      </c>
      <c r="AN135" s="170">
        <f t="shared" si="116"/>
        <v>0.33354347421367392</v>
      </c>
      <c r="AO135" s="170">
        <f t="shared" si="116"/>
        <v>0</v>
      </c>
      <c r="AP135" s="170">
        <f t="shared" si="116"/>
        <v>0</v>
      </c>
      <c r="AQ135" s="170">
        <f t="shared" si="116"/>
        <v>0</v>
      </c>
      <c r="AR135" s="170">
        <f t="shared" si="116"/>
        <v>0</v>
      </c>
      <c r="AS135" s="170">
        <f t="shared" si="116"/>
        <v>0</v>
      </c>
      <c r="AT135" s="170">
        <f t="shared" si="116"/>
        <v>0</v>
      </c>
      <c r="AU135" s="170">
        <f t="shared" si="116"/>
        <v>0</v>
      </c>
      <c r="AV135" s="170">
        <f t="shared" si="116"/>
        <v>0</v>
      </c>
      <c r="AW135" s="170">
        <f t="shared" si="116"/>
        <v>0</v>
      </c>
      <c r="AX135" s="170">
        <f t="shared" si="117"/>
        <v>0</v>
      </c>
      <c r="AY135" s="170">
        <f t="shared" si="117"/>
        <v>0</v>
      </c>
      <c r="AZ135" s="170">
        <f t="shared" si="117"/>
        <v>0</v>
      </c>
      <c r="BA135" s="170">
        <f t="shared" si="117"/>
        <v>0</v>
      </c>
      <c r="BB135" s="170">
        <f t="shared" si="117"/>
        <v>0</v>
      </c>
      <c r="BC135" s="170">
        <f t="shared" si="117"/>
        <v>0</v>
      </c>
      <c r="BD135" s="170">
        <f t="shared" si="117"/>
        <v>0</v>
      </c>
      <c r="BE135" s="170">
        <f t="shared" si="117"/>
        <v>0</v>
      </c>
      <c r="BF135" s="170">
        <f t="shared" si="117"/>
        <v>0</v>
      </c>
      <c r="BG135" s="170">
        <f t="shared" si="117"/>
        <v>0</v>
      </c>
      <c r="BH135" s="170">
        <f t="shared" si="118"/>
        <v>0</v>
      </c>
      <c r="BI135" s="170">
        <f t="shared" si="118"/>
        <v>0</v>
      </c>
      <c r="BJ135" s="170">
        <f t="shared" si="118"/>
        <v>0</v>
      </c>
      <c r="BK135" s="170">
        <f t="shared" si="118"/>
        <v>0</v>
      </c>
      <c r="BL135" s="170">
        <f t="shared" si="118"/>
        <v>0</v>
      </c>
      <c r="BM135" s="170">
        <f t="shared" si="118"/>
        <v>0</v>
      </c>
      <c r="BN135" s="170">
        <f t="shared" si="118"/>
        <v>0</v>
      </c>
      <c r="BO135" s="170">
        <f t="shared" si="118"/>
        <v>0</v>
      </c>
      <c r="BP135" s="170">
        <f t="shared" si="118"/>
        <v>0</v>
      </c>
      <c r="BQ135" s="170">
        <f t="shared" si="118"/>
        <v>0</v>
      </c>
      <c r="BR135" s="170">
        <f t="shared" si="119"/>
        <v>0</v>
      </c>
      <c r="BS135" s="170">
        <f t="shared" si="119"/>
        <v>0</v>
      </c>
      <c r="BT135" s="170">
        <f t="shared" si="119"/>
        <v>0</v>
      </c>
      <c r="BU135" s="170">
        <f t="shared" si="119"/>
        <v>0</v>
      </c>
      <c r="BV135" s="170">
        <f t="shared" si="119"/>
        <v>0</v>
      </c>
      <c r="BW135" s="170">
        <f t="shared" si="119"/>
        <v>0</v>
      </c>
      <c r="BX135" s="170">
        <f t="shared" si="119"/>
        <v>0</v>
      </c>
      <c r="BY135" s="170">
        <f t="shared" si="119"/>
        <v>0</v>
      </c>
      <c r="BZ135" s="170">
        <f t="shared" si="119"/>
        <v>0</v>
      </c>
      <c r="CA135" s="170">
        <f t="shared" si="119"/>
        <v>0</v>
      </c>
      <c r="CB135" s="170">
        <f t="shared" si="120"/>
        <v>0</v>
      </c>
      <c r="CC135" s="170">
        <f t="shared" si="120"/>
        <v>0</v>
      </c>
      <c r="CD135" s="170">
        <f t="shared" si="120"/>
        <v>0</v>
      </c>
      <c r="CE135" s="170">
        <f t="shared" si="120"/>
        <v>0</v>
      </c>
      <c r="CF135" s="170">
        <f t="shared" si="120"/>
        <v>0</v>
      </c>
      <c r="CG135" s="170">
        <f t="shared" si="120"/>
        <v>0</v>
      </c>
      <c r="CH135" s="170">
        <f t="shared" si="120"/>
        <v>0</v>
      </c>
    </row>
    <row r="136" spans="6:86" outlineLevel="1" x14ac:dyDescent="0.2">
      <c r="F136" s="96">
        <f>Ts_First_Fin_Yr-1+ROWS(F$120:F136)</f>
        <v>2040</v>
      </c>
      <c r="G136" s="18">
        <f t="shared" si="103"/>
        <v>15</v>
      </c>
      <c r="H136" s="45">
        <f t="shared" si="104"/>
        <v>4.4719120672087325</v>
      </c>
      <c r="J136" s="170">
        <f t="shared" si="113"/>
        <v>0</v>
      </c>
      <c r="K136" s="170">
        <f t="shared" si="113"/>
        <v>0</v>
      </c>
      <c r="L136" s="170">
        <f t="shared" si="113"/>
        <v>0</v>
      </c>
      <c r="M136" s="170">
        <f t="shared" si="113"/>
        <v>0</v>
      </c>
      <c r="N136" s="170">
        <f t="shared" si="113"/>
        <v>0</v>
      </c>
      <c r="O136" s="170">
        <f t="shared" si="113"/>
        <v>0</v>
      </c>
      <c r="P136" s="170">
        <f t="shared" si="113"/>
        <v>0</v>
      </c>
      <c r="Q136" s="170">
        <f t="shared" si="113"/>
        <v>0</v>
      </c>
      <c r="R136" s="170">
        <f t="shared" si="113"/>
        <v>0</v>
      </c>
      <c r="S136" s="170">
        <f t="shared" si="113"/>
        <v>0</v>
      </c>
      <c r="T136" s="170">
        <f t="shared" si="114"/>
        <v>0</v>
      </c>
      <c r="U136" s="170">
        <f t="shared" si="114"/>
        <v>0</v>
      </c>
      <c r="V136" s="170">
        <f t="shared" si="114"/>
        <v>0</v>
      </c>
      <c r="W136" s="170">
        <f t="shared" si="114"/>
        <v>0</v>
      </c>
      <c r="X136" s="170">
        <f t="shared" si="114"/>
        <v>0</v>
      </c>
      <c r="Y136" s="170">
        <f t="shared" si="114"/>
        <v>0</v>
      </c>
      <c r="Z136" s="170">
        <f t="shared" si="114"/>
        <v>0</v>
      </c>
      <c r="AA136" s="170">
        <f t="shared" si="114"/>
        <v>0.29812747114724886</v>
      </c>
      <c r="AB136" s="170">
        <f t="shared" si="114"/>
        <v>0.29812747114724886</v>
      </c>
      <c r="AC136" s="170">
        <f t="shared" si="114"/>
        <v>0.29812747114724886</v>
      </c>
      <c r="AD136" s="170">
        <f t="shared" si="115"/>
        <v>0.29812747114724886</v>
      </c>
      <c r="AE136" s="170">
        <f t="shared" si="115"/>
        <v>0.29812747114724886</v>
      </c>
      <c r="AF136" s="170">
        <f t="shared" si="115"/>
        <v>0.29812747114724886</v>
      </c>
      <c r="AG136" s="170">
        <f t="shared" si="115"/>
        <v>0.29812747114724886</v>
      </c>
      <c r="AH136" s="170">
        <f t="shared" si="115"/>
        <v>0.29812747114724886</v>
      </c>
      <c r="AI136" s="170">
        <f t="shared" si="115"/>
        <v>0.29812747114724886</v>
      </c>
      <c r="AJ136" s="170">
        <f t="shared" si="115"/>
        <v>0.29812747114724886</v>
      </c>
      <c r="AK136" s="170">
        <f t="shared" si="115"/>
        <v>0.29812747114724886</v>
      </c>
      <c r="AL136" s="170">
        <f t="shared" si="115"/>
        <v>0.29812747114724886</v>
      </c>
      <c r="AM136" s="170">
        <f t="shared" si="115"/>
        <v>0.29812747114724886</v>
      </c>
      <c r="AN136" s="170">
        <f t="shared" si="116"/>
        <v>0.29812747114724886</v>
      </c>
      <c r="AO136" s="170">
        <f t="shared" si="116"/>
        <v>0.29812747114724886</v>
      </c>
      <c r="AP136" s="170">
        <f t="shared" si="116"/>
        <v>0</v>
      </c>
      <c r="AQ136" s="170">
        <f t="shared" si="116"/>
        <v>0</v>
      </c>
      <c r="AR136" s="170">
        <f t="shared" si="116"/>
        <v>0</v>
      </c>
      <c r="AS136" s="170">
        <f t="shared" si="116"/>
        <v>0</v>
      </c>
      <c r="AT136" s="170">
        <f t="shared" si="116"/>
        <v>0</v>
      </c>
      <c r="AU136" s="170">
        <f t="shared" si="116"/>
        <v>0</v>
      </c>
      <c r="AV136" s="170">
        <f t="shared" si="116"/>
        <v>0</v>
      </c>
      <c r="AW136" s="170">
        <f t="shared" si="116"/>
        <v>0</v>
      </c>
      <c r="AX136" s="170">
        <f t="shared" si="117"/>
        <v>0</v>
      </c>
      <c r="AY136" s="170">
        <f t="shared" si="117"/>
        <v>0</v>
      </c>
      <c r="AZ136" s="170">
        <f t="shared" si="117"/>
        <v>0</v>
      </c>
      <c r="BA136" s="170">
        <f t="shared" si="117"/>
        <v>0</v>
      </c>
      <c r="BB136" s="170">
        <f t="shared" si="117"/>
        <v>0</v>
      </c>
      <c r="BC136" s="170">
        <f t="shared" si="117"/>
        <v>0</v>
      </c>
      <c r="BD136" s="170">
        <f t="shared" si="117"/>
        <v>0</v>
      </c>
      <c r="BE136" s="170">
        <f t="shared" si="117"/>
        <v>0</v>
      </c>
      <c r="BF136" s="170">
        <f t="shared" si="117"/>
        <v>0</v>
      </c>
      <c r="BG136" s="170">
        <f t="shared" si="117"/>
        <v>0</v>
      </c>
      <c r="BH136" s="170">
        <f t="shared" si="118"/>
        <v>0</v>
      </c>
      <c r="BI136" s="170">
        <f t="shared" si="118"/>
        <v>0</v>
      </c>
      <c r="BJ136" s="170">
        <f t="shared" si="118"/>
        <v>0</v>
      </c>
      <c r="BK136" s="170">
        <f t="shared" si="118"/>
        <v>0</v>
      </c>
      <c r="BL136" s="170">
        <f t="shared" si="118"/>
        <v>0</v>
      </c>
      <c r="BM136" s="170">
        <f t="shared" si="118"/>
        <v>0</v>
      </c>
      <c r="BN136" s="170">
        <f t="shared" si="118"/>
        <v>0</v>
      </c>
      <c r="BO136" s="170">
        <f t="shared" si="118"/>
        <v>0</v>
      </c>
      <c r="BP136" s="170">
        <f t="shared" si="118"/>
        <v>0</v>
      </c>
      <c r="BQ136" s="170">
        <f t="shared" si="118"/>
        <v>0</v>
      </c>
      <c r="BR136" s="170">
        <f t="shared" si="119"/>
        <v>0</v>
      </c>
      <c r="BS136" s="170">
        <f t="shared" si="119"/>
        <v>0</v>
      </c>
      <c r="BT136" s="170">
        <f t="shared" si="119"/>
        <v>0</v>
      </c>
      <c r="BU136" s="170">
        <f t="shared" si="119"/>
        <v>0</v>
      </c>
      <c r="BV136" s="170">
        <f t="shared" si="119"/>
        <v>0</v>
      </c>
      <c r="BW136" s="170">
        <f t="shared" si="119"/>
        <v>0</v>
      </c>
      <c r="BX136" s="170">
        <f t="shared" si="119"/>
        <v>0</v>
      </c>
      <c r="BY136" s="170">
        <f t="shared" si="119"/>
        <v>0</v>
      </c>
      <c r="BZ136" s="170">
        <f t="shared" si="119"/>
        <v>0</v>
      </c>
      <c r="CA136" s="170">
        <f t="shared" si="119"/>
        <v>0</v>
      </c>
      <c r="CB136" s="170">
        <f t="shared" si="120"/>
        <v>0</v>
      </c>
      <c r="CC136" s="170">
        <f t="shared" si="120"/>
        <v>0</v>
      </c>
      <c r="CD136" s="170">
        <f t="shared" si="120"/>
        <v>0</v>
      </c>
      <c r="CE136" s="170">
        <f t="shared" si="120"/>
        <v>0</v>
      </c>
      <c r="CF136" s="170">
        <f t="shared" si="120"/>
        <v>0</v>
      </c>
      <c r="CG136" s="170">
        <f t="shared" si="120"/>
        <v>0</v>
      </c>
      <c r="CH136" s="170">
        <f t="shared" si="120"/>
        <v>0</v>
      </c>
    </row>
    <row r="137" spans="6:86" outlineLevel="1" x14ac:dyDescent="0.2">
      <c r="F137" s="96">
        <f>Ts_First_Fin_Yr-1+ROWS(F$120:F137)</f>
        <v>2041</v>
      </c>
      <c r="G137" s="18">
        <f t="shared" si="103"/>
        <v>15</v>
      </c>
      <c r="H137" s="45">
        <f t="shared" si="104"/>
        <v>4.0751293984350569</v>
      </c>
      <c r="J137" s="170">
        <f t="shared" si="113"/>
        <v>0</v>
      </c>
      <c r="K137" s="170">
        <f t="shared" si="113"/>
        <v>0</v>
      </c>
      <c r="L137" s="170">
        <f t="shared" si="113"/>
        <v>0</v>
      </c>
      <c r="M137" s="170">
        <f t="shared" si="113"/>
        <v>0</v>
      </c>
      <c r="N137" s="170">
        <f t="shared" si="113"/>
        <v>0</v>
      </c>
      <c r="O137" s="170">
        <f t="shared" si="113"/>
        <v>0</v>
      </c>
      <c r="P137" s="170">
        <f t="shared" si="113"/>
        <v>0</v>
      </c>
      <c r="Q137" s="170">
        <f t="shared" si="113"/>
        <v>0</v>
      </c>
      <c r="R137" s="170">
        <f t="shared" si="113"/>
        <v>0</v>
      </c>
      <c r="S137" s="170">
        <f t="shared" si="113"/>
        <v>0</v>
      </c>
      <c r="T137" s="170">
        <f t="shared" si="114"/>
        <v>0</v>
      </c>
      <c r="U137" s="170">
        <f t="shared" si="114"/>
        <v>0</v>
      </c>
      <c r="V137" s="170">
        <f t="shared" si="114"/>
        <v>0</v>
      </c>
      <c r="W137" s="170">
        <f t="shared" si="114"/>
        <v>0</v>
      </c>
      <c r="X137" s="170">
        <f t="shared" si="114"/>
        <v>0</v>
      </c>
      <c r="Y137" s="170">
        <f t="shared" si="114"/>
        <v>0</v>
      </c>
      <c r="Z137" s="170">
        <f t="shared" si="114"/>
        <v>0</v>
      </c>
      <c r="AA137" s="170">
        <f t="shared" si="114"/>
        <v>0</v>
      </c>
      <c r="AB137" s="170">
        <f t="shared" si="114"/>
        <v>0.2716752932290038</v>
      </c>
      <c r="AC137" s="170">
        <f t="shared" si="114"/>
        <v>0.2716752932290038</v>
      </c>
      <c r="AD137" s="170">
        <f t="shared" si="115"/>
        <v>0.2716752932290038</v>
      </c>
      <c r="AE137" s="170">
        <f t="shared" si="115"/>
        <v>0.2716752932290038</v>
      </c>
      <c r="AF137" s="170">
        <f t="shared" si="115"/>
        <v>0.2716752932290038</v>
      </c>
      <c r="AG137" s="170">
        <f t="shared" si="115"/>
        <v>0.2716752932290038</v>
      </c>
      <c r="AH137" s="170">
        <f t="shared" si="115"/>
        <v>0.2716752932290038</v>
      </c>
      <c r="AI137" s="170">
        <f t="shared" si="115"/>
        <v>0.2716752932290038</v>
      </c>
      <c r="AJ137" s="170">
        <f t="shared" si="115"/>
        <v>0.2716752932290038</v>
      </c>
      <c r="AK137" s="170">
        <f t="shared" si="115"/>
        <v>0.2716752932290038</v>
      </c>
      <c r="AL137" s="170">
        <f t="shared" si="115"/>
        <v>0.2716752932290038</v>
      </c>
      <c r="AM137" s="170">
        <f t="shared" si="115"/>
        <v>0.2716752932290038</v>
      </c>
      <c r="AN137" s="170">
        <f t="shared" si="116"/>
        <v>0.2716752932290038</v>
      </c>
      <c r="AO137" s="170">
        <f t="shared" si="116"/>
        <v>0.2716752932290038</v>
      </c>
      <c r="AP137" s="170">
        <f t="shared" si="116"/>
        <v>0.2716752932290038</v>
      </c>
      <c r="AQ137" s="170">
        <f t="shared" si="116"/>
        <v>0</v>
      </c>
      <c r="AR137" s="170">
        <f t="shared" si="116"/>
        <v>0</v>
      </c>
      <c r="AS137" s="170">
        <f t="shared" si="116"/>
        <v>0</v>
      </c>
      <c r="AT137" s="170">
        <f t="shared" si="116"/>
        <v>0</v>
      </c>
      <c r="AU137" s="170">
        <f t="shared" si="116"/>
        <v>0</v>
      </c>
      <c r="AV137" s="170">
        <f t="shared" si="116"/>
        <v>0</v>
      </c>
      <c r="AW137" s="170">
        <f t="shared" si="116"/>
        <v>0</v>
      </c>
      <c r="AX137" s="170">
        <f t="shared" si="117"/>
        <v>0</v>
      </c>
      <c r="AY137" s="170">
        <f t="shared" si="117"/>
        <v>0</v>
      </c>
      <c r="AZ137" s="170">
        <f t="shared" si="117"/>
        <v>0</v>
      </c>
      <c r="BA137" s="170">
        <f t="shared" si="117"/>
        <v>0</v>
      </c>
      <c r="BB137" s="170">
        <f t="shared" si="117"/>
        <v>0</v>
      </c>
      <c r="BC137" s="170">
        <f t="shared" si="117"/>
        <v>0</v>
      </c>
      <c r="BD137" s="170">
        <f t="shared" si="117"/>
        <v>0</v>
      </c>
      <c r="BE137" s="170">
        <f t="shared" si="117"/>
        <v>0</v>
      </c>
      <c r="BF137" s="170">
        <f t="shared" si="117"/>
        <v>0</v>
      </c>
      <c r="BG137" s="170">
        <f t="shared" si="117"/>
        <v>0</v>
      </c>
      <c r="BH137" s="170">
        <f t="shared" si="118"/>
        <v>0</v>
      </c>
      <c r="BI137" s="170">
        <f t="shared" si="118"/>
        <v>0</v>
      </c>
      <c r="BJ137" s="170">
        <f t="shared" si="118"/>
        <v>0</v>
      </c>
      <c r="BK137" s="170">
        <f t="shared" si="118"/>
        <v>0</v>
      </c>
      <c r="BL137" s="170">
        <f t="shared" si="118"/>
        <v>0</v>
      </c>
      <c r="BM137" s="170">
        <f t="shared" si="118"/>
        <v>0</v>
      </c>
      <c r="BN137" s="170">
        <f t="shared" si="118"/>
        <v>0</v>
      </c>
      <c r="BO137" s="170">
        <f t="shared" si="118"/>
        <v>0</v>
      </c>
      <c r="BP137" s="170">
        <f t="shared" si="118"/>
        <v>0</v>
      </c>
      <c r="BQ137" s="170">
        <f t="shared" si="118"/>
        <v>0</v>
      </c>
      <c r="BR137" s="170">
        <f t="shared" si="119"/>
        <v>0</v>
      </c>
      <c r="BS137" s="170">
        <f t="shared" si="119"/>
        <v>0</v>
      </c>
      <c r="BT137" s="170">
        <f t="shared" si="119"/>
        <v>0</v>
      </c>
      <c r="BU137" s="170">
        <f t="shared" si="119"/>
        <v>0</v>
      </c>
      <c r="BV137" s="170">
        <f t="shared" si="119"/>
        <v>0</v>
      </c>
      <c r="BW137" s="170">
        <f t="shared" si="119"/>
        <v>0</v>
      </c>
      <c r="BX137" s="170">
        <f t="shared" si="119"/>
        <v>0</v>
      </c>
      <c r="BY137" s="170">
        <f t="shared" si="119"/>
        <v>0</v>
      </c>
      <c r="BZ137" s="170">
        <f t="shared" si="119"/>
        <v>0</v>
      </c>
      <c r="CA137" s="170">
        <f t="shared" si="119"/>
        <v>0</v>
      </c>
      <c r="CB137" s="170">
        <f t="shared" si="120"/>
        <v>0</v>
      </c>
      <c r="CC137" s="170">
        <f t="shared" si="120"/>
        <v>0</v>
      </c>
      <c r="CD137" s="170">
        <f t="shared" si="120"/>
        <v>0</v>
      </c>
      <c r="CE137" s="170">
        <f t="shared" si="120"/>
        <v>0</v>
      </c>
      <c r="CF137" s="170">
        <f t="shared" si="120"/>
        <v>0</v>
      </c>
      <c r="CG137" s="170">
        <f t="shared" si="120"/>
        <v>0</v>
      </c>
      <c r="CH137" s="170">
        <f t="shared" si="120"/>
        <v>0</v>
      </c>
    </row>
    <row r="138" spans="6:86" outlineLevel="1" x14ac:dyDescent="0.2">
      <c r="F138" s="96">
        <f>Ts_First_Fin_Yr-1+ROWS(F$120:F138)</f>
        <v>2042</v>
      </c>
      <c r="G138" s="18">
        <f t="shared" si="103"/>
        <v>15</v>
      </c>
      <c r="H138" s="45">
        <f t="shared" si="104"/>
        <v>3.7105334377224133</v>
      </c>
      <c r="J138" s="170">
        <f t="shared" si="113"/>
        <v>0</v>
      </c>
      <c r="K138" s="170">
        <f t="shared" si="113"/>
        <v>0</v>
      </c>
      <c r="L138" s="170">
        <f t="shared" si="113"/>
        <v>0</v>
      </c>
      <c r="M138" s="170">
        <f t="shared" si="113"/>
        <v>0</v>
      </c>
      <c r="N138" s="170">
        <f t="shared" si="113"/>
        <v>0</v>
      </c>
      <c r="O138" s="170">
        <f t="shared" si="113"/>
        <v>0</v>
      </c>
      <c r="P138" s="170">
        <f t="shared" si="113"/>
        <v>0</v>
      </c>
      <c r="Q138" s="170">
        <f t="shared" si="113"/>
        <v>0</v>
      </c>
      <c r="R138" s="170">
        <f t="shared" si="113"/>
        <v>0</v>
      </c>
      <c r="S138" s="170">
        <f t="shared" si="113"/>
        <v>0</v>
      </c>
      <c r="T138" s="170">
        <f t="shared" si="114"/>
        <v>0</v>
      </c>
      <c r="U138" s="170">
        <f t="shared" si="114"/>
        <v>0</v>
      </c>
      <c r="V138" s="170">
        <f t="shared" si="114"/>
        <v>0</v>
      </c>
      <c r="W138" s="170">
        <f t="shared" si="114"/>
        <v>0</v>
      </c>
      <c r="X138" s="170">
        <f t="shared" si="114"/>
        <v>0</v>
      </c>
      <c r="Y138" s="170">
        <f t="shared" si="114"/>
        <v>0</v>
      </c>
      <c r="Z138" s="170">
        <f t="shared" si="114"/>
        <v>0</v>
      </c>
      <c r="AA138" s="170">
        <f t="shared" si="114"/>
        <v>0</v>
      </c>
      <c r="AB138" s="170">
        <f t="shared" si="114"/>
        <v>0</v>
      </c>
      <c r="AC138" s="170">
        <f t="shared" si="114"/>
        <v>0.24736889584816088</v>
      </c>
      <c r="AD138" s="170">
        <f t="shared" si="115"/>
        <v>0.24736889584816088</v>
      </c>
      <c r="AE138" s="170">
        <f t="shared" si="115"/>
        <v>0.24736889584816088</v>
      </c>
      <c r="AF138" s="170">
        <f t="shared" si="115"/>
        <v>0.24736889584816088</v>
      </c>
      <c r="AG138" s="170">
        <f t="shared" si="115"/>
        <v>0.24736889584816088</v>
      </c>
      <c r="AH138" s="170">
        <f t="shared" si="115"/>
        <v>0.24736889584816088</v>
      </c>
      <c r="AI138" s="170">
        <f t="shared" si="115"/>
        <v>0.24736889584816088</v>
      </c>
      <c r="AJ138" s="170">
        <f t="shared" si="115"/>
        <v>0.24736889584816088</v>
      </c>
      <c r="AK138" s="170">
        <f t="shared" si="115"/>
        <v>0.24736889584816088</v>
      </c>
      <c r="AL138" s="170">
        <f t="shared" si="115"/>
        <v>0.24736889584816088</v>
      </c>
      <c r="AM138" s="170">
        <f t="shared" si="115"/>
        <v>0.24736889584816088</v>
      </c>
      <c r="AN138" s="170">
        <f t="shared" si="116"/>
        <v>0.24736889584816088</v>
      </c>
      <c r="AO138" s="170">
        <f t="shared" si="116"/>
        <v>0.24736889584816088</v>
      </c>
      <c r="AP138" s="170">
        <f t="shared" si="116"/>
        <v>0.24736889584816088</v>
      </c>
      <c r="AQ138" s="170">
        <f t="shared" si="116"/>
        <v>0.24736889584816088</v>
      </c>
      <c r="AR138" s="170">
        <f t="shared" si="116"/>
        <v>0</v>
      </c>
      <c r="AS138" s="170">
        <f t="shared" si="116"/>
        <v>0</v>
      </c>
      <c r="AT138" s="170">
        <f t="shared" si="116"/>
        <v>0</v>
      </c>
      <c r="AU138" s="170">
        <f t="shared" si="116"/>
        <v>0</v>
      </c>
      <c r="AV138" s="170">
        <f t="shared" si="116"/>
        <v>0</v>
      </c>
      <c r="AW138" s="170">
        <f t="shared" si="116"/>
        <v>0</v>
      </c>
      <c r="AX138" s="170">
        <f t="shared" si="117"/>
        <v>0</v>
      </c>
      <c r="AY138" s="170">
        <f t="shared" si="117"/>
        <v>0</v>
      </c>
      <c r="AZ138" s="170">
        <f t="shared" si="117"/>
        <v>0</v>
      </c>
      <c r="BA138" s="170">
        <f t="shared" si="117"/>
        <v>0</v>
      </c>
      <c r="BB138" s="170">
        <f t="shared" si="117"/>
        <v>0</v>
      </c>
      <c r="BC138" s="170">
        <f t="shared" si="117"/>
        <v>0</v>
      </c>
      <c r="BD138" s="170">
        <f t="shared" si="117"/>
        <v>0</v>
      </c>
      <c r="BE138" s="170">
        <f t="shared" si="117"/>
        <v>0</v>
      </c>
      <c r="BF138" s="170">
        <f t="shared" si="117"/>
        <v>0</v>
      </c>
      <c r="BG138" s="170">
        <f t="shared" si="117"/>
        <v>0</v>
      </c>
      <c r="BH138" s="170">
        <f t="shared" si="118"/>
        <v>0</v>
      </c>
      <c r="BI138" s="170">
        <f t="shared" si="118"/>
        <v>0</v>
      </c>
      <c r="BJ138" s="170">
        <f t="shared" si="118"/>
        <v>0</v>
      </c>
      <c r="BK138" s="170">
        <f t="shared" si="118"/>
        <v>0</v>
      </c>
      <c r="BL138" s="170">
        <f t="shared" si="118"/>
        <v>0</v>
      </c>
      <c r="BM138" s="170">
        <f t="shared" si="118"/>
        <v>0</v>
      </c>
      <c r="BN138" s="170">
        <f t="shared" si="118"/>
        <v>0</v>
      </c>
      <c r="BO138" s="170">
        <f t="shared" si="118"/>
        <v>0</v>
      </c>
      <c r="BP138" s="170">
        <f t="shared" si="118"/>
        <v>0</v>
      </c>
      <c r="BQ138" s="170">
        <f t="shared" si="118"/>
        <v>0</v>
      </c>
      <c r="BR138" s="170">
        <f t="shared" si="119"/>
        <v>0</v>
      </c>
      <c r="BS138" s="170">
        <f t="shared" si="119"/>
        <v>0</v>
      </c>
      <c r="BT138" s="170">
        <f t="shared" si="119"/>
        <v>0</v>
      </c>
      <c r="BU138" s="170">
        <f t="shared" si="119"/>
        <v>0</v>
      </c>
      <c r="BV138" s="170">
        <f t="shared" si="119"/>
        <v>0</v>
      </c>
      <c r="BW138" s="170">
        <f t="shared" si="119"/>
        <v>0</v>
      </c>
      <c r="BX138" s="170">
        <f t="shared" si="119"/>
        <v>0</v>
      </c>
      <c r="BY138" s="170">
        <f t="shared" si="119"/>
        <v>0</v>
      </c>
      <c r="BZ138" s="170">
        <f t="shared" si="119"/>
        <v>0</v>
      </c>
      <c r="CA138" s="170">
        <f t="shared" si="119"/>
        <v>0</v>
      </c>
      <c r="CB138" s="170">
        <f t="shared" si="120"/>
        <v>0</v>
      </c>
      <c r="CC138" s="170">
        <f t="shared" si="120"/>
        <v>0</v>
      </c>
      <c r="CD138" s="170">
        <f t="shared" si="120"/>
        <v>0</v>
      </c>
      <c r="CE138" s="170">
        <f t="shared" si="120"/>
        <v>0</v>
      </c>
      <c r="CF138" s="170">
        <f t="shared" si="120"/>
        <v>0</v>
      </c>
      <c r="CG138" s="170">
        <f t="shared" si="120"/>
        <v>0</v>
      </c>
      <c r="CH138" s="170">
        <f t="shared" si="120"/>
        <v>0</v>
      </c>
    </row>
    <row r="139" spans="6:86" outlineLevel="1" x14ac:dyDescent="0.2">
      <c r="F139" s="96">
        <f>Ts_First_Fin_Yr-1+ROWS(F$120:F139)</f>
        <v>2043</v>
      </c>
      <c r="G139" s="18">
        <f t="shared" si="103"/>
        <v>15</v>
      </c>
      <c r="H139" s="45">
        <f t="shared" si="104"/>
        <v>3.3345163870526284</v>
      </c>
      <c r="J139" s="170">
        <f t="shared" si="113"/>
        <v>0</v>
      </c>
      <c r="K139" s="170">
        <f t="shared" si="113"/>
        <v>0</v>
      </c>
      <c r="L139" s="170">
        <f t="shared" si="113"/>
        <v>0</v>
      </c>
      <c r="M139" s="170">
        <f t="shared" si="113"/>
        <v>0</v>
      </c>
      <c r="N139" s="170">
        <f t="shared" si="113"/>
        <v>0</v>
      </c>
      <c r="O139" s="170">
        <f t="shared" si="113"/>
        <v>0</v>
      </c>
      <c r="P139" s="170">
        <f t="shared" si="113"/>
        <v>0</v>
      </c>
      <c r="Q139" s="170">
        <f t="shared" si="113"/>
        <v>0</v>
      </c>
      <c r="R139" s="170">
        <f t="shared" si="113"/>
        <v>0</v>
      </c>
      <c r="S139" s="170">
        <f t="shared" si="113"/>
        <v>0</v>
      </c>
      <c r="T139" s="170">
        <f t="shared" si="114"/>
        <v>0</v>
      </c>
      <c r="U139" s="170">
        <f t="shared" si="114"/>
        <v>0</v>
      </c>
      <c r="V139" s="170">
        <f t="shared" si="114"/>
        <v>0</v>
      </c>
      <c r="W139" s="170">
        <f t="shared" si="114"/>
        <v>0</v>
      </c>
      <c r="X139" s="170">
        <f t="shared" si="114"/>
        <v>0</v>
      </c>
      <c r="Y139" s="170">
        <f t="shared" si="114"/>
        <v>0</v>
      </c>
      <c r="Z139" s="170">
        <f t="shared" si="114"/>
        <v>0</v>
      </c>
      <c r="AA139" s="170">
        <f t="shared" si="114"/>
        <v>0</v>
      </c>
      <c r="AB139" s="170">
        <f t="shared" si="114"/>
        <v>0</v>
      </c>
      <c r="AC139" s="170">
        <f t="shared" si="114"/>
        <v>0</v>
      </c>
      <c r="AD139" s="170">
        <f t="shared" si="115"/>
        <v>0.22230109247017524</v>
      </c>
      <c r="AE139" s="170">
        <f t="shared" si="115"/>
        <v>0.22230109247017524</v>
      </c>
      <c r="AF139" s="170">
        <f t="shared" si="115"/>
        <v>0.22230109247017524</v>
      </c>
      <c r="AG139" s="170">
        <f t="shared" si="115"/>
        <v>0.22230109247017524</v>
      </c>
      <c r="AH139" s="170">
        <f t="shared" si="115"/>
        <v>0.22230109247017524</v>
      </c>
      <c r="AI139" s="170">
        <f t="shared" si="115"/>
        <v>0.22230109247017524</v>
      </c>
      <c r="AJ139" s="170">
        <f t="shared" si="115"/>
        <v>0.22230109247017524</v>
      </c>
      <c r="AK139" s="170">
        <f t="shared" si="115"/>
        <v>0.22230109247017524</v>
      </c>
      <c r="AL139" s="170">
        <f t="shared" si="115"/>
        <v>0.22230109247017524</v>
      </c>
      <c r="AM139" s="170">
        <f t="shared" si="115"/>
        <v>0.22230109247017524</v>
      </c>
      <c r="AN139" s="170">
        <f t="shared" si="116"/>
        <v>0.22230109247017524</v>
      </c>
      <c r="AO139" s="170">
        <f t="shared" si="116"/>
        <v>0.22230109247017524</v>
      </c>
      <c r="AP139" s="170">
        <f t="shared" si="116"/>
        <v>0.22230109247017524</v>
      </c>
      <c r="AQ139" s="170">
        <f t="shared" si="116"/>
        <v>0.22230109247017524</v>
      </c>
      <c r="AR139" s="170">
        <f t="shared" si="116"/>
        <v>0.22230109247017524</v>
      </c>
      <c r="AS139" s="170">
        <f t="shared" si="116"/>
        <v>0</v>
      </c>
      <c r="AT139" s="170">
        <f t="shared" si="116"/>
        <v>0</v>
      </c>
      <c r="AU139" s="170">
        <f t="shared" si="116"/>
        <v>0</v>
      </c>
      <c r="AV139" s="170">
        <f t="shared" si="116"/>
        <v>0</v>
      </c>
      <c r="AW139" s="170">
        <f t="shared" si="116"/>
        <v>0</v>
      </c>
      <c r="AX139" s="170">
        <f t="shared" si="117"/>
        <v>0</v>
      </c>
      <c r="AY139" s="170">
        <f t="shared" si="117"/>
        <v>0</v>
      </c>
      <c r="AZ139" s="170">
        <f t="shared" si="117"/>
        <v>0</v>
      </c>
      <c r="BA139" s="170">
        <f t="shared" si="117"/>
        <v>0</v>
      </c>
      <c r="BB139" s="170">
        <f t="shared" si="117"/>
        <v>0</v>
      </c>
      <c r="BC139" s="170">
        <f t="shared" si="117"/>
        <v>0</v>
      </c>
      <c r="BD139" s="170">
        <f t="shared" si="117"/>
        <v>0</v>
      </c>
      <c r="BE139" s="170">
        <f t="shared" si="117"/>
        <v>0</v>
      </c>
      <c r="BF139" s="170">
        <f t="shared" si="117"/>
        <v>0</v>
      </c>
      <c r="BG139" s="170">
        <f t="shared" si="117"/>
        <v>0</v>
      </c>
      <c r="BH139" s="170">
        <f t="shared" si="118"/>
        <v>0</v>
      </c>
      <c r="BI139" s="170">
        <f t="shared" si="118"/>
        <v>0</v>
      </c>
      <c r="BJ139" s="170">
        <f t="shared" si="118"/>
        <v>0</v>
      </c>
      <c r="BK139" s="170">
        <f t="shared" si="118"/>
        <v>0</v>
      </c>
      <c r="BL139" s="170">
        <f t="shared" si="118"/>
        <v>0</v>
      </c>
      <c r="BM139" s="170">
        <f t="shared" si="118"/>
        <v>0</v>
      </c>
      <c r="BN139" s="170">
        <f t="shared" si="118"/>
        <v>0</v>
      </c>
      <c r="BO139" s="170">
        <f t="shared" si="118"/>
        <v>0</v>
      </c>
      <c r="BP139" s="170">
        <f t="shared" si="118"/>
        <v>0</v>
      </c>
      <c r="BQ139" s="170">
        <f t="shared" si="118"/>
        <v>0</v>
      </c>
      <c r="BR139" s="170">
        <f t="shared" si="119"/>
        <v>0</v>
      </c>
      <c r="BS139" s="170">
        <f t="shared" si="119"/>
        <v>0</v>
      </c>
      <c r="BT139" s="170">
        <f t="shared" si="119"/>
        <v>0</v>
      </c>
      <c r="BU139" s="170">
        <f t="shared" si="119"/>
        <v>0</v>
      </c>
      <c r="BV139" s="170">
        <f t="shared" si="119"/>
        <v>0</v>
      </c>
      <c r="BW139" s="170">
        <f t="shared" si="119"/>
        <v>0</v>
      </c>
      <c r="BX139" s="170">
        <f t="shared" si="119"/>
        <v>0</v>
      </c>
      <c r="BY139" s="170">
        <f t="shared" si="119"/>
        <v>0</v>
      </c>
      <c r="BZ139" s="170">
        <f t="shared" si="119"/>
        <v>0</v>
      </c>
      <c r="CA139" s="170">
        <f t="shared" si="119"/>
        <v>0</v>
      </c>
      <c r="CB139" s="170">
        <f t="shared" si="120"/>
        <v>0</v>
      </c>
      <c r="CC139" s="170">
        <f t="shared" si="120"/>
        <v>0</v>
      </c>
      <c r="CD139" s="170">
        <f t="shared" si="120"/>
        <v>0</v>
      </c>
      <c r="CE139" s="170">
        <f t="shared" si="120"/>
        <v>0</v>
      </c>
      <c r="CF139" s="170">
        <f t="shared" si="120"/>
        <v>0</v>
      </c>
      <c r="CG139" s="170">
        <f t="shared" si="120"/>
        <v>0</v>
      </c>
      <c r="CH139" s="170">
        <f t="shared" si="120"/>
        <v>0</v>
      </c>
    </row>
    <row r="140" spans="6:86" outlineLevel="1" x14ac:dyDescent="0.2">
      <c r="F140" s="96">
        <f>Ts_First_Fin_Yr-1+ROWS(F$120:F140)</f>
        <v>2044</v>
      </c>
      <c r="G140" s="18">
        <f t="shared" si="103"/>
        <v>15</v>
      </c>
      <c r="H140" s="45">
        <f t="shared" si="104"/>
        <v>2.9491548082360937</v>
      </c>
      <c r="J140" s="170">
        <f t="shared" ref="J140:S149" si="121">IF(OR(J$9&lt;=$F140,J$9&gt;($F140+$G140)),0,INDEX($J$114:$CH$114,MATCH($F140,$J$9:$CH$9,0))/$G140)</f>
        <v>0</v>
      </c>
      <c r="K140" s="170">
        <f t="shared" si="121"/>
        <v>0</v>
      </c>
      <c r="L140" s="170">
        <f t="shared" si="121"/>
        <v>0</v>
      </c>
      <c r="M140" s="170">
        <f t="shared" si="121"/>
        <v>0</v>
      </c>
      <c r="N140" s="170">
        <f t="shared" si="121"/>
        <v>0</v>
      </c>
      <c r="O140" s="170">
        <f t="shared" si="121"/>
        <v>0</v>
      </c>
      <c r="P140" s="170">
        <f t="shared" si="121"/>
        <v>0</v>
      </c>
      <c r="Q140" s="170">
        <f t="shared" si="121"/>
        <v>0</v>
      </c>
      <c r="R140" s="170">
        <f t="shared" si="121"/>
        <v>0</v>
      </c>
      <c r="S140" s="170">
        <f t="shared" si="121"/>
        <v>0</v>
      </c>
      <c r="T140" s="170">
        <f t="shared" ref="T140:AC149" si="122">IF(OR(T$9&lt;=$F140,T$9&gt;($F140+$G140)),0,INDEX($J$114:$CH$114,MATCH($F140,$J$9:$CH$9,0))/$G140)</f>
        <v>0</v>
      </c>
      <c r="U140" s="170">
        <f t="shared" si="122"/>
        <v>0</v>
      </c>
      <c r="V140" s="170">
        <f t="shared" si="122"/>
        <v>0</v>
      </c>
      <c r="W140" s="170">
        <f t="shared" si="122"/>
        <v>0</v>
      </c>
      <c r="X140" s="170">
        <f t="shared" si="122"/>
        <v>0</v>
      </c>
      <c r="Y140" s="170">
        <f t="shared" si="122"/>
        <v>0</v>
      </c>
      <c r="Z140" s="170">
        <f t="shared" si="122"/>
        <v>0</v>
      </c>
      <c r="AA140" s="170">
        <f t="shared" si="122"/>
        <v>0</v>
      </c>
      <c r="AB140" s="170">
        <f t="shared" si="122"/>
        <v>0</v>
      </c>
      <c r="AC140" s="170">
        <f t="shared" si="122"/>
        <v>0</v>
      </c>
      <c r="AD140" s="170">
        <f t="shared" ref="AD140:AM149" si="123">IF(OR(AD$9&lt;=$F140,AD$9&gt;($F140+$G140)),0,INDEX($J$114:$CH$114,MATCH($F140,$J$9:$CH$9,0))/$G140)</f>
        <v>0</v>
      </c>
      <c r="AE140" s="170">
        <f t="shared" si="123"/>
        <v>0.1966103205490729</v>
      </c>
      <c r="AF140" s="170">
        <f t="shared" si="123"/>
        <v>0.1966103205490729</v>
      </c>
      <c r="AG140" s="170">
        <f t="shared" si="123"/>
        <v>0.1966103205490729</v>
      </c>
      <c r="AH140" s="170">
        <f t="shared" si="123"/>
        <v>0.1966103205490729</v>
      </c>
      <c r="AI140" s="170">
        <f t="shared" si="123"/>
        <v>0.1966103205490729</v>
      </c>
      <c r="AJ140" s="170">
        <f t="shared" si="123"/>
        <v>0.1966103205490729</v>
      </c>
      <c r="AK140" s="170">
        <f t="shared" si="123"/>
        <v>0.1966103205490729</v>
      </c>
      <c r="AL140" s="170">
        <f t="shared" si="123"/>
        <v>0.1966103205490729</v>
      </c>
      <c r="AM140" s="170">
        <f t="shared" si="123"/>
        <v>0.1966103205490729</v>
      </c>
      <c r="AN140" s="170">
        <f t="shared" ref="AN140:AW149" si="124">IF(OR(AN$9&lt;=$F140,AN$9&gt;($F140+$G140)),0,INDEX($J$114:$CH$114,MATCH($F140,$J$9:$CH$9,0))/$G140)</f>
        <v>0.1966103205490729</v>
      </c>
      <c r="AO140" s="170">
        <f t="shared" si="124"/>
        <v>0.1966103205490729</v>
      </c>
      <c r="AP140" s="170">
        <f t="shared" si="124"/>
        <v>0.1966103205490729</v>
      </c>
      <c r="AQ140" s="170">
        <f t="shared" si="124"/>
        <v>0.1966103205490729</v>
      </c>
      <c r="AR140" s="170">
        <f t="shared" si="124"/>
        <v>0.1966103205490729</v>
      </c>
      <c r="AS140" s="170">
        <f t="shared" si="124"/>
        <v>0.1966103205490729</v>
      </c>
      <c r="AT140" s="170">
        <f t="shared" si="124"/>
        <v>0</v>
      </c>
      <c r="AU140" s="170">
        <f t="shared" si="124"/>
        <v>0</v>
      </c>
      <c r="AV140" s="170">
        <f t="shared" si="124"/>
        <v>0</v>
      </c>
      <c r="AW140" s="170">
        <f t="shared" si="124"/>
        <v>0</v>
      </c>
      <c r="AX140" s="170">
        <f t="shared" ref="AX140:BG149" si="125">IF(OR(AX$9&lt;=$F140,AX$9&gt;($F140+$G140)),0,INDEX($J$114:$CH$114,MATCH($F140,$J$9:$CH$9,0))/$G140)</f>
        <v>0</v>
      </c>
      <c r="AY140" s="170">
        <f t="shared" si="125"/>
        <v>0</v>
      </c>
      <c r="AZ140" s="170">
        <f t="shared" si="125"/>
        <v>0</v>
      </c>
      <c r="BA140" s="170">
        <f t="shared" si="125"/>
        <v>0</v>
      </c>
      <c r="BB140" s="170">
        <f t="shared" si="125"/>
        <v>0</v>
      </c>
      <c r="BC140" s="170">
        <f t="shared" si="125"/>
        <v>0</v>
      </c>
      <c r="BD140" s="170">
        <f t="shared" si="125"/>
        <v>0</v>
      </c>
      <c r="BE140" s="170">
        <f t="shared" si="125"/>
        <v>0</v>
      </c>
      <c r="BF140" s="170">
        <f t="shared" si="125"/>
        <v>0</v>
      </c>
      <c r="BG140" s="170">
        <f t="shared" si="125"/>
        <v>0</v>
      </c>
      <c r="BH140" s="170">
        <f t="shared" ref="BH140:BQ149" si="126">IF(OR(BH$9&lt;=$F140,BH$9&gt;($F140+$G140)),0,INDEX($J$114:$CH$114,MATCH($F140,$J$9:$CH$9,0))/$G140)</f>
        <v>0</v>
      </c>
      <c r="BI140" s="170">
        <f t="shared" si="126"/>
        <v>0</v>
      </c>
      <c r="BJ140" s="170">
        <f t="shared" si="126"/>
        <v>0</v>
      </c>
      <c r="BK140" s="170">
        <f t="shared" si="126"/>
        <v>0</v>
      </c>
      <c r="BL140" s="170">
        <f t="shared" si="126"/>
        <v>0</v>
      </c>
      <c r="BM140" s="170">
        <f t="shared" si="126"/>
        <v>0</v>
      </c>
      <c r="BN140" s="170">
        <f t="shared" si="126"/>
        <v>0</v>
      </c>
      <c r="BO140" s="170">
        <f t="shared" si="126"/>
        <v>0</v>
      </c>
      <c r="BP140" s="170">
        <f t="shared" si="126"/>
        <v>0</v>
      </c>
      <c r="BQ140" s="170">
        <f t="shared" si="126"/>
        <v>0</v>
      </c>
      <c r="BR140" s="170">
        <f t="shared" ref="BR140:CA149" si="127">IF(OR(BR$9&lt;=$F140,BR$9&gt;($F140+$G140)),0,INDEX($J$114:$CH$114,MATCH($F140,$J$9:$CH$9,0))/$G140)</f>
        <v>0</v>
      </c>
      <c r="BS140" s="170">
        <f t="shared" si="127"/>
        <v>0</v>
      </c>
      <c r="BT140" s="170">
        <f t="shared" si="127"/>
        <v>0</v>
      </c>
      <c r="BU140" s="170">
        <f t="shared" si="127"/>
        <v>0</v>
      </c>
      <c r="BV140" s="170">
        <f t="shared" si="127"/>
        <v>0</v>
      </c>
      <c r="BW140" s="170">
        <f t="shared" si="127"/>
        <v>0</v>
      </c>
      <c r="BX140" s="170">
        <f t="shared" si="127"/>
        <v>0</v>
      </c>
      <c r="BY140" s="170">
        <f t="shared" si="127"/>
        <v>0</v>
      </c>
      <c r="BZ140" s="170">
        <f t="shared" si="127"/>
        <v>0</v>
      </c>
      <c r="CA140" s="170">
        <f t="shared" si="127"/>
        <v>0</v>
      </c>
      <c r="CB140" s="170">
        <f t="shared" ref="CB140:CH149" si="128">IF(OR(CB$9&lt;=$F140,CB$9&gt;($F140+$G140)),0,INDEX($J$114:$CH$114,MATCH($F140,$J$9:$CH$9,0))/$G140)</f>
        <v>0</v>
      </c>
      <c r="CC140" s="170">
        <f t="shared" si="128"/>
        <v>0</v>
      </c>
      <c r="CD140" s="170">
        <f t="shared" si="128"/>
        <v>0</v>
      </c>
      <c r="CE140" s="170">
        <f t="shared" si="128"/>
        <v>0</v>
      </c>
      <c r="CF140" s="170">
        <f t="shared" si="128"/>
        <v>0</v>
      </c>
      <c r="CG140" s="170">
        <f t="shared" si="128"/>
        <v>0</v>
      </c>
      <c r="CH140" s="170">
        <f t="shared" si="128"/>
        <v>0</v>
      </c>
    </row>
    <row r="141" spans="6:86" outlineLevel="1" x14ac:dyDescent="0.2">
      <c r="F141" s="96">
        <f>Ts_First_Fin_Yr-1+ROWS(F$120:F141)</f>
        <v>2045</v>
      </c>
      <c r="G141" s="18">
        <f t="shared" si="103"/>
        <v>15</v>
      </c>
      <c r="H141" s="45">
        <f t="shared" si="104"/>
        <v>2.5565252630831958</v>
      </c>
      <c r="J141" s="170">
        <f t="shared" si="121"/>
        <v>0</v>
      </c>
      <c r="K141" s="170">
        <f t="shared" si="121"/>
        <v>0</v>
      </c>
      <c r="L141" s="170">
        <f t="shared" si="121"/>
        <v>0</v>
      </c>
      <c r="M141" s="170">
        <f t="shared" si="121"/>
        <v>0</v>
      </c>
      <c r="N141" s="170">
        <f t="shared" si="121"/>
        <v>0</v>
      </c>
      <c r="O141" s="170">
        <f t="shared" si="121"/>
        <v>0</v>
      </c>
      <c r="P141" s="170">
        <f t="shared" si="121"/>
        <v>0</v>
      </c>
      <c r="Q141" s="170">
        <f t="shared" si="121"/>
        <v>0</v>
      </c>
      <c r="R141" s="170">
        <f t="shared" si="121"/>
        <v>0</v>
      </c>
      <c r="S141" s="170">
        <f t="shared" si="121"/>
        <v>0</v>
      </c>
      <c r="T141" s="170">
        <f t="shared" si="122"/>
        <v>0</v>
      </c>
      <c r="U141" s="170">
        <f t="shared" si="122"/>
        <v>0</v>
      </c>
      <c r="V141" s="170">
        <f t="shared" si="122"/>
        <v>0</v>
      </c>
      <c r="W141" s="170">
        <f t="shared" si="122"/>
        <v>0</v>
      </c>
      <c r="X141" s="170">
        <f t="shared" si="122"/>
        <v>0</v>
      </c>
      <c r="Y141" s="170">
        <f t="shared" si="122"/>
        <v>0</v>
      </c>
      <c r="Z141" s="170">
        <f t="shared" si="122"/>
        <v>0</v>
      </c>
      <c r="AA141" s="170">
        <f t="shared" si="122"/>
        <v>0</v>
      </c>
      <c r="AB141" s="170">
        <f t="shared" si="122"/>
        <v>0</v>
      </c>
      <c r="AC141" s="170">
        <f t="shared" si="122"/>
        <v>0</v>
      </c>
      <c r="AD141" s="170">
        <f t="shared" si="123"/>
        <v>0</v>
      </c>
      <c r="AE141" s="170">
        <f t="shared" si="123"/>
        <v>0</v>
      </c>
      <c r="AF141" s="170">
        <f t="shared" si="123"/>
        <v>0.17043501753887971</v>
      </c>
      <c r="AG141" s="170">
        <f t="shared" si="123"/>
        <v>0.17043501753887971</v>
      </c>
      <c r="AH141" s="170">
        <f t="shared" si="123"/>
        <v>0.17043501753887971</v>
      </c>
      <c r="AI141" s="170">
        <f t="shared" si="123"/>
        <v>0.17043501753887971</v>
      </c>
      <c r="AJ141" s="170">
        <f t="shared" si="123"/>
        <v>0.17043501753887971</v>
      </c>
      <c r="AK141" s="170">
        <f t="shared" si="123"/>
        <v>0.17043501753887971</v>
      </c>
      <c r="AL141" s="170">
        <f t="shared" si="123"/>
        <v>0.17043501753887971</v>
      </c>
      <c r="AM141" s="170">
        <f t="shared" si="123"/>
        <v>0.17043501753887971</v>
      </c>
      <c r="AN141" s="170">
        <f t="shared" si="124"/>
        <v>0.17043501753887971</v>
      </c>
      <c r="AO141" s="170">
        <f t="shared" si="124"/>
        <v>0.17043501753887971</v>
      </c>
      <c r="AP141" s="170">
        <f t="shared" si="124"/>
        <v>0.17043501753887971</v>
      </c>
      <c r="AQ141" s="170">
        <f t="shared" si="124"/>
        <v>0.17043501753887971</v>
      </c>
      <c r="AR141" s="170">
        <f t="shared" si="124"/>
        <v>0.17043501753887971</v>
      </c>
      <c r="AS141" s="170">
        <f t="shared" si="124"/>
        <v>0.17043501753887971</v>
      </c>
      <c r="AT141" s="170">
        <f t="shared" si="124"/>
        <v>0.17043501753887971</v>
      </c>
      <c r="AU141" s="170">
        <f t="shared" si="124"/>
        <v>0</v>
      </c>
      <c r="AV141" s="170">
        <f t="shared" si="124"/>
        <v>0</v>
      </c>
      <c r="AW141" s="170">
        <f t="shared" si="124"/>
        <v>0</v>
      </c>
      <c r="AX141" s="170">
        <f t="shared" si="125"/>
        <v>0</v>
      </c>
      <c r="AY141" s="170">
        <f t="shared" si="125"/>
        <v>0</v>
      </c>
      <c r="AZ141" s="170">
        <f t="shared" si="125"/>
        <v>0</v>
      </c>
      <c r="BA141" s="170">
        <f t="shared" si="125"/>
        <v>0</v>
      </c>
      <c r="BB141" s="170">
        <f t="shared" si="125"/>
        <v>0</v>
      </c>
      <c r="BC141" s="170">
        <f t="shared" si="125"/>
        <v>0</v>
      </c>
      <c r="BD141" s="170">
        <f t="shared" si="125"/>
        <v>0</v>
      </c>
      <c r="BE141" s="170">
        <f t="shared" si="125"/>
        <v>0</v>
      </c>
      <c r="BF141" s="170">
        <f t="shared" si="125"/>
        <v>0</v>
      </c>
      <c r="BG141" s="170">
        <f t="shared" si="125"/>
        <v>0</v>
      </c>
      <c r="BH141" s="170">
        <f t="shared" si="126"/>
        <v>0</v>
      </c>
      <c r="BI141" s="170">
        <f t="shared" si="126"/>
        <v>0</v>
      </c>
      <c r="BJ141" s="170">
        <f t="shared" si="126"/>
        <v>0</v>
      </c>
      <c r="BK141" s="170">
        <f t="shared" si="126"/>
        <v>0</v>
      </c>
      <c r="BL141" s="170">
        <f t="shared" si="126"/>
        <v>0</v>
      </c>
      <c r="BM141" s="170">
        <f t="shared" si="126"/>
        <v>0</v>
      </c>
      <c r="BN141" s="170">
        <f t="shared" si="126"/>
        <v>0</v>
      </c>
      <c r="BO141" s="170">
        <f t="shared" si="126"/>
        <v>0</v>
      </c>
      <c r="BP141" s="170">
        <f t="shared" si="126"/>
        <v>0</v>
      </c>
      <c r="BQ141" s="170">
        <f t="shared" si="126"/>
        <v>0</v>
      </c>
      <c r="BR141" s="170">
        <f t="shared" si="127"/>
        <v>0</v>
      </c>
      <c r="BS141" s="170">
        <f t="shared" si="127"/>
        <v>0</v>
      </c>
      <c r="BT141" s="170">
        <f t="shared" si="127"/>
        <v>0</v>
      </c>
      <c r="BU141" s="170">
        <f t="shared" si="127"/>
        <v>0</v>
      </c>
      <c r="BV141" s="170">
        <f t="shared" si="127"/>
        <v>0</v>
      </c>
      <c r="BW141" s="170">
        <f t="shared" si="127"/>
        <v>0</v>
      </c>
      <c r="BX141" s="170">
        <f t="shared" si="127"/>
        <v>0</v>
      </c>
      <c r="BY141" s="170">
        <f t="shared" si="127"/>
        <v>0</v>
      </c>
      <c r="BZ141" s="170">
        <f t="shared" si="127"/>
        <v>0</v>
      </c>
      <c r="CA141" s="170">
        <f t="shared" si="127"/>
        <v>0</v>
      </c>
      <c r="CB141" s="170">
        <f t="shared" si="128"/>
        <v>0</v>
      </c>
      <c r="CC141" s="170">
        <f t="shared" si="128"/>
        <v>0</v>
      </c>
      <c r="CD141" s="170">
        <f t="shared" si="128"/>
        <v>0</v>
      </c>
      <c r="CE141" s="170">
        <f t="shared" si="128"/>
        <v>0</v>
      </c>
      <c r="CF141" s="170">
        <f t="shared" si="128"/>
        <v>0</v>
      </c>
      <c r="CG141" s="170">
        <f t="shared" si="128"/>
        <v>0</v>
      </c>
      <c r="CH141" s="170">
        <f t="shared" si="128"/>
        <v>0</v>
      </c>
    </row>
    <row r="142" spans="6:86" outlineLevel="1" x14ac:dyDescent="0.2">
      <c r="F142" s="96">
        <f>Ts_First_Fin_Yr-1+ROWS(F$120:F142)</f>
        <v>2046</v>
      </c>
      <c r="G142" s="18">
        <f t="shared" si="103"/>
        <v>15</v>
      </c>
      <c r="H142" s="45">
        <f t="shared" si="104"/>
        <v>2.1083476895023874</v>
      </c>
      <c r="J142" s="170">
        <f t="shared" si="121"/>
        <v>0</v>
      </c>
      <c r="K142" s="170">
        <f t="shared" si="121"/>
        <v>0</v>
      </c>
      <c r="L142" s="170">
        <f t="shared" si="121"/>
        <v>0</v>
      </c>
      <c r="M142" s="170">
        <f t="shared" si="121"/>
        <v>0</v>
      </c>
      <c r="N142" s="170">
        <f t="shared" si="121"/>
        <v>0</v>
      </c>
      <c r="O142" s="170">
        <f t="shared" si="121"/>
        <v>0</v>
      </c>
      <c r="P142" s="170">
        <f t="shared" si="121"/>
        <v>0</v>
      </c>
      <c r="Q142" s="170">
        <f t="shared" si="121"/>
        <v>0</v>
      </c>
      <c r="R142" s="170">
        <f t="shared" si="121"/>
        <v>0</v>
      </c>
      <c r="S142" s="170">
        <f t="shared" si="121"/>
        <v>0</v>
      </c>
      <c r="T142" s="170">
        <f t="shared" si="122"/>
        <v>0</v>
      </c>
      <c r="U142" s="170">
        <f t="shared" si="122"/>
        <v>0</v>
      </c>
      <c r="V142" s="170">
        <f t="shared" si="122"/>
        <v>0</v>
      </c>
      <c r="W142" s="170">
        <f t="shared" si="122"/>
        <v>0</v>
      </c>
      <c r="X142" s="170">
        <f t="shared" si="122"/>
        <v>0</v>
      </c>
      <c r="Y142" s="170">
        <f t="shared" si="122"/>
        <v>0</v>
      </c>
      <c r="Z142" s="170">
        <f t="shared" si="122"/>
        <v>0</v>
      </c>
      <c r="AA142" s="170">
        <f t="shared" si="122"/>
        <v>0</v>
      </c>
      <c r="AB142" s="170">
        <f t="shared" si="122"/>
        <v>0</v>
      </c>
      <c r="AC142" s="170">
        <f t="shared" si="122"/>
        <v>0</v>
      </c>
      <c r="AD142" s="170">
        <f t="shared" si="123"/>
        <v>0</v>
      </c>
      <c r="AE142" s="170">
        <f t="shared" si="123"/>
        <v>0</v>
      </c>
      <c r="AF142" s="170">
        <f t="shared" si="123"/>
        <v>0</v>
      </c>
      <c r="AG142" s="170">
        <f t="shared" si="123"/>
        <v>0.1405565126334925</v>
      </c>
      <c r="AH142" s="170">
        <f t="shared" si="123"/>
        <v>0.1405565126334925</v>
      </c>
      <c r="AI142" s="170">
        <f t="shared" si="123"/>
        <v>0.1405565126334925</v>
      </c>
      <c r="AJ142" s="170">
        <f t="shared" si="123"/>
        <v>0.1405565126334925</v>
      </c>
      <c r="AK142" s="170">
        <f t="shared" si="123"/>
        <v>0.1405565126334925</v>
      </c>
      <c r="AL142" s="170">
        <f t="shared" si="123"/>
        <v>0.1405565126334925</v>
      </c>
      <c r="AM142" s="170">
        <f t="shared" si="123"/>
        <v>0.1405565126334925</v>
      </c>
      <c r="AN142" s="170">
        <f t="shared" si="124"/>
        <v>0.1405565126334925</v>
      </c>
      <c r="AO142" s="170">
        <f t="shared" si="124"/>
        <v>0.1405565126334925</v>
      </c>
      <c r="AP142" s="170">
        <f t="shared" si="124"/>
        <v>0.1405565126334925</v>
      </c>
      <c r="AQ142" s="170">
        <f t="shared" si="124"/>
        <v>0.1405565126334925</v>
      </c>
      <c r="AR142" s="170">
        <f t="shared" si="124"/>
        <v>0.1405565126334925</v>
      </c>
      <c r="AS142" s="170">
        <f t="shared" si="124"/>
        <v>0.1405565126334925</v>
      </c>
      <c r="AT142" s="170">
        <f t="shared" si="124"/>
        <v>0.1405565126334925</v>
      </c>
      <c r="AU142" s="170">
        <f t="shared" si="124"/>
        <v>0.1405565126334925</v>
      </c>
      <c r="AV142" s="170">
        <f t="shared" si="124"/>
        <v>0</v>
      </c>
      <c r="AW142" s="170">
        <f t="shared" si="124"/>
        <v>0</v>
      </c>
      <c r="AX142" s="170">
        <f t="shared" si="125"/>
        <v>0</v>
      </c>
      <c r="AY142" s="170">
        <f t="shared" si="125"/>
        <v>0</v>
      </c>
      <c r="AZ142" s="170">
        <f t="shared" si="125"/>
        <v>0</v>
      </c>
      <c r="BA142" s="170">
        <f t="shared" si="125"/>
        <v>0</v>
      </c>
      <c r="BB142" s="170">
        <f t="shared" si="125"/>
        <v>0</v>
      </c>
      <c r="BC142" s="170">
        <f t="shared" si="125"/>
        <v>0</v>
      </c>
      <c r="BD142" s="170">
        <f t="shared" si="125"/>
        <v>0</v>
      </c>
      <c r="BE142" s="170">
        <f t="shared" si="125"/>
        <v>0</v>
      </c>
      <c r="BF142" s="170">
        <f t="shared" si="125"/>
        <v>0</v>
      </c>
      <c r="BG142" s="170">
        <f t="shared" si="125"/>
        <v>0</v>
      </c>
      <c r="BH142" s="170">
        <f t="shared" si="126"/>
        <v>0</v>
      </c>
      <c r="BI142" s="170">
        <f t="shared" si="126"/>
        <v>0</v>
      </c>
      <c r="BJ142" s="170">
        <f t="shared" si="126"/>
        <v>0</v>
      </c>
      <c r="BK142" s="170">
        <f t="shared" si="126"/>
        <v>0</v>
      </c>
      <c r="BL142" s="170">
        <f t="shared" si="126"/>
        <v>0</v>
      </c>
      <c r="BM142" s="170">
        <f t="shared" si="126"/>
        <v>0</v>
      </c>
      <c r="BN142" s="170">
        <f t="shared" si="126"/>
        <v>0</v>
      </c>
      <c r="BO142" s="170">
        <f t="shared" si="126"/>
        <v>0</v>
      </c>
      <c r="BP142" s="170">
        <f t="shared" si="126"/>
        <v>0</v>
      </c>
      <c r="BQ142" s="170">
        <f t="shared" si="126"/>
        <v>0</v>
      </c>
      <c r="BR142" s="170">
        <f t="shared" si="127"/>
        <v>0</v>
      </c>
      <c r="BS142" s="170">
        <f t="shared" si="127"/>
        <v>0</v>
      </c>
      <c r="BT142" s="170">
        <f t="shared" si="127"/>
        <v>0</v>
      </c>
      <c r="BU142" s="170">
        <f t="shared" si="127"/>
        <v>0</v>
      </c>
      <c r="BV142" s="170">
        <f t="shared" si="127"/>
        <v>0</v>
      </c>
      <c r="BW142" s="170">
        <f t="shared" si="127"/>
        <v>0</v>
      </c>
      <c r="BX142" s="170">
        <f t="shared" si="127"/>
        <v>0</v>
      </c>
      <c r="BY142" s="170">
        <f t="shared" si="127"/>
        <v>0</v>
      </c>
      <c r="BZ142" s="170">
        <f t="shared" si="127"/>
        <v>0</v>
      </c>
      <c r="CA142" s="170">
        <f t="shared" si="127"/>
        <v>0</v>
      </c>
      <c r="CB142" s="170">
        <f t="shared" si="128"/>
        <v>0</v>
      </c>
      <c r="CC142" s="170">
        <f t="shared" si="128"/>
        <v>0</v>
      </c>
      <c r="CD142" s="170">
        <f t="shared" si="128"/>
        <v>0</v>
      </c>
      <c r="CE142" s="170">
        <f t="shared" si="128"/>
        <v>0</v>
      </c>
      <c r="CF142" s="170">
        <f t="shared" si="128"/>
        <v>0</v>
      </c>
      <c r="CG142" s="170">
        <f t="shared" si="128"/>
        <v>0</v>
      </c>
      <c r="CH142" s="170">
        <f t="shared" si="128"/>
        <v>0</v>
      </c>
    </row>
    <row r="143" spans="6:86" outlineLevel="1" x14ac:dyDescent="0.2">
      <c r="F143" s="96">
        <f>Ts_First_Fin_Yr-1+ROWS(F$120:F143)</f>
        <v>2047</v>
      </c>
      <c r="G143" s="18">
        <f t="shared" si="103"/>
        <v>15</v>
      </c>
      <c r="H143" s="45">
        <f t="shared" si="104"/>
        <v>1.6882037003618333</v>
      </c>
      <c r="J143" s="170">
        <f t="shared" si="121"/>
        <v>0</v>
      </c>
      <c r="K143" s="170">
        <f t="shared" si="121"/>
        <v>0</v>
      </c>
      <c r="L143" s="170">
        <f t="shared" si="121"/>
        <v>0</v>
      </c>
      <c r="M143" s="170">
        <f t="shared" si="121"/>
        <v>0</v>
      </c>
      <c r="N143" s="170">
        <f t="shared" si="121"/>
        <v>0</v>
      </c>
      <c r="O143" s="170">
        <f t="shared" si="121"/>
        <v>0</v>
      </c>
      <c r="P143" s="170">
        <f t="shared" si="121"/>
        <v>0</v>
      </c>
      <c r="Q143" s="170">
        <f t="shared" si="121"/>
        <v>0</v>
      </c>
      <c r="R143" s="170">
        <f t="shared" si="121"/>
        <v>0</v>
      </c>
      <c r="S143" s="170">
        <f t="shared" si="121"/>
        <v>0</v>
      </c>
      <c r="T143" s="170">
        <f t="shared" si="122"/>
        <v>0</v>
      </c>
      <c r="U143" s="170">
        <f t="shared" si="122"/>
        <v>0</v>
      </c>
      <c r="V143" s="170">
        <f t="shared" si="122"/>
        <v>0</v>
      </c>
      <c r="W143" s="170">
        <f t="shared" si="122"/>
        <v>0</v>
      </c>
      <c r="X143" s="170">
        <f t="shared" si="122"/>
        <v>0</v>
      </c>
      <c r="Y143" s="170">
        <f t="shared" si="122"/>
        <v>0</v>
      </c>
      <c r="Z143" s="170">
        <f t="shared" si="122"/>
        <v>0</v>
      </c>
      <c r="AA143" s="170">
        <f t="shared" si="122"/>
        <v>0</v>
      </c>
      <c r="AB143" s="170">
        <f t="shared" si="122"/>
        <v>0</v>
      </c>
      <c r="AC143" s="170">
        <f t="shared" si="122"/>
        <v>0</v>
      </c>
      <c r="AD143" s="170">
        <f t="shared" si="123"/>
        <v>0</v>
      </c>
      <c r="AE143" s="170">
        <f t="shared" si="123"/>
        <v>0</v>
      </c>
      <c r="AF143" s="170">
        <f t="shared" si="123"/>
        <v>0</v>
      </c>
      <c r="AG143" s="170">
        <f t="shared" si="123"/>
        <v>0</v>
      </c>
      <c r="AH143" s="170">
        <f t="shared" si="123"/>
        <v>0.11254691335745555</v>
      </c>
      <c r="AI143" s="170">
        <f t="shared" si="123"/>
        <v>0.11254691335745555</v>
      </c>
      <c r="AJ143" s="170">
        <f t="shared" si="123"/>
        <v>0.11254691335745555</v>
      </c>
      <c r="AK143" s="170">
        <f t="shared" si="123"/>
        <v>0.11254691335745555</v>
      </c>
      <c r="AL143" s="170">
        <f t="shared" si="123"/>
        <v>0.11254691335745555</v>
      </c>
      <c r="AM143" s="170">
        <f t="shared" si="123"/>
        <v>0.11254691335745555</v>
      </c>
      <c r="AN143" s="170">
        <f t="shared" si="124"/>
        <v>0.11254691335745555</v>
      </c>
      <c r="AO143" s="170">
        <f t="shared" si="124"/>
        <v>0.11254691335745555</v>
      </c>
      <c r="AP143" s="170">
        <f t="shared" si="124"/>
        <v>0.11254691335745555</v>
      </c>
      <c r="AQ143" s="170">
        <f t="shared" si="124"/>
        <v>0.11254691335745555</v>
      </c>
      <c r="AR143" s="170">
        <f t="shared" si="124"/>
        <v>0.11254691335745555</v>
      </c>
      <c r="AS143" s="170">
        <f t="shared" si="124"/>
        <v>0.11254691335745555</v>
      </c>
      <c r="AT143" s="170">
        <f t="shared" si="124"/>
        <v>0.11254691335745555</v>
      </c>
      <c r="AU143" s="170">
        <f t="shared" si="124"/>
        <v>0.11254691335745555</v>
      </c>
      <c r="AV143" s="170">
        <f t="shared" si="124"/>
        <v>0.11254691335745555</v>
      </c>
      <c r="AW143" s="170">
        <f t="shared" si="124"/>
        <v>0</v>
      </c>
      <c r="AX143" s="170">
        <f t="shared" si="125"/>
        <v>0</v>
      </c>
      <c r="AY143" s="170">
        <f t="shared" si="125"/>
        <v>0</v>
      </c>
      <c r="AZ143" s="170">
        <f t="shared" si="125"/>
        <v>0</v>
      </c>
      <c r="BA143" s="170">
        <f t="shared" si="125"/>
        <v>0</v>
      </c>
      <c r="BB143" s="170">
        <f t="shared" si="125"/>
        <v>0</v>
      </c>
      <c r="BC143" s="170">
        <f t="shared" si="125"/>
        <v>0</v>
      </c>
      <c r="BD143" s="170">
        <f t="shared" si="125"/>
        <v>0</v>
      </c>
      <c r="BE143" s="170">
        <f t="shared" si="125"/>
        <v>0</v>
      </c>
      <c r="BF143" s="170">
        <f t="shared" si="125"/>
        <v>0</v>
      </c>
      <c r="BG143" s="170">
        <f t="shared" si="125"/>
        <v>0</v>
      </c>
      <c r="BH143" s="170">
        <f t="shared" si="126"/>
        <v>0</v>
      </c>
      <c r="BI143" s="170">
        <f t="shared" si="126"/>
        <v>0</v>
      </c>
      <c r="BJ143" s="170">
        <f t="shared" si="126"/>
        <v>0</v>
      </c>
      <c r="BK143" s="170">
        <f t="shared" si="126"/>
        <v>0</v>
      </c>
      <c r="BL143" s="170">
        <f t="shared" si="126"/>
        <v>0</v>
      </c>
      <c r="BM143" s="170">
        <f t="shared" si="126"/>
        <v>0</v>
      </c>
      <c r="BN143" s="170">
        <f t="shared" si="126"/>
        <v>0</v>
      </c>
      <c r="BO143" s="170">
        <f t="shared" si="126"/>
        <v>0</v>
      </c>
      <c r="BP143" s="170">
        <f t="shared" si="126"/>
        <v>0</v>
      </c>
      <c r="BQ143" s="170">
        <f t="shared" si="126"/>
        <v>0</v>
      </c>
      <c r="BR143" s="170">
        <f t="shared" si="127"/>
        <v>0</v>
      </c>
      <c r="BS143" s="170">
        <f t="shared" si="127"/>
        <v>0</v>
      </c>
      <c r="BT143" s="170">
        <f t="shared" si="127"/>
        <v>0</v>
      </c>
      <c r="BU143" s="170">
        <f t="shared" si="127"/>
        <v>0</v>
      </c>
      <c r="BV143" s="170">
        <f t="shared" si="127"/>
        <v>0</v>
      </c>
      <c r="BW143" s="170">
        <f t="shared" si="127"/>
        <v>0</v>
      </c>
      <c r="BX143" s="170">
        <f t="shared" si="127"/>
        <v>0</v>
      </c>
      <c r="BY143" s="170">
        <f t="shared" si="127"/>
        <v>0</v>
      </c>
      <c r="BZ143" s="170">
        <f t="shared" si="127"/>
        <v>0</v>
      </c>
      <c r="CA143" s="170">
        <f t="shared" si="127"/>
        <v>0</v>
      </c>
      <c r="CB143" s="170">
        <f t="shared" si="128"/>
        <v>0</v>
      </c>
      <c r="CC143" s="170">
        <f t="shared" si="128"/>
        <v>0</v>
      </c>
      <c r="CD143" s="170">
        <f t="shared" si="128"/>
        <v>0</v>
      </c>
      <c r="CE143" s="170">
        <f t="shared" si="128"/>
        <v>0</v>
      </c>
      <c r="CF143" s="170">
        <f t="shared" si="128"/>
        <v>0</v>
      </c>
      <c r="CG143" s="170">
        <f t="shared" si="128"/>
        <v>0</v>
      </c>
      <c r="CH143" s="170">
        <f t="shared" si="128"/>
        <v>0</v>
      </c>
    </row>
    <row r="144" spans="6:86" outlineLevel="1" x14ac:dyDescent="0.2">
      <c r="F144" s="96">
        <f>Ts_First_Fin_Yr-1+ROWS(F$120:F144)</f>
        <v>2048</v>
      </c>
      <c r="G144" s="18">
        <f t="shared" si="103"/>
        <v>15</v>
      </c>
      <c r="H144" s="45">
        <f t="shared" si="104"/>
        <v>1.2820765034414081</v>
      </c>
      <c r="J144" s="170">
        <f t="shared" si="121"/>
        <v>0</v>
      </c>
      <c r="K144" s="170">
        <f t="shared" si="121"/>
        <v>0</v>
      </c>
      <c r="L144" s="170">
        <f t="shared" si="121"/>
        <v>0</v>
      </c>
      <c r="M144" s="170">
        <f t="shared" si="121"/>
        <v>0</v>
      </c>
      <c r="N144" s="170">
        <f t="shared" si="121"/>
        <v>0</v>
      </c>
      <c r="O144" s="170">
        <f t="shared" si="121"/>
        <v>0</v>
      </c>
      <c r="P144" s="170">
        <f t="shared" si="121"/>
        <v>0</v>
      </c>
      <c r="Q144" s="170">
        <f t="shared" si="121"/>
        <v>0</v>
      </c>
      <c r="R144" s="170">
        <f t="shared" si="121"/>
        <v>0</v>
      </c>
      <c r="S144" s="170">
        <f t="shared" si="121"/>
        <v>0</v>
      </c>
      <c r="T144" s="170">
        <f t="shared" si="122"/>
        <v>0</v>
      </c>
      <c r="U144" s="170">
        <f t="shared" si="122"/>
        <v>0</v>
      </c>
      <c r="V144" s="170">
        <f t="shared" si="122"/>
        <v>0</v>
      </c>
      <c r="W144" s="170">
        <f t="shared" si="122"/>
        <v>0</v>
      </c>
      <c r="X144" s="170">
        <f t="shared" si="122"/>
        <v>0</v>
      </c>
      <c r="Y144" s="170">
        <f t="shared" si="122"/>
        <v>0</v>
      </c>
      <c r="Z144" s="170">
        <f t="shared" si="122"/>
        <v>0</v>
      </c>
      <c r="AA144" s="170">
        <f t="shared" si="122"/>
        <v>0</v>
      </c>
      <c r="AB144" s="170">
        <f t="shared" si="122"/>
        <v>0</v>
      </c>
      <c r="AC144" s="170">
        <f t="shared" si="122"/>
        <v>0</v>
      </c>
      <c r="AD144" s="170">
        <f t="shared" si="123"/>
        <v>0</v>
      </c>
      <c r="AE144" s="170">
        <f t="shared" si="123"/>
        <v>0</v>
      </c>
      <c r="AF144" s="170">
        <f t="shared" si="123"/>
        <v>0</v>
      </c>
      <c r="AG144" s="170">
        <f t="shared" si="123"/>
        <v>0</v>
      </c>
      <c r="AH144" s="170">
        <f t="shared" si="123"/>
        <v>0</v>
      </c>
      <c r="AI144" s="170">
        <f t="shared" si="123"/>
        <v>8.547176689609387E-2</v>
      </c>
      <c r="AJ144" s="170">
        <f t="shared" si="123"/>
        <v>8.547176689609387E-2</v>
      </c>
      <c r="AK144" s="170">
        <f t="shared" si="123"/>
        <v>8.547176689609387E-2</v>
      </c>
      <c r="AL144" s="170">
        <f t="shared" si="123"/>
        <v>8.547176689609387E-2</v>
      </c>
      <c r="AM144" s="170">
        <f t="shared" si="123"/>
        <v>8.547176689609387E-2</v>
      </c>
      <c r="AN144" s="170">
        <f t="shared" si="124"/>
        <v>8.547176689609387E-2</v>
      </c>
      <c r="AO144" s="170">
        <f t="shared" si="124"/>
        <v>8.547176689609387E-2</v>
      </c>
      <c r="AP144" s="170">
        <f t="shared" si="124"/>
        <v>8.547176689609387E-2</v>
      </c>
      <c r="AQ144" s="170">
        <f t="shared" si="124"/>
        <v>8.547176689609387E-2</v>
      </c>
      <c r="AR144" s="170">
        <f t="shared" si="124"/>
        <v>8.547176689609387E-2</v>
      </c>
      <c r="AS144" s="170">
        <f t="shared" si="124"/>
        <v>8.547176689609387E-2</v>
      </c>
      <c r="AT144" s="170">
        <f t="shared" si="124"/>
        <v>8.547176689609387E-2</v>
      </c>
      <c r="AU144" s="170">
        <f t="shared" si="124"/>
        <v>8.547176689609387E-2</v>
      </c>
      <c r="AV144" s="170">
        <f t="shared" si="124"/>
        <v>8.547176689609387E-2</v>
      </c>
      <c r="AW144" s="170">
        <f t="shared" si="124"/>
        <v>8.547176689609387E-2</v>
      </c>
      <c r="AX144" s="170">
        <f t="shared" si="125"/>
        <v>0</v>
      </c>
      <c r="AY144" s="170">
        <f t="shared" si="125"/>
        <v>0</v>
      </c>
      <c r="AZ144" s="170">
        <f t="shared" si="125"/>
        <v>0</v>
      </c>
      <c r="BA144" s="170">
        <f t="shared" si="125"/>
        <v>0</v>
      </c>
      <c r="BB144" s="170">
        <f t="shared" si="125"/>
        <v>0</v>
      </c>
      <c r="BC144" s="170">
        <f t="shared" si="125"/>
        <v>0</v>
      </c>
      <c r="BD144" s="170">
        <f t="shared" si="125"/>
        <v>0</v>
      </c>
      <c r="BE144" s="170">
        <f t="shared" si="125"/>
        <v>0</v>
      </c>
      <c r="BF144" s="170">
        <f t="shared" si="125"/>
        <v>0</v>
      </c>
      <c r="BG144" s="170">
        <f t="shared" si="125"/>
        <v>0</v>
      </c>
      <c r="BH144" s="170">
        <f t="shared" si="126"/>
        <v>0</v>
      </c>
      <c r="BI144" s="170">
        <f t="shared" si="126"/>
        <v>0</v>
      </c>
      <c r="BJ144" s="170">
        <f t="shared" si="126"/>
        <v>0</v>
      </c>
      <c r="BK144" s="170">
        <f t="shared" si="126"/>
        <v>0</v>
      </c>
      <c r="BL144" s="170">
        <f t="shared" si="126"/>
        <v>0</v>
      </c>
      <c r="BM144" s="170">
        <f t="shared" si="126"/>
        <v>0</v>
      </c>
      <c r="BN144" s="170">
        <f t="shared" si="126"/>
        <v>0</v>
      </c>
      <c r="BO144" s="170">
        <f t="shared" si="126"/>
        <v>0</v>
      </c>
      <c r="BP144" s="170">
        <f t="shared" si="126"/>
        <v>0</v>
      </c>
      <c r="BQ144" s="170">
        <f t="shared" si="126"/>
        <v>0</v>
      </c>
      <c r="BR144" s="170">
        <f t="shared" si="127"/>
        <v>0</v>
      </c>
      <c r="BS144" s="170">
        <f t="shared" si="127"/>
        <v>0</v>
      </c>
      <c r="BT144" s="170">
        <f t="shared" si="127"/>
        <v>0</v>
      </c>
      <c r="BU144" s="170">
        <f t="shared" si="127"/>
        <v>0</v>
      </c>
      <c r="BV144" s="170">
        <f t="shared" si="127"/>
        <v>0</v>
      </c>
      <c r="BW144" s="170">
        <f t="shared" si="127"/>
        <v>0</v>
      </c>
      <c r="BX144" s="170">
        <f t="shared" si="127"/>
        <v>0</v>
      </c>
      <c r="BY144" s="170">
        <f t="shared" si="127"/>
        <v>0</v>
      </c>
      <c r="BZ144" s="170">
        <f t="shared" si="127"/>
        <v>0</v>
      </c>
      <c r="CA144" s="170">
        <f t="shared" si="127"/>
        <v>0</v>
      </c>
      <c r="CB144" s="170">
        <f t="shared" si="128"/>
        <v>0</v>
      </c>
      <c r="CC144" s="170">
        <f t="shared" si="128"/>
        <v>0</v>
      </c>
      <c r="CD144" s="170">
        <f t="shared" si="128"/>
        <v>0</v>
      </c>
      <c r="CE144" s="170">
        <f t="shared" si="128"/>
        <v>0</v>
      </c>
      <c r="CF144" s="170">
        <f t="shared" si="128"/>
        <v>0</v>
      </c>
      <c r="CG144" s="170">
        <f t="shared" si="128"/>
        <v>0</v>
      </c>
      <c r="CH144" s="170">
        <f t="shared" si="128"/>
        <v>0</v>
      </c>
    </row>
    <row r="145" spans="6:86" outlineLevel="1" x14ac:dyDescent="0.2">
      <c r="F145" s="96">
        <f>Ts_First_Fin_Yr-1+ROWS(F$120:F145)</f>
        <v>2049</v>
      </c>
      <c r="G145" s="18">
        <f t="shared" si="103"/>
        <v>15</v>
      </c>
      <c r="H145" s="45">
        <f t="shared" si="104"/>
        <v>0.89671492462487246</v>
      </c>
      <c r="J145" s="170">
        <f t="shared" si="121"/>
        <v>0</v>
      </c>
      <c r="K145" s="170">
        <f t="shared" si="121"/>
        <v>0</v>
      </c>
      <c r="L145" s="170">
        <f t="shared" si="121"/>
        <v>0</v>
      </c>
      <c r="M145" s="170">
        <f t="shared" si="121"/>
        <v>0</v>
      </c>
      <c r="N145" s="170">
        <f t="shared" si="121"/>
        <v>0</v>
      </c>
      <c r="O145" s="170">
        <f t="shared" si="121"/>
        <v>0</v>
      </c>
      <c r="P145" s="170">
        <f t="shared" si="121"/>
        <v>0</v>
      </c>
      <c r="Q145" s="170">
        <f t="shared" si="121"/>
        <v>0</v>
      </c>
      <c r="R145" s="170">
        <f t="shared" si="121"/>
        <v>0</v>
      </c>
      <c r="S145" s="170">
        <f t="shared" si="121"/>
        <v>0</v>
      </c>
      <c r="T145" s="170">
        <f t="shared" si="122"/>
        <v>0</v>
      </c>
      <c r="U145" s="170">
        <f t="shared" si="122"/>
        <v>0</v>
      </c>
      <c r="V145" s="170">
        <f t="shared" si="122"/>
        <v>0</v>
      </c>
      <c r="W145" s="170">
        <f t="shared" si="122"/>
        <v>0</v>
      </c>
      <c r="X145" s="170">
        <f t="shared" si="122"/>
        <v>0</v>
      </c>
      <c r="Y145" s="170">
        <f t="shared" si="122"/>
        <v>0</v>
      </c>
      <c r="Z145" s="170">
        <f t="shared" si="122"/>
        <v>0</v>
      </c>
      <c r="AA145" s="170">
        <f t="shared" si="122"/>
        <v>0</v>
      </c>
      <c r="AB145" s="170">
        <f t="shared" si="122"/>
        <v>0</v>
      </c>
      <c r="AC145" s="170">
        <f t="shared" si="122"/>
        <v>0</v>
      </c>
      <c r="AD145" s="170">
        <f t="shared" si="123"/>
        <v>0</v>
      </c>
      <c r="AE145" s="170">
        <f t="shared" si="123"/>
        <v>0</v>
      </c>
      <c r="AF145" s="170">
        <f t="shared" si="123"/>
        <v>0</v>
      </c>
      <c r="AG145" s="170">
        <f t="shared" si="123"/>
        <v>0</v>
      </c>
      <c r="AH145" s="170">
        <f t="shared" si="123"/>
        <v>0</v>
      </c>
      <c r="AI145" s="170">
        <f t="shared" si="123"/>
        <v>0</v>
      </c>
      <c r="AJ145" s="170">
        <f t="shared" si="123"/>
        <v>5.9780994974991494E-2</v>
      </c>
      <c r="AK145" s="170">
        <f t="shared" si="123"/>
        <v>5.9780994974991494E-2</v>
      </c>
      <c r="AL145" s="170">
        <f t="shared" si="123"/>
        <v>5.9780994974991494E-2</v>
      </c>
      <c r="AM145" s="170">
        <f t="shared" si="123"/>
        <v>5.9780994974991494E-2</v>
      </c>
      <c r="AN145" s="170">
        <f t="shared" si="124"/>
        <v>5.9780994974991494E-2</v>
      </c>
      <c r="AO145" s="170">
        <f t="shared" si="124"/>
        <v>5.9780994974991494E-2</v>
      </c>
      <c r="AP145" s="170">
        <f t="shared" si="124"/>
        <v>5.9780994974991494E-2</v>
      </c>
      <c r="AQ145" s="170">
        <f t="shared" si="124"/>
        <v>5.9780994974991494E-2</v>
      </c>
      <c r="AR145" s="170">
        <f t="shared" si="124"/>
        <v>5.9780994974991494E-2</v>
      </c>
      <c r="AS145" s="170">
        <f t="shared" si="124"/>
        <v>5.9780994974991494E-2</v>
      </c>
      <c r="AT145" s="170">
        <f t="shared" si="124"/>
        <v>5.9780994974991494E-2</v>
      </c>
      <c r="AU145" s="170">
        <f t="shared" si="124"/>
        <v>5.9780994974991494E-2</v>
      </c>
      <c r="AV145" s="170">
        <f t="shared" si="124"/>
        <v>5.9780994974991494E-2</v>
      </c>
      <c r="AW145" s="170">
        <f t="shared" si="124"/>
        <v>5.9780994974991494E-2</v>
      </c>
      <c r="AX145" s="170">
        <f t="shared" si="125"/>
        <v>5.9780994974991494E-2</v>
      </c>
      <c r="AY145" s="170">
        <f t="shared" si="125"/>
        <v>0</v>
      </c>
      <c r="AZ145" s="170">
        <f t="shared" si="125"/>
        <v>0</v>
      </c>
      <c r="BA145" s="170">
        <f t="shared" si="125"/>
        <v>0</v>
      </c>
      <c r="BB145" s="170">
        <f t="shared" si="125"/>
        <v>0</v>
      </c>
      <c r="BC145" s="170">
        <f t="shared" si="125"/>
        <v>0</v>
      </c>
      <c r="BD145" s="170">
        <f t="shared" si="125"/>
        <v>0</v>
      </c>
      <c r="BE145" s="170">
        <f t="shared" si="125"/>
        <v>0</v>
      </c>
      <c r="BF145" s="170">
        <f t="shared" si="125"/>
        <v>0</v>
      </c>
      <c r="BG145" s="170">
        <f t="shared" si="125"/>
        <v>0</v>
      </c>
      <c r="BH145" s="170">
        <f t="shared" si="126"/>
        <v>0</v>
      </c>
      <c r="BI145" s="170">
        <f t="shared" si="126"/>
        <v>0</v>
      </c>
      <c r="BJ145" s="170">
        <f t="shared" si="126"/>
        <v>0</v>
      </c>
      <c r="BK145" s="170">
        <f t="shared" si="126"/>
        <v>0</v>
      </c>
      <c r="BL145" s="170">
        <f t="shared" si="126"/>
        <v>0</v>
      </c>
      <c r="BM145" s="170">
        <f t="shared" si="126"/>
        <v>0</v>
      </c>
      <c r="BN145" s="170">
        <f t="shared" si="126"/>
        <v>0</v>
      </c>
      <c r="BO145" s="170">
        <f t="shared" si="126"/>
        <v>0</v>
      </c>
      <c r="BP145" s="170">
        <f t="shared" si="126"/>
        <v>0</v>
      </c>
      <c r="BQ145" s="170">
        <f t="shared" si="126"/>
        <v>0</v>
      </c>
      <c r="BR145" s="170">
        <f t="shared" si="127"/>
        <v>0</v>
      </c>
      <c r="BS145" s="170">
        <f t="shared" si="127"/>
        <v>0</v>
      </c>
      <c r="BT145" s="170">
        <f t="shared" si="127"/>
        <v>0</v>
      </c>
      <c r="BU145" s="170">
        <f t="shared" si="127"/>
        <v>0</v>
      </c>
      <c r="BV145" s="170">
        <f t="shared" si="127"/>
        <v>0</v>
      </c>
      <c r="BW145" s="170">
        <f t="shared" si="127"/>
        <v>0</v>
      </c>
      <c r="BX145" s="170">
        <f t="shared" si="127"/>
        <v>0</v>
      </c>
      <c r="BY145" s="170">
        <f t="shared" si="127"/>
        <v>0</v>
      </c>
      <c r="BZ145" s="170">
        <f t="shared" si="127"/>
        <v>0</v>
      </c>
      <c r="CA145" s="170">
        <f t="shared" si="127"/>
        <v>0</v>
      </c>
      <c r="CB145" s="170">
        <f t="shared" si="128"/>
        <v>0</v>
      </c>
      <c r="CC145" s="170">
        <f t="shared" si="128"/>
        <v>0</v>
      </c>
      <c r="CD145" s="170">
        <f t="shared" si="128"/>
        <v>0</v>
      </c>
      <c r="CE145" s="170">
        <f t="shared" si="128"/>
        <v>0</v>
      </c>
      <c r="CF145" s="170">
        <f t="shared" si="128"/>
        <v>0</v>
      </c>
      <c r="CG145" s="170">
        <f t="shared" si="128"/>
        <v>0</v>
      </c>
      <c r="CH145" s="170">
        <f t="shared" si="128"/>
        <v>0</v>
      </c>
    </row>
    <row r="146" spans="6:86" outlineLevel="1" x14ac:dyDescent="0.2">
      <c r="F146" s="96">
        <f>Ts_First_Fin_Yr-1+ROWS(F$120:F146)</f>
        <v>2050</v>
      </c>
      <c r="G146" s="18">
        <f t="shared" si="103"/>
        <v>15</v>
      </c>
      <c r="H146" s="45">
        <f t="shared" si="104"/>
        <v>0.51239162671353167</v>
      </c>
      <c r="J146" s="170">
        <f t="shared" si="121"/>
        <v>0</v>
      </c>
      <c r="K146" s="170">
        <f t="shared" si="121"/>
        <v>0</v>
      </c>
      <c r="L146" s="170">
        <f t="shared" si="121"/>
        <v>0</v>
      </c>
      <c r="M146" s="170">
        <f t="shared" si="121"/>
        <v>0</v>
      </c>
      <c r="N146" s="170">
        <f t="shared" si="121"/>
        <v>0</v>
      </c>
      <c r="O146" s="170">
        <f t="shared" si="121"/>
        <v>0</v>
      </c>
      <c r="P146" s="170">
        <f t="shared" si="121"/>
        <v>0</v>
      </c>
      <c r="Q146" s="170">
        <f t="shared" si="121"/>
        <v>0</v>
      </c>
      <c r="R146" s="170">
        <f t="shared" si="121"/>
        <v>0</v>
      </c>
      <c r="S146" s="170">
        <f t="shared" si="121"/>
        <v>0</v>
      </c>
      <c r="T146" s="170">
        <f t="shared" si="122"/>
        <v>0</v>
      </c>
      <c r="U146" s="170">
        <f t="shared" si="122"/>
        <v>0</v>
      </c>
      <c r="V146" s="170">
        <f t="shared" si="122"/>
        <v>0</v>
      </c>
      <c r="W146" s="170">
        <f t="shared" si="122"/>
        <v>0</v>
      </c>
      <c r="X146" s="170">
        <f t="shared" si="122"/>
        <v>0</v>
      </c>
      <c r="Y146" s="170">
        <f t="shared" si="122"/>
        <v>0</v>
      </c>
      <c r="Z146" s="170">
        <f t="shared" si="122"/>
        <v>0</v>
      </c>
      <c r="AA146" s="170">
        <f t="shared" si="122"/>
        <v>0</v>
      </c>
      <c r="AB146" s="170">
        <f t="shared" si="122"/>
        <v>0</v>
      </c>
      <c r="AC146" s="170">
        <f t="shared" si="122"/>
        <v>0</v>
      </c>
      <c r="AD146" s="170">
        <f t="shared" si="123"/>
        <v>0</v>
      </c>
      <c r="AE146" s="170">
        <f t="shared" si="123"/>
        <v>0</v>
      </c>
      <c r="AF146" s="170">
        <f t="shared" si="123"/>
        <v>0</v>
      </c>
      <c r="AG146" s="170">
        <f t="shared" si="123"/>
        <v>0</v>
      </c>
      <c r="AH146" s="170">
        <f t="shared" si="123"/>
        <v>0</v>
      </c>
      <c r="AI146" s="170">
        <f t="shared" si="123"/>
        <v>0</v>
      </c>
      <c r="AJ146" s="170">
        <f t="shared" si="123"/>
        <v>0</v>
      </c>
      <c r="AK146" s="170">
        <f t="shared" si="123"/>
        <v>3.4159441780902113E-2</v>
      </c>
      <c r="AL146" s="170">
        <f t="shared" si="123"/>
        <v>3.4159441780902113E-2</v>
      </c>
      <c r="AM146" s="170">
        <f t="shared" si="123"/>
        <v>3.4159441780902113E-2</v>
      </c>
      <c r="AN146" s="170">
        <f t="shared" si="124"/>
        <v>3.4159441780902113E-2</v>
      </c>
      <c r="AO146" s="170">
        <f t="shared" si="124"/>
        <v>3.4159441780902113E-2</v>
      </c>
      <c r="AP146" s="170">
        <f t="shared" si="124"/>
        <v>3.4159441780902113E-2</v>
      </c>
      <c r="AQ146" s="170">
        <f t="shared" si="124"/>
        <v>3.4159441780902113E-2</v>
      </c>
      <c r="AR146" s="170">
        <f t="shared" si="124"/>
        <v>3.4159441780902113E-2</v>
      </c>
      <c r="AS146" s="170">
        <f t="shared" si="124"/>
        <v>3.4159441780902113E-2</v>
      </c>
      <c r="AT146" s="170">
        <f t="shared" si="124"/>
        <v>3.4159441780902113E-2</v>
      </c>
      <c r="AU146" s="170">
        <f t="shared" si="124"/>
        <v>3.4159441780902113E-2</v>
      </c>
      <c r="AV146" s="170">
        <f t="shared" si="124"/>
        <v>3.4159441780902113E-2</v>
      </c>
      <c r="AW146" s="170">
        <f t="shared" si="124"/>
        <v>3.4159441780902113E-2</v>
      </c>
      <c r="AX146" s="170">
        <f t="shared" si="125"/>
        <v>3.4159441780902113E-2</v>
      </c>
      <c r="AY146" s="170">
        <f t="shared" si="125"/>
        <v>3.4159441780902113E-2</v>
      </c>
      <c r="AZ146" s="170">
        <f t="shared" si="125"/>
        <v>0</v>
      </c>
      <c r="BA146" s="170">
        <f t="shared" si="125"/>
        <v>0</v>
      </c>
      <c r="BB146" s="170">
        <f t="shared" si="125"/>
        <v>0</v>
      </c>
      <c r="BC146" s="170">
        <f t="shared" si="125"/>
        <v>0</v>
      </c>
      <c r="BD146" s="170">
        <f t="shared" si="125"/>
        <v>0</v>
      </c>
      <c r="BE146" s="170">
        <f t="shared" si="125"/>
        <v>0</v>
      </c>
      <c r="BF146" s="170">
        <f t="shared" si="125"/>
        <v>0</v>
      </c>
      <c r="BG146" s="170">
        <f t="shared" si="125"/>
        <v>0</v>
      </c>
      <c r="BH146" s="170">
        <f t="shared" si="126"/>
        <v>0</v>
      </c>
      <c r="BI146" s="170">
        <f t="shared" si="126"/>
        <v>0</v>
      </c>
      <c r="BJ146" s="170">
        <f t="shared" si="126"/>
        <v>0</v>
      </c>
      <c r="BK146" s="170">
        <f t="shared" si="126"/>
        <v>0</v>
      </c>
      <c r="BL146" s="170">
        <f t="shared" si="126"/>
        <v>0</v>
      </c>
      <c r="BM146" s="170">
        <f t="shared" si="126"/>
        <v>0</v>
      </c>
      <c r="BN146" s="170">
        <f t="shared" si="126"/>
        <v>0</v>
      </c>
      <c r="BO146" s="170">
        <f t="shared" si="126"/>
        <v>0</v>
      </c>
      <c r="BP146" s="170">
        <f t="shared" si="126"/>
        <v>0</v>
      </c>
      <c r="BQ146" s="170">
        <f t="shared" si="126"/>
        <v>0</v>
      </c>
      <c r="BR146" s="170">
        <f t="shared" si="127"/>
        <v>0</v>
      </c>
      <c r="BS146" s="170">
        <f t="shared" si="127"/>
        <v>0</v>
      </c>
      <c r="BT146" s="170">
        <f t="shared" si="127"/>
        <v>0</v>
      </c>
      <c r="BU146" s="170">
        <f t="shared" si="127"/>
        <v>0</v>
      </c>
      <c r="BV146" s="170">
        <f t="shared" si="127"/>
        <v>0</v>
      </c>
      <c r="BW146" s="170">
        <f t="shared" si="127"/>
        <v>0</v>
      </c>
      <c r="BX146" s="170">
        <f t="shared" si="127"/>
        <v>0</v>
      </c>
      <c r="BY146" s="170">
        <f t="shared" si="127"/>
        <v>0</v>
      </c>
      <c r="BZ146" s="170">
        <f t="shared" si="127"/>
        <v>0</v>
      </c>
      <c r="CA146" s="170">
        <f t="shared" si="127"/>
        <v>0</v>
      </c>
      <c r="CB146" s="170">
        <f t="shared" si="128"/>
        <v>0</v>
      </c>
      <c r="CC146" s="170">
        <f t="shared" si="128"/>
        <v>0</v>
      </c>
      <c r="CD146" s="170">
        <f t="shared" si="128"/>
        <v>0</v>
      </c>
      <c r="CE146" s="170">
        <f t="shared" si="128"/>
        <v>0</v>
      </c>
      <c r="CF146" s="170">
        <f t="shared" si="128"/>
        <v>0</v>
      </c>
      <c r="CG146" s="170">
        <f t="shared" si="128"/>
        <v>0</v>
      </c>
      <c r="CH146" s="170">
        <f t="shared" si="128"/>
        <v>0</v>
      </c>
    </row>
    <row r="147" spans="6:86" outlineLevel="1" x14ac:dyDescent="0.2">
      <c r="F147" s="96">
        <f>Ts_First_Fin_Yr-1+ROWS(F$120:F147)</f>
        <v>2051</v>
      </c>
      <c r="G147" s="18">
        <f t="shared" si="103"/>
        <v>15</v>
      </c>
      <c r="H147" s="45">
        <f t="shared" si="104"/>
        <v>0.4345205588239372</v>
      </c>
      <c r="J147" s="170">
        <f t="shared" si="121"/>
        <v>0</v>
      </c>
      <c r="K147" s="170">
        <f t="shared" si="121"/>
        <v>0</v>
      </c>
      <c r="L147" s="170">
        <f t="shared" si="121"/>
        <v>0</v>
      </c>
      <c r="M147" s="170">
        <f t="shared" si="121"/>
        <v>0</v>
      </c>
      <c r="N147" s="170">
        <f t="shared" si="121"/>
        <v>0</v>
      </c>
      <c r="O147" s="170">
        <f t="shared" si="121"/>
        <v>0</v>
      </c>
      <c r="P147" s="170">
        <f t="shared" si="121"/>
        <v>0</v>
      </c>
      <c r="Q147" s="170">
        <f t="shared" si="121"/>
        <v>0</v>
      </c>
      <c r="R147" s="170">
        <f t="shared" si="121"/>
        <v>0</v>
      </c>
      <c r="S147" s="170">
        <f t="shared" si="121"/>
        <v>0</v>
      </c>
      <c r="T147" s="170">
        <f t="shared" si="122"/>
        <v>0</v>
      </c>
      <c r="U147" s="170">
        <f t="shared" si="122"/>
        <v>0</v>
      </c>
      <c r="V147" s="170">
        <f t="shared" si="122"/>
        <v>0</v>
      </c>
      <c r="W147" s="170">
        <f t="shared" si="122"/>
        <v>0</v>
      </c>
      <c r="X147" s="170">
        <f t="shared" si="122"/>
        <v>0</v>
      </c>
      <c r="Y147" s="170">
        <f t="shared" si="122"/>
        <v>0</v>
      </c>
      <c r="Z147" s="170">
        <f t="shared" si="122"/>
        <v>0</v>
      </c>
      <c r="AA147" s="170">
        <f t="shared" si="122"/>
        <v>0</v>
      </c>
      <c r="AB147" s="170">
        <f t="shared" si="122"/>
        <v>0</v>
      </c>
      <c r="AC147" s="170">
        <f t="shared" si="122"/>
        <v>0</v>
      </c>
      <c r="AD147" s="170">
        <f t="shared" si="123"/>
        <v>0</v>
      </c>
      <c r="AE147" s="170">
        <f t="shared" si="123"/>
        <v>0</v>
      </c>
      <c r="AF147" s="170">
        <f t="shared" si="123"/>
        <v>0</v>
      </c>
      <c r="AG147" s="170">
        <f t="shared" si="123"/>
        <v>0</v>
      </c>
      <c r="AH147" s="170">
        <f t="shared" si="123"/>
        <v>0</v>
      </c>
      <c r="AI147" s="170">
        <f t="shared" si="123"/>
        <v>0</v>
      </c>
      <c r="AJ147" s="170">
        <f t="shared" si="123"/>
        <v>0</v>
      </c>
      <c r="AK147" s="170">
        <f t="shared" si="123"/>
        <v>0</v>
      </c>
      <c r="AL147" s="170">
        <f t="shared" si="123"/>
        <v>2.8968037254929146E-2</v>
      </c>
      <c r="AM147" s="170">
        <f t="shared" si="123"/>
        <v>2.8968037254929146E-2</v>
      </c>
      <c r="AN147" s="170">
        <f t="shared" si="124"/>
        <v>2.8968037254929146E-2</v>
      </c>
      <c r="AO147" s="170">
        <f t="shared" si="124"/>
        <v>2.8968037254929146E-2</v>
      </c>
      <c r="AP147" s="170">
        <f t="shared" si="124"/>
        <v>2.8968037254929146E-2</v>
      </c>
      <c r="AQ147" s="170">
        <f t="shared" si="124"/>
        <v>2.8968037254929146E-2</v>
      </c>
      <c r="AR147" s="170">
        <f t="shared" si="124"/>
        <v>2.8968037254929146E-2</v>
      </c>
      <c r="AS147" s="170">
        <f t="shared" si="124"/>
        <v>2.8968037254929146E-2</v>
      </c>
      <c r="AT147" s="170">
        <f t="shared" si="124"/>
        <v>2.8968037254929146E-2</v>
      </c>
      <c r="AU147" s="170">
        <f t="shared" si="124"/>
        <v>2.8968037254929146E-2</v>
      </c>
      <c r="AV147" s="170">
        <f t="shared" si="124"/>
        <v>2.8968037254929146E-2</v>
      </c>
      <c r="AW147" s="170">
        <f t="shared" si="124"/>
        <v>2.8968037254929146E-2</v>
      </c>
      <c r="AX147" s="170">
        <f t="shared" si="125"/>
        <v>2.8968037254929146E-2</v>
      </c>
      <c r="AY147" s="170">
        <f t="shared" si="125"/>
        <v>2.8968037254929146E-2</v>
      </c>
      <c r="AZ147" s="170">
        <f t="shared" si="125"/>
        <v>2.8968037254929146E-2</v>
      </c>
      <c r="BA147" s="170">
        <f t="shared" si="125"/>
        <v>0</v>
      </c>
      <c r="BB147" s="170">
        <f t="shared" si="125"/>
        <v>0</v>
      </c>
      <c r="BC147" s="170">
        <f t="shared" si="125"/>
        <v>0</v>
      </c>
      <c r="BD147" s="170">
        <f t="shared" si="125"/>
        <v>0</v>
      </c>
      <c r="BE147" s="170">
        <f t="shared" si="125"/>
        <v>0</v>
      </c>
      <c r="BF147" s="170">
        <f t="shared" si="125"/>
        <v>0</v>
      </c>
      <c r="BG147" s="170">
        <f t="shared" si="125"/>
        <v>0</v>
      </c>
      <c r="BH147" s="170">
        <f t="shared" si="126"/>
        <v>0</v>
      </c>
      <c r="BI147" s="170">
        <f t="shared" si="126"/>
        <v>0</v>
      </c>
      <c r="BJ147" s="170">
        <f t="shared" si="126"/>
        <v>0</v>
      </c>
      <c r="BK147" s="170">
        <f t="shared" si="126"/>
        <v>0</v>
      </c>
      <c r="BL147" s="170">
        <f t="shared" si="126"/>
        <v>0</v>
      </c>
      <c r="BM147" s="170">
        <f t="shared" si="126"/>
        <v>0</v>
      </c>
      <c r="BN147" s="170">
        <f t="shared" si="126"/>
        <v>0</v>
      </c>
      <c r="BO147" s="170">
        <f t="shared" si="126"/>
        <v>0</v>
      </c>
      <c r="BP147" s="170">
        <f t="shared" si="126"/>
        <v>0</v>
      </c>
      <c r="BQ147" s="170">
        <f t="shared" si="126"/>
        <v>0</v>
      </c>
      <c r="BR147" s="170">
        <f t="shared" si="127"/>
        <v>0</v>
      </c>
      <c r="BS147" s="170">
        <f t="shared" si="127"/>
        <v>0</v>
      </c>
      <c r="BT147" s="170">
        <f t="shared" si="127"/>
        <v>0</v>
      </c>
      <c r="BU147" s="170">
        <f t="shared" si="127"/>
        <v>0</v>
      </c>
      <c r="BV147" s="170">
        <f t="shared" si="127"/>
        <v>0</v>
      </c>
      <c r="BW147" s="170">
        <f t="shared" si="127"/>
        <v>0</v>
      </c>
      <c r="BX147" s="170">
        <f t="shared" si="127"/>
        <v>0</v>
      </c>
      <c r="BY147" s="170">
        <f t="shared" si="127"/>
        <v>0</v>
      </c>
      <c r="BZ147" s="170">
        <f t="shared" si="127"/>
        <v>0</v>
      </c>
      <c r="CA147" s="170">
        <f t="shared" si="127"/>
        <v>0</v>
      </c>
      <c r="CB147" s="170">
        <f t="shared" si="128"/>
        <v>0</v>
      </c>
      <c r="CC147" s="170">
        <f t="shared" si="128"/>
        <v>0</v>
      </c>
      <c r="CD147" s="170">
        <f t="shared" si="128"/>
        <v>0</v>
      </c>
      <c r="CE147" s="170">
        <f t="shared" si="128"/>
        <v>0</v>
      </c>
      <c r="CF147" s="170">
        <f t="shared" si="128"/>
        <v>0</v>
      </c>
      <c r="CG147" s="170">
        <f t="shared" si="128"/>
        <v>0</v>
      </c>
      <c r="CH147" s="170">
        <f t="shared" si="128"/>
        <v>0</v>
      </c>
    </row>
    <row r="148" spans="6:86" outlineLevel="1" x14ac:dyDescent="0.2">
      <c r="F148" s="96">
        <f>Ts_First_Fin_Yr-1+ROWS(F$120:F148)</f>
        <v>2052</v>
      </c>
      <c r="G148" s="18">
        <f t="shared" si="103"/>
        <v>15</v>
      </c>
      <c r="H148" s="45">
        <f t="shared" si="104"/>
        <v>0.45892016009601017</v>
      </c>
      <c r="J148" s="170">
        <f t="shared" si="121"/>
        <v>0</v>
      </c>
      <c r="K148" s="170">
        <f t="shared" si="121"/>
        <v>0</v>
      </c>
      <c r="L148" s="170">
        <f t="shared" si="121"/>
        <v>0</v>
      </c>
      <c r="M148" s="170">
        <f t="shared" si="121"/>
        <v>0</v>
      </c>
      <c r="N148" s="170">
        <f t="shared" si="121"/>
        <v>0</v>
      </c>
      <c r="O148" s="170">
        <f t="shared" si="121"/>
        <v>0</v>
      </c>
      <c r="P148" s="170">
        <f t="shared" si="121"/>
        <v>0</v>
      </c>
      <c r="Q148" s="170">
        <f t="shared" si="121"/>
        <v>0</v>
      </c>
      <c r="R148" s="170">
        <f t="shared" si="121"/>
        <v>0</v>
      </c>
      <c r="S148" s="170">
        <f t="shared" si="121"/>
        <v>0</v>
      </c>
      <c r="T148" s="170">
        <f t="shared" si="122"/>
        <v>0</v>
      </c>
      <c r="U148" s="170">
        <f t="shared" si="122"/>
        <v>0</v>
      </c>
      <c r="V148" s="170">
        <f t="shared" si="122"/>
        <v>0</v>
      </c>
      <c r="W148" s="170">
        <f t="shared" si="122"/>
        <v>0</v>
      </c>
      <c r="X148" s="170">
        <f t="shared" si="122"/>
        <v>0</v>
      </c>
      <c r="Y148" s="170">
        <f t="shared" si="122"/>
        <v>0</v>
      </c>
      <c r="Z148" s="170">
        <f t="shared" si="122"/>
        <v>0</v>
      </c>
      <c r="AA148" s="170">
        <f t="shared" si="122"/>
        <v>0</v>
      </c>
      <c r="AB148" s="170">
        <f t="shared" si="122"/>
        <v>0</v>
      </c>
      <c r="AC148" s="170">
        <f t="shared" si="122"/>
        <v>0</v>
      </c>
      <c r="AD148" s="170">
        <f t="shared" si="123"/>
        <v>0</v>
      </c>
      <c r="AE148" s="170">
        <f t="shared" si="123"/>
        <v>0</v>
      </c>
      <c r="AF148" s="170">
        <f t="shared" si="123"/>
        <v>0</v>
      </c>
      <c r="AG148" s="170">
        <f t="shared" si="123"/>
        <v>0</v>
      </c>
      <c r="AH148" s="170">
        <f t="shared" si="123"/>
        <v>0</v>
      </c>
      <c r="AI148" s="170">
        <f t="shared" si="123"/>
        <v>0</v>
      </c>
      <c r="AJ148" s="170">
        <f t="shared" si="123"/>
        <v>0</v>
      </c>
      <c r="AK148" s="170">
        <f t="shared" si="123"/>
        <v>0</v>
      </c>
      <c r="AL148" s="170">
        <f t="shared" si="123"/>
        <v>0</v>
      </c>
      <c r="AM148" s="170">
        <f t="shared" si="123"/>
        <v>3.0594677339734012E-2</v>
      </c>
      <c r="AN148" s="170">
        <f t="shared" si="124"/>
        <v>3.0594677339734012E-2</v>
      </c>
      <c r="AO148" s="170">
        <f t="shared" si="124"/>
        <v>3.0594677339734012E-2</v>
      </c>
      <c r="AP148" s="170">
        <f t="shared" si="124"/>
        <v>3.0594677339734012E-2</v>
      </c>
      <c r="AQ148" s="170">
        <f t="shared" si="124"/>
        <v>3.0594677339734012E-2</v>
      </c>
      <c r="AR148" s="170">
        <f t="shared" si="124"/>
        <v>3.0594677339734012E-2</v>
      </c>
      <c r="AS148" s="170">
        <f t="shared" si="124"/>
        <v>3.0594677339734012E-2</v>
      </c>
      <c r="AT148" s="170">
        <f t="shared" si="124"/>
        <v>3.0594677339734012E-2</v>
      </c>
      <c r="AU148" s="170">
        <f t="shared" si="124"/>
        <v>3.0594677339734012E-2</v>
      </c>
      <c r="AV148" s="170">
        <f t="shared" si="124"/>
        <v>3.0594677339734012E-2</v>
      </c>
      <c r="AW148" s="170">
        <f t="shared" si="124"/>
        <v>3.0594677339734012E-2</v>
      </c>
      <c r="AX148" s="170">
        <f t="shared" si="125"/>
        <v>3.0594677339734012E-2</v>
      </c>
      <c r="AY148" s="170">
        <f t="shared" si="125"/>
        <v>3.0594677339734012E-2</v>
      </c>
      <c r="AZ148" s="170">
        <f t="shared" si="125"/>
        <v>3.0594677339734012E-2</v>
      </c>
      <c r="BA148" s="170">
        <f t="shared" si="125"/>
        <v>3.0594677339734012E-2</v>
      </c>
      <c r="BB148" s="170">
        <f t="shared" si="125"/>
        <v>0</v>
      </c>
      <c r="BC148" s="170">
        <f t="shared" si="125"/>
        <v>0</v>
      </c>
      <c r="BD148" s="170">
        <f t="shared" si="125"/>
        <v>0</v>
      </c>
      <c r="BE148" s="170">
        <f t="shared" si="125"/>
        <v>0</v>
      </c>
      <c r="BF148" s="170">
        <f t="shared" si="125"/>
        <v>0</v>
      </c>
      <c r="BG148" s="170">
        <f t="shared" si="125"/>
        <v>0</v>
      </c>
      <c r="BH148" s="170">
        <f t="shared" si="126"/>
        <v>0</v>
      </c>
      <c r="BI148" s="170">
        <f t="shared" si="126"/>
        <v>0</v>
      </c>
      <c r="BJ148" s="170">
        <f t="shared" si="126"/>
        <v>0</v>
      </c>
      <c r="BK148" s="170">
        <f t="shared" si="126"/>
        <v>0</v>
      </c>
      <c r="BL148" s="170">
        <f t="shared" si="126"/>
        <v>0</v>
      </c>
      <c r="BM148" s="170">
        <f t="shared" si="126"/>
        <v>0</v>
      </c>
      <c r="BN148" s="170">
        <f t="shared" si="126"/>
        <v>0</v>
      </c>
      <c r="BO148" s="170">
        <f t="shared" si="126"/>
        <v>0</v>
      </c>
      <c r="BP148" s="170">
        <f t="shared" si="126"/>
        <v>0</v>
      </c>
      <c r="BQ148" s="170">
        <f t="shared" si="126"/>
        <v>0</v>
      </c>
      <c r="BR148" s="170">
        <f t="shared" si="127"/>
        <v>0</v>
      </c>
      <c r="BS148" s="170">
        <f t="shared" si="127"/>
        <v>0</v>
      </c>
      <c r="BT148" s="170">
        <f t="shared" si="127"/>
        <v>0</v>
      </c>
      <c r="BU148" s="170">
        <f t="shared" si="127"/>
        <v>0</v>
      </c>
      <c r="BV148" s="170">
        <f t="shared" si="127"/>
        <v>0</v>
      </c>
      <c r="BW148" s="170">
        <f t="shared" si="127"/>
        <v>0</v>
      </c>
      <c r="BX148" s="170">
        <f t="shared" si="127"/>
        <v>0</v>
      </c>
      <c r="BY148" s="170">
        <f t="shared" si="127"/>
        <v>0</v>
      </c>
      <c r="BZ148" s="170">
        <f t="shared" si="127"/>
        <v>0</v>
      </c>
      <c r="CA148" s="170">
        <f t="shared" si="127"/>
        <v>0</v>
      </c>
      <c r="CB148" s="170">
        <f t="shared" si="128"/>
        <v>0</v>
      </c>
      <c r="CC148" s="170">
        <f t="shared" si="128"/>
        <v>0</v>
      </c>
      <c r="CD148" s="170">
        <f t="shared" si="128"/>
        <v>0</v>
      </c>
      <c r="CE148" s="170">
        <f t="shared" si="128"/>
        <v>0</v>
      </c>
      <c r="CF148" s="170">
        <f t="shared" si="128"/>
        <v>0</v>
      </c>
      <c r="CG148" s="170">
        <f t="shared" si="128"/>
        <v>0</v>
      </c>
      <c r="CH148" s="170">
        <f t="shared" si="128"/>
        <v>0</v>
      </c>
    </row>
    <row r="149" spans="6:86" outlineLevel="1" x14ac:dyDescent="0.2">
      <c r="F149" s="96">
        <f>Ts_First_Fin_Yr-1+ROWS(F$120:F149)</f>
        <v>2053</v>
      </c>
      <c r="G149" s="18">
        <f t="shared" si="103"/>
        <v>15</v>
      </c>
      <c r="H149" s="45">
        <f t="shared" si="104"/>
        <v>0.41998462615121296</v>
      </c>
      <c r="J149" s="170">
        <f t="shared" si="121"/>
        <v>0</v>
      </c>
      <c r="K149" s="170">
        <f t="shared" si="121"/>
        <v>0</v>
      </c>
      <c r="L149" s="170">
        <f t="shared" si="121"/>
        <v>0</v>
      </c>
      <c r="M149" s="170">
        <f t="shared" si="121"/>
        <v>0</v>
      </c>
      <c r="N149" s="170">
        <f t="shared" si="121"/>
        <v>0</v>
      </c>
      <c r="O149" s="170">
        <f t="shared" si="121"/>
        <v>0</v>
      </c>
      <c r="P149" s="170">
        <f t="shared" si="121"/>
        <v>0</v>
      </c>
      <c r="Q149" s="170">
        <f t="shared" si="121"/>
        <v>0</v>
      </c>
      <c r="R149" s="170">
        <f t="shared" si="121"/>
        <v>0</v>
      </c>
      <c r="S149" s="170">
        <f t="shared" si="121"/>
        <v>0</v>
      </c>
      <c r="T149" s="170">
        <f t="shared" si="122"/>
        <v>0</v>
      </c>
      <c r="U149" s="170">
        <f t="shared" si="122"/>
        <v>0</v>
      </c>
      <c r="V149" s="170">
        <f t="shared" si="122"/>
        <v>0</v>
      </c>
      <c r="W149" s="170">
        <f t="shared" si="122"/>
        <v>0</v>
      </c>
      <c r="X149" s="170">
        <f t="shared" si="122"/>
        <v>0</v>
      </c>
      <c r="Y149" s="170">
        <f t="shared" si="122"/>
        <v>0</v>
      </c>
      <c r="Z149" s="170">
        <f t="shared" si="122"/>
        <v>0</v>
      </c>
      <c r="AA149" s="170">
        <f t="shared" si="122"/>
        <v>0</v>
      </c>
      <c r="AB149" s="170">
        <f t="shared" si="122"/>
        <v>0</v>
      </c>
      <c r="AC149" s="170">
        <f t="shared" si="122"/>
        <v>0</v>
      </c>
      <c r="AD149" s="170">
        <f t="shared" si="123"/>
        <v>0</v>
      </c>
      <c r="AE149" s="170">
        <f t="shared" si="123"/>
        <v>0</v>
      </c>
      <c r="AF149" s="170">
        <f t="shared" si="123"/>
        <v>0</v>
      </c>
      <c r="AG149" s="170">
        <f t="shared" si="123"/>
        <v>0</v>
      </c>
      <c r="AH149" s="170">
        <f t="shared" si="123"/>
        <v>0</v>
      </c>
      <c r="AI149" s="170">
        <f t="shared" si="123"/>
        <v>0</v>
      </c>
      <c r="AJ149" s="170">
        <f t="shared" si="123"/>
        <v>0</v>
      </c>
      <c r="AK149" s="170">
        <f t="shared" si="123"/>
        <v>0</v>
      </c>
      <c r="AL149" s="170">
        <f t="shared" si="123"/>
        <v>0</v>
      </c>
      <c r="AM149" s="170">
        <f t="shared" si="123"/>
        <v>0</v>
      </c>
      <c r="AN149" s="170">
        <f t="shared" si="124"/>
        <v>2.7998975076747531E-2</v>
      </c>
      <c r="AO149" s="170">
        <f t="shared" si="124"/>
        <v>2.7998975076747531E-2</v>
      </c>
      <c r="AP149" s="170">
        <f t="shared" si="124"/>
        <v>2.7998975076747531E-2</v>
      </c>
      <c r="AQ149" s="170">
        <f t="shared" si="124"/>
        <v>2.7998975076747531E-2</v>
      </c>
      <c r="AR149" s="170">
        <f t="shared" si="124"/>
        <v>2.7998975076747531E-2</v>
      </c>
      <c r="AS149" s="170">
        <f t="shared" si="124"/>
        <v>2.7998975076747531E-2</v>
      </c>
      <c r="AT149" s="170">
        <f t="shared" si="124"/>
        <v>2.7998975076747531E-2</v>
      </c>
      <c r="AU149" s="170">
        <f t="shared" si="124"/>
        <v>2.7998975076747531E-2</v>
      </c>
      <c r="AV149" s="170">
        <f t="shared" si="124"/>
        <v>2.7998975076747531E-2</v>
      </c>
      <c r="AW149" s="170">
        <f t="shared" si="124"/>
        <v>2.7998975076747531E-2</v>
      </c>
      <c r="AX149" s="170">
        <f t="shared" si="125"/>
        <v>2.7998975076747531E-2</v>
      </c>
      <c r="AY149" s="170">
        <f t="shared" si="125"/>
        <v>2.7998975076747531E-2</v>
      </c>
      <c r="AZ149" s="170">
        <f t="shared" si="125"/>
        <v>2.7998975076747531E-2</v>
      </c>
      <c r="BA149" s="170">
        <f t="shared" si="125"/>
        <v>2.7998975076747531E-2</v>
      </c>
      <c r="BB149" s="170">
        <f t="shared" si="125"/>
        <v>2.7998975076747531E-2</v>
      </c>
      <c r="BC149" s="170">
        <f t="shared" si="125"/>
        <v>0</v>
      </c>
      <c r="BD149" s="170">
        <f t="shared" si="125"/>
        <v>0</v>
      </c>
      <c r="BE149" s="170">
        <f t="shared" si="125"/>
        <v>0</v>
      </c>
      <c r="BF149" s="170">
        <f t="shared" si="125"/>
        <v>0</v>
      </c>
      <c r="BG149" s="170">
        <f t="shared" si="125"/>
        <v>0</v>
      </c>
      <c r="BH149" s="170">
        <f t="shared" si="126"/>
        <v>0</v>
      </c>
      <c r="BI149" s="170">
        <f t="shared" si="126"/>
        <v>0</v>
      </c>
      <c r="BJ149" s="170">
        <f t="shared" si="126"/>
        <v>0</v>
      </c>
      <c r="BK149" s="170">
        <f t="shared" si="126"/>
        <v>0</v>
      </c>
      <c r="BL149" s="170">
        <f t="shared" si="126"/>
        <v>0</v>
      </c>
      <c r="BM149" s="170">
        <f t="shared" si="126"/>
        <v>0</v>
      </c>
      <c r="BN149" s="170">
        <f t="shared" si="126"/>
        <v>0</v>
      </c>
      <c r="BO149" s="170">
        <f t="shared" si="126"/>
        <v>0</v>
      </c>
      <c r="BP149" s="170">
        <f t="shared" si="126"/>
        <v>0</v>
      </c>
      <c r="BQ149" s="170">
        <f t="shared" si="126"/>
        <v>0</v>
      </c>
      <c r="BR149" s="170">
        <f t="shared" si="127"/>
        <v>0</v>
      </c>
      <c r="BS149" s="170">
        <f t="shared" si="127"/>
        <v>0</v>
      </c>
      <c r="BT149" s="170">
        <f t="shared" si="127"/>
        <v>0</v>
      </c>
      <c r="BU149" s="170">
        <f t="shared" si="127"/>
        <v>0</v>
      </c>
      <c r="BV149" s="170">
        <f t="shared" si="127"/>
        <v>0</v>
      </c>
      <c r="BW149" s="170">
        <f t="shared" si="127"/>
        <v>0</v>
      </c>
      <c r="BX149" s="170">
        <f t="shared" si="127"/>
        <v>0</v>
      </c>
      <c r="BY149" s="170">
        <f t="shared" si="127"/>
        <v>0</v>
      </c>
      <c r="BZ149" s="170">
        <f t="shared" si="127"/>
        <v>0</v>
      </c>
      <c r="CA149" s="170">
        <f t="shared" si="127"/>
        <v>0</v>
      </c>
      <c r="CB149" s="170">
        <f t="shared" si="128"/>
        <v>0</v>
      </c>
      <c r="CC149" s="170">
        <f t="shared" si="128"/>
        <v>0</v>
      </c>
      <c r="CD149" s="170">
        <f t="shared" si="128"/>
        <v>0</v>
      </c>
      <c r="CE149" s="170">
        <f t="shared" si="128"/>
        <v>0</v>
      </c>
      <c r="CF149" s="170">
        <f t="shared" si="128"/>
        <v>0</v>
      </c>
      <c r="CG149" s="170">
        <f t="shared" si="128"/>
        <v>0</v>
      </c>
      <c r="CH149" s="170">
        <f t="shared" si="128"/>
        <v>0</v>
      </c>
    </row>
    <row r="150" spans="6:86" outlineLevel="1" x14ac:dyDescent="0.2">
      <c r="F150" s="96">
        <f>Ts_First_Fin_Yr-1+ROWS(F$120:F150)</f>
        <v>2054</v>
      </c>
      <c r="G150" s="18">
        <f t="shared" si="103"/>
        <v>15</v>
      </c>
      <c r="H150" s="45">
        <f t="shared" si="104"/>
        <v>0.4319248565609507</v>
      </c>
      <c r="J150" s="170">
        <f t="shared" ref="J150:S159" si="129">IF(OR(J$9&lt;=$F150,J$9&gt;($F150+$G150)),0,INDEX($J$114:$CH$114,MATCH($F150,$J$9:$CH$9,0))/$G150)</f>
        <v>0</v>
      </c>
      <c r="K150" s="170">
        <f t="shared" si="129"/>
        <v>0</v>
      </c>
      <c r="L150" s="170">
        <f t="shared" si="129"/>
        <v>0</v>
      </c>
      <c r="M150" s="170">
        <f t="shared" si="129"/>
        <v>0</v>
      </c>
      <c r="N150" s="170">
        <f t="shared" si="129"/>
        <v>0</v>
      </c>
      <c r="O150" s="170">
        <f t="shared" si="129"/>
        <v>0</v>
      </c>
      <c r="P150" s="170">
        <f t="shared" si="129"/>
        <v>0</v>
      </c>
      <c r="Q150" s="170">
        <f t="shared" si="129"/>
        <v>0</v>
      </c>
      <c r="R150" s="170">
        <f t="shared" si="129"/>
        <v>0</v>
      </c>
      <c r="S150" s="170">
        <f t="shared" si="129"/>
        <v>0</v>
      </c>
      <c r="T150" s="170">
        <f t="shared" ref="T150:AC159" si="130">IF(OR(T$9&lt;=$F150,T$9&gt;($F150+$G150)),0,INDEX($J$114:$CH$114,MATCH($F150,$J$9:$CH$9,0))/$G150)</f>
        <v>0</v>
      </c>
      <c r="U150" s="170">
        <f t="shared" si="130"/>
        <v>0</v>
      </c>
      <c r="V150" s="170">
        <f t="shared" si="130"/>
        <v>0</v>
      </c>
      <c r="W150" s="170">
        <f t="shared" si="130"/>
        <v>0</v>
      </c>
      <c r="X150" s="170">
        <f t="shared" si="130"/>
        <v>0</v>
      </c>
      <c r="Y150" s="170">
        <f t="shared" si="130"/>
        <v>0</v>
      </c>
      <c r="Z150" s="170">
        <f t="shared" si="130"/>
        <v>0</v>
      </c>
      <c r="AA150" s="170">
        <f t="shared" si="130"/>
        <v>0</v>
      </c>
      <c r="AB150" s="170">
        <f t="shared" si="130"/>
        <v>0</v>
      </c>
      <c r="AC150" s="170">
        <f t="shared" si="130"/>
        <v>0</v>
      </c>
      <c r="AD150" s="170">
        <f t="shared" ref="AD150:AM159" si="131">IF(OR(AD$9&lt;=$F150,AD$9&gt;($F150+$G150)),0,INDEX($J$114:$CH$114,MATCH($F150,$J$9:$CH$9,0))/$G150)</f>
        <v>0</v>
      </c>
      <c r="AE150" s="170">
        <f t="shared" si="131"/>
        <v>0</v>
      </c>
      <c r="AF150" s="170">
        <f t="shared" si="131"/>
        <v>0</v>
      </c>
      <c r="AG150" s="170">
        <f t="shared" si="131"/>
        <v>0</v>
      </c>
      <c r="AH150" s="170">
        <f t="shared" si="131"/>
        <v>0</v>
      </c>
      <c r="AI150" s="170">
        <f t="shared" si="131"/>
        <v>0</v>
      </c>
      <c r="AJ150" s="170">
        <f t="shared" si="131"/>
        <v>0</v>
      </c>
      <c r="AK150" s="170">
        <f t="shared" si="131"/>
        <v>0</v>
      </c>
      <c r="AL150" s="170">
        <f t="shared" si="131"/>
        <v>0</v>
      </c>
      <c r="AM150" s="170">
        <f t="shared" si="131"/>
        <v>0</v>
      </c>
      <c r="AN150" s="170">
        <f t="shared" ref="AN150:AW159" si="132">IF(OR(AN$9&lt;=$F150,AN$9&gt;($F150+$G150)),0,INDEX($J$114:$CH$114,MATCH($F150,$J$9:$CH$9,0))/$G150)</f>
        <v>0</v>
      </c>
      <c r="AO150" s="170">
        <f t="shared" si="132"/>
        <v>2.8794990437396712E-2</v>
      </c>
      <c r="AP150" s="170">
        <f t="shared" si="132"/>
        <v>2.8794990437396712E-2</v>
      </c>
      <c r="AQ150" s="170">
        <f t="shared" si="132"/>
        <v>2.8794990437396712E-2</v>
      </c>
      <c r="AR150" s="170">
        <f t="shared" si="132"/>
        <v>2.8794990437396712E-2</v>
      </c>
      <c r="AS150" s="170">
        <f t="shared" si="132"/>
        <v>2.8794990437396712E-2</v>
      </c>
      <c r="AT150" s="170">
        <f t="shared" si="132"/>
        <v>2.8794990437396712E-2</v>
      </c>
      <c r="AU150" s="170">
        <f t="shared" si="132"/>
        <v>2.8794990437396712E-2</v>
      </c>
      <c r="AV150" s="170">
        <f t="shared" si="132"/>
        <v>2.8794990437396712E-2</v>
      </c>
      <c r="AW150" s="170">
        <f t="shared" si="132"/>
        <v>2.8794990437396712E-2</v>
      </c>
      <c r="AX150" s="170">
        <f t="shared" ref="AX150:BG159" si="133">IF(OR(AX$9&lt;=$F150,AX$9&gt;($F150+$G150)),0,INDEX($J$114:$CH$114,MATCH($F150,$J$9:$CH$9,0))/$G150)</f>
        <v>2.8794990437396712E-2</v>
      </c>
      <c r="AY150" s="170">
        <f t="shared" si="133"/>
        <v>2.8794990437396712E-2</v>
      </c>
      <c r="AZ150" s="170">
        <f t="shared" si="133"/>
        <v>2.8794990437396712E-2</v>
      </c>
      <c r="BA150" s="170">
        <f t="shared" si="133"/>
        <v>2.8794990437396712E-2</v>
      </c>
      <c r="BB150" s="170">
        <f t="shared" si="133"/>
        <v>2.8794990437396712E-2</v>
      </c>
      <c r="BC150" s="170">
        <f t="shared" si="133"/>
        <v>2.8794990437396712E-2</v>
      </c>
      <c r="BD150" s="170">
        <f t="shared" si="133"/>
        <v>0</v>
      </c>
      <c r="BE150" s="170">
        <f t="shared" si="133"/>
        <v>0</v>
      </c>
      <c r="BF150" s="170">
        <f t="shared" si="133"/>
        <v>0</v>
      </c>
      <c r="BG150" s="170">
        <f t="shared" si="133"/>
        <v>0</v>
      </c>
      <c r="BH150" s="170">
        <f t="shared" ref="BH150:BQ159" si="134">IF(OR(BH$9&lt;=$F150,BH$9&gt;($F150+$G150)),0,INDEX($J$114:$CH$114,MATCH($F150,$J$9:$CH$9,0))/$G150)</f>
        <v>0</v>
      </c>
      <c r="BI150" s="170">
        <f t="shared" si="134"/>
        <v>0</v>
      </c>
      <c r="BJ150" s="170">
        <f t="shared" si="134"/>
        <v>0</v>
      </c>
      <c r="BK150" s="170">
        <f t="shared" si="134"/>
        <v>0</v>
      </c>
      <c r="BL150" s="170">
        <f t="shared" si="134"/>
        <v>0</v>
      </c>
      <c r="BM150" s="170">
        <f t="shared" si="134"/>
        <v>0</v>
      </c>
      <c r="BN150" s="170">
        <f t="shared" si="134"/>
        <v>0</v>
      </c>
      <c r="BO150" s="170">
        <f t="shared" si="134"/>
        <v>0</v>
      </c>
      <c r="BP150" s="170">
        <f t="shared" si="134"/>
        <v>0</v>
      </c>
      <c r="BQ150" s="170">
        <f t="shared" si="134"/>
        <v>0</v>
      </c>
      <c r="BR150" s="170">
        <f t="shared" ref="BR150:CA159" si="135">IF(OR(BR$9&lt;=$F150,BR$9&gt;($F150+$G150)),0,INDEX($J$114:$CH$114,MATCH($F150,$J$9:$CH$9,0))/$G150)</f>
        <v>0</v>
      </c>
      <c r="BS150" s="170">
        <f t="shared" si="135"/>
        <v>0</v>
      </c>
      <c r="BT150" s="170">
        <f t="shared" si="135"/>
        <v>0</v>
      </c>
      <c r="BU150" s="170">
        <f t="shared" si="135"/>
        <v>0</v>
      </c>
      <c r="BV150" s="170">
        <f t="shared" si="135"/>
        <v>0</v>
      </c>
      <c r="BW150" s="170">
        <f t="shared" si="135"/>
        <v>0</v>
      </c>
      <c r="BX150" s="170">
        <f t="shared" si="135"/>
        <v>0</v>
      </c>
      <c r="BY150" s="170">
        <f t="shared" si="135"/>
        <v>0</v>
      </c>
      <c r="BZ150" s="170">
        <f t="shared" si="135"/>
        <v>0</v>
      </c>
      <c r="CA150" s="170">
        <f t="shared" si="135"/>
        <v>0</v>
      </c>
      <c r="CB150" s="170">
        <f t="shared" ref="CB150:CH159" si="136">IF(OR(CB$9&lt;=$F150,CB$9&gt;($F150+$G150)),0,INDEX($J$114:$CH$114,MATCH($F150,$J$9:$CH$9,0))/$G150)</f>
        <v>0</v>
      </c>
      <c r="CC150" s="170">
        <f t="shared" si="136"/>
        <v>0</v>
      </c>
      <c r="CD150" s="170">
        <f t="shared" si="136"/>
        <v>0</v>
      </c>
      <c r="CE150" s="170">
        <f t="shared" si="136"/>
        <v>0</v>
      </c>
      <c r="CF150" s="170">
        <f t="shared" si="136"/>
        <v>0</v>
      </c>
      <c r="CG150" s="170">
        <f t="shared" si="136"/>
        <v>0</v>
      </c>
      <c r="CH150" s="170">
        <f t="shared" si="136"/>
        <v>0</v>
      </c>
    </row>
    <row r="151" spans="6:86" outlineLevel="1" x14ac:dyDescent="0.2">
      <c r="F151" s="96">
        <f>Ts_First_Fin_Yr-1+ROWS(F$120:F151)</f>
        <v>2055</v>
      </c>
      <c r="G151" s="18">
        <f t="shared" si="103"/>
        <v>15</v>
      </c>
      <c r="H151" s="45">
        <f t="shared" si="104"/>
        <v>0.44853735104406423</v>
      </c>
      <c r="J151" s="170">
        <f t="shared" si="129"/>
        <v>0</v>
      </c>
      <c r="K151" s="170">
        <f t="shared" si="129"/>
        <v>0</v>
      </c>
      <c r="L151" s="170">
        <f t="shared" si="129"/>
        <v>0</v>
      </c>
      <c r="M151" s="170">
        <f t="shared" si="129"/>
        <v>0</v>
      </c>
      <c r="N151" s="170">
        <f t="shared" si="129"/>
        <v>0</v>
      </c>
      <c r="O151" s="170">
        <f t="shared" si="129"/>
        <v>0</v>
      </c>
      <c r="P151" s="170">
        <f t="shared" si="129"/>
        <v>0</v>
      </c>
      <c r="Q151" s="170">
        <f t="shared" si="129"/>
        <v>0</v>
      </c>
      <c r="R151" s="170">
        <f t="shared" si="129"/>
        <v>0</v>
      </c>
      <c r="S151" s="170">
        <f t="shared" si="129"/>
        <v>0</v>
      </c>
      <c r="T151" s="170">
        <f t="shared" si="130"/>
        <v>0</v>
      </c>
      <c r="U151" s="170">
        <f t="shared" si="130"/>
        <v>0</v>
      </c>
      <c r="V151" s="170">
        <f t="shared" si="130"/>
        <v>0</v>
      </c>
      <c r="W151" s="170">
        <f t="shared" si="130"/>
        <v>0</v>
      </c>
      <c r="X151" s="170">
        <f t="shared" si="130"/>
        <v>0</v>
      </c>
      <c r="Y151" s="170">
        <f t="shared" si="130"/>
        <v>0</v>
      </c>
      <c r="Z151" s="170">
        <f t="shared" si="130"/>
        <v>0</v>
      </c>
      <c r="AA151" s="170">
        <f t="shared" si="130"/>
        <v>0</v>
      </c>
      <c r="AB151" s="170">
        <f t="shared" si="130"/>
        <v>0</v>
      </c>
      <c r="AC151" s="170">
        <f t="shared" si="130"/>
        <v>0</v>
      </c>
      <c r="AD151" s="170">
        <f t="shared" si="131"/>
        <v>0</v>
      </c>
      <c r="AE151" s="170">
        <f t="shared" si="131"/>
        <v>0</v>
      </c>
      <c r="AF151" s="170">
        <f t="shared" si="131"/>
        <v>0</v>
      </c>
      <c r="AG151" s="170">
        <f t="shared" si="131"/>
        <v>0</v>
      </c>
      <c r="AH151" s="170">
        <f t="shared" si="131"/>
        <v>0</v>
      </c>
      <c r="AI151" s="170">
        <f t="shared" si="131"/>
        <v>0</v>
      </c>
      <c r="AJ151" s="170">
        <f t="shared" si="131"/>
        <v>0</v>
      </c>
      <c r="AK151" s="170">
        <f t="shared" si="131"/>
        <v>0</v>
      </c>
      <c r="AL151" s="170">
        <f t="shared" si="131"/>
        <v>0</v>
      </c>
      <c r="AM151" s="170">
        <f t="shared" si="131"/>
        <v>0</v>
      </c>
      <c r="AN151" s="170">
        <f t="shared" si="132"/>
        <v>0</v>
      </c>
      <c r="AO151" s="170">
        <f t="shared" si="132"/>
        <v>0</v>
      </c>
      <c r="AP151" s="170">
        <f t="shared" si="132"/>
        <v>2.9902490069604281E-2</v>
      </c>
      <c r="AQ151" s="170">
        <f t="shared" si="132"/>
        <v>2.9902490069604281E-2</v>
      </c>
      <c r="AR151" s="170">
        <f t="shared" si="132"/>
        <v>2.9902490069604281E-2</v>
      </c>
      <c r="AS151" s="170">
        <f t="shared" si="132"/>
        <v>2.9902490069604281E-2</v>
      </c>
      <c r="AT151" s="170">
        <f t="shared" si="132"/>
        <v>2.9902490069604281E-2</v>
      </c>
      <c r="AU151" s="170">
        <f t="shared" si="132"/>
        <v>2.9902490069604281E-2</v>
      </c>
      <c r="AV151" s="170">
        <f t="shared" si="132"/>
        <v>2.9902490069604281E-2</v>
      </c>
      <c r="AW151" s="170">
        <f t="shared" si="132"/>
        <v>2.9902490069604281E-2</v>
      </c>
      <c r="AX151" s="170">
        <f t="shared" si="133"/>
        <v>2.9902490069604281E-2</v>
      </c>
      <c r="AY151" s="170">
        <f t="shared" si="133"/>
        <v>2.9902490069604281E-2</v>
      </c>
      <c r="AZ151" s="170">
        <f t="shared" si="133"/>
        <v>2.9902490069604281E-2</v>
      </c>
      <c r="BA151" s="170">
        <f t="shared" si="133"/>
        <v>2.9902490069604281E-2</v>
      </c>
      <c r="BB151" s="170">
        <f t="shared" si="133"/>
        <v>2.9902490069604281E-2</v>
      </c>
      <c r="BC151" s="170">
        <f t="shared" si="133"/>
        <v>2.9902490069604281E-2</v>
      </c>
      <c r="BD151" s="170">
        <f t="shared" si="133"/>
        <v>2.9902490069604281E-2</v>
      </c>
      <c r="BE151" s="170">
        <f t="shared" si="133"/>
        <v>0</v>
      </c>
      <c r="BF151" s="170">
        <f t="shared" si="133"/>
        <v>0</v>
      </c>
      <c r="BG151" s="170">
        <f t="shared" si="133"/>
        <v>0</v>
      </c>
      <c r="BH151" s="170">
        <f t="shared" si="134"/>
        <v>0</v>
      </c>
      <c r="BI151" s="170">
        <f t="shared" si="134"/>
        <v>0</v>
      </c>
      <c r="BJ151" s="170">
        <f t="shared" si="134"/>
        <v>0</v>
      </c>
      <c r="BK151" s="170">
        <f t="shared" si="134"/>
        <v>0</v>
      </c>
      <c r="BL151" s="170">
        <f t="shared" si="134"/>
        <v>0</v>
      </c>
      <c r="BM151" s="170">
        <f t="shared" si="134"/>
        <v>0</v>
      </c>
      <c r="BN151" s="170">
        <f t="shared" si="134"/>
        <v>0</v>
      </c>
      <c r="BO151" s="170">
        <f t="shared" si="134"/>
        <v>0</v>
      </c>
      <c r="BP151" s="170">
        <f t="shared" si="134"/>
        <v>0</v>
      </c>
      <c r="BQ151" s="170">
        <f t="shared" si="134"/>
        <v>0</v>
      </c>
      <c r="BR151" s="170">
        <f t="shared" si="135"/>
        <v>0</v>
      </c>
      <c r="BS151" s="170">
        <f t="shared" si="135"/>
        <v>0</v>
      </c>
      <c r="BT151" s="170">
        <f t="shared" si="135"/>
        <v>0</v>
      </c>
      <c r="BU151" s="170">
        <f t="shared" si="135"/>
        <v>0</v>
      </c>
      <c r="BV151" s="170">
        <f t="shared" si="135"/>
        <v>0</v>
      </c>
      <c r="BW151" s="170">
        <f t="shared" si="135"/>
        <v>0</v>
      </c>
      <c r="BX151" s="170">
        <f t="shared" si="135"/>
        <v>0</v>
      </c>
      <c r="BY151" s="170">
        <f t="shared" si="135"/>
        <v>0</v>
      </c>
      <c r="BZ151" s="170">
        <f t="shared" si="135"/>
        <v>0</v>
      </c>
      <c r="CA151" s="170">
        <f t="shared" si="135"/>
        <v>0</v>
      </c>
      <c r="CB151" s="170">
        <f t="shared" si="136"/>
        <v>0</v>
      </c>
      <c r="CC151" s="170">
        <f t="shared" si="136"/>
        <v>0</v>
      </c>
      <c r="CD151" s="170">
        <f t="shared" si="136"/>
        <v>0</v>
      </c>
      <c r="CE151" s="170">
        <f t="shared" si="136"/>
        <v>0</v>
      </c>
      <c r="CF151" s="170">
        <f t="shared" si="136"/>
        <v>0</v>
      </c>
      <c r="CG151" s="170">
        <f t="shared" si="136"/>
        <v>0</v>
      </c>
      <c r="CH151" s="170">
        <f t="shared" si="136"/>
        <v>0</v>
      </c>
    </row>
    <row r="152" spans="6:86" outlineLevel="1" x14ac:dyDescent="0.2">
      <c r="F152" s="96">
        <f>Ts_First_Fin_Yr-1+ROWS(F$120:F152)</f>
        <v>2056</v>
      </c>
      <c r="G152" s="18">
        <f t="shared" ref="G152:G183" si="137">$G$116</f>
        <v>15</v>
      </c>
      <c r="H152" s="45">
        <f t="shared" ref="H152:H183" si="138">INDEX($J$114:$CH$114,MATCH($F152,$J$9:$CH$9,0))</f>
        <v>0.46411156462198311</v>
      </c>
      <c r="J152" s="170">
        <f t="shared" si="129"/>
        <v>0</v>
      </c>
      <c r="K152" s="170">
        <f t="shared" si="129"/>
        <v>0</v>
      </c>
      <c r="L152" s="170">
        <f t="shared" si="129"/>
        <v>0</v>
      </c>
      <c r="M152" s="170">
        <f t="shared" si="129"/>
        <v>0</v>
      </c>
      <c r="N152" s="170">
        <f t="shared" si="129"/>
        <v>0</v>
      </c>
      <c r="O152" s="170">
        <f t="shared" si="129"/>
        <v>0</v>
      </c>
      <c r="P152" s="170">
        <f t="shared" si="129"/>
        <v>0</v>
      </c>
      <c r="Q152" s="170">
        <f t="shared" si="129"/>
        <v>0</v>
      </c>
      <c r="R152" s="170">
        <f t="shared" si="129"/>
        <v>0</v>
      </c>
      <c r="S152" s="170">
        <f t="shared" si="129"/>
        <v>0</v>
      </c>
      <c r="T152" s="170">
        <f t="shared" si="130"/>
        <v>0</v>
      </c>
      <c r="U152" s="170">
        <f t="shared" si="130"/>
        <v>0</v>
      </c>
      <c r="V152" s="170">
        <f t="shared" si="130"/>
        <v>0</v>
      </c>
      <c r="W152" s="170">
        <f t="shared" si="130"/>
        <v>0</v>
      </c>
      <c r="X152" s="170">
        <f t="shared" si="130"/>
        <v>0</v>
      </c>
      <c r="Y152" s="170">
        <f t="shared" si="130"/>
        <v>0</v>
      </c>
      <c r="Z152" s="170">
        <f t="shared" si="130"/>
        <v>0</v>
      </c>
      <c r="AA152" s="170">
        <f t="shared" si="130"/>
        <v>0</v>
      </c>
      <c r="AB152" s="170">
        <f t="shared" si="130"/>
        <v>0</v>
      </c>
      <c r="AC152" s="170">
        <f t="shared" si="130"/>
        <v>0</v>
      </c>
      <c r="AD152" s="170">
        <f t="shared" si="131"/>
        <v>0</v>
      </c>
      <c r="AE152" s="170">
        <f t="shared" si="131"/>
        <v>0</v>
      </c>
      <c r="AF152" s="170">
        <f t="shared" si="131"/>
        <v>0</v>
      </c>
      <c r="AG152" s="170">
        <f t="shared" si="131"/>
        <v>0</v>
      </c>
      <c r="AH152" s="170">
        <f t="shared" si="131"/>
        <v>0</v>
      </c>
      <c r="AI152" s="170">
        <f t="shared" si="131"/>
        <v>0</v>
      </c>
      <c r="AJ152" s="170">
        <f t="shared" si="131"/>
        <v>0</v>
      </c>
      <c r="AK152" s="170">
        <f t="shared" si="131"/>
        <v>0</v>
      </c>
      <c r="AL152" s="170">
        <f t="shared" si="131"/>
        <v>0</v>
      </c>
      <c r="AM152" s="170">
        <f t="shared" si="131"/>
        <v>0</v>
      </c>
      <c r="AN152" s="170">
        <f t="shared" si="132"/>
        <v>0</v>
      </c>
      <c r="AO152" s="170">
        <f t="shared" si="132"/>
        <v>0</v>
      </c>
      <c r="AP152" s="170">
        <f t="shared" si="132"/>
        <v>0</v>
      </c>
      <c r="AQ152" s="170">
        <f t="shared" si="132"/>
        <v>3.0940770974798873E-2</v>
      </c>
      <c r="AR152" s="170">
        <f t="shared" si="132"/>
        <v>3.0940770974798873E-2</v>
      </c>
      <c r="AS152" s="170">
        <f t="shared" si="132"/>
        <v>3.0940770974798873E-2</v>
      </c>
      <c r="AT152" s="170">
        <f t="shared" si="132"/>
        <v>3.0940770974798873E-2</v>
      </c>
      <c r="AU152" s="170">
        <f t="shared" si="132"/>
        <v>3.0940770974798873E-2</v>
      </c>
      <c r="AV152" s="170">
        <f t="shared" si="132"/>
        <v>3.0940770974798873E-2</v>
      </c>
      <c r="AW152" s="170">
        <f t="shared" si="132"/>
        <v>3.0940770974798873E-2</v>
      </c>
      <c r="AX152" s="170">
        <f t="shared" si="133"/>
        <v>3.0940770974798873E-2</v>
      </c>
      <c r="AY152" s="170">
        <f t="shared" si="133"/>
        <v>3.0940770974798873E-2</v>
      </c>
      <c r="AZ152" s="170">
        <f t="shared" si="133"/>
        <v>3.0940770974798873E-2</v>
      </c>
      <c r="BA152" s="170">
        <f t="shared" si="133"/>
        <v>3.0940770974798873E-2</v>
      </c>
      <c r="BB152" s="170">
        <f t="shared" si="133"/>
        <v>3.0940770974798873E-2</v>
      </c>
      <c r="BC152" s="170">
        <f t="shared" si="133"/>
        <v>3.0940770974798873E-2</v>
      </c>
      <c r="BD152" s="170">
        <f t="shared" si="133"/>
        <v>3.0940770974798873E-2</v>
      </c>
      <c r="BE152" s="170">
        <f t="shared" si="133"/>
        <v>3.0940770974798873E-2</v>
      </c>
      <c r="BF152" s="170">
        <f t="shared" si="133"/>
        <v>0</v>
      </c>
      <c r="BG152" s="170">
        <f t="shared" si="133"/>
        <v>0</v>
      </c>
      <c r="BH152" s="170">
        <f t="shared" si="134"/>
        <v>0</v>
      </c>
      <c r="BI152" s="170">
        <f t="shared" si="134"/>
        <v>0</v>
      </c>
      <c r="BJ152" s="170">
        <f t="shared" si="134"/>
        <v>0</v>
      </c>
      <c r="BK152" s="170">
        <f t="shared" si="134"/>
        <v>0</v>
      </c>
      <c r="BL152" s="170">
        <f t="shared" si="134"/>
        <v>0</v>
      </c>
      <c r="BM152" s="170">
        <f t="shared" si="134"/>
        <v>0</v>
      </c>
      <c r="BN152" s="170">
        <f t="shared" si="134"/>
        <v>0</v>
      </c>
      <c r="BO152" s="170">
        <f t="shared" si="134"/>
        <v>0</v>
      </c>
      <c r="BP152" s="170">
        <f t="shared" si="134"/>
        <v>0</v>
      </c>
      <c r="BQ152" s="170">
        <f t="shared" si="134"/>
        <v>0</v>
      </c>
      <c r="BR152" s="170">
        <f t="shared" si="135"/>
        <v>0</v>
      </c>
      <c r="BS152" s="170">
        <f t="shared" si="135"/>
        <v>0</v>
      </c>
      <c r="BT152" s="170">
        <f t="shared" si="135"/>
        <v>0</v>
      </c>
      <c r="BU152" s="170">
        <f t="shared" si="135"/>
        <v>0</v>
      </c>
      <c r="BV152" s="170">
        <f t="shared" si="135"/>
        <v>0</v>
      </c>
      <c r="BW152" s="170">
        <f t="shared" si="135"/>
        <v>0</v>
      </c>
      <c r="BX152" s="170">
        <f t="shared" si="135"/>
        <v>0</v>
      </c>
      <c r="BY152" s="170">
        <f t="shared" si="135"/>
        <v>0</v>
      </c>
      <c r="BZ152" s="170">
        <f t="shared" si="135"/>
        <v>0</v>
      </c>
      <c r="CA152" s="170">
        <f t="shared" si="135"/>
        <v>0</v>
      </c>
      <c r="CB152" s="170">
        <f t="shared" si="136"/>
        <v>0</v>
      </c>
      <c r="CC152" s="170">
        <f t="shared" si="136"/>
        <v>0</v>
      </c>
      <c r="CD152" s="170">
        <f t="shared" si="136"/>
        <v>0</v>
      </c>
      <c r="CE152" s="170">
        <f t="shared" si="136"/>
        <v>0</v>
      </c>
      <c r="CF152" s="170">
        <f t="shared" si="136"/>
        <v>0</v>
      </c>
      <c r="CG152" s="170">
        <f t="shared" si="136"/>
        <v>0</v>
      </c>
      <c r="CH152" s="170">
        <f t="shared" si="136"/>
        <v>0</v>
      </c>
    </row>
    <row r="153" spans="6:86" outlineLevel="1" x14ac:dyDescent="0.2">
      <c r="F153" s="96">
        <f>Ts_First_Fin_Yr-1+ROWS(F$120:F153)</f>
        <v>2057</v>
      </c>
      <c r="G153" s="18">
        <f t="shared" si="137"/>
        <v>15</v>
      </c>
      <c r="H153" s="45">
        <f t="shared" si="138"/>
        <v>0.47760921638951281</v>
      </c>
      <c r="J153" s="170">
        <f t="shared" si="129"/>
        <v>0</v>
      </c>
      <c r="K153" s="170">
        <f t="shared" si="129"/>
        <v>0</v>
      </c>
      <c r="L153" s="170">
        <f t="shared" si="129"/>
        <v>0</v>
      </c>
      <c r="M153" s="170">
        <f t="shared" si="129"/>
        <v>0</v>
      </c>
      <c r="N153" s="170">
        <f t="shared" si="129"/>
        <v>0</v>
      </c>
      <c r="O153" s="170">
        <f t="shared" si="129"/>
        <v>0</v>
      </c>
      <c r="P153" s="170">
        <f t="shared" si="129"/>
        <v>0</v>
      </c>
      <c r="Q153" s="170">
        <f t="shared" si="129"/>
        <v>0</v>
      </c>
      <c r="R153" s="170">
        <f t="shared" si="129"/>
        <v>0</v>
      </c>
      <c r="S153" s="170">
        <f t="shared" si="129"/>
        <v>0</v>
      </c>
      <c r="T153" s="170">
        <f t="shared" si="130"/>
        <v>0</v>
      </c>
      <c r="U153" s="170">
        <f t="shared" si="130"/>
        <v>0</v>
      </c>
      <c r="V153" s="170">
        <f t="shared" si="130"/>
        <v>0</v>
      </c>
      <c r="W153" s="170">
        <f t="shared" si="130"/>
        <v>0</v>
      </c>
      <c r="X153" s="170">
        <f t="shared" si="130"/>
        <v>0</v>
      </c>
      <c r="Y153" s="170">
        <f t="shared" si="130"/>
        <v>0</v>
      </c>
      <c r="Z153" s="170">
        <f t="shared" si="130"/>
        <v>0</v>
      </c>
      <c r="AA153" s="170">
        <f t="shared" si="130"/>
        <v>0</v>
      </c>
      <c r="AB153" s="170">
        <f t="shared" si="130"/>
        <v>0</v>
      </c>
      <c r="AC153" s="170">
        <f t="shared" si="130"/>
        <v>0</v>
      </c>
      <c r="AD153" s="170">
        <f t="shared" si="131"/>
        <v>0</v>
      </c>
      <c r="AE153" s="170">
        <f t="shared" si="131"/>
        <v>0</v>
      </c>
      <c r="AF153" s="170">
        <f t="shared" si="131"/>
        <v>0</v>
      </c>
      <c r="AG153" s="170">
        <f t="shared" si="131"/>
        <v>0</v>
      </c>
      <c r="AH153" s="170">
        <f t="shared" si="131"/>
        <v>0</v>
      </c>
      <c r="AI153" s="170">
        <f t="shared" si="131"/>
        <v>0</v>
      </c>
      <c r="AJ153" s="170">
        <f t="shared" si="131"/>
        <v>0</v>
      </c>
      <c r="AK153" s="170">
        <f t="shared" si="131"/>
        <v>0</v>
      </c>
      <c r="AL153" s="170">
        <f t="shared" si="131"/>
        <v>0</v>
      </c>
      <c r="AM153" s="170">
        <f t="shared" si="131"/>
        <v>0</v>
      </c>
      <c r="AN153" s="170">
        <f t="shared" si="132"/>
        <v>0</v>
      </c>
      <c r="AO153" s="170">
        <f t="shared" si="132"/>
        <v>0</v>
      </c>
      <c r="AP153" s="170">
        <f t="shared" si="132"/>
        <v>0</v>
      </c>
      <c r="AQ153" s="170">
        <f t="shared" si="132"/>
        <v>0</v>
      </c>
      <c r="AR153" s="170">
        <f t="shared" si="132"/>
        <v>3.1840614425967521E-2</v>
      </c>
      <c r="AS153" s="170">
        <f t="shared" si="132"/>
        <v>3.1840614425967521E-2</v>
      </c>
      <c r="AT153" s="170">
        <f t="shared" si="132"/>
        <v>3.1840614425967521E-2</v>
      </c>
      <c r="AU153" s="170">
        <f t="shared" si="132"/>
        <v>3.1840614425967521E-2</v>
      </c>
      <c r="AV153" s="170">
        <f t="shared" si="132"/>
        <v>3.1840614425967521E-2</v>
      </c>
      <c r="AW153" s="170">
        <f t="shared" si="132"/>
        <v>3.1840614425967521E-2</v>
      </c>
      <c r="AX153" s="170">
        <f t="shared" si="133"/>
        <v>3.1840614425967521E-2</v>
      </c>
      <c r="AY153" s="170">
        <f t="shared" si="133"/>
        <v>3.1840614425967521E-2</v>
      </c>
      <c r="AZ153" s="170">
        <f t="shared" si="133"/>
        <v>3.1840614425967521E-2</v>
      </c>
      <c r="BA153" s="170">
        <f t="shared" si="133"/>
        <v>3.1840614425967521E-2</v>
      </c>
      <c r="BB153" s="170">
        <f t="shared" si="133"/>
        <v>3.1840614425967521E-2</v>
      </c>
      <c r="BC153" s="170">
        <f t="shared" si="133"/>
        <v>3.1840614425967521E-2</v>
      </c>
      <c r="BD153" s="170">
        <f t="shared" si="133"/>
        <v>3.1840614425967521E-2</v>
      </c>
      <c r="BE153" s="170">
        <f t="shared" si="133"/>
        <v>3.1840614425967521E-2</v>
      </c>
      <c r="BF153" s="170">
        <f t="shared" si="133"/>
        <v>3.1840614425967521E-2</v>
      </c>
      <c r="BG153" s="170">
        <f t="shared" si="133"/>
        <v>0</v>
      </c>
      <c r="BH153" s="170">
        <f t="shared" si="134"/>
        <v>0</v>
      </c>
      <c r="BI153" s="170">
        <f t="shared" si="134"/>
        <v>0</v>
      </c>
      <c r="BJ153" s="170">
        <f t="shared" si="134"/>
        <v>0</v>
      </c>
      <c r="BK153" s="170">
        <f t="shared" si="134"/>
        <v>0</v>
      </c>
      <c r="BL153" s="170">
        <f t="shared" si="134"/>
        <v>0</v>
      </c>
      <c r="BM153" s="170">
        <f t="shared" si="134"/>
        <v>0</v>
      </c>
      <c r="BN153" s="170">
        <f t="shared" si="134"/>
        <v>0</v>
      </c>
      <c r="BO153" s="170">
        <f t="shared" si="134"/>
        <v>0</v>
      </c>
      <c r="BP153" s="170">
        <f t="shared" si="134"/>
        <v>0</v>
      </c>
      <c r="BQ153" s="170">
        <f t="shared" si="134"/>
        <v>0</v>
      </c>
      <c r="BR153" s="170">
        <f t="shared" si="135"/>
        <v>0</v>
      </c>
      <c r="BS153" s="170">
        <f t="shared" si="135"/>
        <v>0</v>
      </c>
      <c r="BT153" s="170">
        <f t="shared" si="135"/>
        <v>0</v>
      </c>
      <c r="BU153" s="170">
        <f t="shared" si="135"/>
        <v>0</v>
      </c>
      <c r="BV153" s="170">
        <f t="shared" si="135"/>
        <v>0</v>
      </c>
      <c r="BW153" s="170">
        <f t="shared" si="135"/>
        <v>0</v>
      </c>
      <c r="BX153" s="170">
        <f t="shared" si="135"/>
        <v>0</v>
      </c>
      <c r="BY153" s="170">
        <f t="shared" si="135"/>
        <v>0</v>
      </c>
      <c r="BZ153" s="170">
        <f t="shared" si="135"/>
        <v>0</v>
      </c>
      <c r="CA153" s="170">
        <f t="shared" si="135"/>
        <v>0</v>
      </c>
      <c r="CB153" s="170">
        <f t="shared" si="136"/>
        <v>0</v>
      </c>
      <c r="CC153" s="170">
        <f t="shared" si="136"/>
        <v>0</v>
      </c>
      <c r="CD153" s="170">
        <f t="shared" si="136"/>
        <v>0</v>
      </c>
      <c r="CE153" s="170">
        <f t="shared" si="136"/>
        <v>0</v>
      </c>
      <c r="CF153" s="170">
        <f t="shared" si="136"/>
        <v>0</v>
      </c>
      <c r="CG153" s="170">
        <f t="shared" si="136"/>
        <v>0</v>
      </c>
      <c r="CH153" s="170">
        <f t="shared" si="136"/>
        <v>0</v>
      </c>
    </row>
    <row r="154" spans="6:86" outlineLevel="1" x14ac:dyDescent="0.2">
      <c r="F154" s="96">
        <f>Ts_First_Fin_Yr-1+ROWS(F$120:F154)</f>
        <v>2058</v>
      </c>
      <c r="G154" s="18">
        <f t="shared" si="137"/>
        <v>15</v>
      </c>
      <c r="H154" s="45">
        <f t="shared" si="138"/>
        <v>0.75846420124465019</v>
      </c>
      <c r="J154" s="170">
        <f t="shared" si="129"/>
        <v>0</v>
      </c>
      <c r="K154" s="170">
        <f t="shared" si="129"/>
        <v>0</v>
      </c>
      <c r="L154" s="170">
        <f t="shared" si="129"/>
        <v>0</v>
      </c>
      <c r="M154" s="170">
        <f t="shared" si="129"/>
        <v>0</v>
      </c>
      <c r="N154" s="170">
        <f t="shared" si="129"/>
        <v>0</v>
      </c>
      <c r="O154" s="170">
        <f t="shared" si="129"/>
        <v>0</v>
      </c>
      <c r="P154" s="170">
        <f t="shared" si="129"/>
        <v>0</v>
      </c>
      <c r="Q154" s="170">
        <f t="shared" si="129"/>
        <v>0</v>
      </c>
      <c r="R154" s="170">
        <f t="shared" si="129"/>
        <v>0</v>
      </c>
      <c r="S154" s="170">
        <f t="shared" si="129"/>
        <v>0</v>
      </c>
      <c r="T154" s="170">
        <f t="shared" si="130"/>
        <v>0</v>
      </c>
      <c r="U154" s="170">
        <f t="shared" si="130"/>
        <v>0</v>
      </c>
      <c r="V154" s="170">
        <f t="shared" si="130"/>
        <v>0</v>
      </c>
      <c r="W154" s="170">
        <f t="shared" si="130"/>
        <v>0</v>
      </c>
      <c r="X154" s="170">
        <f t="shared" si="130"/>
        <v>0</v>
      </c>
      <c r="Y154" s="170">
        <f t="shared" si="130"/>
        <v>0</v>
      </c>
      <c r="Z154" s="170">
        <f t="shared" si="130"/>
        <v>0</v>
      </c>
      <c r="AA154" s="170">
        <f t="shared" si="130"/>
        <v>0</v>
      </c>
      <c r="AB154" s="170">
        <f t="shared" si="130"/>
        <v>0</v>
      </c>
      <c r="AC154" s="170">
        <f t="shared" si="130"/>
        <v>0</v>
      </c>
      <c r="AD154" s="170">
        <f t="shared" si="131"/>
        <v>0</v>
      </c>
      <c r="AE154" s="170">
        <f t="shared" si="131"/>
        <v>0</v>
      </c>
      <c r="AF154" s="170">
        <f t="shared" si="131"/>
        <v>0</v>
      </c>
      <c r="AG154" s="170">
        <f t="shared" si="131"/>
        <v>0</v>
      </c>
      <c r="AH154" s="170">
        <f t="shared" si="131"/>
        <v>0</v>
      </c>
      <c r="AI154" s="170">
        <f t="shared" si="131"/>
        <v>0</v>
      </c>
      <c r="AJ154" s="170">
        <f t="shared" si="131"/>
        <v>0</v>
      </c>
      <c r="AK154" s="170">
        <f t="shared" si="131"/>
        <v>0</v>
      </c>
      <c r="AL154" s="170">
        <f t="shared" si="131"/>
        <v>0</v>
      </c>
      <c r="AM154" s="170">
        <f t="shared" si="131"/>
        <v>0</v>
      </c>
      <c r="AN154" s="170">
        <f t="shared" si="132"/>
        <v>0</v>
      </c>
      <c r="AO154" s="170">
        <f t="shared" si="132"/>
        <v>0</v>
      </c>
      <c r="AP154" s="170">
        <f t="shared" si="132"/>
        <v>0</v>
      </c>
      <c r="AQ154" s="170">
        <f t="shared" si="132"/>
        <v>0</v>
      </c>
      <c r="AR154" s="170">
        <f t="shared" si="132"/>
        <v>0</v>
      </c>
      <c r="AS154" s="170">
        <f t="shared" si="132"/>
        <v>5.0564280082976677E-2</v>
      </c>
      <c r="AT154" s="170">
        <f t="shared" si="132"/>
        <v>5.0564280082976677E-2</v>
      </c>
      <c r="AU154" s="170">
        <f t="shared" si="132"/>
        <v>5.0564280082976677E-2</v>
      </c>
      <c r="AV154" s="170">
        <f t="shared" si="132"/>
        <v>5.0564280082976677E-2</v>
      </c>
      <c r="AW154" s="170">
        <f t="shared" si="132"/>
        <v>5.0564280082976677E-2</v>
      </c>
      <c r="AX154" s="170">
        <f t="shared" si="133"/>
        <v>5.0564280082976677E-2</v>
      </c>
      <c r="AY154" s="170">
        <f t="shared" si="133"/>
        <v>5.0564280082976677E-2</v>
      </c>
      <c r="AZ154" s="170">
        <f t="shared" si="133"/>
        <v>5.0564280082976677E-2</v>
      </c>
      <c r="BA154" s="170">
        <f t="shared" si="133"/>
        <v>5.0564280082976677E-2</v>
      </c>
      <c r="BB154" s="170">
        <f t="shared" si="133"/>
        <v>5.0564280082976677E-2</v>
      </c>
      <c r="BC154" s="170">
        <f t="shared" si="133"/>
        <v>5.0564280082976677E-2</v>
      </c>
      <c r="BD154" s="170">
        <f t="shared" si="133"/>
        <v>5.0564280082976677E-2</v>
      </c>
      <c r="BE154" s="170">
        <f t="shared" si="133"/>
        <v>5.0564280082976677E-2</v>
      </c>
      <c r="BF154" s="170">
        <f t="shared" si="133"/>
        <v>5.0564280082976677E-2</v>
      </c>
      <c r="BG154" s="170">
        <f t="shared" si="133"/>
        <v>5.0564280082976677E-2</v>
      </c>
      <c r="BH154" s="170">
        <f t="shared" si="134"/>
        <v>0</v>
      </c>
      <c r="BI154" s="170">
        <f t="shared" si="134"/>
        <v>0</v>
      </c>
      <c r="BJ154" s="170">
        <f t="shared" si="134"/>
        <v>0</v>
      </c>
      <c r="BK154" s="170">
        <f t="shared" si="134"/>
        <v>0</v>
      </c>
      <c r="BL154" s="170">
        <f t="shared" si="134"/>
        <v>0</v>
      </c>
      <c r="BM154" s="170">
        <f t="shared" si="134"/>
        <v>0</v>
      </c>
      <c r="BN154" s="170">
        <f t="shared" si="134"/>
        <v>0</v>
      </c>
      <c r="BO154" s="170">
        <f t="shared" si="134"/>
        <v>0</v>
      </c>
      <c r="BP154" s="170">
        <f t="shared" si="134"/>
        <v>0</v>
      </c>
      <c r="BQ154" s="170">
        <f t="shared" si="134"/>
        <v>0</v>
      </c>
      <c r="BR154" s="170">
        <f t="shared" si="135"/>
        <v>0</v>
      </c>
      <c r="BS154" s="170">
        <f t="shared" si="135"/>
        <v>0</v>
      </c>
      <c r="BT154" s="170">
        <f t="shared" si="135"/>
        <v>0</v>
      </c>
      <c r="BU154" s="170">
        <f t="shared" si="135"/>
        <v>0</v>
      </c>
      <c r="BV154" s="170">
        <f t="shared" si="135"/>
        <v>0</v>
      </c>
      <c r="BW154" s="170">
        <f t="shared" si="135"/>
        <v>0</v>
      </c>
      <c r="BX154" s="170">
        <f t="shared" si="135"/>
        <v>0</v>
      </c>
      <c r="BY154" s="170">
        <f t="shared" si="135"/>
        <v>0</v>
      </c>
      <c r="BZ154" s="170">
        <f t="shared" si="135"/>
        <v>0</v>
      </c>
      <c r="CA154" s="170">
        <f t="shared" si="135"/>
        <v>0</v>
      </c>
      <c r="CB154" s="170">
        <f t="shared" si="136"/>
        <v>0</v>
      </c>
      <c r="CC154" s="170">
        <f t="shared" si="136"/>
        <v>0</v>
      </c>
      <c r="CD154" s="170">
        <f t="shared" si="136"/>
        <v>0</v>
      </c>
      <c r="CE154" s="170">
        <f t="shared" si="136"/>
        <v>0</v>
      </c>
      <c r="CF154" s="170">
        <f t="shared" si="136"/>
        <v>0</v>
      </c>
      <c r="CG154" s="170">
        <f t="shared" si="136"/>
        <v>0</v>
      </c>
      <c r="CH154" s="170">
        <f t="shared" si="136"/>
        <v>0</v>
      </c>
    </row>
    <row r="155" spans="6:86" outlineLevel="1" x14ac:dyDescent="0.2">
      <c r="F155" s="96">
        <f>Ts_First_Fin_Yr-1+ROWS(F$120:F155)</f>
        <v>2059</v>
      </c>
      <c r="G155" s="18">
        <f t="shared" si="137"/>
        <v>15</v>
      </c>
      <c r="H155" s="45">
        <f t="shared" si="138"/>
        <v>0.75950248214984495</v>
      </c>
      <c r="J155" s="170">
        <f t="shared" si="129"/>
        <v>0</v>
      </c>
      <c r="K155" s="170">
        <f t="shared" si="129"/>
        <v>0</v>
      </c>
      <c r="L155" s="170">
        <f t="shared" si="129"/>
        <v>0</v>
      </c>
      <c r="M155" s="170">
        <f t="shared" si="129"/>
        <v>0</v>
      </c>
      <c r="N155" s="170">
        <f t="shared" si="129"/>
        <v>0</v>
      </c>
      <c r="O155" s="170">
        <f t="shared" si="129"/>
        <v>0</v>
      </c>
      <c r="P155" s="170">
        <f t="shared" si="129"/>
        <v>0</v>
      </c>
      <c r="Q155" s="170">
        <f t="shared" si="129"/>
        <v>0</v>
      </c>
      <c r="R155" s="170">
        <f t="shared" si="129"/>
        <v>0</v>
      </c>
      <c r="S155" s="170">
        <f t="shared" si="129"/>
        <v>0</v>
      </c>
      <c r="T155" s="170">
        <f t="shared" si="130"/>
        <v>0</v>
      </c>
      <c r="U155" s="170">
        <f t="shared" si="130"/>
        <v>0</v>
      </c>
      <c r="V155" s="170">
        <f t="shared" si="130"/>
        <v>0</v>
      </c>
      <c r="W155" s="170">
        <f t="shared" si="130"/>
        <v>0</v>
      </c>
      <c r="X155" s="170">
        <f t="shared" si="130"/>
        <v>0</v>
      </c>
      <c r="Y155" s="170">
        <f t="shared" si="130"/>
        <v>0</v>
      </c>
      <c r="Z155" s="170">
        <f t="shared" si="130"/>
        <v>0</v>
      </c>
      <c r="AA155" s="170">
        <f t="shared" si="130"/>
        <v>0</v>
      </c>
      <c r="AB155" s="170">
        <f t="shared" si="130"/>
        <v>0</v>
      </c>
      <c r="AC155" s="170">
        <f t="shared" si="130"/>
        <v>0</v>
      </c>
      <c r="AD155" s="170">
        <f t="shared" si="131"/>
        <v>0</v>
      </c>
      <c r="AE155" s="170">
        <f t="shared" si="131"/>
        <v>0</v>
      </c>
      <c r="AF155" s="170">
        <f t="shared" si="131"/>
        <v>0</v>
      </c>
      <c r="AG155" s="170">
        <f t="shared" si="131"/>
        <v>0</v>
      </c>
      <c r="AH155" s="170">
        <f t="shared" si="131"/>
        <v>0</v>
      </c>
      <c r="AI155" s="170">
        <f t="shared" si="131"/>
        <v>0</v>
      </c>
      <c r="AJ155" s="170">
        <f t="shared" si="131"/>
        <v>0</v>
      </c>
      <c r="AK155" s="170">
        <f t="shared" si="131"/>
        <v>0</v>
      </c>
      <c r="AL155" s="170">
        <f t="shared" si="131"/>
        <v>0</v>
      </c>
      <c r="AM155" s="170">
        <f t="shared" si="131"/>
        <v>0</v>
      </c>
      <c r="AN155" s="170">
        <f t="shared" si="132"/>
        <v>0</v>
      </c>
      <c r="AO155" s="170">
        <f t="shared" si="132"/>
        <v>0</v>
      </c>
      <c r="AP155" s="170">
        <f t="shared" si="132"/>
        <v>0</v>
      </c>
      <c r="AQ155" s="170">
        <f t="shared" si="132"/>
        <v>0</v>
      </c>
      <c r="AR155" s="170">
        <f t="shared" si="132"/>
        <v>0</v>
      </c>
      <c r="AS155" s="170">
        <f t="shared" si="132"/>
        <v>0</v>
      </c>
      <c r="AT155" s="170">
        <f t="shared" si="132"/>
        <v>5.0633498809989665E-2</v>
      </c>
      <c r="AU155" s="170">
        <f t="shared" si="132"/>
        <v>5.0633498809989665E-2</v>
      </c>
      <c r="AV155" s="170">
        <f t="shared" si="132"/>
        <v>5.0633498809989665E-2</v>
      </c>
      <c r="AW155" s="170">
        <f t="shared" si="132"/>
        <v>5.0633498809989665E-2</v>
      </c>
      <c r="AX155" s="170">
        <f t="shared" si="133"/>
        <v>5.0633498809989665E-2</v>
      </c>
      <c r="AY155" s="170">
        <f t="shared" si="133"/>
        <v>5.0633498809989665E-2</v>
      </c>
      <c r="AZ155" s="170">
        <f t="shared" si="133"/>
        <v>5.0633498809989665E-2</v>
      </c>
      <c r="BA155" s="170">
        <f t="shared" si="133"/>
        <v>5.0633498809989665E-2</v>
      </c>
      <c r="BB155" s="170">
        <f t="shared" si="133"/>
        <v>5.0633498809989665E-2</v>
      </c>
      <c r="BC155" s="170">
        <f t="shared" si="133"/>
        <v>5.0633498809989665E-2</v>
      </c>
      <c r="BD155" s="170">
        <f t="shared" si="133"/>
        <v>5.0633498809989665E-2</v>
      </c>
      <c r="BE155" s="170">
        <f t="shared" si="133"/>
        <v>5.0633498809989665E-2</v>
      </c>
      <c r="BF155" s="170">
        <f t="shared" si="133"/>
        <v>5.0633498809989665E-2</v>
      </c>
      <c r="BG155" s="170">
        <f t="shared" si="133"/>
        <v>5.0633498809989665E-2</v>
      </c>
      <c r="BH155" s="170">
        <f t="shared" si="134"/>
        <v>5.0633498809989665E-2</v>
      </c>
      <c r="BI155" s="170">
        <f t="shared" si="134"/>
        <v>0</v>
      </c>
      <c r="BJ155" s="170">
        <f t="shared" si="134"/>
        <v>0</v>
      </c>
      <c r="BK155" s="170">
        <f t="shared" si="134"/>
        <v>0</v>
      </c>
      <c r="BL155" s="170">
        <f t="shared" si="134"/>
        <v>0</v>
      </c>
      <c r="BM155" s="170">
        <f t="shared" si="134"/>
        <v>0</v>
      </c>
      <c r="BN155" s="170">
        <f t="shared" si="134"/>
        <v>0</v>
      </c>
      <c r="BO155" s="170">
        <f t="shared" si="134"/>
        <v>0</v>
      </c>
      <c r="BP155" s="170">
        <f t="shared" si="134"/>
        <v>0</v>
      </c>
      <c r="BQ155" s="170">
        <f t="shared" si="134"/>
        <v>0</v>
      </c>
      <c r="BR155" s="170">
        <f t="shared" si="135"/>
        <v>0</v>
      </c>
      <c r="BS155" s="170">
        <f t="shared" si="135"/>
        <v>0</v>
      </c>
      <c r="BT155" s="170">
        <f t="shared" si="135"/>
        <v>0</v>
      </c>
      <c r="BU155" s="170">
        <f t="shared" si="135"/>
        <v>0</v>
      </c>
      <c r="BV155" s="170">
        <f t="shared" si="135"/>
        <v>0</v>
      </c>
      <c r="BW155" s="170">
        <f t="shared" si="135"/>
        <v>0</v>
      </c>
      <c r="BX155" s="170">
        <f t="shared" si="135"/>
        <v>0</v>
      </c>
      <c r="BY155" s="170">
        <f t="shared" si="135"/>
        <v>0</v>
      </c>
      <c r="BZ155" s="170">
        <f t="shared" si="135"/>
        <v>0</v>
      </c>
      <c r="CA155" s="170">
        <f t="shared" si="135"/>
        <v>0</v>
      </c>
      <c r="CB155" s="170">
        <f t="shared" si="136"/>
        <v>0</v>
      </c>
      <c r="CC155" s="170">
        <f t="shared" si="136"/>
        <v>0</v>
      </c>
      <c r="CD155" s="170">
        <f t="shared" si="136"/>
        <v>0</v>
      </c>
      <c r="CE155" s="170">
        <f t="shared" si="136"/>
        <v>0</v>
      </c>
      <c r="CF155" s="170">
        <f t="shared" si="136"/>
        <v>0</v>
      </c>
      <c r="CG155" s="170">
        <f t="shared" si="136"/>
        <v>0</v>
      </c>
      <c r="CH155" s="170">
        <f t="shared" si="136"/>
        <v>0</v>
      </c>
    </row>
    <row r="156" spans="6:86" outlineLevel="1" x14ac:dyDescent="0.2">
      <c r="F156" s="96">
        <f>Ts_First_Fin_Yr-1+ROWS(F$120:F156)</f>
        <v>2060</v>
      </c>
      <c r="G156" s="18">
        <f t="shared" si="137"/>
        <v>15</v>
      </c>
      <c r="H156" s="45">
        <f t="shared" si="138"/>
        <v>0.75067709445569086</v>
      </c>
      <c r="J156" s="170">
        <f t="shared" si="129"/>
        <v>0</v>
      </c>
      <c r="K156" s="170">
        <f t="shared" si="129"/>
        <v>0</v>
      </c>
      <c r="L156" s="170">
        <f t="shared" si="129"/>
        <v>0</v>
      </c>
      <c r="M156" s="170">
        <f t="shared" si="129"/>
        <v>0</v>
      </c>
      <c r="N156" s="170">
        <f t="shared" si="129"/>
        <v>0</v>
      </c>
      <c r="O156" s="170">
        <f t="shared" si="129"/>
        <v>0</v>
      </c>
      <c r="P156" s="170">
        <f t="shared" si="129"/>
        <v>0</v>
      </c>
      <c r="Q156" s="170">
        <f t="shared" si="129"/>
        <v>0</v>
      </c>
      <c r="R156" s="170">
        <f t="shared" si="129"/>
        <v>0</v>
      </c>
      <c r="S156" s="170">
        <f t="shared" si="129"/>
        <v>0</v>
      </c>
      <c r="T156" s="170">
        <f t="shared" si="130"/>
        <v>0</v>
      </c>
      <c r="U156" s="170">
        <f t="shared" si="130"/>
        <v>0</v>
      </c>
      <c r="V156" s="170">
        <f t="shared" si="130"/>
        <v>0</v>
      </c>
      <c r="W156" s="170">
        <f t="shared" si="130"/>
        <v>0</v>
      </c>
      <c r="X156" s="170">
        <f t="shared" si="130"/>
        <v>0</v>
      </c>
      <c r="Y156" s="170">
        <f t="shared" si="130"/>
        <v>0</v>
      </c>
      <c r="Z156" s="170">
        <f t="shared" si="130"/>
        <v>0</v>
      </c>
      <c r="AA156" s="170">
        <f t="shared" si="130"/>
        <v>0</v>
      </c>
      <c r="AB156" s="170">
        <f t="shared" si="130"/>
        <v>0</v>
      </c>
      <c r="AC156" s="170">
        <f t="shared" si="130"/>
        <v>0</v>
      </c>
      <c r="AD156" s="170">
        <f t="shared" si="131"/>
        <v>0</v>
      </c>
      <c r="AE156" s="170">
        <f t="shared" si="131"/>
        <v>0</v>
      </c>
      <c r="AF156" s="170">
        <f t="shared" si="131"/>
        <v>0</v>
      </c>
      <c r="AG156" s="170">
        <f t="shared" si="131"/>
        <v>0</v>
      </c>
      <c r="AH156" s="170">
        <f t="shared" si="131"/>
        <v>0</v>
      </c>
      <c r="AI156" s="170">
        <f t="shared" si="131"/>
        <v>0</v>
      </c>
      <c r="AJ156" s="170">
        <f t="shared" si="131"/>
        <v>0</v>
      </c>
      <c r="AK156" s="170">
        <f t="shared" si="131"/>
        <v>0</v>
      </c>
      <c r="AL156" s="170">
        <f t="shared" si="131"/>
        <v>0</v>
      </c>
      <c r="AM156" s="170">
        <f t="shared" si="131"/>
        <v>0</v>
      </c>
      <c r="AN156" s="170">
        <f t="shared" si="132"/>
        <v>0</v>
      </c>
      <c r="AO156" s="170">
        <f t="shared" si="132"/>
        <v>0</v>
      </c>
      <c r="AP156" s="170">
        <f t="shared" si="132"/>
        <v>0</v>
      </c>
      <c r="AQ156" s="170">
        <f t="shared" si="132"/>
        <v>0</v>
      </c>
      <c r="AR156" s="170">
        <f t="shared" si="132"/>
        <v>0</v>
      </c>
      <c r="AS156" s="170">
        <f t="shared" si="132"/>
        <v>0</v>
      </c>
      <c r="AT156" s="170">
        <f t="shared" si="132"/>
        <v>0</v>
      </c>
      <c r="AU156" s="170">
        <f t="shared" si="132"/>
        <v>5.004513963037939E-2</v>
      </c>
      <c r="AV156" s="170">
        <f t="shared" si="132"/>
        <v>5.004513963037939E-2</v>
      </c>
      <c r="AW156" s="170">
        <f t="shared" si="132"/>
        <v>5.004513963037939E-2</v>
      </c>
      <c r="AX156" s="170">
        <f t="shared" si="133"/>
        <v>5.004513963037939E-2</v>
      </c>
      <c r="AY156" s="170">
        <f t="shared" si="133"/>
        <v>5.004513963037939E-2</v>
      </c>
      <c r="AZ156" s="170">
        <f t="shared" si="133"/>
        <v>5.004513963037939E-2</v>
      </c>
      <c r="BA156" s="170">
        <f t="shared" si="133"/>
        <v>5.004513963037939E-2</v>
      </c>
      <c r="BB156" s="170">
        <f t="shared" si="133"/>
        <v>5.004513963037939E-2</v>
      </c>
      <c r="BC156" s="170">
        <f t="shared" si="133"/>
        <v>5.004513963037939E-2</v>
      </c>
      <c r="BD156" s="170">
        <f t="shared" si="133"/>
        <v>5.004513963037939E-2</v>
      </c>
      <c r="BE156" s="170">
        <f t="shared" si="133"/>
        <v>5.004513963037939E-2</v>
      </c>
      <c r="BF156" s="170">
        <f t="shared" si="133"/>
        <v>5.004513963037939E-2</v>
      </c>
      <c r="BG156" s="170">
        <f t="shared" si="133"/>
        <v>5.004513963037939E-2</v>
      </c>
      <c r="BH156" s="170">
        <f t="shared" si="134"/>
        <v>5.004513963037939E-2</v>
      </c>
      <c r="BI156" s="170">
        <f t="shared" si="134"/>
        <v>5.004513963037939E-2</v>
      </c>
      <c r="BJ156" s="170">
        <f t="shared" si="134"/>
        <v>0</v>
      </c>
      <c r="BK156" s="170">
        <f t="shared" si="134"/>
        <v>0</v>
      </c>
      <c r="BL156" s="170">
        <f t="shared" si="134"/>
        <v>0</v>
      </c>
      <c r="BM156" s="170">
        <f t="shared" si="134"/>
        <v>0</v>
      </c>
      <c r="BN156" s="170">
        <f t="shared" si="134"/>
        <v>0</v>
      </c>
      <c r="BO156" s="170">
        <f t="shared" si="134"/>
        <v>0</v>
      </c>
      <c r="BP156" s="170">
        <f t="shared" si="134"/>
        <v>0</v>
      </c>
      <c r="BQ156" s="170">
        <f t="shared" si="134"/>
        <v>0</v>
      </c>
      <c r="BR156" s="170">
        <f t="shared" si="135"/>
        <v>0</v>
      </c>
      <c r="BS156" s="170">
        <f t="shared" si="135"/>
        <v>0</v>
      </c>
      <c r="BT156" s="170">
        <f t="shared" si="135"/>
        <v>0</v>
      </c>
      <c r="BU156" s="170">
        <f t="shared" si="135"/>
        <v>0</v>
      </c>
      <c r="BV156" s="170">
        <f t="shared" si="135"/>
        <v>0</v>
      </c>
      <c r="BW156" s="170">
        <f t="shared" si="135"/>
        <v>0</v>
      </c>
      <c r="BX156" s="170">
        <f t="shared" si="135"/>
        <v>0</v>
      </c>
      <c r="BY156" s="170">
        <f t="shared" si="135"/>
        <v>0</v>
      </c>
      <c r="BZ156" s="170">
        <f t="shared" si="135"/>
        <v>0</v>
      </c>
      <c r="CA156" s="170">
        <f t="shared" si="135"/>
        <v>0</v>
      </c>
      <c r="CB156" s="170">
        <f t="shared" si="136"/>
        <v>0</v>
      </c>
      <c r="CC156" s="170">
        <f t="shared" si="136"/>
        <v>0</v>
      </c>
      <c r="CD156" s="170">
        <f t="shared" si="136"/>
        <v>0</v>
      </c>
      <c r="CE156" s="170">
        <f t="shared" si="136"/>
        <v>0</v>
      </c>
      <c r="CF156" s="170">
        <f t="shared" si="136"/>
        <v>0</v>
      </c>
      <c r="CG156" s="170">
        <f t="shared" si="136"/>
        <v>0</v>
      </c>
      <c r="CH156" s="170">
        <f t="shared" si="136"/>
        <v>0</v>
      </c>
    </row>
    <row r="157" spans="6:86" outlineLevel="1" x14ac:dyDescent="0.2">
      <c r="F157" s="96">
        <f>Ts_First_Fin_Yr-1+ROWS(F$120:F157)</f>
        <v>2061</v>
      </c>
      <c r="G157" s="18">
        <f t="shared" si="137"/>
        <v>15</v>
      </c>
      <c r="H157" s="45">
        <f t="shared" si="138"/>
        <v>0.7449665494771206</v>
      </c>
      <c r="J157" s="170">
        <f t="shared" si="129"/>
        <v>0</v>
      </c>
      <c r="K157" s="170">
        <f t="shared" si="129"/>
        <v>0</v>
      </c>
      <c r="L157" s="170">
        <f t="shared" si="129"/>
        <v>0</v>
      </c>
      <c r="M157" s="170">
        <f t="shared" si="129"/>
        <v>0</v>
      </c>
      <c r="N157" s="170">
        <f t="shared" si="129"/>
        <v>0</v>
      </c>
      <c r="O157" s="170">
        <f t="shared" si="129"/>
        <v>0</v>
      </c>
      <c r="P157" s="170">
        <f t="shared" si="129"/>
        <v>0</v>
      </c>
      <c r="Q157" s="170">
        <f t="shared" si="129"/>
        <v>0</v>
      </c>
      <c r="R157" s="170">
        <f t="shared" si="129"/>
        <v>0</v>
      </c>
      <c r="S157" s="170">
        <f t="shared" si="129"/>
        <v>0</v>
      </c>
      <c r="T157" s="170">
        <f t="shared" si="130"/>
        <v>0</v>
      </c>
      <c r="U157" s="170">
        <f t="shared" si="130"/>
        <v>0</v>
      </c>
      <c r="V157" s="170">
        <f t="shared" si="130"/>
        <v>0</v>
      </c>
      <c r="W157" s="170">
        <f t="shared" si="130"/>
        <v>0</v>
      </c>
      <c r="X157" s="170">
        <f t="shared" si="130"/>
        <v>0</v>
      </c>
      <c r="Y157" s="170">
        <f t="shared" si="130"/>
        <v>0</v>
      </c>
      <c r="Z157" s="170">
        <f t="shared" si="130"/>
        <v>0</v>
      </c>
      <c r="AA157" s="170">
        <f t="shared" si="130"/>
        <v>0</v>
      </c>
      <c r="AB157" s="170">
        <f t="shared" si="130"/>
        <v>0</v>
      </c>
      <c r="AC157" s="170">
        <f t="shared" si="130"/>
        <v>0</v>
      </c>
      <c r="AD157" s="170">
        <f t="shared" si="131"/>
        <v>0</v>
      </c>
      <c r="AE157" s="170">
        <f t="shared" si="131"/>
        <v>0</v>
      </c>
      <c r="AF157" s="170">
        <f t="shared" si="131"/>
        <v>0</v>
      </c>
      <c r="AG157" s="170">
        <f t="shared" si="131"/>
        <v>0</v>
      </c>
      <c r="AH157" s="170">
        <f t="shared" si="131"/>
        <v>0</v>
      </c>
      <c r="AI157" s="170">
        <f t="shared" si="131"/>
        <v>0</v>
      </c>
      <c r="AJ157" s="170">
        <f t="shared" si="131"/>
        <v>0</v>
      </c>
      <c r="AK157" s="170">
        <f t="shared" si="131"/>
        <v>0</v>
      </c>
      <c r="AL157" s="170">
        <f t="shared" si="131"/>
        <v>0</v>
      </c>
      <c r="AM157" s="170">
        <f t="shared" si="131"/>
        <v>0</v>
      </c>
      <c r="AN157" s="170">
        <f t="shared" si="132"/>
        <v>0</v>
      </c>
      <c r="AO157" s="170">
        <f t="shared" si="132"/>
        <v>0</v>
      </c>
      <c r="AP157" s="170">
        <f t="shared" si="132"/>
        <v>0</v>
      </c>
      <c r="AQ157" s="170">
        <f t="shared" si="132"/>
        <v>0</v>
      </c>
      <c r="AR157" s="170">
        <f t="shared" si="132"/>
        <v>0</v>
      </c>
      <c r="AS157" s="170">
        <f t="shared" si="132"/>
        <v>0</v>
      </c>
      <c r="AT157" s="170">
        <f t="shared" si="132"/>
        <v>0</v>
      </c>
      <c r="AU157" s="170">
        <f t="shared" si="132"/>
        <v>0</v>
      </c>
      <c r="AV157" s="170">
        <f t="shared" si="132"/>
        <v>4.9664436631808043E-2</v>
      </c>
      <c r="AW157" s="170">
        <f t="shared" si="132"/>
        <v>4.9664436631808043E-2</v>
      </c>
      <c r="AX157" s="170">
        <f t="shared" si="133"/>
        <v>4.9664436631808043E-2</v>
      </c>
      <c r="AY157" s="170">
        <f t="shared" si="133"/>
        <v>4.9664436631808043E-2</v>
      </c>
      <c r="AZ157" s="170">
        <f t="shared" si="133"/>
        <v>4.9664436631808043E-2</v>
      </c>
      <c r="BA157" s="170">
        <f t="shared" si="133"/>
        <v>4.9664436631808043E-2</v>
      </c>
      <c r="BB157" s="170">
        <f t="shared" si="133"/>
        <v>4.9664436631808043E-2</v>
      </c>
      <c r="BC157" s="170">
        <f t="shared" si="133"/>
        <v>4.9664436631808043E-2</v>
      </c>
      <c r="BD157" s="170">
        <f t="shared" si="133"/>
        <v>4.9664436631808043E-2</v>
      </c>
      <c r="BE157" s="170">
        <f t="shared" si="133"/>
        <v>4.9664436631808043E-2</v>
      </c>
      <c r="BF157" s="170">
        <f t="shared" si="133"/>
        <v>4.9664436631808043E-2</v>
      </c>
      <c r="BG157" s="170">
        <f t="shared" si="133"/>
        <v>4.9664436631808043E-2</v>
      </c>
      <c r="BH157" s="170">
        <f t="shared" si="134"/>
        <v>4.9664436631808043E-2</v>
      </c>
      <c r="BI157" s="170">
        <f t="shared" si="134"/>
        <v>4.9664436631808043E-2</v>
      </c>
      <c r="BJ157" s="170">
        <f t="shared" si="134"/>
        <v>4.9664436631808043E-2</v>
      </c>
      <c r="BK157" s="170">
        <f t="shared" si="134"/>
        <v>0</v>
      </c>
      <c r="BL157" s="170">
        <f t="shared" si="134"/>
        <v>0</v>
      </c>
      <c r="BM157" s="170">
        <f t="shared" si="134"/>
        <v>0</v>
      </c>
      <c r="BN157" s="170">
        <f t="shared" si="134"/>
        <v>0</v>
      </c>
      <c r="BO157" s="170">
        <f t="shared" si="134"/>
        <v>0</v>
      </c>
      <c r="BP157" s="170">
        <f t="shared" si="134"/>
        <v>0</v>
      </c>
      <c r="BQ157" s="170">
        <f t="shared" si="134"/>
        <v>0</v>
      </c>
      <c r="BR157" s="170">
        <f t="shared" si="135"/>
        <v>0</v>
      </c>
      <c r="BS157" s="170">
        <f t="shared" si="135"/>
        <v>0</v>
      </c>
      <c r="BT157" s="170">
        <f t="shared" si="135"/>
        <v>0</v>
      </c>
      <c r="BU157" s="170">
        <f t="shared" si="135"/>
        <v>0</v>
      </c>
      <c r="BV157" s="170">
        <f t="shared" si="135"/>
        <v>0</v>
      </c>
      <c r="BW157" s="170">
        <f t="shared" si="135"/>
        <v>0</v>
      </c>
      <c r="BX157" s="170">
        <f t="shared" si="135"/>
        <v>0</v>
      </c>
      <c r="BY157" s="170">
        <f t="shared" si="135"/>
        <v>0</v>
      </c>
      <c r="BZ157" s="170">
        <f t="shared" si="135"/>
        <v>0</v>
      </c>
      <c r="CA157" s="170">
        <f t="shared" si="135"/>
        <v>0</v>
      </c>
      <c r="CB157" s="170">
        <f t="shared" si="136"/>
        <v>0</v>
      </c>
      <c r="CC157" s="170">
        <f t="shared" si="136"/>
        <v>0</v>
      </c>
      <c r="CD157" s="170">
        <f t="shared" si="136"/>
        <v>0</v>
      </c>
      <c r="CE157" s="170">
        <f t="shared" si="136"/>
        <v>0</v>
      </c>
      <c r="CF157" s="170">
        <f t="shared" si="136"/>
        <v>0</v>
      </c>
      <c r="CG157" s="170">
        <f t="shared" si="136"/>
        <v>0</v>
      </c>
      <c r="CH157" s="170">
        <f t="shared" si="136"/>
        <v>0</v>
      </c>
    </row>
    <row r="158" spans="6:86" outlineLevel="1" x14ac:dyDescent="0.2">
      <c r="F158" s="96">
        <f>Ts_First_Fin_Yr-1+ROWS(F$120:F158)</f>
        <v>2062</v>
      </c>
      <c r="G158" s="18">
        <f t="shared" si="137"/>
        <v>15</v>
      </c>
      <c r="H158" s="45">
        <f t="shared" si="138"/>
        <v>0.73458374042517471</v>
      </c>
      <c r="J158" s="170">
        <f t="shared" si="129"/>
        <v>0</v>
      </c>
      <c r="K158" s="170">
        <f t="shared" si="129"/>
        <v>0</v>
      </c>
      <c r="L158" s="170">
        <f t="shared" si="129"/>
        <v>0</v>
      </c>
      <c r="M158" s="170">
        <f t="shared" si="129"/>
        <v>0</v>
      </c>
      <c r="N158" s="170">
        <f t="shared" si="129"/>
        <v>0</v>
      </c>
      <c r="O158" s="170">
        <f t="shared" si="129"/>
        <v>0</v>
      </c>
      <c r="P158" s="170">
        <f t="shared" si="129"/>
        <v>0</v>
      </c>
      <c r="Q158" s="170">
        <f t="shared" si="129"/>
        <v>0</v>
      </c>
      <c r="R158" s="170">
        <f t="shared" si="129"/>
        <v>0</v>
      </c>
      <c r="S158" s="170">
        <f t="shared" si="129"/>
        <v>0</v>
      </c>
      <c r="T158" s="170">
        <f t="shared" si="130"/>
        <v>0</v>
      </c>
      <c r="U158" s="170">
        <f t="shared" si="130"/>
        <v>0</v>
      </c>
      <c r="V158" s="170">
        <f t="shared" si="130"/>
        <v>0</v>
      </c>
      <c r="W158" s="170">
        <f t="shared" si="130"/>
        <v>0</v>
      </c>
      <c r="X158" s="170">
        <f t="shared" si="130"/>
        <v>0</v>
      </c>
      <c r="Y158" s="170">
        <f t="shared" si="130"/>
        <v>0</v>
      </c>
      <c r="Z158" s="170">
        <f t="shared" si="130"/>
        <v>0</v>
      </c>
      <c r="AA158" s="170">
        <f t="shared" si="130"/>
        <v>0</v>
      </c>
      <c r="AB158" s="170">
        <f t="shared" si="130"/>
        <v>0</v>
      </c>
      <c r="AC158" s="170">
        <f t="shared" si="130"/>
        <v>0</v>
      </c>
      <c r="AD158" s="170">
        <f t="shared" si="131"/>
        <v>0</v>
      </c>
      <c r="AE158" s="170">
        <f t="shared" si="131"/>
        <v>0</v>
      </c>
      <c r="AF158" s="170">
        <f t="shared" si="131"/>
        <v>0</v>
      </c>
      <c r="AG158" s="170">
        <f t="shared" si="131"/>
        <v>0</v>
      </c>
      <c r="AH158" s="170">
        <f t="shared" si="131"/>
        <v>0</v>
      </c>
      <c r="AI158" s="170">
        <f t="shared" si="131"/>
        <v>0</v>
      </c>
      <c r="AJ158" s="170">
        <f t="shared" si="131"/>
        <v>0</v>
      </c>
      <c r="AK158" s="170">
        <f t="shared" si="131"/>
        <v>0</v>
      </c>
      <c r="AL158" s="170">
        <f t="shared" si="131"/>
        <v>0</v>
      </c>
      <c r="AM158" s="170">
        <f t="shared" si="131"/>
        <v>0</v>
      </c>
      <c r="AN158" s="170">
        <f t="shared" si="132"/>
        <v>0</v>
      </c>
      <c r="AO158" s="170">
        <f t="shared" si="132"/>
        <v>0</v>
      </c>
      <c r="AP158" s="170">
        <f t="shared" si="132"/>
        <v>0</v>
      </c>
      <c r="AQ158" s="170">
        <f t="shared" si="132"/>
        <v>0</v>
      </c>
      <c r="AR158" s="170">
        <f t="shared" si="132"/>
        <v>0</v>
      </c>
      <c r="AS158" s="170">
        <f t="shared" si="132"/>
        <v>0</v>
      </c>
      <c r="AT158" s="170">
        <f t="shared" si="132"/>
        <v>0</v>
      </c>
      <c r="AU158" s="170">
        <f t="shared" si="132"/>
        <v>0</v>
      </c>
      <c r="AV158" s="170">
        <f t="shared" si="132"/>
        <v>0</v>
      </c>
      <c r="AW158" s="170">
        <f t="shared" si="132"/>
        <v>4.8972249361678315E-2</v>
      </c>
      <c r="AX158" s="170">
        <f t="shared" si="133"/>
        <v>4.8972249361678315E-2</v>
      </c>
      <c r="AY158" s="170">
        <f t="shared" si="133"/>
        <v>4.8972249361678315E-2</v>
      </c>
      <c r="AZ158" s="170">
        <f t="shared" si="133"/>
        <v>4.8972249361678315E-2</v>
      </c>
      <c r="BA158" s="170">
        <f t="shared" si="133"/>
        <v>4.8972249361678315E-2</v>
      </c>
      <c r="BB158" s="170">
        <f t="shared" si="133"/>
        <v>4.8972249361678315E-2</v>
      </c>
      <c r="BC158" s="170">
        <f t="shared" si="133"/>
        <v>4.8972249361678315E-2</v>
      </c>
      <c r="BD158" s="170">
        <f t="shared" si="133"/>
        <v>4.8972249361678315E-2</v>
      </c>
      <c r="BE158" s="170">
        <f t="shared" si="133"/>
        <v>4.8972249361678315E-2</v>
      </c>
      <c r="BF158" s="170">
        <f t="shared" si="133"/>
        <v>4.8972249361678315E-2</v>
      </c>
      <c r="BG158" s="170">
        <f t="shared" si="133"/>
        <v>4.8972249361678315E-2</v>
      </c>
      <c r="BH158" s="170">
        <f t="shared" si="134"/>
        <v>4.8972249361678315E-2</v>
      </c>
      <c r="BI158" s="170">
        <f t="shared" si="134"/>
        <v>4.8972249361678315E-2</v>
      </c>
      <c r="BJ158" s="170">
        <f t="shared" si="134"/>
        <v>4.8972249361678315E-2</v>
      </c>
      <c r="BK158" s="170">
        <f t="shared" si="134"/>
        <v>4.8972249361678315E-2</v>
      </c>
      <c r="BL158" s="170">
        <f t="shared" si="134"/>
        <v>0</v>
      </c>
      <c r="BM158" s="170">
        <f t="shared" si="134"/>
        <v>0</v>
      </c>
      <c r="BN158" s="170">
        <f t="shared" si="134"/>
        <v>0</v>
      </c>
      <c r="BO158" s="170">
        <f t="shared" si="134"/>
        <v>0</v>
      </c>
      <c r="BP158" s="170">
        <f t="shared" si="134"/>
        <v>0</v>
      </c>
      <c r="BQ158" s="170">
        <f t="shared" si="134"/>
        <v>0</v>
      </c>
      <c r="BR158" s="170">
        <f t="shared" si="135"/>
        <v>0</v>
      </c>
      <c r="BS158" s="170">
        <f t="shared" si="135"/>
        <v>0</v>
      </c>
      <c r="BT158" s="170">
        <f t="shared" si="135"/>
        <v>0</v>
      </c>
      <c r="BU158" s="170">
        <f t="shared" si="135"/>
        <v>0</v>
      </c>
      <c r="BV158" s="170">
        <f t="shared" si="135"/>
        <v>0</v>
      </c>
      <c r="BW158" s="170">
        <f t="shared" si="135"/>
        <v>0</v>
      </c>
      <c r="BX158" s="170">
        <f t="shared" si="135"/>
        <v>0</v>
      </c>
      <c r="BY158" s="170">
        <f t="shared" si="135"/>
        <v>0</v>
      </c>
      <c r="BZ158" s="170">
        <f t="shared" si="135"/>
        <v>0</v>
      </c>
      <c r="CA158" s="170">
        <f t="shared" si="135"/>
        <v>0</v>
      </c>
      <c r="CB158" s="170">
        <f t="shared" si="136"/>
        <v>0</v>
      </c>
      <c r="CC158" s="170">
        <f t="shared" si="136"/>
        <v>0</v>
      </c>
      <c r="CD158" s="170">
        <f t="shared" si="136"/>
        <v>0</v>
      </c>
      <c r="CE158" s="170">
        <f t="shared" si="136"/>
        <v>0</v>
      </c>
      <c r="CF158" s="170">
        <f t="shared" si="136"/>
        <v>0</v>
      </c>
      <c r="CG158" s="170">
        <f t="shared" si="136"/>
        <v>0</v>
      </c>
      <c r="CH158" s="170">
        <f t="shared" si="136"/>
        <v>0</v>
      </c>
    </row>
    <row r="159" spans="6:86" outlineLevel="1" x14ac:dyDescent="0.2">
      <c r="F159" s="96">
        <f>Ts_First_Fin_Yr-1+ROWS(F$120:F159)</f>
        <v>2063</v>
      </c>
      <c r="G159" s="18">
        <f t="shared" si="137"/>
        <v>15</v>
      </c>
      <c r="H159" s="45">
        <f t="shared" si="138"/>
        <v>0.72731577408881254</v>
      </c>
      <c r="J159" s="170">
        <f t="shared" si="129"/>
        <v>0</v>
      </c>
      <c r="K159" s="170">
        <f t="shared" si="129"/>
        <v>0</v>
      </c>
      <c r="L159" s="170">
        <f t="shared" si="129"/>
        <v>0</v>
      </c>
      <c r="M159" s="170">
        <f t="shared" si="129"/>
        <v>0</v>
      </c>
      <c r="N159" s="170">
        <f t="shared" si="129"/>
        <v>0</v>
      </c>
      <c r="O159" s="170">
        <f t="shared" si="129"/>
        <v>0</v>
      </c>
      <c r="P159" s="170">
        <f t="shared" si="129"/>
        <v>0</v>
      </c>
      <c r="Q159" s="170">
        <f t="shared" si="129"/>
        <v>0</v>
      </c>
      <c r="R159" s="170">
        <f t="shared" si="129"/>
        <v>0</v>
      </c>
      <c r="S159" s="170">
        <f t="shared" si="129"/>
        <v>0</v>
      </c>
      <c r="T159" s="170">
        <f t="shared" si="130"/>
        <v>0</v>
      </c>
      <c r="U159" s="170">
        <f t="shared" si="130"/>
        <v>0</v>
      </c>
      <c r="V159" s="170">
        <f t="shared" si="130"/>
        <v>0</v>
      </c>
      <c r="W159" s="170">
        <f t="shared" si="130"/>
        <v>0</v>
      </c>
      <c r="X159" s="170">
        <f t="shared" si="130"/>
        <v>0</v>
      </c>
      <c r="Y159" s="170">
        <f t="shared" si="130"/>
        <v>0</v>
      </c>
      <c r="Z159" s="170">
        <f t="shared" si="130"/>
        <v>0</v>
      </c>
      <c r="AA159" s="170">
        <f t="shared" si="130"/>
        <v>0</v>
      </c>
      <c r="AB159" s="170">
        <f t="shared" si="130"/>
        <v>0</v>
      </c>
      <c r="AC159" s="170">
        <f t="shared" si="130"/>
        <v>0</v>
      </c>
      <c r="AD159" s="170">
        <f t="shared" si="131"/>
        <v>0</v>
      </c>
      <c r="AE159" s="170">
        <f t="shared" si="131"/>
        <v>0</v>
      </c>
      <c r="AF159" s="170">
        <f t="shared" si="131"/>
        <v>0</v>
      </c>
      <c r="AG159" s="170">
        <f t="shared" si="131"/>
        <v>0</v>
      </c>
      <c r="AH159" s="170">
        <f t="shared" si="131"/>
        <v>0</v>
      </c>
      <c r="AI159" s="170">
        <f t="shared" si="131"/>
        <v>0</v>
      </c>
      <c r="AJ159" s="170">
        <f t="shared" si="131"/>
        <v>0</v>
      </c>
      <c r="AK159" s="170">
        <f t="shared" si="131"/>
        <v>0</v>
      </c>
      <c r="AL159" s="170">
        <f t="shared" si="131"/>
        <v>0</v>
      </c>
      <c r="AM159" s="170">
        <f t="shared" si="131"/>
        <v>0</v>
      </c>
      <c r="AN159" s="170">
        <f t="shared" si="132"/>
        <v>0</v>
      </c>
      <c r="AO159" s="170">
        <f t="shared" si="132"/>
        <v>0</v>
      </c>
      <c r="AP159" s="170">
        <f t="shared" si="132"/>
        <v>0</v>
      </c>
      <c r="AQ159" s="170">
        <f t="shared" si="132"/>
        <v>0</v>
      </c>
      <c r="AR159" s="170">
        <f t="shared" si="132"/>
        <v>0</v>
      </c>
      <c r="AS159" s="170">
        <f t="shared" si="132"/>
        <v>0</v>
      </c>
      <c r="AT159" s="170">
        <f t="shared" si="132"/>
        <v>0</v>
      </c>
      <c r="AU159" s="170">
        <f t="shared" si="132"/>
        <v>0</v>
      </c>
      <c r="AV159" s="170">
        <f t="shared" si="132"/>
        <v>0</v>
      </c>
      <c r="AW159" s="170">
        <f t="shared" si="132"/>
        <v>0</v>
      </c>
      <c r="AX159" s="170">
        <f t="shared" si="133"/>
        <v>4.84877182725875E-2</v>
      </c>
      <c r="AY159" s="170">
        <f t="shared" si="133"/>
        <v>4.84877182725875E-2</v>
      </c>
      <c r="AZ159" s="170">
        <f t="shared" si="133"/>
        <v>4.84877182725875E-2</v>
      </c>
      <c r="BA159" s="170">
        <f t="shared" si="133"/>
        <v>4.84877182725875E-2</v>
      </c>
      <c r="BB159" s="170">
        <f t="shared" si="133"/>
        <v>4.84877182725875E-2</v>
      </c>
      <c r="BC159" s="170">
        <f t="shared" si="133"/>
        <v>4.84877182725875E-2</v>
      </c>
      <c r="BD159" s="170">
        <f t="shared" si="133"/>
        <v>4.84877182725875E-2</v>
      </c>
      <c r="BE159" s="170">
        <f t="shared" si="133"/>
        <v>4.84877182725875E-2</v>
      </c>
      <c r="BF159" s="170">
        <f t="shared" si="133"/>
        <v>4.84877182725875E-2</v>
      </c>
      <c r="BG159" s="170">
        <f t="shared" si="133"/>
        <v>4.84877182725875E-2</v>
      </c>
      <c r="BH159" s="170">
        <f t="shared" si="134"/>
        <v>4.84877182725875E-2</v>
      </c>
      <c r="BI159" s="170">
        <f t="shared" si="134"/>
        <v>4.84877182725875E-2</v>
      </c>
      <c r="BJ159" s="170">
        <f t="shared" si="134"/>
        <v>4.84877182725875E-2</v>
      </c>
      <c r="BK159" s="170">
        <f t="shared" si="134"/>
        <v>4.84877182725875E-2</v>
      </c>
      <c r="BL159" s="170">
        <f t="shared" si="134"/>
        <v>4.84877182725875E-2</v>
      </c>
      <c r="BM159" s="170">
        <f t="shared" si="134"/>
        <v>0</v>
      </c>
      <c r="BN159" s="170">
        <f t="shared" si="134"/>
        <v>0</v>
      </c>
      <c r="BO159" s="170">
        <f t="shared" si="134"/>
        <v>0</v>
      </c>
      <c r="BP159" s="170">
        <f t="shared" si="134"/>
        <v>0</v>
      </c>
      <c r="BQ159" s="170">
        <f t="shared" si="134"/>
        <v>0</v>
      </c>
      <c r="BR159" s="170">
        <f t="shared" si="135"/>
        <v>0</v>
      </c>
      <c r="BS159" s="170">
        <f t="shared" si="135"/>
        <v>0</v>
      </c>
      <c r="BT159" s="170">
        <f t="shared" si="135"/>
        <v>0</v>
      </c>
      <c r="BU159" s="170">
        <f t="shared" si="135"/>
        <v>0</v>
      </c>
      <c r="BV159" s="170">
        <f t="shared" si="135"/>
        <v>0</v>
      </c>
      <c r="BW159" s="170">
        <f t="shared" si="135"/>
        <v>0</v>
      </c>
      <c r="BX159" s="170">
        <f t="shared" si="135"/>
        <v>0</v>
      </c>
      <c r="BY159" s="170">
        <f t="shared" si="135"/>
        <v>0</v>
      </c>
      <c r="BZ159" s="170">
        <f t="shared" si="135"/>
        <v>0</v>
      </c>
      <c r="CA159" s="170">
        <f t="shared" si="135"/>
        <v>0</v>
      </c>
      <c r="CB159" s="170">
        <f t="shared" si="136"/>
        <v>0</v>
      </c>
      <c r="CC159" s="170">
        <f t="shared" si="136"/>
        <v>0</v>
      </c>
      <c r="CD159" s="170">
        <f t="shared" si="136"/>
        <v>0</v>
      </c>
      <c r="CE159" s="170">
        <f t="shared" si="136"/>
        <v>0</v>
      </c>
      <c r="CF159" s="170">
        <f t="shared" si="136"/>
        <v>0</v>
      </c>
      <c r="CG159" s="170">
        <f t="shared" si="136"/>
        <v>0</v>
      </c>
      <c r="CH159" s="170">
        <f t="shared" si="136"/>
        <v>0</v>
      </c>
    </row>
    <row r="160" spans="6:86" outlineLevel="1" x14ac:dyDescent="0.2">
      <c r="F160" s="96">
        <f>Ts_First_Fin_Yr-1+ROWS(F$120:F160)</f>
        <v>2064</v>
      </c>
      <c r="G160" s="18">
        <f t="shared" si="137"/>
        <v>15</v>
      </c>
      <c r="H160" s="45">
        <f t="shared" si="138"/>
        <v>0.71797124594206119</v>
      </c>
      <c r="J160" s="170">
        <f t="shared" ref="J160:S169" si="139">IF(OR(J$9&lt;=$F160,J$9&gt;($F160+$G160)),0,INDEX($J$114:$CH$114,MATCH($F160,$J$9:$CH$9,0))/$G160)</f>
        <v>0</v>
      </c>
      <c r="K160" s="170">
        <f t="shared" si="139"/>
        <v>0</v>
      </c>
      <c r="L160" s="170">
        <f t="shared" si="139"/>
        <v>0</v>
      </c>
      <c r="M160" s="170">
        <f t="shared" si="139"/>
        <v>0</v>
      </c>
      <c r="N160" s="170">
        <f t="shared" si="139"/>
        <v>0</v>
      </c>
      <c r="O160" s="170">
        <f t="shared" si="139"/>
        <v>0</v>
      </c>
      <c r="P160" s="170">
        <f t="shared" si="139"/>
        <v>0</v>
      </c>
      <c r="Q160" s="170">
        <f t="shared" si="139"/>
        <v>0</v>
      </c>
      <c r="R160" s="170">
        <f t="shared" si="139"/>
        <v>0</v>
      </c>
      <c r="S160" s="170">
        <f t="shared" si="139"/>
        <v>0</v>
      </c>
      <c r="T160" s="170">
        <f t="shared" ref="T160:AC169" si="140">IF(OR(T$9&lt;=$F160,T$9&gt;($F160+$G160)),0,INDEX($J$114:$CH$114,MATCH($F160,$J$9:$CH$9,0))/$G160)</f>
        <v>0</v>
      </c>
      <c r="U160" s="170">
        <f t="shared" si="140"/>
        <v>0</v>
      </c>
      <c r="V160" s="170">
        <f t="shared" si="140"/>
        <v>0</v>
      </c>
      <c r="W160" s="170">
        <f t="shared" si="140"/>
        <v>0</v>
      </c>
      <c r="X160" s="170">
        <f t="shared" si="140"/>
        <v>0</v>
      </c>
      <c r="Y160" s="170">
        <f t="shared" si="140"/>
        <v>0</v>
      </c>
      <c r="Z160" s="170">
        <f t="shared" si="140"/>
        <v>0</v>
      </c>
      <c r="AA160" s="170">
        <f t="shared" si="140"/>
        <v>0</v>
      </c>
      <c r="AB160" s="170">
        <f t="shared" si="140"/>
        <v>0</v>
      </c>
      <c r="AC160" s="170">
        <f t="shared" si="140"/>
        <v>0</v>
      </c>
      <c r="AD160" s="170">
        <f t="shared" ref="AD160:AM169" si="141">IF(OR(AD$9&lt;=$F160,AD$9&gt;($F160+$G160)),0,INDEX($J$114:$CH$114,MATCH($F160,$J$9:$CH$9,0))/$G160)</f>
        <v>0</v>
      </c>
      <c r="AE160" s="170">
        <f t="shared" si="141"/>
        <v>0</v>
      </c>
      <c r="AF160" s="170">
        <f t="shared" si="141"/>
        <v>0</v>
      </c>
      <c r="AG160" s="170">
        <f t="shared" si="141"/>
        <v>0</v>
      </c>
      <c r="AH160" s="170">
        <f t="shared" si="141"/>
        <v>0</v>
      </c>
      <c r="AI160" s="170">
        <f t="shared" si="141"/>
        <v>0</v>
      </c>
      <c r="AJ160" s="170">
        <f t="shared" si="141"/>
        <v>0</v>
      </c>
      <c r="AK160" s="170">
        <f t="shared" si="141"/>
        <v>0</v>
      </c>
      <c r="AL160" s="170">
        <f t="shared" si="141"/>
        <v>0</v>
      </c>
      <c r="AM160" s="170">
        <f t="shared" si="141"/>
        <v>0</v>
      </c>
      <c r="AN160" s="170">
        <f t="shared" ref="AN160:AW169" si="142">IF(OR(AN$9&lt;=$F160,AN$9&gt;($F160+$G160)),0,INDEX($J$114:$CH$114,MATCH($F160,$J$9:$CH$9,0))/$G160)</f>
        <v>0</v>
      </c>
      <c r="AO160" s="170">
        <f t="shared" si="142"/>
        <v>0</v>
      </c>
      <c r="AP160" s="170">
        <f t="shared" si="142"/>
        <v>0</v>
      </c>
      <c r="AQ160" s="170">
        <f t="shared" si="142"/>
        <v>0</v>
      </c>
      <c r="AR160" s="170">
        <f t="shared" si="142"/>
        <v>0</v>
      </c>
      <c r="AS160" s="170">
        <f t="shared" si="142"/>
        <v>0</v>
      </c>
      <c r="AT160" s="170">
        <f t="shared" si="142"/>
        <v>0</v>
      </c>
      <c r="AU160" s="170">
        <f t="shared" si="142"/>
        <v>0</v>
      </c>
      <c r="AV160" s="170">
        <f t="shared" si="142"/>
        <v>0</v>
      </c>
      <c r="AW160" s="170">
        <f t="shared" si="142"/>
        <v>0</v>
      </c>
      <c r="AX160" s="170">
        <f t="shared" ref="AX160:BG169" si="143">IF(OR(AX$9&lt;=$F160,AX$9&gt;($F160+$G160)),0,INDEX($J$114:$CH$114,MATCH($F160,$J$9:$CH$9,0))/$G160)</f>
        <v>0</v>
      </c>
      <c r="AY160" s="170">
        <f t="shared" si="143"/>
        <v>4.7864749729470746E-2</v>
      </c>
      <c r="AZ160" s="170">
        <f t="shared" si="143"/>
        <v>4.7864749729470746E-2</v>
      </c>
      <c r="BA160" s="170">
        <f t="shared" si="143"/>
        <v>4.7864749729470746E-2</v>
      </c>
      <c r="BB160" s="170">
        <f t="shared" si="143"/>
        <v>4.7864749729470746E-2</v>
      </c>
      <c r="BC160" s="170">
        <f t="shared" si="143"/>
        <v>4.7864749729470746E-2</v>
      </c>
      <c r="BD160" s="170">
        <f t="shared" si="143"/>
        <v>4.7864749729470746E-2</v>
      </c>
      <c r="BE160" s="170">
        <f t="shared" si="143"/>
        <v>4.7864749729470746E-2</v>
      </c>
      <c r="BF160" s="170">
        <f t="shared" si="143"/>
        <v>4.7864749729470746E-2</v>
      </c>
      <c r="BG160" s="170">
        <f t="shared" si="143"/>
        <v>4.7864749729470746E-2</v>
      </c>
      <c r="BH160" s="170">
        <f t="shared" ref="BH160:BQ169" si="144">IF(OR(BH$9&lt;=$F160,BH$9&gt;($F160+$G160)),0,INDEX($J$114:$CH$114,MATCH($F160,$J$9:$CH$9,0))/$G160)</f>
        <v>4.7864749729470746E-2</v>
      </c>
      <c r="BI160" s="170">
        <f t="shared" si="144"/>
        <v>4.7864749729470746E-2</v>
      </c>
      <c r="BJ160" s="170">
        <f t="shared" si="144"/>
        <v>4.7864749729470746E-2</v>
      </c>
      <c r="BK160" s="170">
        <f t="shared" si="144"/>
        <v>4.7864749729470746E-2</v>
      </c>
      <c r="BL160" s="170">
        <f t="shared" si="144"/>
        <v>4.7864749729470746E-2</v>
      </c>
      <c r="BM160" s="170">
        <f t="shared" si="144"/>
        <v>4.7864749729470746E-2</v>
      </c>
      <c r="BN160" s="170">
        <f t="shared" si="144"/>
        <v>0</v>
      </c>
      <c r="BO160" s="170">
        <f t="shared" si="144"/>
        <v>0</v>
      </c>
      <c r="BP160" s="170">
        <f t="shared" si="144"/>
        <v>0</v>
      </c>
      <c r="BQ160" s="170">
        <f t="shared" si="144"/>
        <v>0</v>
      </c>
      <c r="BR160" s="170">
        <f t="shared" ref="BR160:CA169" si="145">IF(OR(BR$9&lt;=$F160,BR$9&gt;($F160+$G160)),0,INDEX($J$114:$CH$114,MATCH($F160,$J$9:$CH$9,0))/$G160)</f>
        <v>0</v>
      </c>
      <c r="BS160" s="170">
        <f t="shared" si="145"/>
        <v>0</v>
      </c>
      <c r="BT160" s="170">
        <f t="shared" si="145"/>
        <v>0</v>
      </c>
      <c r="BU160" s="170">
        <f t="shared" si="145"/>
        <v>0</v>
      </c>
      <c r="BV160" s="170">
        <f t="shared" si="145"/>
        <v>0</v>
      </c>
      <c r="BW160" s="170">
        <f t="shared" si="145"/>
        <v>0</v>
      </c>
      <c r="BX160" s="170">
        <f t="shared" si="145"/>
        <v>0</v>
      </c>
      <c r="BY160" s="170">
        <f t="shared" si="145"/>
        <v>0</v>
      </c>
      <c r="BZ160" s="170">
        <f t="shared" si="145"/>
        <v>0</v>
      </c>
      <c r="CA160" s="170">
        <f t="shared" si="145"/>
        <v>0</v>
      </c>
      <c r="CB160" s="170">
        <f t="shared" ref="CB160:CH169" si="146">IF(OR(CB$9&lt;=$F160,CB$9&gt;($F160+$G160)),0,INDEX($J$114:$CH$114,MATCH($F160,$J$9:$CH$9,0))/$G160)</f>
        <v>0</v>
      </c>
      <c r="CC160" s="170">
        <f t="shared" si="146"/>
        <v>0</v>
      </c>
      <c r="CD160" s="170">
        <f t="shared" si="146"/>
        <v>0</v>
      </c>
      <c r="CE160" s="170">
        <f t="shared" si="146"/>
        <v>0</v>
      </c>
      <c r="CF160" s="170">
        <f t="shared" si="146"/>
        <v>0</v>
      </c>
      <c r="CG160" s="170">
        <f t="shared" si="146"/>
        <v>0</v>
      </c>
      <c r="CH160" s="170">
        <f t="shared" si="146"/>
        <v>0</v>
      </c>
    </row>
    <row r="161" spans="6:86" outlineLevel="1" x14ac:dyDescent="0.2">
      <c r="F161" s="96">
        <f>Ts_First_Fin_Yr-1+ROWS(F$120:F161)</f>
        <v>2065</v>
      </c>
      <c r="G161" s="18">
        <f t="shared" si="137"/>
        <v>15</v>
      </c>
      <c r="H161" s="45">
        <f t="shared" si="138"/>
        <v>0.71174156051089366</v>
      </c>
      <c r="J161" s="170">
        <f t="shared" si="139"/>
        <v>0</v>
      </c>
      <c r="K161" s="170">
        <f t="shared" si="139"/>
        <v>0</v>
      </c>
      <c r="L161" s="170">
        <f t="shared" si="139"/>
        <v>0</v>
      </c>
      <c r="M161" s="170">
        <f t="shared" si="139"/>
        <v>0</v>
      </c>
      <c r="N161" s="170">
        <f t="shared" si="139"/>
        <v>0</v>
      </c>
      <c r="O161" s="170">
        <f t="shared" si="139"/>
        <v>0</v>
      </c>
      <c r="P161" s="170">
        <f t="shared" si="139"/>
        <v>0</v>
      </c>
      <c r="Q161" s="170">
        <f t="shared" si="139"/>
        <v>0</v>
      </c>
      <c r="R161" s="170">
        <f t="shared" si="139"/>
        <v>0</v>
      </c>
      <c r="S161" s="170">
        <f t="shared" si="139"/>
        <v>0</v>
      </c>
      <c r="T161" s="170">
        <f t="shared" si="140"/>
        <v>0</v>
      </c>
      <c r="U161" s="170">
        <f t="shared" si="140"/>
        <v>0</v>
      </c>
      <c r="V161" s="170">
        <f t="shared" si="140"/>
        <v>0</v>
      </c>
      <c r="W161" s="170">
        <f t="shared" si="140"/>
        <v>0</v>
      </c>
      <c r="X161" s="170">
        <f t="shared" si="140"/>
        <v>0</v>
      </c>
      <c r="Y161" s="170">
        <f t="shared" si="140"/>
        <v>0</v>
      </c>
      <c r="Z161" s="170">
        <f t="shared" si="140"/>
        <v>0</v>
      </c>
      <c r="AA161" s="170">
        <f t="shared" si="140"/>
        <v>0</v>
      </c>
      <c r="AB161" s="170">
        <f t="shared" si="140"/>
        <v>0</v>
      </c>
      <c r="AC161" s="170">
        <f t="shared" si="140"/>
        <v>0</v>
      </c>
      <c r="AD161" s="170">
        <f t="shared" si="141"/>
        <v>0</v>
      </c>
      <c r="AE161" s="170">
        <f t="shared" si="141"/>
        <v>0</v>
      </c>
      <c r="AF161" s="170">
        <f t="shared" si="141"/>
        <v>0</v>
      </c>
      <c r="AG161" s="170">
        <f t="shared" si="141"/>
        <v>0</v>
      </c>
      <c r="AH161" s="170">
        <f t="shared" si="141"/>
        <v>0</v>
      </c>
      <c r="AI161" s="170">
        <f t="shared" si="141"/>
        <v>0</v>
      </c>
      <c r="AJ161" s="170">
        <f t="shared" si="141"/>
        <v>0</v>
      </c>
      <c r="AK161" s="170">
        <f t="shared" si="141"/>
        <v>0</v>
      </c>
      <c r="AL161" s="170">
        <f t="shared" si="141"/>
        <v>0</v>
      </c>
      <c r="AM161" s="170">
        <f t="shared" si="141"/>
        <v>0</v>
      </c>
      <c r="AN161" s="170">
        <f t="shared" si="142"/>
        <v>0</v>
      </c>
      <c r="AO161" s="170">
        <f t="shared" si="142"/>
        <v>0</v>
      </c>
      <c r="AP161" s="170">
        <f t="shared" si="142"/>
        <v>0</v>
      </c>
      <c r="AQ161" s="170">
        <f t="shared" si="142"/>
        <v>0</v>
      </c>
      <c r="AR161" s="170">
        <f t="shared" si="142"/>
        <v>0</v>
      </c>
      <c r="AS161" s="170">
        <f t="shared" si="142"/>
        <v>0</v>
      </c>
      <c r="AT161" s="170">
        <f t="shared" si="142"/>
        <v>0</v>
      </c>
      <c r="AU161" s="170">
        <f t="shared" si="142"/>
        <v>0</v>
      </c>
      <c r="AV161" s="170">
        <f t="shared" si="142"/>
        <v>0</v>
      </c>
      <c r="AW161" s="170">
        <f t="shared" si="142"/>
        <v>0</v>
      </c>
      <c r="AX161" s="170">
        <f t="shared" si="143"/>
        <v>0</v>
      </c>
      <c r="AY161" s="170">
        <f t="shared" si="143"/>
        <v>0</v>
      </c>
      <c r="AZ161" s="170">
        <f t="shared" si="143"/>
        <v>4.7449437367392912E-2</v>
      </c>
      <c r="BA161" s="170">
        <f t="shared" si="143"/>
        <v>4.7449437367392912E-2</v>
      </c>
      <c r="BB161" s="170">
        <f t="shared" si="143"/>
        <v>4.7449437367392912E-2</v>
      </c>
      <c r="BC161" s="170">
        <f t="shared" si="143"/>
        <v>4.7449437367392912E-2</v>
      </c>
      <c r="BD161" s="170">
        <f t="shared" si="143"/>
        <v>4.7449437367392912E-2</v>
      </c>
      <c r="BE161" s="170">
        <f t="shared" si="143"/>
        <v>4.7449437367392912E-2</v>
      </c>
      <c r="BF161" s="170">
        <f t="shared" si="143"/>
        <v>4.7449437367392912E-2</v>
      </c>
      <c r="BG161" s="170">
        <f t="shared" si="143"/>
        <v>4.7449437367392912E-2</v>
      </c>
      <c r="BH161" s="170">
        <f t="shared" si="144"/>
        <v>4.7449437367392912E-2</v>
      </c>
      <c r="BI161" s="170">
        <f t="shared" si="144"/>
        <v>4.7449437367392912E-2</v>
      </c>
      <c r="BJ161" s="170">
        <f t="shared" si="144"/>
        <v>4.7449437367392912E-2</v>
      </c>
      <c r="BK161" s="170">
        <f t="shared" si="144"/>
        <v>4.7449437367392912E-2</v>
      </c>
      <c r="BL161" s="170">
        <f t="shared" si="144"/>
        <v>4.7449437367392912E-2</v>
      </c>
      <c r="BM161" s="170">
        <f t="shared" si="144"/>
        <v>4.7449437367392912E-2</v>
      </c>
      <c r="BN161" s="170">
        <f t="shared" si="144"/>
        <v>4.7449437367392912E-2</v>
      </c>
      <c r="BO161" s="170">
        <f t="shared" si="144"/>
        <v>0</v>
      </c>
      <c r="BP161" s="170">
        <f t="shared" si="144"/>
        <v>0</v>
      </c>
      <c r="BQ161" s="170">
        <f t="shared" si="144"/>
        <v>0</v>
      </c>
      <c r="BR161" s="170">
        <f t="shared" si="145"/>
        <v>0</v>
      </c>
      <c r="BS161" s="170">
        <f t="shared" si="145"/>
        <v>0</v>
      </c>
      <c r="BT161" s="170">
        <f t="shared" si="145"/>
        <v>0</v>
      </c>
      <c r="BU161" s="170">
        <f t="shared" si="145"/>
        <v>0</v>
      </c>
      <c r="BV161" s="170">
        <f t="shared" si="145"/>
        <v>0</v>
      </c>
      <c r="BW161" s="170">
        <f t="shared" si="145"/>
        <v>0</v>
      </c>
      <c r="BX161" s="170">
        <f t="shared" si="145"/>
        <v>0</v>
      </c>
      <c r="BY161" s="170">
        <f t="shared" si="145"/>
        <v>0</v>
      </c>
      <c r="BZ161" s="170">
        <f t="shared" si="145"/>
        <v>0</v>
      </c>
      <c r="CA161" s="170">
        <f t="shared" si="145"/>
        <v>0</v>
      </c>
      <c r="CB161" s="170">
        <f t="shared" si="146"/>
        <v>0</v>
      </c>
      <c r="CC161" s="170">
        <f t="shared" si="146"/>
        <v>0</v>
      </c>
      <c r="CD161" s="170">
        <f t="shared" si="146"/>
        <v>0</v>
      </c>
      <c r="CE161" s="170">
        <f t="shared" si="146"/>
        <v>0</v>
      </c>
      <c r="CF161" s="170">
        <f t="shared" si="146"/>
        <v>0</v>
      </c>
      <c r="CG161" s="170">
        <f t="shared" si="146"/>
        <v>0</v>
      </c>
      <c r="CH161" s="170">
        <f t="shared" si="146"/>
        <v>0</v>
      </c>
    </row>
    <row r="162" spans="6:86" outlineLevel="1" x14ac:dyDescent="0.2">
      <c r="F162" s="96">
        <f>Ts_First_Fin_Yr-1+ROWS(F$120:F162)</f>
        <v>2066</v>
      </c>
      <c r="G162" s="18">
        <f t="shared" si="137"/>
        <v>15</v>
      </c>
      <c r="H162" s="45">
        <f t="shared" si="138"/>
        <v>0.69772476829076657</v>
      </c>
      <c r="J162" s="170">
        <f t="shared" si="139"/>
        <v>0</v>
      </c>
      <c r="K162" s="170">
        <f t="shared" si="139"/>
        <v>0</v>
      </c>
      <c r="L162" s="170">
        <f t="shared" si="139"/>
        <v>0</v>
      </c>
      <c r="M162" s="170">
        <f t="shared" si="139"/>
        <v>0</v>
      </c>
      <c r="N162" s="170">
        <f t="shared" si="139"/>
        <v>0</v>
      </c>
      <c r="O162" s="170">
        <f t="shared" si="139"/>
        <v>0</v>
      </c>
      <c r="P162" s="170">
        <f t="shared" si="139"/>
        <v>0</v>
      </c>
      <c r="Q162" s="170">
        <f t="shared" si="139"/>
        <v>0</v>
      </c>
      <c r="R162" s="170">
        <f t="shared" si="139"/>
        <v>0</v>
      </c>
      <c r="S162" s="170">
        <f t="shared" si="139"/>
        <v>0</v>
      </c>
      <c r="T162" s="170">
        <f t="shared" si="140"/>
        <v>0</v>
      </c>
      <c r="U162" s="170">
        <f t="shared" si="140"/>
        <v>0</v>
      </c>
      <c r="V162" s="170">
        <f t="shared" si="140"/>
        <v>0</v>
      </c>
      <c r="W162" s="170">
        <f t="shared" si="140"/>
        <v>0</v>
      </c>
      <c r="X162" s="170">
        <f t="shared" si="140"/>
        <v>0</v>
      </c>
      <c r="Y162" s="170">
        <f t="shared" si="140"/>
        <v>0</v>
      </c>
      <c r="Z162" s="170">
        <f t="shared" si="140"/>
        <v>0</v>
      </c>
      <c r="AA162" s="170">
        <f t="shared" si="140"/>
        <v>0</v>
      </c>
      <c r="AB162" s="170">
        <f t="shared" si="140"/>
        <v>0</v>
      </c>
      <c r="AC162" s="170">
        <f t="shared" si="140"/>
        <v>0</v>
      </c>
      <c r="AD162" s="170">
        <f t="shared" si="141"/>
        <v>0</v>
      </c>
      <c r="AE162" s="170">
        <f t="shared" si="141"/>
        <v>0</v>
      </c>
      <c r="AF162" s="170">
        <f t="shared" si="141"/>
        <v>0</v>
      </c>
      <c r="AG162" s="170">
        <f t="shared" si="141"/>
        <v>0</v>
      </c>
      <c r="AH162" s="170">
        <f t="shared" si="141"/>
        <v>0</v>
      </c>
      <c r="AI162" s="170">
        <f t="shared" si="141"/>
        <v>0</v>
      </c>
      <c r="AJ162" s="170">
        <f t="shared" si="141"/>
        <v>0</v>
      </c>
      <c r="AK162" s="170">
        <f t="shared" si="141"/>
        <v>0</v>
      </c>
      <c r="AL162" s="170">
        <f t="shared" si="141"/>
        <v>0</v>
      </c>
      <c r="AM162" s="170">
        <f t="shared" si="141"/>
        <v>0</v>
      </c>
      <c r="AN162" s="170">
        <f t="shared" si="142"/>
        <v>0</v>
      </c>
      <c r="AO162" s="170">
        <f t="shared" si="142"/>
        <v>0</v>
      </c>
      <c r="AP162" s="170">
        <f t="shared" si="142"/>
        <v>0</v>
      </c>
      <c r="AQ162" s="170">
        <f t="shared" si="142"/>
        <v>0</v>
      </c>
      <c r="AR162" s="170">
        <f t="shared" si="142"/>
        <v>0</v>
      </c>
      <c r="AS162" s="170">
        <f t="shared" si="142"/>
        <v>0</v>
      </c>
      <c r="AT162" s="170">
        <f t="shared" si="142"/>
        <v>0</v>
      </c>
      <c r="AU162" s="170">
        <f t="shared" si="142"/>
        <v>0</v>
      </c>
      <c r="AV162" s="170">
        <f t="shared" si="142"/>
        <v>0</v>
      </c>
      <c r="AW162" s="170">
        <f t="shared" si="142"/>
        <v>0</v>
      </c>
      <c r="AX162" s="170">
        <f t="shared" si="143"/>
        <v>0</v>
      </c>
      <c r="AY162" s="170">
        <f t="shared" si="143"/>
        <v>0</v>
      </c>
      <c r="AZ162" s="170">
        <f t="shared" si="143"/>
        <v>0</v>
      </c>
      <c r="BA162" s="170">
        <f t="shared" si="143"/>
        <v>4.651498455271777E-2</v>
      </c>
      <c r="BB162" s="170">
        <f t="shared" si="143"/>
        <v>4.651498455271777E-2</v>
      </c>
      <c r="BC162" s="170">
        <f t="shared" si="143"/>
        <v>4.651498455271777E-2</v>
      </c>
      <c r="BD162" s="170">
        <f t="shared" si="143"/>
        <v>4.651498455271777E-2</v>
      </c>
      <c r="BE162" s="170">
        <f t="shared" si="143"/>
        <v>4.651498455271777E-2</v>
      </c>
      <c r="BF162" s="170">
        <f t="shared" si="143"/>
        <v>4.651498455271777E-2</v>
      </c>
      <c r="BG162" s="170">
        <f t="shared" si="143"/>
        <v>4.651498455271777E-2</v>
      </c>
      <c r="BH162" s="170">
        <f t="shared" si="144"/>
        <v>4.651498455271777E-2</v>
      </c>
      <c r="BI162" s="170">
        <f t="shared" si="144"/>
        <v>4.651498455271777E-2</v>
      </c>
      <c r="BJ162" s="170">
        <f t="shared" si="144"/>
        <v>4.651498455271777E-2</v>
      </c>
      <c r="BK162" s="170">
        <f t="shared" si="144"/>
        <v>4.651498455271777E-2</v>
      </c>
      <c r="BL162" s="170">
        <f t="shared" si="144"/>
        <v>4.651498455271777E-2</v>
      </c>
      <c r="BM162" s="170">
        <f t="shared" si="144"/>
        <v>4.651498455271777E-2</v>
      </c>
      <c r="BN162" s="170">
        <f t="shared" si="144"/>
        <v>4.651498455271777E-2</v>
      </c>
      <c r="BO162" s="170">
        <f t="shared" si="144"/>
        <v>4.651498455271777E-2</v>
      </c>
      <c r="BP162" s="170">
        <f t="shared" si="144"/>
        <v>0</v>
      </c>
      <c r="BQ162" s="170">
        <f t="shared" si="144"/>
        <v>0</v>
      </c>
      <c r="BR162" s="170">
        <f t="shared" si="145"/>
        <v>0</v>
      </c>
      <c r="BS162" s="170">
        <f t="shared" si="145"/>
        <v>0</v>
      </c>
      <c r="BT162" s="170">
        <f t="shared" si="145"/>
        <v>0</v>
      </c>
      <c r="BU162" s="170">
        <f t="shared" si="145"/>
        <v>0</v>
      </c>
      <c r="BV162" s="170">
        <f t="shared" si="145"/>
        <v>0</v>
      </c>
      <c r="BW162" s="170">
        <f t="shared" si="145"/>
        <v>0</v>
      </c>
      <c r="BX162" s="170">
        <f t="shared" si="145"/>
        <v>0</v>
      </c>
      <c r="BY162" s="170">
        <f t="shared" si="145"/>
        <v>0</v>
      </c>
      <c r="BZ162" s="170">
        <f t="shared" si="145"/>
        <v>0</v>
      </c>
      <c r="CA162" s="170">
        <f t="shared" si="145"/>
        <v>0</v>
      </c>
      <c r="CB162" s="170">
        <f t="shared" si="146"/>
        <v>0</v>
      </c>
      <c r="CC162" s="170">
        <f t="shared" si="146"/>
        <v>0</v>
      </c>
      <c r="CD162" s="170">
        <f t="shared" si="146"/>
        <v>0</v>
      </c>
      <c r="CE162" s="170">
        <f t="shared" si="146"/>
        <v>0</v>
      </c>
      <c r="CF162" s="170">
        <f t="shared" si="146"/>
        <v>0</v>
      </c>
      <c r="CG162" s="170">
        <f t="shared" si="146"/>
        <v>0</v>
      </c>
      <c r="CH162" s="170">
        <f t="shared" si="146"/>
        <v>0</v>
      </c>
    </row>
    <row r="163" spans="6:86" outlineLevel="1" x14ac:dyDescent="0.2">
      <c r="F163" s="96">
        <f>Ts_First_Fin_Yr-1+ROWS(F$120:F163)</f>
        <v>2067</v>
      </c>
      <c r="G163" s="18">
        <f t="shared" si="137"/>
        <v>15</v>
      </c>
      <c r="H163" s="45">
        <f t="shared" si="138"/>
        <v>0.68889938059661249</v>
      </c>
      <c r="J163" s="170">
        <f t="shared" si="139"/>
        <v>0</v>
      </c>
      <c r="K163" s="170">
        <f t="shared" si="139"/>
        <v>0</v>
      </c>
      <c r="L163" s="170">
        <f t="shared" si="139"/>
        <v>0</v>
      </c>
      <c r="M163" s="170">
        <f t="shared" si="139"/>
        <v>0</v>
      </c>
      <c r="N163" s="170">
        <f t="shared" si="139"/>
        <v>0</v>
      </c>
      <c r="O163" s="170">
        <f t="shared" si="139"/>
        <v>0</v>
      </c>
      <c r="P163" s="170">
        <f t="shared" si="139"/>
        <v>0</v>
      </c>
      <c r="Q163" s="170">
        <f t="shared" si="139"/>
        <v>0</v>
      </c>
      <c r="R163" s="170">
        <f t="shared" si="139"/>
        <v>0</v>
      </c>
      <c r="S163" s="170">
        <f t="shared" si="139"/>
        <v>0</v>
      </c>
      <c r="T163" s="170">
        <f t="shared" si="140"/>
        <v>0</v>
      </c>
      <c r="U163" s="170">
        <f t="shared" si="140"/>
        <v>0</v>
      </c>
      <c r="V163" s="170">
        <f t="shared" si="140"/>
        <v>0</v>
      </c>
      <c r="W163" s="170">
        <f t="shared" si="140"/>
        <v>0</v>
      </c>
      <c r="X163" s="170">
        <f t="shared" si="140"/>
        <v>0</v>
      </c>
      <c r="Y163" s="170">
        <f t="shared" si="140"/>
        <v>0</v>
      </c>
      <c r="Z163" s="170">
        <f t="shared" si="140"/>
        <v>0</v>
      </c>
      <c r="AA163" s="170">
        <f t="shared" si="140"/>
        <v>0</v>
      </c>
      <c r="AB163" s="170">
        <f t="shared" si="140"/>
        <v>0</v>
      </c>
      <c r="AC163" s="170">
        <f t="shared" si="140"/>
        <v>0</v>
      </c>
      <c r="AD163" s="170">
        <f t="shared" si="141"/>
        <v>0</v>
      </c>
      <c r="AE163" s="170">
        <f t="shared" si="141"/>
        <v>0</v>
      </c>
      <c r="AF163" s="170">
        <f t="shared" si="141"/>
        <v>0</v>
      </c>
      <c r="AG163" s="170">
        <f t="shared" si="141"/>
        <v>0</v>
      </c>
      <c r="AH163" s="170">
        <f t="shared" si="141"/>
        <v>0</v>
      </c>
      <c r="AI163" s="170">
        <f t="shared" si="141"/>
        <v>0</v>
      </c>
      <c r="AJ163" s="170">
        <f t="shared" si="141"/>
        <v>0</v>
      </c>
      <c r="AK163" s="170">
        <f t="shared" si="141"/>
        <v>0</v>
      </c>
      <c r="AL163" s="170">
        <f t="shared" si="141"/>
        <v>0</v>
      </c>
      <c r="AM163" s="170">
        <f t="shared" si="141"/>
        <v>0</v>
      </c>
      <c r="AN163" s="170">
        <f t="shared" si="142"/>
        <v>0</v>
      </c>
      <c r="AO163" s="170">
        <f t="shared" si="142"/>
        <v>0</v>
      </c>
      <c r="AP163" s="170">
        <f t="shared" si="142"/>
        <v>0</v>
      </c>
      <c r="AQ163" s="170">
        <f t="shared" si="142"/>
        <v>0</v>
      </c>
      <c r="AR163" s="170">
        <f t="shared" si="142"/>
        <v>0</v>
      </c>
      <c r="AS163" s="170">
        <f t="shared" si="142"/>
        <v>0</v>
      </c>
      <c r="AT163" s="170">
        <f t="shared" si="142"/>
        <v>0</v>
      </c>
      <c r="AU163" s="170">
        <f t="shared" si="142"/>
        <v>0</v>
      </c>
      <c r="AV163" s="170">
        <f t="shared" si="142"/>
        <v>0</v>
      </c>
      <c r="AW163" s="170">
        <f t="shared" si="142"/>
        <v>0</v>
      </c>
      <c r="AX163" s="170">
        <f t="shared" si="143"/>
        <v>0</v>
      </c>
      <c r="AY163" s="170">
        <f t="shared" si="143"/>
        <v>0</v>
      </c>
      <c r="AZ163" s="170">
        <f t="shared" si="143"/>
        <v>0</v>
      </c>
      <c r="BA163" s="170">
        <f t="shared" si="143"/>
        <v>0</v>
      </c>
      <c r="BB163" s="170">
        <f t="shared" si="143"/>
        <v>4.5926625373107502E-2</v>
      </c>
      <c r="BC163" s="170">
        <f t="shared" si="143"/>
        <v>4.5926625373107502E-2</v>
      </c>
      <c r="BD163" s="170">
        <f t="shared" si="143"/>
        <v>4.5926625373107502E-2</v>
      </c>
      <c r="BE163" s="170">
        <f t="shared" si="143"/>
        <v>4.5926625373107502E-2</v>
      </c>
      <c r="BF163" s="170">
        <f t="shared" si="143"/>
        <v>4.5926625373107502E-2</v>
      </c>
      <c r="BG163" s="170">
        <f t="shared" si="143"/>
        <v>4.5926625373107502E-2</v>
      </c>
      <c r="BH163" s="170">
        <f t="shared" si="144"/>
        <v>4.5926625373107502E-2</v>
      </c>
      <c r="BI163" s="170">
        <f t="shared" si="144"/>
        <v>4.5926625373107502E-2</v>
      </c>
      <c r="BJ163" s="170">
        <f t="shared" si="144"/>
        <v>4.5926625373107502E-2</v>
      </c>
      <c r="BK163" s="170">
        <f t="shared" si="144"/>
        <v>4.5926625373107502E-2</v>
      </c>
      <c r="BL163" s="170">
        <f t="shared" si="144"/>
        <v>4.5926625373107502E-2</v>
      </c>
      <c r="BM163" s="170">
        <f t="shared" si="144"/>
        <v>4.5926625373107502E-2</v>
      </c>
      <c r="BN163" s="170">
        <f t="shared" si="144"/>
        <v>4.5926625373107502E-2</v>
      </c>
      <c r="BO163" s="170">
        <f t="shared" si="144"/>
        <v>4.5926625373107502E-2</v>
      </c>
      <c r="BP163" s="170">
        <f t="shared" si="144"/>
        <v>4.5926625373107502E-2</v>
      </c>
      <c r="BQ163" s="170">
        <f t="shared" si="144"/>
        <v>0</v>
      </c>
      <c r="BR163" s="170">
        <f t="shared" si="145"/>
        <v>0</v>
      </c>
      <c r="BS163" s="170">
        <f t="shared" si="145"/>
        <v>0</v>
      </c>
      <c r="BT163" s="170">
        <f t="shared" si="145"/>
        <v>0</v>
      </c>
      <c r="BU163" s="170">
        <f t="shared" si="145"/>
        <v>0</v>
      </c>
      <c r="BV163" s="170">
        <f t="shared" si="145"/>
        <v>0</v>
      </c>
      <c r="BW163" s="170">
        <f t="shared" si="145"/>
        <v>0</v>
      </c>
      <c r="BX163" s="170">
        <f t="shared" si="145"/>
        <v>0</v>
      </c>
      <c r="BY163" s="170">
        <f t="shared" si="145"/>
        <v>0</v>
      </c>
      <c r="BZ163" s="170">
        <f t="shared" si="145"/>
        <v>0</v>
      </c>
      <c r="CA163" s="170">
        <f t="shared" si="145"/>
        <v>0</v>
      </c>
      <c r="CB163" s="170">
        <f t="shared" si="146"/>
        <v>0</v>
      </c>
      <c r="CC163" s="170">
        <f t="shared" si="146"/>
        <v>0</v>
      </c>
      <c r="CD163" s="170">
        <f t="shared" si="146"/>
        <v>0</v>
      </c>
      <c r="CE163" s="170">
        <f t="shared" si="146"/>
        <v>0</v>
      </c>
      <c r="CF163" s="170">
        <f t="shared" si="146"/>
        <v>0</v>
      </c>
      <c r="CG163" s="170">
        <f t="shared" si="146"/>
        <v>0</v>
      </c>
      <c r="CH163" s="170">
        <f t="shared" si="146"/>
        <v>0</v>
      </c>
    </row>
    <row r="164" spans="6:86" outlineLevel="1" x14ac:dyDescent="0.2">
      <c r="F164" s="96">
        <f>Ts_First_Fin_Yr-1+ROWS(F$120:F164)</f>
        <v>2068</v>
      </c>
      <c r="G164" s="18">
        <f t="shared" si="137"/>
        <v>15</v>
      </c>
      <c r="H164" s="45">
        <f t="shared" si="138"/>
        <v>0.68007399290245862</v>
      </c>
      <c r="J164" s="170">
        <f t="shared" si="139"/>
        <v>0</v>
      </c>
      <c r="K164" s="170">
        <f t="shared" si="139"/>
        <v>0</v>
      </c>
      <c r="L164" s="170">
        <f t="shared" si="139"/>
        <v>0</v>
      </c>
      <c r="M164" s="170">
        <f t="shared" si="139"/>
        <v>0</v>
      </c>
      <c r="N164" s="170">
        <f t="shared" si="139"/>
        <v>0</v>
      </c>
      <c r="O164" s="170">
        <f t="shared" si="139"/>
        <v>0</v>
      </c>
      <c r="P164" s="170">
        <f t="shared" si="139"/>
        <v>0</v>
      </c>
      <c r="Q164" s="170">
        <f t="shared" si="139"/>
        <v>0</v>
      </c>
      <c r="R164" s="170">
        <f t="shared" si="139"/>
        <v>0</v>
      </c>
      <c r="S164" s="170">
        <f t="shared" si="139"/>
        <v>0</v>
      </c>
      <c r="T164" s="170">
        <f t="shared" si="140"/>
        <v>0</v>
      </c>
      <c r="U164" s="170">
        <f t="shared" si="140"/>
        <v>0</v>
      </c>
      <c r="V164" s="170">
        <f t="shared" si="140"/>
        <v>0</v>
      </c>
      <c r="W164" s="170">
        <f t="shared" si="140"/>
        <v>0</v>
      </c>
      <c r="X164" s="170">
        <f t="shared" si="140"/>
        <v>0</v>
      </c>
      <c r="Y164" s="170">
        <f t="shared" si="140"/>
        <v>0</v>
      </c>
      <c r="Z164" s="170">
        <f t="shared" si="140"/>
        <v>0</v>
      </c>
      <c r="AA164" s="170">
        <f t="shared" si="140"/>
        <v>0</v>
      </c>
      <c r="AB164" s="170">
        <f t="shared" si="140"/>
        <v>0</v>
      </c>
      <c r="AC164" s="170">
        <f t="shared" si="140"/>
        <v>0</v>
      </c>
      <c r="AD164" s="170">
        <f t="shared" si="141"/>
        <v>0</v>
      </c>
      <c r="AE164" s="170">
        <f t="shared" si="141"/>
        <v>0</v>
      </c>
      <c r="AF164" s="170">
        <f t="shared" si="141"/>
        <v>0</v>
      </c>
      <c r="AG164" s="170">
        <f t="shared" si="141"/>
        <v>0</v>
      </c>
      <c r="AH164" s="170">
        <f t="shared" si="141"/>
        <v>0</v>
      </c>
      <c r="AI164" s="170">
        <f t="shared" si="141"/>
        <v>0</v>
      </c>
      <c r="AJ164" s="170">
        <f t="shared" si="141"/>
        <v>0</v>
      </c>
      <c r="AK164" s="170">
        <f t="shared" si="141"/>
        <v>0</v>
      </c>
      <c r="AL164" s="170">
        <f t="shared" si="141"/>
        <v>0</v>
      </c>
      <c r="AM164" s="170">
        <f t="shared" si="141"/>
        <v>0</v>
      </c>
      <c r="AN164" s="170">
        <f t="shared" si="142"/>
        <v>0</v>
      </c>
      <c r="AO164" s="170">
        <f t="shared" si="142"/>
        <v>0</v>
      </c>
      <c r="AP164" s="170">
        <f t="shared" si="142"/>
        <v>0</v>
      </c>
      <c r="AQ164" s="170">
        <f t="shared" si="142"/>
        <v>0</v>
      </c>
      <c r="AR164" s="170">
        <f t="shared" si="142"/>
        <v>0</v>
      </c>
      <c r="AS164" s="170">
        <f t="shared" si="142"/>
        <v>0</v>
      </c>
      <c r="AT164" s="170">
        <f t="shared" si="142"/>
        <v>0</v>
      </c>
      <c r="AU164" s="170">
        <f t="shared" si="142"/>
        <v>0</v>
      </c>
      <c r="AV164" s="170">
        <f t="shared" si="142"/>
        <v>0</v>
      </c>
      <c r="AW164" s="170">
        <f t="shared" si="142"/>
        <v>0</v>
      </c>
      <c r="AX164" s="170">
        <f t="shared" si="143"/>
        <v>0</v>
      </c>
      <c r="AY164" s="170">
        <f t="shared" si="143"/>
        <v>0</v>
      </c>
      <c r="AZ164" s="170">
        <f t="shared" si="143"/>
        <v>0</v>
      </c>
      <c r="BA164" s="170">
        <f t="shared" si="143"/>
        <v>0</v>
      </c>
      <c r="BB164" s="170">
        <f t="shared" si="143"/>
        <v>0</v>
      </c>
      <c r="BC164" s="170">
        <f t="shared" si="143"/>
        <v>4.5338266193497241E-2</v>
      </c>
      <c r="BD164" s="170">
        <f t="shared" si="143"/>
        <v>4.5338266193497241E-2</v>
      </c>
      <c r="BE164" s="170">
        <f t="shared" si="143"/>
        <v>4.5338266193497241E-2</v>
      </c>
      <c r="BF164" s="170">
        <f t="shared" si="143"/>
        <v>4.5338266193497241E-2</v>
      </c>
      <c r="BG164" s="170">
        <f t="shared" si="143"/>
        <v>4.5338266193497241E-2</v>
      </c>
      <c r="BH164" s="170">
        <f t="shared" si="144"/>
        <v>4.5338266193497241E-2</v>
      </c>
      <c r="BI164" s="170">
        <f t="shared" si="144"/>
        <v>4.5338266193497241E-2</v>
      </c>
      <c r="BJ164" s="170">
        <f t="shared" si="144"/>
        <v>4.5338266193497241E-2</v>
      </c>
      <c r="BK164" s="170">
        <f t="shared" si="144"/>
        <v>4.5338266193497241E-2</v>
      </c>
      <c r="BL164" s="170">
        <f t="shared" si="144"/>
        <v>4.5338266193497241E-2</v>
      </c>
      <c r="BM164" s="170">
        <f t="shared" si="144"/>
        <v>4.5338266193497241E-2</v>
      </c>
      <c r="BN164" s="170">
        <f t="shared" si="144"/>
        <v>4.5338266193497241E-2</v>
      </c>
      <c r="BO164" s="170">
        <f t="shared" si="144"/>
        <v>4.5338266193497241E-2</v>
      </c>
      <c r="BP164" s="170">
        <f t="shared" si="144"/>
        <v>4.5338266193497241E-2</v>
      </c>
      <c r="BQ164" s="170">
        <f t="shared" si="144"/>
        <v>4.5338266193497241E-2</v>
      </c>
      <c r="BR164" s="170">
        <f t="shared" si="145"/>
        <v>0</v>
      </c>
      <c r="BS164" s="170">
        <f t="shared" si="145"/>
        <v>0</v>
      </c>
      <c r="BT164" s="170">
        <f t="shared" si="145"/>
        <v>0</v>
      </c>
      <c r="BU164" s="170">
        <f t="shared" si="145"/>
        <v>0</v>
      </c>
      <c r="BV164" s="170">
        <f t="shared" si="145"/>
        <v>0</v>
      </c>
      <c r="BW164" s="170">
        <f t="shared" si="145"/>
        <v>0</v>
      </c>
      <c r="BX164" s="170">
        <f t="shared" si="145"/>
        <v>0</v>
      </c>
      <c r="BY164" s="170">
        <f t="shared" si="145"/>
        <v>0</v>
      </c>
      <c r="BZ164" s="170">
        <f t="shared" si="145"/>
        <v>0</v>
      </c>
      <c r="CA164" s="170">
        <f t="shared" si="145"/>
        <v>0</v>
      </c>
      <c r="CB164" s="170">
        <f t="shared" si="146"/>
        <v>0</v>
      </c>
      <c r="CC164" s="170">
        <f t="shared" si="146"/>
        <v>0</v>
      </c>
      <c r="CD164" s="170">
        <f t="shared" si="146"/>
        <v>0</v>
      </c>
      <c r="CE164" s="170">
        <f t="shared" si="146"/>
        <v>0</v>
      </c>
      <c r="CF164" s="170">
        <f t="shared" si="146"/>
        <v>0</v>
      </c>
      <c r="CG164" s="170">
        <f t="shared" si="146"/>
        <v>0</v>
      </c>
      <c r="CH164" s="170">
        <f t="shared" si="146"/>
        <v>0</v>
      </c>
    </row>
    <row r="165" spans="6:86" outlineLevel="1" x14ac:dyDescent="0.2">
      <c r="F165" s="96">
        <f>Ts_First_Fin_Yr-1+ROWS(F$120:F165)</f>
        <v>2069</v>
      </c>
      <c r="G165" s="18">
        <f t="shared" si="137"/>
        <v>15</v>
      </c>
      <c r="H165" s="45">
        <f t="shared" si="138"/>
        <v>0.67176774566090169</v>
      </c>
      <c r="J165" s="170">
        <f t="shared" si="139"/>
        <v>0</v>
      </c>
      <c r="K165" s="170">
        <f t="shared" si="139"/>
        <v>0</v>
      </c>
      <c r="L165" s="170">
        <f t="shared" si="139"/>
        <v>0</v>
      </c>
      <c r="M165" s="170">
        <f t="shared" si="139"/>
        <v>0</v>
      </c>
      <c r="N165" s="170">
        <f t="shared" si="139"/>
        <v>0</v>
      </c>
      <c r="O165" s="170">
        <f t="shared" si="139"/>
        <v>0</v>
      </c>
      <c r="P165" s="170">
        <f t="shared" si="139"/>
        <v>0</v>
      </c>
      <c r="Q165" s="170">
        <f t="shared" si="139"/>
        <v>0</v>
      </c>
      <c r="R165" s="170">
        <f t="shared" si="139"/>
        <v>0</v>
      </c>
      <c r="S165" s="170">
        <f t="shared" si="139"/>
        <v>0</v>
      </c>
      <c r="T165" s="170">
        <f t="shared" si="140"/>
        <v>0</v>
      </c>
      <c r="U165" s="170">
        <f t="shared" si="140"/>
        <v>0</v>
      </c>
      <c r="V165" s="170">
        <f t="shared" si="140"/>
        <v>0</v>
      </c>
      <c r="W165" s="170">
        <f t="shared" si="140"/>
        <v>0</v>
      </c>
      <c r="X165" s="170">
        <f t="shared" si="140"/>
        <v>0</v>
      </c>
      <c r="Y165" s="170">
        <f t="shared" si="140"/>
        <v>0</v>
      </c>
      <c r="Z165" s="170">
        <f t="shared" si="140"/>
        <v>0</v>
      </c>
      <c r="AA165" s="170">
        <f t="shared" si="140"/>
        <v>0</v>
      </c>
      <c r="AB165" s="170">
        <f t="shared" si="140"/>
        <v>0</v>
      </c>
      <c r="AC165" s="170">
        <f t="shared" si="140"/>
        <v>0</v>
      </c>
      <c r="AD165" s="170">
        <f t="shared" si="141"/>
        <v>0</v>
      </c>
      <c r="AE165" s="170">
        <f t="shared" si="141"/>
        <v>0</v>
      </c>
      <c r="AF165" s="170">
        <f t="shared" si="141"/>
        <v>0</v>
      </c>
      <c r="AG165" s="170">
        <f t="shared" si="141"/>
        <v>0</v>
      </c>
      <c r="AH165" s="170">
        <f t="shared" si="141"/>
        <v>0</v>
      </c>
      <c r="AI165" s="170">
        <f t="shared" si="141"/>
        <v>0</v>
      </c>
      <c r="AJ165" s="170">
        <f t="shared" si="141"/>
        <v>0</v>
      </c>
      <c r="AK165" s="170">
        <f t="shared" si="141"/>
        <v>0</v>
      </c>
      <c r="AL165" s="170">
        <f t="shared" si="141"/>
        <v>0</v>
      </c>
      <c r="AM165" s="170">
        <f t="shared" si="141"/>
        <v>0</v>
      </c>
      <c r="AN165" s="170">
        <f t="shared" si="142"/>
        <v>0</v>
      </c>
      <c r="AO165" s="170">
        <f t="shared" si="142"/>
        <v>0</v>
      </c>
      <c r="AP165" s="170">
        <f t="shared" si="142"/>
        <v>0</v>
      </c>
      <c r="AQ165" s="170">
        <f t="shared" si="142"/>
        <v>0</v>
      </c>
      <c r="AR165" s="170">
        <f t="shared" si="142"/>
        <v>0</v>
      </c>
      <c r="AS165" s="170">
        <f t="shared" si="142"/>
        <v>0</v>
      </c>
      <c r="AT165" s="170">
        <f t="shared" si="142"/>
        <v>0</v>
      </c>
      <c r="AU165" s="170">
        <f t="shared" si="142"/>
        <v>0</v>
      </c>
      <c r="AV165" s="170">
        <f t="shared" si="142"/>
        <v>0</v>
      </c>
      <c r="AW165" s="170">
        <f t="shared" si="142"/>
        <v>0</v>
      </c>
      <c r="AX165" s="170">
        <f t="shared" si="143"/>
        <v>0</v>
      </c>
      <c r="AY165" s="170">
        <f t="shared" si="143"/>
        <v>0</v>
      </c>
      <c r="AZ165" s="170">
        <f t="shared" si="143"/>
        <v>0</v>
      </c>
      <c r="BA165" s="170">
        <f t="shared" si="143"/>
        <v>0</v>
      </c>
      <c r="BB165" s="170">
        <f t="shared" si="143"/>
        <v>0</v>
      </c>
      <c r="BC165" s="170">
        <f t="shared" si="143"/>
        <v>0</v>
      </c>
      <c r="BD165" s="170">
        <f t="shared" si="143"/>
        <v>4.4784516377393446E-2</v>
      </c>
      <c r="BE165" s="170">
        <f t="shared" si="143"/>
        <v>4.4784516377393446E-2</v>
      </c>
      <c r="BF165" s="170">
        <f t="shared" si="143"/>
        <v>4.4784516377393446E-2</v>
      </c>
      <c r="BG165" s="170">
        <f t="shared" si="143"/>
        <v>4.4784516377393446E-2</v>
      </c>
      <c r="BH165" s="170">
        <f t="shared" si="144"/>
        <v>4.4784516377393446E-2</v>
      </c>
      <c r="BI165" s="170">
        <f t="shared" si="144"/>
        <v>4.4784516377393446E-2</v>
      </c>
      <c r="BJ165" s="170">
        <f t="shared" si="144"/>
        <v>4.4784516377393446E-2</v>
      </c>
      <c r="BK165" s="170">
        <f t="shared" si="144"/>
        <v>4.4784516377393446E-2</v>
      </c>
      <c r="BL165" s="170">
        <f t="shared" si="144"/>
        <v>4.4784516377393446E-2</v>
      </c>
      <c r="BM165" s="170">
        <f t="shared" si="144"/>
        <v>4.4784516377393446E-2</v>
      </c>
      <c r="BN165" s="170">
        <f t="shared" si="144"/>
        <v>4.4784516377393446E-2</v>
      </c>
      <c r="BO165" s="170">
        <f t="shared" si="144"/>
        <v>4.4784516377393446E-2</v>
      </c>
      <c r="BP165" s="170">
        <f t="shared" si="144"/>
        <v>4.4784516377393446E-2</v>
      </c>
      <c r="BQ165" s="170">
        <f t="shared" si="144"/>
        <v>4.4784516377393446E-2</v>
      </c>
      <c r="BR165" s="170">
        <f t="shared" si="145"/>
        <v>4.4784516377393446E-2</v>
      </c>
      <c r="BS165" s="170">
        <f t="shared" si="145"/>
        <v>0</v>
      </c>
      <c r="BT165" s="170">
        <f t="shared" si="145"/>
        <v>0</v>
      </c>
      <c r="BU165" s="170">
        <f t="shared" si="145"/>
        <v>0</v>
      </c>
      <c r="BV165" s="170">
        <f t="shared" si="145"/>
        <v>0</v>
      </c>
      <c r="BW165" s="170">
        <f t="shared" si="145"/>
        <v>0</v>
      </c>
      <c r="BX165" s="170">
        <f t="shared" si="145"/>
        <v>0</v>
      </c>
      <c r="BY165" s="170">
        <f t="shared" si="145"/>
        <v>0</v>
      </c>
      <c r="BZ165" s="170">
        <f t="shared" si="145"/>
        <v>0</v>
      </c>
      <c r="CA165" s="170">
        <f t="shared" si="145"/>
        <v>0</v>
      </c>
      <c r="CB165" s="170">
        <f t="shared" si="146"/>
        <v>0</v>
      </c>
      <c r="CC165" s="170">
        <f t="shared" si="146"/>
        <v>0</v>
      </c>
      <c r="CD165" s="170">
        <f t="shared" si="146"/>
        <v>0</v>
      </c>
      <c r="CE165" s="170">
        <f t="shared" si="146"/>
        <v>0</v>
      </c>
      <c r="CF165" s="170">
        <f t="shared" si="146"/>
        <v>0</v>
      </c>
      <c r="CG165" s="170">
        <f t="shared" si="146"/>
        <v>0</v>
      </c>
      <c r="CH165" s="170">
        <f t="shared" si="146"/>
        <v>0</v>
      </c>
    </row>
    <row r="166" spans="6:86" outlineLevel="1" x14ac:dyDescent="0.2">
      <c r="F166" s="96">
        <f>Ts_First_Fin_Yr-1+ROWS(F$120:F166)</f>
        <v>2070</v>
      </c>
      <c r="G166" s="18">
        <f t="shared" si="137"/>
        <v>15</v>
      </c>
      <c r="H166" s="45">
        <f t="shared" si="138"/>
        <v>0.65930837479856663</v>
      </c>
      <c r="J166" s="170">
        <f t="shared" si="139"/>
        <v>0</v>
      </c>
      <c r="K166" s="170">
        <f t="shared" si="139"/>
        <v>0</v>
      </c>
      <c r="L166" s="170">
        <f t="shared" si="139"/>
        <v>0</v>
      </c>
      <c r="M166" s="170">
        <f t="shared" si="139"/>
        <v>0</v>
      </c>
      <c r="N166" s="170">
        <f t="shared" si="139"/>
        <v>0</v>
      </c>
      <c r="O166" s="170">
        <f t="shared" si="139"/>
        <v>0</v>
      </c>
      <c r="P166" s="170">
        <f t="shared" si="139"/>
        <v>0</v>
      </c>
      <c r="Q166" s="170">
        <f t="shared" si="139"/>
        <v>0</v>
      </c>
      <c r="R166" s="170">
        <f t="shared" si="139"/>
        <v>0</v>
      </c>
      <c r="S166" s="170">
        <f t="shared" si="139"/>
        <v>0</v>
      </c>
      <c r="T166" s="170">
        <f t="shared" si="140"/>
        <v>0</v>
      </c>
      <c r="U166" s="170">
        <f t="shared" si="140"/>
        <v>0</v>
      </c>
      <c r="V166" s="170">
        <f t="shared" si="140"/>
        <v>0</v>
      </c>
      <c r="W166" s="170">
        <f t="shared" si="140"/>
        <v>0</v>
      </c>
      <c r="X166" s="170">
        <f t="shared" si="140"/>
        <v>0</v>
      </c>
      <c r="Y166" s="170">
        <f t="shared" si="140"/>
        <v>0</v>
      </c>
      <c r="Z166" s="170">
        <f t="shared" si="140"/>
        <v>0</v>
      </c>
      <c r="AA166" s="170">
        <f t="shared" si="140"/>
        <v>0</v>
      </c>
      <c r="AB166" s="170">
        <f t="shared" si="140"/>
        <v>0</v>
      </c>
      <c r="AC166" s="170">
        <f t="shared" si="140"/>
        <v>0</v>
      </c>
      <c r="AD166" s="170">
        <f t="shared" si="141"/>
        <v>0</v>
      </c>
      <c r="AE166" s="170">
        <f t="shared" si="141"/>
        <v>0</v>
      </c>
      <c r="AF166" s="170">
        <f t="shared" si="141"/>
        <v>0</v>
      </c>
      <c r="AG166" s="170">
        <f t="shared" si="141"/>
        <v>0</v>
      </c>
      <c r="AH166" s="170">
        <f t="shared" si="141"/>
        <v>0</v>
      </c>
      <c r="AI166" s="170">
        <f t="shared" si="141"/>
        <v>0</v>
      </c>
      <c r="AJ166" s="170">
        <f t="shared" si="141"/>
        <v>0</v>
      </c>
      <c r="AK166" s="170">
        <f t="shared" si="141"/>
        <v>0</v>
      </c>
      <c r="AL166" s="170">
        <f t="shared" si="141"/>
        <v>0</v>
      </c>
      <c r="AM166" s="170">
        <f t="shared" si="141"/>
        <v>0</v>
      </c>
      <c r="AN166" s="170">
        <f t="shared" si="142"/>
        <v>0</v>
      </c>
      <c r="AO166" s="170">
        <f t="shared" si="142"/>
        <v>0</v>
      </c>
      <c r="AP166" s="170">
        <f t="shared" si="142"/>
        <v>0</v>
      </c>
      <c r="AQ166" s="170">
        <f t="shared" si="142"/>
        <v>0</v>
      </c>
      <c r="AR166" s="170">
        <f t="shared" si="142"/>
        <v>0</v>
      </c>
      <c r="AS166" s="170">
        <f t="shared" si="142"/>
        <v>0</v>
      </c>
      <c r="AT166" s="170">
        <f t="shared" si="142"/>
        <v>0</v>
      </c>
      <c r="AU166" s="170">
        <f t="shared" si="142"/>
        <v>0</v>
      </c>
      <c r="AV166" s="170">
        <f t="shared" si="142"/>
        <v>0</v>
      </c>
      <c r="AW166" s="170">
        <f t="shared" si="142"/>
        <v>0</v>
      </c>
      <c r="AX166" s="170">
        <f t="shared" si="143"/>
        <v>0</v>
      </c>
      <c r="AY166" s="170">
        <f t="shared" si="143"/>
        <v>0</v>
      </c>
      <c r="AZ166" s="170">
        <f t="shared" si="143"/>
        <v>0</v>
      </c>
      <c r="BA166" s="170">
        <f t="shared" si="143"/>
        <v>0</v>
      </c>
      <c r="BB166" s="170">
        <f t="shared" si="143"/>
        <v>0</v>
      </c>
      <c r="BC166" s="170">
        <f t="shared" si="143"/>
        <v>0</v>
      </c>
      <c r="BD166" s="170">
        <f t="shared" si="143"/>
        <v>0</v>
      </c>
      <c r="BE166" s="170">
        <f t="shared" si="143"/>
        <v>4.3953891653237778E-2</v>
      </c>
      <c r="BF166" s="170">
        <f t="shared" si="143"/>
        <v>4.3953891653237778E-2</v>
      </c>
      <c r="BG166" s="170">
        <f t="shared" si="143"/>
        <v>4.3953891653237778E-2</v>
      </c>
      <c r="BH166" s="170">
        <f t="shared" si="144"/>
        <v>4.3953891653237778E-2</v>
      </c>
      <c r="BI166" s="170">
        <f t="shared" si="144"/>
        <v>4.3953891653237778E-2</v>
      </c>
      <c r="BJ166" s="170">
        <f t="shared" si="144"/>
        <v>4.3953891653237778E-2</v>
      </c>
      <c r="BK166" s="170">
        <f t="shared" si="144"/>
        <v>4.3953891653237778E-2</v>
      </c>
      <c r="BL166" s="170">
        <f t="shared" si="144"/>
        <v>4.3953891653237778E-2</v>
      </c>
      <c r="BM166" s="170">
        <f t="shared" si="144"/>
        <v>4.3953891653237778E-2</v>
      </c>
      <c r="BN166" s="170">
        <f t="shared" si="144"/>
        <v>4.3953891653237778E-2</v>
      </c>
      <c r="BO166" s="170">
        <f t="shared" si="144"/>
        <v>4.3953891653237778E-2</v>
      </c>
      <c r="BP166" s="170">
        <f t="shared" si="144"/>
        <v>4.3953891653237778E-2</v>
      </c>
      <c r="BQ166" s="170">
        <f t="shared" si="144"/>
        <v>4.3953891653237778E-2</v>
      </c>
      <c r="BR166" s="170">
        <f t="shared" si="145"/>
        <v>4.3953891653237778E-2</v>
      </c>
      <c r="BS166" s="170">
        <f t="shared" si="145"/>
        <v>4.3953891653237778E-2</v>
      </c>
      <c r="BT166" s="170">
        <f t="shared" si="145"/>
        <v>0</v>
      </c>
      <c r="BU166" s="170">
        <f t="shared" si="145"/>
        <v>0</v>
      </c>
      <c r="BV166" s="170">
        <f t="shared" si="145"/>
        <v>0</v>
      </c>
      <c r="BW166" s="170">
        <f t="shared" si="145"/>
        <v>0</v>
      </c>
      <c r="BX166" s="170">
        <f t="shared" si="145"/>
        <v>0</v>
      </c>
      <c r="BY166" s="170">
        <f t="shared" si="145"/>
        <v>0</v>
      </c>
      <c r="BZ166" s="170">
        <f t="shared" si="145"/>
        <v>0</v>
      </c>
      <c r="CA166" s="170">
        <f t="shared" si="145"/>
        <v>0</v>
      </c>
      <c r="CB166" s="170">
        <f t="shared" si="146"/>
        <v>0</v>
      </c>
      <c r="CC166" s="170">
        <f t="shared" si="146"/>
        <v>0</v>
      </c>
      <c r="CD166" s="170">
        <f t="shared" si="146"/>
        <v>0</v>
      </c>
      <c r="CE166" s="170">
        <f t="shared" si="146"/>
        <v>0</v>
      </c>
      <c r="CF166" s="170">
        <f t="shared" si="146"/>
        <v>0</v>
      </c>
      <c r="CG166" s="170">
        <f t="shared" si="146"/>
        <v>0</v>
      </c>
      <c r="CH166" s="170">
        <f t="shared" si="146"/>
        <v>0</v>
      </c>
    </row>
    <row r="167" spans="6:86" outlineLevel="1" x14ac:dyDescent="0.2">
      <c r="F167" s="96">
        <f>Ts_First_Fin_Yr-1+ROWS(F$120:F167)</f>
        <v>2071</v>
      </c>
      <c r="G167" s="18">
        <f t="shared" si="137"/>
        <v>15</v>
      </c>
      <c r="H167" s="45">
        <f t="shared" si="138"/>
        <v>0.65048298710441255</v>
      </c>
      <c r="J167" s="170">
        <f t="shared" si="139"/>
        <v>0</v>
      </c>
      <c r="K167" s="170">
        <f t="shared" si="139"/>
        <v>0</v>
      </c>
      <c r="L167" s="170">
        <f t="shared" si="139"/>
        <v>0</v>
      </c>
      <c r="M167" s="170">
        <f t="shared" si="139"/>
        <v>0</v>
      </c>
      <c r="N167" s="170">
        <f t="shared" si="139"/>
        <v>0</v>
      </c>
      <c r="O167" s="170">
        <f t="shared" si="139"/>
        <v>0</v>
      </c>
      <c r="P167" s="170">
        <f t="shared" si="139"/>
        <v>0</v>
      </c>
      <c r="Q167" s="170">
        <f t="shared" si="139"/>
        <v>0</v>
      </c>
      <c r="R167" s="170">
        <f t="shared" si="139"/>
        <v>0</v>
      </c>
      <c r="S167" s="170">
        <f t="shared" si="139"/>
        <v>0</v>
      </c>
      <c r="T167" s="170">
        <f t="shared" si="140"/>
        <v>0</v>
      </c>
      <c r="U167" s="170">
        <f t="shared" si="140"/>
        <v>0</v>
      </c>
      <c r="V167" s="170">
        <f t="shared" si="140"/>
        <v>0</v>
      </c>
      <c r="W167" s="170">
        <f t="shared" si="140"/>
        <v>0</v>
      </c>
      <c r="X167" s="170">
        <f t="shared" si="140"/>
        <v>0</v>
      </c>
      <c r="Y167" s="170">
        <f t="shared" si="140"/>
        <v>0</v>
      </c>
      <c r="Z167" s="170">
        <f t="shared" si="140"/>
        <v>0</v>
      </c>
      <c r="AA167" s="170">
        <f t="shared" si="140"/>
        <v>0</v>
      </c>
      <c r="AB167" s="170">
        <f t="shared" si="140"/>
        <v>0</v>
      </c>
      <c r="AC167" s="170">
        <f t="shared" si="140"/>
        <v>0</v>
      </c>
      <c r="AD167" s="170">
        <f t="shared" si="141"/>
        <v>0</v>
      </c>
      <c r="AE167" s="170">
        <f t="shared" si="141"/>
        <v>0</v>
      </c>
      <c r="AF167" s="170">
        <f t="shared" si="141"/>
        <v>0</v>
      </c>
      <c r="AG167" s="170">
        <f t="shared" si="141"/>
        <v>0</v>
      </c>
      <c r="AH167" s="170">
        <f t="shared" si="141"/>
        <v>0</v>
      </c>
      <c r="AI167" s="170">
        <f t="shared" si="141"/>
        <v>0</v>
      </c>
      <c r="AJ167" s="170">
        <f t="shared" si="141"/>
        <v>0</v>
      </c>
      <c r="AK167" s="170">
        <f t="shared" si="141"/>
        <v>0</v>
      </c>
      <c r="AL167" s="170">
        <f t="shared" si="141"/>
        <v>0</v>
      </c>
      <c r="AM167" s="170">
        <f t="shared" si="141"/>
        <v>0</v>
      </c>
      <c r="AN167" s="170">
        <f t="shared" si="142"/>
        <v>0</v>
      </c>
      <c r="AO167" s="170">
        <f t="shared" si="142"/>
        <v>0</v>
      </c>
      <c r="AP167" s="170">
        <f t="shared" si="142"/>
        <v>0</v>
      </c>
      <c r="AQ167" s="170">
        <f t="shared" si="142"/>
        <v>0</v>
      </c>
      <c r="AR167" s="170">
        <f t="shared" si="142"/>
        <v>0</v>
      </c>
      <c r="AS167" s="170">
        <f t="shared" si="142"/>
        <v>0</v>
      </c>
      <c r="AT167" s="170">
        <f t="shared" si="142"/>
        <v>0</v>
      </c>
      <c r="AU167" s="170">
        <f t="shared" si="142"/>
        <v>0</v>
      </c>
      <c r="AV167" s="170">
        <f t="shared" si="142"/>
        <v>0</v>
      </c>
      <c r="AW167" s="170">
        <f t="shared" si="142"/>
        <v>0</v>
      </c>
      <c r="AX167" s="170">
        <f t="shared" si="143"/>
        <v>0</v>
      </c>
      <c r="AY167" s="170">
        <f t="shared" si="143"/>
        <v>0</v>
      </c>
      <c r="AZ167" s="170">
        <f t="shared" si="143"/>
        <v>0</v>
      </c>
      <c r="BA167" s="170">
        <f t="shared" si="143"/>
        <v>0</v>
      </c>
      <c r="BB167" s="170">
        <f t="shared" si="143"/>
        <v>0</v>
      </c>
      <c r="BC167" s="170">
        <f t="shared" si="143"/>
        <v>0</v>
      </c>
      <c r="BD167" s="170">
        <f t="shared" si="143"/>
        <v>0</v>
      </c>
      <c r="BE167" s="170">
        <f t="shared" si="143"/>
        <v>0</v>
      </c>
      <c r="BF167" s="170">
        <f t="shared" si="143"/>
        <v>4.3365532473627504E-2</v>
      </c>
      <c r="BG167" s="170">
        <f t="shared" si="143"/>
        <v>4.3365532473627504E-2</v>
      </c>
      <c r="BH167" s="170">
        <f t="shared" si="144"/>
        <v>4.3365532473627504E-2</v>
      </c>
      <c r="BI167" s="170">
        <f t="shared" si="144"/>
        <v>4.3365532473627504E-2</v>
      </c>
      <c r="BJ167" s="170">
        <f t="shared" si="144"/>
        <v>4.3365532473627504E-2</v>
      </c>
      <c r="BK167" s="170">
        <f t="shared" si="144"/>
        <v>4.3365532473627504E-2</v>
      </c>
      <c r="BL167" s="170">
        <f t="shared" si="144"/>
        <v>4.3365532473627504E-2</v>
      </c>
      <c r="BM167" s="170">
        <f t="shared" si="144"/>
        <v>4.3365532473627504E-2</v>
      </c>
      <c r="BN167" s="170">
        <f t="shared" si="144"/>
        <v>4.3365532473627504E-2</v>
      </c>
      <c r="BO167" s="170">
        <f t="shared" si="144"/>
        <v>4.3365532473627504E-2</v>
      </c>
      <c r="BP167" s="170">
        <f t="shared" si="144"/>
        <v>4.3365532473627504E-2</v>
      </c>
      <c r="BQ167" s="170">
        <f t="shared" si="144"/>
        <v>4.3365532473627504E-2</v>
      </c>
      <c r="BR167" s="170">
        <f t="shared" si="145"/>
        <v>4.3365532473627504E-2</v>
      </c>
      <c r="BS167" s="170">
        <f t="shared" si="145"/>
        <v>4.3365532473627504E-2</v>
      </c>
      <c r="BT167" s="170">
        <f t="shared" si="145"/>
        <v>4.3365532473627504E-2</v>
      </c>
      <c r="BU167" s="170">
        <f t="shared" si="145"/>
        <v>0</v>
      </c>
      <c r="BV167" s="170">
        <f t="shared" si="145"/>
        <v>0</v>
      </c>
      <c r="BW167" s="170">
        <f t="shared" si="145"/>
        <v>0</v>
      </c>
      <c r="BX167" s="170">
        <f t="shared" si="145"/>
        <v>0</v>
      </c>
      <c r="BY167" s="170">
        <f t="shared" si="145"/>
        <v>0</v>
      </c>
      <c r="BZ167" s="170">
        <f t="shared" si="145"/>
        <v>0</v>
      </c>
      <c r="CA167" s="170">
        <f t="shared" si="145"/>
        <v>0</v>
      </c>
      <c r="CB167" s="170">
        <f t="shared" si="146"/>
        <v>0</v>
      </c>
      <c r="CC167" s="170">
        <f t="shared" si="146"/>
        <v>0</v>
      </c>
      <c r="CD167" s="170">
        <f t="shared" si="146"/>
        <v>0</v>
      </c>
      <c r="CE167" s="170">
        <f t="shared" si="146"/>
        <v>0</v>
      </c>
      <c r="CF167" s="170">
        <f t="shared" si="146"/>
        <v>0</v>
      </c>
      <c r="CG167" s="170">
        <f t="shared" si="146"/>
        <v>0</v>
      </c>
      <c r="CH167" s="170">
        <f t="shared" si="146"/>
        <v>0</v>
      </c>
    </row>
    <row r="168" spans="6:86" outlineLevel="1" x14ac:dyDescent="0.2">
      <c r="F168" s="96">
        <f>Ts_First_Fin_Yr-1+ROWS(F$120:F168)</f>
        <v>2072</v>
      </c>
      <c r="G168" s="18">
        <f t="shared" si="137"/>
        <v>15</v>
      </c>
      <c r="H168" s="45">
        <f t="shared" si="138"/>
        <v>0.64010017805246666</v>
      </c>
      <c r="J168" s="170">
        <f t="shared" si="139"/>
        <v>0</v>
      </c>
      <c r="K168" s="170">
        <f t="shared" si="139"/>
        <v>0</v>
      </c>
      <c r="L168" s="170">
        <f t="shared" si="139"/>
        <v>0</v>
      </c>
      <c r="M168" s="170">
        <f t="shared" si="139"/>
        <v>0</v>
      </c>
      <c r="N168" s="170">
        <f t="shared" si="139"/>
        <v>0</v>
      </c>
      <c r="O168" s="170">
        <f t="shared" si="139"/>
        <v>0</v>
      </c>
      <c r="P168" s="170">
        <f t="shared" si="139"/>
        <v>0</v>
      </c>
      <c r="Q168" s="170">
        <f t="shared" si="139"/>
        <v>0</v>
      </c>
      <c r="R168" s="170">
        <f t="shared" si="139"/>
        <v>0</v>
      </c>
      <c r="S168" s="170">
        <f t="shared" si="139"/>
        <v>0</v>
      </c>
      <c r="T168" s="170">
        <f t="shared" si="140"/>
        <v>0</v>
      </c>
      <c r="U168" s="170">
        <f t="shared" si="140"/>
        <v>0</v>
      </c>
      <c r="V168" s="170">
        <f t="shared" si="140"/>
        <v>0</v>
      </c>
      <c r="W168" s="170">
        <f t="shared" si="140"/>
        <v>0</v>
      </c>
      <c r="X168" s="170">
        <f t="shared" si="140"/>
        <v>0</v>
      </c>
      <c r="Y168" s="170">
        <f t="shared" si="140"/>
        <v>0</v>
      </c>
      <c r="Z168" s="170">
        <f t="shared" si="140"/>
        <v>0</v>
      </c>
      <c r="AA168" s="170">
        <f t="shared" si="140"/>
        <v>0</v>
      </c>
      <c r="AB168" s="170">
        <f t="shared" si="140"/>
        <v>0</v>
      </c>
      <c r="AC168" s="170">
        <f t="shared" si="140"/>
        <v>0</v>
      </c>
      <c r="AD168" s="170">
        <f t="shared" si="141"/>
        <v>0</v>
      </c>
      <c r="AE168" s="170">
        <f t="shared" si="141"/>
        <v>0</v>
      </c>
      <c r="AF168" s="170">
        <f t="shared" si="141"/>
        <v>0</v>
      </c>
      <c r="AG168" s="170">
        <f t="shared" si="141"/>
        <v>0</v>
      </c>
      <c r="AH168" s="170">
        <f t="shared" si="141"/>
        <v>0</v>
      </c>
      <c r="AI168" s="170">
        <f t="shared" si="141"/>
        <v>0</v>
      </c>
      <c r="AJ168" s="170">
        <f t="shared" si="141"/>
        <v>0</v>
      </c>
      <c r="AK168" s="170">
        <f t="shared" si="141"/>
        <v>0</v>
      </c>
      <c r="AL168" s="170">
        <f t="shared" si="141"/>
        <v>0</v>
      </c>
      <c r="AM168" s="170">
        <f t="shared" si="141"/>
        <v>0</v>
      </c>
      <c r="AN168" s="170">
        <f t="shared" si="142"/>
        <v>0</v>
      </c>
      <c r="AO168" s="170">
        <f t="shared" si="142"/>
        <v>0</v>
      </c>
      <c r="AP168" s="170">
        <f t="shared" si="142"/>
        <v>0</v>
      </c>
      <c r="AQ168" s="170">
        <f t="shared" si="142"/>
        <v>0</v>
      </c>
      <c r="AR168" s="170">
        <f t="shared" si="142"/>
        <v>0</v>
      </c>
      <c r="AS168" s="170">
        <f t="shared" si="142"/>
        <v>0</v>
      </c>
      <c r="AT168" s="170">
        <f t="shared" si="142"/>
        <v>0</v>
      </c>
      <c r="AU168" s="170">
        <f t="shared" si="142"/>
        <v>0</v>
      </c>
      <c r="AV168" s="170">
        <f t="shared" si="142"/>
        <v>0</v>
      </c>
      <c r="AW168" s="170">
        <f t="shared" si="142"/>
        <v>0</v>
      </c>
      <c r="AX168" s="170">
        <f t="shared" si="143"/>
        <v>0</v>
      </c>
      <c r="AY168" s="170">
        <f t="shared" si="143"/>
        <v>0</v>
      </c>
      <c r="AZ168" s="170">
        <f t="shared" si="143"/>
        <v>0</v>
      </c>
      <c r="BA168" s="170">
        <f t="shared" si="143"/>
        <v>0</v>
      </c>
      <c r="BB168" s="170">
        <f t="shared" si="143"/>
        <v>0</v>
      </c>
      <c r="BC168" s="170">
        <f t="shared" si="143"/>
        <v>0</v>
      </c>
      <c r="BD168" s="170">
        <f t="shared" si="143"/>
        <v>0</v>
      </c>
      <c r="BE168" s="170">
        <f t="shared" si="143"/>
        <v>0</v>
      </c>
      <c r="BF168" s="170">
        <f t="shared" si="143"/>
        <v>0</v>
      </c>
      <c r="BG168" s="170">
        <f t="shared" si="143"/>
        <v>4.2673345203497776E-2</v>
      </c>
      <c r="BH168" s="170">
        <f t="shared" si="144"/>
        <v>4.2673345203497776E-2</v>
      </c>
      <c r="BI168" s="170">
        <f t="shared" si="144"/>
        <v>4.2673345203497776E-2</v>
      </c>
      <c r="BJ168" s="170">
        <f t="shared" si="144"/>
        <v>4.2673345203497776E-2</v>
      </c>
      <c r="BK168" s="170">
        <f t="shared" si="144"/>
        <v>4.2673345203497776E-2</v>
      </c>
      <c r="BL168" s="170">
        <f t="shared" si="144"/>
        <v>4.2673345203497776E-2</v>
      </c>
      <c r="BM168" s="170">
        <f t="shared" si="144"/>
        <v>4.2673345203497776E-2</v>
      </c>
      <c r="BN168" s="170">
        <f t="shared" si="144"/>
        <v>4.2673345203497776E-2</v>
      </c>
      <c r="BO168" s="170">
        <f t="shared" si="144"/>
        <v>4.2673345203497776E-2</v>
      </c>
      <c r="BP168" s="170">
        <f t="shared" si="144"/>
        <v>4.2673345203497776E-2</v>
      </c>
      <c r="BQ168" s="170">
        <f t="shared" si="144"/>
        <v>4.2673345203497776E-2</v>
      </c>
      <c r="BR168" s="170">
        <f t="shared" si="145"/>
        <v>4.2673345203497776E-2</v>
      </c>
      <c r="BS168" s="170">
        <f t="shared" si="145"/>
        <v>4.2673345203497776E-2</v>
      </c>
      <c r="BT168" s="170">
        <f t="shared" si="145"/>
        <v>4.2673345203497776E-2</v>
      </c>
      <c r="BU168" s="170">
        <f t="shared" si="145"/>
        <v>4.2673345203497776E-2</v>
      </c>
      <c r="BV168" s="170">
        <f t="shared" si="145"/>
        <v>0</v>
      </c>
      <c r="BW168" s="170">
        <f t="shared" si="145"/>
        <v>0</v>
      </c>
      <c r="BX168" s="170">
        <f t="shared" si="145"/>
        <v>0</v>
      </c>
      <c r="BY168" s="170">
        <f t="shared" si="145"/>
        <v>0</v>
      </c>
      <c r="BZ168" s="170">
        <f t="shared" si="145"/>
        <v>0</v>
      </c>
      <c r="CA168" s="170">
        <f t="shared" si="145"/>
        <v>0</v>
      </c>
      <c r="CB168" s="170">
        <f t="shared" si="146"/>
        <v>0</v>
      </c>
      <c r="CC168" s="170">
        <f t="shared" si="146"/>
        <v>0</v>
      </c>
      <c r="CD168" s="170">
        <f t="shared" si="146"/>
        <v>0</v>
      </c>
      <c r="CE168" s="170">
        <f t="shared" si="146"/>
        <v>0</v>
      </c>
      <c r="CF168" s="170">
        <f t="shared" si="146"/>
        <v>0</v>
      </c>
      <c r="CG168" s="170">
        <f t="shared" si="146"/>
        <v>0</v>
      </c>
      <c r="CH168" s="170">
        <f t="shared" si="146"/>
        <v>0</v>
      </c>
    </row>
    <row r="169" spans="6:86" outlineLevel="1" x14ac:dyDescent="0.2">
      <c r="F169" s="96">
        <f>Ts_First_Fin_Yr-1+ROWS(F$120:F169)</f>
        <v>2073</v>
      </c>
      <c r="G169" s="18">
        <f t="shared" si="137"/>
        <v>15</v>
      </c>
      <c r="H169" s="45">
        <f t="shared" si="138"/>
        <v>0.63335135216870186</v>
      </c>
      <c r="J169" s="170">
        <f t="shared" si="139"/>
        <v>0</v>
      </c>
      <c r="K169" s="170">
        <f t="shared" si="139"/>
        <v>0</v>
      </c>
      <c r="L169" s="170">
        <f t="shared" si="139"/>
        <v>0</v>
      </c>
      <c r="M169" s="170">
        <f t="shared" si="139"/>
        <v>0</v>
      </c>
      <c r="N169" s="170">
        <f t="shared" si="139"/>
        <v>0</v>
      </c>
      <c r="O169" s="170">
        <f t="shared" si="139"/>
        <v>0</v>
      </c>
      <c r="P169" s="170">
        <f t="shared" si="139"/>
        <v>0</v>
      </c>
      <c r="Q169" s="170">
        <f t="shared" si="139"/>
        <v>0</v>
      </c>
      <c r="R169" s="170">
        <f t="shared" si="139"/>
        <v>0</v>
      </c>
      <c r="S169" s="170">
        <f t="shared" si="139"/>
        <v>0</v>
      </c>
      <c r="T169" s="170">
        <f t="shared" si="140"/>
        <v>0</v>
      </c>
      <c r="U169" s="170">
        <f t="shared" si="140"/>
        <v>0</v>
      </c>
      <c r="V169" s="170">
        <f t="shared" si="140"/>
        <v>0</v>
      </c>
      <c r="W169" s="170">
        <f t="shared" si="140"/>
        <v>0</v>
      </c>
      <c r="X169" s="170">
        <f t="shared" si="140"/>
        <v>0</v>
      </c>
      <c r="Y169" s="170">
        <f t="shared" si="140"/>
        <v>0</v>
      </c>
      <c r="Z169" s="170">
        <f t="shared" si="140"/>
        <v>0</v>
      </c>
      <c r="AA169" s="170">
        <f t="shared" si="140"/>
        <v>0</v>
      </c>
      <c r="AB169" s="170">
        <f t="shared" si="140"/>
        <v>0</v>
      </c>
      <c r="AC169" s="170">
        <f t="shared" si="140"/>
        <v>0</v>
      </c>
      <c r="AD169" s="170">
        <f t="shared" si="141"/>
        <v>0</v>
      </c>
      <c r="AE169" s="170">
        <f t="shared" si="141"/>
        <v>0</v>
      </c>
      <c r="AF169" s="170">
        <f t="shared" si="141"/>
        <v>0</v>
      </c>
      <c r="AG169" s="170">
        <f t="shared" si="141"/>
        <v>0</v>
      </c>
      <c r="AH169" s="170">
        <f t="shared" si="141"/>
        <v>0</v>
      </c>
      <c r="AI169" s="170">
        <f t="shared" si="141"/>
        <v>0</v>
      </c>
      <c r="AJ169" s="170">
        <f t="shared" si="141"/>
        <v>0</v>
      </c>
      <c r="AK169" s="170">
        <f t="shared" si="141"/>
        <v>0</v>
      </c>
      <c r="AL169" s="170">
        <f t="shared" si="141"/>
        <v>0</v>
      </c>
      <c r="AM169" s="170">
        <f t="shared" si="141"/>
        <v>0</v>
      </c>
      <c r="AN169" s="170">
        <f t="shared" si="142"/>
        <v>0</v>
      </c>
      <c r="AO169" s="170">
        <f t="shared" si="142"/>
        <v>0</v>
      </c>
      <c r="AP169" s="170">
        <f t="shared" si="142"/>
        <v>0</v>
      </c>
      <c r="AQ169" s="170">
        <f t="shared" si="142"/>
        <v>0</v>
      </c>
      <c r="AR169" s="170">
        <f t="shared" si="142"/>
        <v>0</v>
      </c>
      <c r="AS169" s="170">
        <f t="shared" si="142"/>
        <v>0</v>
      </c>
      <c r="AT169" s="170">
        <f t="shared" si="142"/>
        <v>0</v>
      </c>
      <c r="AU169" s="170">
        <f t="shared" si="142"/>
        <v>0</v>
      </c>
      <c r="AV169" s="170">
        <f t="shared" si="142"/>
        <v>0</v>
      </c>
      <c r="AW169" s="170">
        <f t="shared" si="142"/>
        <v>0</v>
      </c>
      <c r="AX169" s="170">
        <f t="shared" si="143"/>
        <v>0</v>
      </c>
      <c r="AY169" s="170">
        <f t="shared" si="143"/>
        <v>0</v>
      </c>
      <c r="AZ169" s="170">
        <f t="shared" si="143"/>
        <v>0</v>
      </c>
      <c r="BA169" s="170">
        <f t="shared" si="143"/>
        <v>0</v>
      </c>
      <c r="BB169" s="170">
        <f t="shared" si="143"/>
        <v>0</v>
      </c>
      <c r="BC169" s="170">
        <f t="shared" si="143"/>
        <v>0</v>
      </c>
      <c r="BD169" s="170">
        <f t="shared" si="143"/>
        <v>0</v>
      </c>
      <c r="BE169" s="170">
        <f t="shared" si="143"/>
        <v>0</v>
      </c>
      <c r="BF169" s="170">
        <f t="shared" si="143"/>
        <v>0</v>
      </c>
      <c r="BG169" s="170">
        <f t="shared" si="143"/>
        <v>0</v>
      </c>
      <c r="BH169" s="170">
        <f t="shared" si="144"/>
        <v>4.2223423477913455E-2</v>
      </c>
      <c r="BI169" s="170">
        <f t="shared" si="144"/>
        <v>4.2223423477913455E-2</v>
      </c>
      <c r="BJ169" s="170">
        <f t="shared" si="144"/>
        <v>4.2223423477913455E-2</v>
      </c>
      <c r="BK169" s="170">
        <f t="shared" si="144"/>
        <v>4.2223423477913455E-2</v>
      </c>
      <c r="BL169" s="170">
        <f t="shared" si="144"/>
        <v>4.2223423477913455E-2</v>
      </c>
      <c r="BM169" s="170">
        <f t="shared" si="144"/>
        <v>4.2223423477913455E-2</v>
      </c>
      <c r="BN169" s="170">
        <f t="shared" si="144"/>
        <v>4.2223423477913455E-2</v>
      </c>
      <c r="BO169" s="170">
        <f t="shared" si="144"/>
        <v>4.2223423477913455E-2</v>
      </c>
      <c r="BP169" s="170">
        <f t="shared" si="144"/>
        <v>4.2223423477913455E-2</v>
      </c>
      <c r="BQ169" s="170">
        <f t="shared" si="144"/>
        <v>4.2223423477913455E-2</v>
      </c>
      <c r="BR169" s="170">
        <f t="shared" si="145"/>
        <v>4.2223423477913455E-2</v>
      </c>
      <c r="BS169" s="170">
        <f t="shared" si="145"/>
        <v>4.2223423477913455E-2</v>
      </c>
      <c r="BT169" s="170">
        <f t="shared" si="145"/>
        <v>4.2223423477913455E-2</v>
      </c>
      <c r="BU169" s="170">
        <f t="shared" si="145"/>
        <v>4.2223423477913455E-2</v>
      </c>
      <c r="BV169" s="170">
        <f t="shared" si="145"/>
        <v>4.2223423477913455E-2</v>
      </c>
      <c r="BW169" s="170">
        <f t="shared" si="145"/>
        <v>0</v>
      </c>
      <c r="BX169" s="170">
        <f t="shared" si="145"/>
        <v>0</v>
      </c>
      <c r="BY169" s="170">
        <f t="shared" si="145"/>
        <v>0</v>
      </c>
      <c r="BZ169" s="170">
        <f t="shared" si="145"/>
        <v>0</v>
      </c>
      <c r="CA169" s="170">
        <f t="shared" si="145"/>
        <v>0</v>
      </c>
      <c r="CB169" s="170">
        <f t="shared" si="146"/>
        <v>0</v>
      </c>
      <c r="CC169" s="170">
        <f t="shared" si="146"/>
        <v>0</v>
      </c>
      <c r="CD169" s="170">
        <f t="shared" si="146"/>
        <v>0</v>
      </c>
      <c r="CE169" s="170">
        <f t="shared" si="146"/>
        <v>0</v>
      </c>
      <c r="CF169" s="170">
        <f t="shared" si="146"/>
        <v>0</v>
      </c>
      <c r="CG169" s="170">
        <f t="shared" si="146"/>
        <v>0</v>
      </c>
      <c r="CH169" s="170">
        <f t="shared" si="146"/>
        <v>0</v>
      </c>
    </row>
    <row r="170" spans="6:86" outlineLevel="1" x14ac:dyDescent="0.2">
      <c r="F170" s="96">
        <f>Ts_First_Fin_Yr-1+ROWS(F$120:F170)</f>
        <v>2074</v>
      </c>
      <c r="G170" s="18">
        <f t="shared" si="137"/>
        <v>15</v>
      </c>
      <c r="H170" s="45">
        <f t="shared" si="138"/>
        <v>0.62037284085376942</v>
      </c>
      <c r="J170" s="170">
        <f t="shared" ref="J170:S179" si="147">IF(OR(J$9&lt;=$F170,J$9&gt;($F170+$G170)),0,INDEX($J$114:$CH$114,MATCH($F170,$J$9:$CH$9,0))/$G170)</f>
        <v>0</v>
      </c>
      <c r="K170" s="170">
        <f t="shared" si="147"/>
        <v>0</v>
      </c>
      <c r="L170" s="170">
        <f t="shared" si="147"/>
        <v>0</v>
      </c>
      <c r="M170" s="170">
        <f t="shared" si="147"/>
        <v>0</v>
      </c>
      <c r="N170" s="170">
        <f t="shared" si="147"/>
        <v>0</v>
      </c>
      <c r="O170" s="170">
        <f t="shared" si="147"/>
        <v>0</v>
      </c>
      <c r="P170" s="170">
        <f t="shared" si="147"/>
        <v>0</v>
      </c>
      <c r="Q170" s="170">
        <f t="shared" si="147"/>
        <v>0</v>
      </c>
      <c r="R170" s="170">
        <f t="shared" si="147"/>
        <v>0</v>
      </c>
      <c r="S170" s="170">
        <f t="shared" si="147"/>
        <v>0</v>
      </c>
      <c r="T170" s="170">
        <f t="shared" ref="T170:AC179" si="148">IF(OR(T$9&lt;=$F170,T$9&gt;($F170+$G170)),0,INDEX($J$114:$CH$114,MATCH($F170,$J$9:$CH$9,0))/$G170)</f>
        <v>0</v>
      </c>
      <c r="U170" s="170">
        <f t="shared" si="148"/>
        <v>0</v>
      </c>
      <c r="V170" s="170">
        <f t="shared" si="148"/>
        <v>0</v>
      </c>
      <c r="W170" s="170">
        <f t="shared" si="148"/>
        <v>0</v>
      </c>
      <c r="X170" s="170">
        <f t="shared" si="148"/>
        <v>0</v>
      </c>
      <c r="Y170" s="170">
        <f t="shared" si="148"/>
        <v>0</v>
      </c>
      <c r="Z170" s="170">
        <f t="shared" si="148"/>
        <v>0</v>
      </c>
      <c r="AA170" s="170">
        <f t="shared" si="148"/>
        <v>0</v>
      </c>
      <c r="AB170" s="170">
        <f t="shared" si="148"/>
        <v>0</v>
      </c>
      <c r="AC170" s="170">
        <f t="shared" si="148"/>
        <v>0</v>
      </c>
      <c r="AD170" s="170">
        <f t="shared" ref="AD170:AM179" si="149">IF(OR(AD$9&lt;=$F170,AD$9&gt;($F170+$G170)),0,INDEX($J$114:$CH$114,MATCH($F170,$J$9:$CH$9,0))/$G170)</f>
        <v>0</v>
      </c>
      <c r="AE170" s="170">
        <f t="shared" si="149"/>
        <v>0</v>
      </c>
      <c r="AF170" s="170">
        <f t="shared" si="149"/>
        <v>0</v>
      </c>
      <c r="AG170" s="170">
        <f t="shared" si="149"/>
        <v>0</v>
      </c>
      <c r="AH170" s="170">
        <f t="shared" si="149"/>
        <v>0</v>
      </c>
      <c r="AI170" s="170">
        <f t="shared" si="149"/>
        <v>0</v>
      </c>
      <c r="AJ170" s="170">
        <f t="shared" si="149"/>
        <v>0</v>
      </c>
      <c r="AK170" s="170">
        <f t="shared" si="149"/>
        <v>0</v>
      </c>
      <c r="AL170" s="170">
        <f t="shared" si="149"/>
        <v>0</v>
      </c>
      <c r="AM170" s="170">
        <f t="shared" si="149"/>
        <v>0</v>
      </c>
      <c r="AN170" s="170">
        <f t="shared" ref="AN170:AW179" si="150">IF(OR(AN$9&lt;=$F170,AN$9&gt;($F170+$G170)),0,INDEX($J$114:$CH$114,MATCH($F170,$J$9:$CH$9,0))/$G170)</f>
        <v>0</v>
      </c>
      <c r="AO170" s="170">
        <f t="shared" si="150"/>
        <v>0</v>
      </c>
      <c r="AP170" s="170">
        <f t="shared" si="150"/>
        <v>0</v>
      </c>
      <c r="AQ170" s="170">
        <f t="shared" si="150"/>
        <v>0</v>
      </c>
      <c r="AR170" s="170">
        <f t="shared" si="150"/>
        <v>0</v>
      </c>
      <c r="AS170" s="170">
        <f t="shared" si="150"/>
        <v>0</v>
      </c>
      <c r="AT170" s="170">
        <f t="shared" si="150"/>
        <v>0</v>
      </c>
      <c r="AU170" s="170">
        <f t="shared" si="150"/>
        <v>0</v>
      </c>
      <c r="AV170" s="170">
        <f t="shared" si="150"/>
        <v>0</v>
      </c>
      <c r="AW170" s="170">
        <f t="shared" si="150"/>
        <v>0</v>
      </c>
      <c r="AX170" s="170">
        <f t="shared" ref="AX170:BG179" si="151">IF(OR(AX$9&lt;=$F170,AX$9&gt;($F170+$G170)),0,INDEX($J$114:$CH$114,MATCH($F170,$J$9:$CH$9,0))/$G170)</f>
        <v>0</v>
      </c>
      <c r="AY170" s="170">
        <f t="shared" si="151"/>
        <v>0</v>
      </c>
      <c r="AZ170" s="170">
        <f t="shared" si="151"/>
        <v>0</v>
      </c>
      <c r="BA170" s="170">
        <f t="shared" si="151"/>
        <v>0</v>
      </c>
      <c r="BB170" s="170">
        <f t="shared" si="151"/>
        <v>0</v>
      </c>
      <c r="BC170" s="170">
        <f t="shared" si="151"/>
        <v>0</v>
      </c>
      <c r="BD170" s="170">
        <f t="shared" si="151"/>
        <v>0</v>
      </c>
      <c r="BE170" s="170">
        <f t="shared" si="151"/>
        <v>0</v>
      </c>
      <c r="BF170" s="170">
        <f t="shared" si="151"/>
        <v>0</v>
      </c>
      <c r="BG170" s="170">
        <f t="shared" si="151"/>
        <v>0</v>
      </c>
      <c r="BH170" s="170">
        <f t="shared" ref="BH170:BQ179" si="152">IF(OR(BH$9&lt;=$F170,BH$9&gt;($F170+$G170)),0,INDEX($J$114:$CH$114,MATCH($F170,$J$9:$CH$9,0))/$G170)</f>
        <v>0</v>
      </c>
      <c r="BI170" s="170">
        <f t="shared" si="152"/>
        <v>4.1358189390251293E-2</v>
      </c>
      <c r="BJ170" s="170">
        <f t="shared" si="152"/>
        <v>4.1358189390251293E-2</v>
      </c>
      <c r="BK170" s="170">
        <f t="shared" si="152"/>
        <v>4.1358189390251293E-2</v>
      </c>
      <c r="BL170" s="170">
        <f t="shared" si="152"/>
        <v>4.1358189390251293E-2</v>
      </c>
      <c r="BM170" s="170">
        <f t="shared" si="152"/>
        <v>4.1358189390251293E-2</v>
      </c>
      <c r="BN170" s="170">
        <f t="shared" si="152"/>
        <v>4.1358189390251293E-2</v>
      </c>
      <c r="BO170" s="170">
        <f t="shared" si="152"/>
        <v>4.1358189390251293E-2</v>
      </c>
      <c r="BP170" s="170">
        <f t="shared" si="152"/>
        <v>4.1358189390251293E-2</v>
      </c>
      <c r="BQ170" s="170">
        <f t="shared" si="152"/>
        <v>4.1358189390251293E-2</v>
      </c>
      <c r="BR170" s="170">
        <f t="shared" ref="BR170:CA179" si="153">IF(OR(BR$9&lt;=$F170,BR$9&gt;($F170+$G170)),0,INDEX($J$114:$CH$114,MATCH($F170,$J$9:$CH$9,0))/$G170)</f>
        <v>4.1358189390251293E-2</v>
      </c>
      <c r="BS170" s="170">
        <f t="shared" si="153"/>
        <v>4.1358189390251293E-2</v>
      </c>
      <c r="BT170" s="170">
        <f t="shared" si="153"/>
        <v>4.1358189390251293E-2</v>
      </c>
      <c r="BU170" s="170">
        <f t="shared" si="153"/>
        <v>4.1358189390251293E-2</v>
      </c>
      <c r="BV170" s="170">
        <f t="shared" si="153"/>
        <v>4.1358189390251293E-2</v>
      </c>
      <c r="BW170" s="170">
        <f t="shared" si="153"/>
        <v>4.1358189390251293E-2</v>
      </c>
      <c r="BX170" s="170">
        <f t="shared" si="153"/>
        <v>0</v>
      </c>
      <c r="BY170" s="170">
        <f t="shared" si="153"/>
        <v>0</v>
      </c>
      <c r="BZ170" s="170">
        <f t="shared" si="153"/>
        <v>0</v>
      </c>
      <c r="CA170" s="170">
        <f t="shared" si="153"/>
        <v>0</v>
      </c>
      <c r="CB170" s="170">
        <f t="shared" ref="CB170:CH179" si="154">IF(OR(CB$9&lt;=$F170,CB$9&gt;($F170+$G170)),0,INDEX($J$114:$CH$114,MATCH($F170,$J$9:$CH$9,0))/$G170)</f>
        <v>0</v>
      </c>
      <c r="CC170" s="170">
        <f t="shared" si="154"/>
        <v>0</v>
      </c>
      <c r="CD170" s="170">
        <f t="shared" si="154"/>
        <v>0</v>
      </c>
      <c r="CE170" s="170">
        <f t="shared" si="154"/>
        <v>0</v>
      </c>
      <c r="CF170" s="170">
        <f t="shared" si="154"/>
        <v>0</v>
      </c>
      <c r="CG170" s="170">
        <f t="shared" si="154"/>
        <v>0</v>
      </c>
      <c r="CH170" s="170">
        <f t="shared" si="154"/>
        <v>0</v>
      </c>
    </row>
    <row r="171" spans="6:86" outlineLevel="1" x14ac:dyDescent="0.2">
      <c r="F171" s="96">
        <f>Ts_First_Fin_Yr-1+ROWS(F$120:F171)</f>
        <v>2075</v>
      </c>
      <c r="G171" s="18">
        <f t="shared" si="137"/>
        <v>15</v>
      </c>
      <c r="H171" s="45">
        <f t="shared" si="138"/>
        <v>0.61206659361221261</v>
      </c>
      <c r="J171" s="170">
        <f t="shared" si="147"/>
        <v>0</v>
      </c>
      <c r="K171" s="170">
        <f t="shared" si="147"/>
        <v>0</v>
      </c>
      <c r="L171" s="170">
        <f t="shared" si="147"/>
        <v>0</v>
      </c>
      <c r="M171" s="170">
        <f t="shared" si="147"/>
        <v>0</v>
      </c>
      <c r="N171" s="170">
        <f t="shared" si="147"/>
        <v>0</v>
      </c>
      <c r="O171" s="170">
        <f t="shared" si="147"/>
        <v>0</v>
      </c>
      <c r="P171" s="170">
        <f t="shared" si="147"/>
        <v>0</v>
      </c>
      <c r="Q171" s="170">
        <f t="shared" si="147"/>
        <v>0</v>
      </c>
      <c r="R171" s="170">
        <f t="shared" si="147"/>
        <v>0</v>
      </c>
      <c r="S171" s="170">
        <f t="shared" si="147"/>
        <v>0</v>
      </c>
      <c r="T171" s="170">
        <f t="shared" si="148"/>
        <v>0</v>
      </c>
      <c r="U171" s="170">
        <f t="shared" si="148"/>
        <v>0</v>
      </c>
      <c r="V171" s="170">
        <f t="shared" si="148"/>
        <v>0</v>
      </c>
      <c r="W171" s="170">
        <f t="shared" si="148"/>
        <v>0</v>
      </c>
      <c r="X171" s="170">
        <f t="shared" si="148"/>
        <v>0</v>
      </c>
      <c r="Y171" s="170">
        <f t="shared" si="148"/>
        <v>0</v>
      </c>
      <c r="Z171" s="170">
        <f t="shared" si="148"/>
        <v>0</v>
      </c>
      <c r="AA171" s="170">
        <f t="shared" si="148"/>
        <v>0</v>
      </c>
      <c r="AB171" s="170">
        <f t="shared" si="148"/>
        <v>0</v>
      </c>
      <c r="AC171" s="170">
        <f t="shared" si="148"/>
        <v>0</v>
      </c>
      <c r="AD171" s="170">
        <f t="shared" si="149"/>
        <v>0</v>
      </c>
      <c r="AE171" s="170">
        <f t="shared" si="149"/>
        <v>0</v>
      </c>
      <c r="AF171" s="170">
        <f t="shared" si="149"/>
        <v>0</v>
      </c>
      <c r="AG171" s="170">
        <f t="shared" si="149"/>
        <v>0</v>
      </c>
      <c r="AH171" s="170">
        <f t="shared" si="149"/>
        <v>0</v>
      </c>
      <c r="AI171" s="170">
        <f t="shared" si="149"/>
        <v>0</v>
      </c>
      <c r="AJ171" s="170">
        <f t="shared" si="149"/>
        <v>0</v>
      </c>
      <c r="AK171" s="170">
        <f t="shared" si="149"/>
        <v>0</v>
      </c>
      <c r="AL171" s="170">
        <f t="shared" si="149"/>
        <v>0</v>
      </c>
      <c r="AM171" s="170">
        <f t="shared" si="149"/>
        <v>0</v>
      </c>
      <c r="AN171" s="170">
        <f t="shared" si="150"/>
        <v>0</v>
      </c>
      <c r="AO171" s="170">
        <f t="shared" si="150"/>
        <v>0</v>
      </c>
      <c r="AP171" s="170">
        <f t="shared" si="150"/>
        <v>0</v>
      </c>
      <c r="AQ171" s="170">
        <f t="shared" si="150"/>
        <v>0</v>
      </c>
      <c r="AR171" s="170">
        <f t="shared" si="150"/>
        <v>0</v>
      </c>
      <c r="AS171" s="170">
        <f t="shared" si="150"/>
        <v>0</v>
      </c>
      <c r="AT171" s="170">
        <f t="shared" si="150"/>
        <v>0</v>
      </c>
      <c r="AU171" s="170">
        <f t="shared" si="150"/>
        <v>0</v>
      </c>
      <c r="AV171" s="170">
        <f t="shared" si="150"/>
        <v>0</v>
      </c>
      <c r="AW171" s="170">
        <f t="shared" si="150"/>
        <v>0</v>
      </c>
      <c r="AX171" s="170">
        <f t="shared" si="151"/>
        <v>0</v>
      </c>
      <c r="AY171" s="170">
        <f t="shared" si="151"/>
        <v>0</v>
      </c>
      <c r="AZ171" s="170">
        <f t="shared" si="151"/>
        <v>0</v>
      </c>
      <c r="BA171" s="170">
        <f t="shared" si="151"/>
        <v>0</v>
      </c>
      <c r="BB171" s="170">
        <f t="shared" si="151"/>
        <v>0</v>
      </c>
      <c r="BC171" s="170">
        <f t="shared" si="151"/>
        <v>0</v>
      </c>
      <c r="BD171" s="170">
        <f t="shared" si="151"/>
        <v>0</v>
      </c>
      <c r="BE171" s="170">
        <f t="shared" si="151"/>
        <v>0</v>
      </c>
      <c r="BF171" s="170">
        <f t="shared" si="151"/>
        <v>0</v>
      </c>
      <c r="BG171" s="170">
        <f t="shared" si="151"/>
        <v>0</v>
      </c>
      <c r="BH171" s="170">
        <f t="shared" si="152"/>
        <v>0</v>
      </c>
      <c r="BI171" s="170">
        <f t="shared" si="152"/>
        <v>0</v>
      </c>
      <c r="BJ171" s="170">
        <f t="shared" si="152"/>
        <v>4.0804439574147505E-2</v>
      </c>
      <c r="BK171" s="170">
        <f t="shared" si="152"/>
        <v>4.0804439574147505E-2</v>
      </c>
      <c r="BL171" s="170">
        <f t="shared" si="152"/>
        <v>4.0804439574147505E-2</v>
      </c>
      <c r="BM171" s="170">
        <f t="shared" si="152"/>
        <v>4.0804439574147505E-2</v>
      </c>
      <c r="BN171" s="170">
        <f t="shared" si="152"/>
        <v>4.0804439574147505E-2</v>
      </c>
      <c r="BO171" s="170">
        <f t="shared" si="152"/>
        <v>4.0804439574147505E-2</v>
      </c>
      <c r="BP171" s="170">
        <f t="shared" si="152"/>
        <v>4.0804439574147505E-2</v>
      </c>
      <c r="BQ171" s="170">
        <f t="shared" si="152"/>
        <v>4.0804439574147505E-2</v>
      </c>
      <c r="BR171" s="170">
        <f t="shared" si="153"/>
        <v>4.0804439574147505E-2</v>
      </c>
      <c r="BS171" s="170">
        <f t="shared" si="153"/>
        <v>4.0804439574147505E-2</v>
      </c>
      <c r="BT171" s="170">
        <f t="shared" si="153"/>
        <v>4.0804439574147505E-2</v>
      </c>
      <c r="BU171" s="170">
        <f t="shared" si="153"/>
        <v>4.0804439574147505E-2</v>
      </c>
      <c r="BV171" s="170">
        <f t="shared" si="153"/>
        <v>4.0804439574147505E-2</v>
      </c>
      <c r="BW171" s="170">
        <f t="shared" si="153"/>
        <v>4.0804439574147505E-2</v>
      </c>
      <c r="BX171" s="170">
        <f t="shared" si="153"/>
        <v>4.0804439574147505E-2</v>
      </c>
      <c r="BY171" s="170">
        <f t="shared" si="153"/>
        <v>0</v>
      </c>
      <c r="BZ171" s="170">
        <f t="shared" si="153"/>
        <v>0</v>
      </c>
      <c r="CA171" s="170">
        <f t="shared" si="153"/>
        <v>0</v>
      </c>
      <c r="CB171" s="170">
        <f t="shared" si="154"/>
        <v>0</v>
      </c>
      <c r="CC171" s="170">
        <f t="shared" si="154"/>
        <v>0</v>
      </c>
      <c r="CD171" s="170">
        <f t="shared" si="154"/>
        <v>0</v>
      </c>
      <c r="CE171" s="170">
        <f t="shared" si="154"/>
        <v>0</v>
      </c>
      <c r="CF171" s="170">
        <f t="shared" si="154"/>
        <v>0</v>
      </c>
      <c r="CG171" s="170">
        <f t="shared" si="154"/>
        <v>0</v>
      </c>
      <c r="CH171" s="170">
        <f t="shared" si="154"/>
        <v>0</v>
      </c>
    </row>
    <row r="172" spans="6:86" outlineLevel="1" x14ac:dyDescent="0.2">
      <c r="F172" s="96">
        <f>Ts_First_Fin_Yr-1+ROWS(F$120:F172)</f>
        <v>2076</v>
      </c>
      <c r="G172" s="18">
        <f t="shared" si="137"/>
        <v>15</v>
      </c>
      <c r="H172" s="45">
        <f t="shared" si="138"/>
        <v>0.60687518908623961</v>
      </c>
      <c r="J172" s="170">
        <f t="shared" si="147"/>
        <v>0</v>
      </c>
      <c r="K172" s="170">
        <f t="shared" si="147"/>
        <v>0</v>
      </c>
      <c r="L172" s="170">
        <f t="shared" si="147"/>
        <v>0</v>
      </c>
      <c r="M172" s="170">
        <f t="shared" si="147"/>
        <v>0</v>
      </c>
      <c r="N172" s="170">
        <f t="shared" si="147"/>
        <v>0</v>
      </c>
      <c r="O172" s="170">
        <f t="shared" si="147"/>
        <v>0</v>
      </c>
      <c r="P172" s="170">
        <f t="shared" si="147"/>
        <v>0</v>
      </c>
      <c r="Q172" s="170">
        <f t="shared" si="147"/>
        <v>0</v>
      </c>
      <c r="R172" s="170">
        <f t="shared" si="147"/>
        <v>0</v>
      </c>
      <c r="S172" s="170">
        <f t="shared" si="147"/>
        <v>0</v>
      </c>
      <c r="T172" s="170">
        <f t="shared" si="148"/>
        <v>0</v>
      </c>
      <c r="U172" s="170">
        <f t="shared" si="148"/>
        <v>0</v>
      </c>
      <c r="V172" s="170">
        <f t="shared" si="148"/>
        <v>0</v>
      </c>
      <c r="W172" s="170">
        <f t="shared" si="148"/>
        <v>0</v>
      </c>
      <c r="X172" s="170">
        <f t="shared" si="148"/>
        <v>0</v>
      </c>
      <c r="Y172" s="170">
        <f t="shared" si="148"/>
        <v>0</v>
      </c>
      <c r="Z172" s="170">
        <f t="shared" si="148"/>
        <v>0</v>
      </c>
      <c r="AA172" s="170">
        <f t="shared" si="148"/>
        <v>0</v>
      </c>
      <c r="AB172" s="170">
        <f t="shared" si="148"/>
        <v>0</v>
      </c>
      <c r="AC172" s="170">
        <f t="shared" si="148"/>
        <v>0</v>
      </c>
      <c r="AD172" s="170">
        <f t="shared" si="149"/>
        <v>0</v>
      </c>
      <c r="AE172" s="170">
        <f t="shared" si="149"/>
        <v>0</v>
      </c>
      <c r="AF172" s="170">
        <f t="shared" si="149"/>
        <v>0</v>
      </c>
      <c r="AG172" s="170">
        <f t="shared" si="149"/>
        <v>0</v>
      </c>
      <c r="AH172" s="170">
        <f t="shared" si="149"/>
        <v>0</v>
      </c>
      <c r="AI172" s="170">
        <f t="shared" si="149"/>
        <v>0</v>
      </c>
      <c r="AJ172" s="170">
        <f t="shared" si="149"/>
        <v>0</v>
      </c>
      <c r="AK172" s="170">
        <f t="shared" si="149"/>
        <v>0</v>
      </c>
      <c r="AL172" s="170">
        <f t="shared" si="149"/>
        <v>0</v>
      </c>
      <c r="AM172" s="170">
        <f t="shared" si="149"/>
        <v>0</v>
      </c>
      <c r="AN172" s="170">
        <f t="shared" si="150"/>
        <v>0</v>
      </c>
      <c r="AO172" s="170">
        <f t="shared" si="150"/>
        <v>0</v>
      </c>
      <c r="AP172" s="170">
        <f t="shared" si="150"/>
        <v>0</v>
      </c>
      <c r="AQ172" s="170">
        <f t="shared" si="150"/>
        <v>0</v>
      </c>
      <c r="AR172" s="170">
        <f t="shared" si="150"/>
        <v>0</v>
      </c>
      <c r="AS172" s="170">
        <f t="shared" si="150"/>
        <v>0</v>
      </c>
      <c r="AT172" s="170">
        <f t="shared" si="150"/>
        <v>0</v>
      </c>
      <c r="AU172" s="170">
        <f t="shared" si="150"/>
        <v>0</v>
      </c>
      <c r="AV172" s="170">
        <f t="shared" si="150"/>
        <v>0</v>
      </c>
      <c r="AW172" s="170">
        <f t="shared" si="150"/>
        <v>0</v>
      </c>
      <c r="AX172" s="170">
        <f t="shared" si="151"/>
        <v>0</v>
      </c>
      <c r="AY172" s="170">
        <f t="shared" si="151"/>
        <v>0</v>
      </c>
      <c r="AZ172" s="170">
        <f t="shared" si="151"/>
        <v>0</v>
      </c>
      <c r="BA172" s="170">
        <f t="shared" si="151"/>
        <v>0</v>
      </c>
      <c r="BB172" s="170">
        <f t="shared" si="151"/>
        <v>0</v>
      </c>
      <c r="BC172" s="170">
        <f t="shared" si="151"/>
        <v>0</v>
      </c>
      <c r="BD172" s="170">
        <f t="shared" si="151"/>
        <v>0</v>
      </c>
      <c r="BE172" s="170">
        <f t="shared" si="151"/>
        <v>0</v>
      </c>
      <c r="BF172" s="170">
        <f t="shared" si="151"/>
        <v>0</v>
      </c>
      <c r="BG172" s="170">
        <f t="shared" si="151"/>
        <v>0</v>
      </c>
      <c r="BH172" s="170">
        <f t="shared" si="152"/>
        <v>0</v>
      </c>
      <c r="BI172" s="170">
        <f t="shared" si="152"/>
        <v>0</v>
      </c>
      <c r="BJ172" s="170">
        <f t="shared" si="152"/>
        <v>0</v>
      </c>
      <c r="BK172" s="170">
        <f t="shared" si="152"/>
        <v>4.0458345939082638E-2</v>
      </c>
      <c r="BL172" s="170">
        <f t="shared" si="152"/>
        <v>4.0458345939082638E-2</v>
      </c>
      <c r="BM172" s="170">
        <f t="shared" si="152"/>
        <v>4.0458345939082638E-2</v>
      </c>
      <c r="BN172" s="170">
        <f t="shared" si="152"/>
        <v>4.0458345939082638E-2</v>
      </c>
      <c r="BO172" s="170">
        <f t="shared" si="152"/>
        <v>4.0458345939082638E-2</v>
      </c>
      <c r="BP172" s="170">
        <f t="shared" si="152"/>
        <v>4.0458345939082638E-2</v>
      </c>
      <c r="BQ172" s="170">
        <f t="shared" si="152"/>
        <v>4.0458345939082638E-2</v>
      </c>
      <c r="BR172" s="170">
        <f t="shared" si="153"/>
        <v>4.0458345939082638E-2</v>
      </c>
      <c r="BS172" s="170">
        <f t="shared" si="153"/>
        <v>4.0458345939082638E-2</v>
      </c>
      <c r="BT172" s="170">
        <f t="shared" si="153"/>
        <v>4.0458345939082638E-2</v>
      </c>
      <c r="BU172" s="170">
        <f t="shared" si="153"/>
        <v>4.0458345939082638E-2</v>
      </c>
      <c r="BV172" s="170">
        <f t="shared" si="153"/>
        <v>4.0458345939082638E-2</v>
      </c>
      <c r="BW172" s="170">
        <f t="shared" si="153"/>
        <v>4.0458345939082638E-2</v>
      </c>
      <c r="BX172" s="170">
        <f t="shared" si="153"/>
        <v>4.0458345939082638E-2</v>
      </c>
      <c r="BY172" s="170">
        <f t="shared" si="153"/>
        <v>4.0458345939082638E-2</v>
      </c>
      <c r="BZ172" s="170">
        <f t="shared" si="153"/>
        <v>0</v>
      </c>
      <c r="CA172" s="170">
        <f t="shared" si="153"/>
        <v>0</v>
      </c>
      <c r="CB172" s="170">
        <f t="shared" si="154"/>
        <v>0</v>
      </c>
      <c r="CC172" s="170">
        <f t="shared" si="154"/>
        <v>0</v>
      </c>
      <c r="CD172" s="170">
        <f t="shared" si="154"/>
        <v>0</v>
      </c>
      <c r="CE172" s="170">
        <f t="shared" si="154"/>
        <v>0</v>
      </c>
      <c r="CF172" s="170">
        <f t="shared" si="154"/>
        <v>0</v>
      </c>
      <c r="CG172" s="170">
        <f t="shared" si="154"/>
        <v>0</v>
      </c>
      <c r="CH172" s="170">
        <f t="shared" si="154"/>
        <v>0</v>
      </c>
    </row>
    <row r="173" spans="6:86" outlineLevel="1" x14ac:dyDescent="0.2">
      <c r="F173" s="96">
        <f>Ts_First_Fin_Yr-1+ROWS(F$120:F173)</f>
        <v>2077</v>
      </c>
      <c r="G173" s="18">
        <f t="shared" si="137"/>
        <v>15</v>
      </c>
      <c r="H173" s="45">
        <f t="shared" si="138"/>
        <v>0.60427948682325316</v>
      </c>
      <c r="J173" s="170">
        <f t="shared" si="147"/>
        <v>0</v>
      </c>
      <c r="K173" s="170">
        <f t="shared" si="147"/>
        <v>0</v>
      </c>
      <c r="L173" s="170">
        <f t="shared" si="147"/>
        <v>0</v>
      </c>
      <c r="M173" s="170">
        <f t="shared" si="147"/>
        <v>0</v>
      </c>
      <c r="N173" s="170">
        <f t="shared" si="147"/>
        <v>0</v>
      </c>
      <c r="O173" s="170">
        <f t="shared" si="147"/>
        <v>0</v>
      </c>
      <c r="P173" s="170">
        <f t="shared" si="147"/>
        <v>0</v>
      </c>
      <c r="Q173" s="170">
        <f t="shared" si="147"/>
        <v>0</v>
      </c>
      <c r="R173" s="170">
        <f t="shared" si="147"/>
        <v>0</v>
      </c>
      <c r="S173" s="170">
        <f t="shared" si="147"/>
        <v>0</v>
      </c>
      <c r="T173" s="170">
        <f t="shared" si="148"/>
        <v>0</v>
      </c>
      <c r="U173" s="170">
        <f t="shared" si="148"/>
        <v>0</v>
      </c>
      <c r="V173" s="170">
        <f t="shared" si="148"/>
        <v>0</v>
      </c>
      <c r="W173" s="170">
        <f t="shared" si="148"/>
        <v>0</v>
      </c>
      <c r="X173" s="170">
        <f t="shared" si="148"/>
        <v>0</v>
      </c>
      <c r="Y173" s="170">
        <f t="shared" si="148"/>
        <v>0</v>
      </c>
      <c r="Z173" s="170">
        <f t="shared" si="148"/>
        <v>0</v>
      </c>
      <c r="AA173" s="170">
        <f t="shared" si="148"/>
        <v>0</v>
      </c>
      <c r="AB173" s="170">
        <f t="shared" si="148"/>
        <v>0</v>
      </c>
      <c r="AC173" s="170">
        <f t="shared" si="148"/>
        <v>0</v>
      </c>
      <c r="AD173" s="170">
        <f t="shared" si="149"/>
        <v>0</v>
      </c>
      <c r="AE173" s="170">
        <f t="shared" si="149"/>
        <v>0</v>
      </c>
      <c r="AF173" s="170">
        <f t="shared" si="149"/>
        <v>0</v>
      </c>
      <c r="AG173" s="170">
        <f t="shared" si="149"/>
        <v>0</v>
      </c>
      <c r="AH173" s="170">
        <f t="shared" si="149"/>
        <v>0</v>
      </c>
      <c r="AI173" s="170">
        <f t="shared" si="149"/>
        <v>0</v>
      </c>
      <c r="AJ173" s="170">
        <f t="shared" si="149"/>
        <v>0</v>
      </c>
      <c r="AK173" s="170">
        <f t="shared" si="149"/>
        <v>0</v>
      </c>
      <c r="AL173" s="170">
        <f t="shared" si="149"/>
        <v>0</v>
      </c>
      <c r="AM173" s="170">
        <f t="shared" si="149"/>
        <v>0</v>
      </c>
      <c r="AN173" s="170">
        <f t="shared" si="150"/>
        <v>0</v>
      </c>
      <c r="AO173" s="170">
        <f t="shared" si="150"/>
        <v>0</v>
      </c>
      <c r="AP173" s="170">
        <f t="shared" si="150"/>
        <v>0</v>
      </c>
      <c r="AQ173" s="170">
        <f t="shared" si="150"/>
        <v>0</v>
      </c>
      <c r="AR173" s="170">
        <f t="shared" si="150"/>
        <v>0</v>
      </c>
      <c r="AS173" s="170">
        <f t="shared" si="150"/>
        <v>0</v>
      </c>
      <c r="AT173" s="170">
        <f t="shared" si="150"/>
        <v>0</v>
      </c>
      <c r="AU173" s="170">
        <f t="shared" si="150"/>
        <v>0</v>
      </c>
      <c r="AV173" s="170">
        <f t="shared" si="150"/>
        <v>0</v>
      </c>
      <c r="AW173" s="170">
        <f t="shared" si="150"/>
        <v>0</v>
      </c>
      <c r="AX173" s="170">
        <f t="shared" si="151"/>
        <v>0</v>
      </c>
      <c r="AY173" s="170">
        <f t="shared" si="151"/>
        <v>0</v>
      </c>
      <c r="AZ173" s="170">
        <f t="shared" si="151"/>
        <v>0</v>
      </c>
      <c r="BA173" s="170">
        <f t="shared" si="151"/>
        <v>0</v>
      </c>
      <c r="BB173" s="170">
        <f t="shared" si="151"/>
        <v>0</v>
      </c>
      <c r="BC173" s="170">
        <f t="shared" si="151"/>
        <v>0</v>
      </c>
      <c r="BD173" s="170">
        <f t="shared" si="151"/>
        <v>0</v>
      </c>
      <c r="BE173" s="170">
        <f t="shared" si="151"/>
        <v>0</v>
      </c>
      <c r="BF173" s="170">
        <f t="shared" si="151"/>
        <v>0</v>
      </c>
      <c r="BG173" s="170">
        <f t="shared" si="151"/>
        <v>0</v>
      </c>
      <c r="BH173" s="170">
        <f t="shared" si="152"/>
        <v>0</v>
      </c>
      <c r="BI173" s="170">
        <f t="shared" si="152"/>
        <v>0</v>
      </c>
      <c r="BJ173" s="170">
        <f t="shared" si="152"/>
        <v>0</v>
      </c>
      <c r="BK173" s="170">
        <f t="shared" si="152"/>
        <v>0</v>
      </c>
      <c r="BL173" s="170">
        <f t="shared" si="152"/>
        <v>4.0285299121550211E-2</v>
      </c>
      <c r="BM173" s="170">
        <f t="shared" si="152"/>
        <v>4.0285299121550211E-2</v>
      </c>
      <c r="BN173" s="170">
        <f t="shared" si="152"/>
        <v>4.0285299121550211E-2</v>
      </c>
      <c r="BO173" s="170">
        <f t="shared" si="152"/>
        <v>4.0285299121550211E-2</v>
      </c>
      <c r="BP173" s="170">
        <f t="shared" si="152"/>
        <v>4.0285299121550211E-2</v>
      </c>
      <c r="BQ173" s="170">
        <f t="shared" si="152"/>
        <v>4.0285299121550211E-2</v>
      </c>
      <c r="BR173" s="170">
        <f t="shared" si="153"/>
        <v>4.0285299121550211E-2</v>
      </c>
      <c r="BS173" s="170">
        <f t="shared" si="153"/>
        <v>4.0285299121550211E-2</v>
      </c>
      <c r="BT173" s="170">
        <f t="shared" si="153"/>
        <v>4.0285299121550211E-2</v>
      </c>
      <c r="BU173" s="170">
        <f t="shared" si="153"/>
        <v>4.0285299121550211E-2</v>
      </c>
      <c r="BV173" s="170">
        <f t="shared" si="153"/>
        <v>4.0285299121550211E-2</v>
      </c>
      <c r="BW173" s="170">
        <f t="shared" si="153"/>
        <v>4.0285299121550211E-2</v>
      </c>
      <c r="BX173" s="170">
        <f t="shared" si="153"/>
        <v>4.0285299121550211E-2</v>
      </c>
      <c r="BY173" s="170">
        <f t="shared" si="153"/>
        <v>4.0285299121550211E-2</v>
      </c>
      <c r="BZ173" s="170">
        <f t="shared" si="153"/>
        <v>4.0285299121550211E-2</v>
      </c>
      <c r="CA173" s="170">
        <f t="shared" si="153"/>
        <v>0</v>
      </c>
      <c r="CB173" s="170">
        <f t="shared" si="154"/>
        <v>0</v>
      </c>
      <c r="CC173" s="170">
        <f t="shared" si="154"/>
        <v>0</v>
      </c>
      <c r="CD173" s="170">
        <f t="shared" si="154"/>
        <v>0</v>
      </c>
      <c r="CE173" s="170">
        <f t="shared" si="154"/>
        <v>0</v>
      </c>
      <c r="CF173" s="170">
        <f t="shared" si="154"/>
        <v>0</v>
      </c>
      <c r="CG173" s="170">
        <f t="shared" si="154"/>
        <v>0</v>
      </c>
      <c r="CH173" s="170">
        <f t="shared" si="154"/>
        <v>0</v>
      </c>
    </row>
    <row r="174" spans="6:86" outlineLevel="1" x14ac:dyDescent="0.2">
      <c r="F174" s="96">
        <f>Ts_First_Fin_Yr-1+ROWS(F$120:F174)</f>
        <v>2078</v>
      </c>
      <c r="G174" s="18">
        <f t="shared" si="137"/>
        <v>15</v>
      </c>
      <c r="H174" s="45">
        <f t="shared" si="138"/>
        <v>0.59597323958169646</v>
      </c>
      <c r="J174" s="170">
        <f t="shared" si="147"/>
        <v>0</v>
      </c>
      <c r="K174" s="170">
        <f t="shared" si="147"/>
        <v>0</v>
      </c>
      <c r="L174" s="170">
        <f t="shared" si="147"/>
        <v>0</v>
      </c>
      <c r="M174" s="170">
        <f t="shared" si="147"/>
        <v>0</v>
      </c>
      <c r="N174" s="170">
        <f t="shared" si="147"/>
        <v>0</v>
      </c>
      <c r="O174" s="170">
        <f t="shared" si="147"/>
        <v>0</v>
      </c>
      <c r="P174" s="170">
        <f t="shared" si="147"/>
        <v>0</v>
      </c>
      <c r="Q174" s="170">
        <f t="shared" si="147"/>
        <v>0</v>
      </c>
      <c r="R174" s="170">
        <f t="shared" si="147"/>
        <v>0</v>
      </c>
      <c r="S174" s="170">
        <f t="shared" si="147"/>
        <v>0</v>
      </c>
      <c r="T174" s="170">
        <f t="shared" si="148"/>
        <v>0</v>
      </c>
      <c r="U174" s="170">
        <f t="shared" si="148"/>
        <v>0</v>
      </c>
      <c r="V174" s="170">
        <f t="shared" si="148"/>
        <v>0</v>
      </c>
      <c r="W174" s="170">
        <f t="shared" si="148"/>
        <v>0</v>
      </c>
      <c r="X174" s="170">
        <f t="shared" si="148"/>
        <v>0</v>
      </c>
      <c r="Y174" s="170">
        <f t="shared" si="148"/>
        <v>0</v>
      </c>
      <c r="Z174" s="170">
        <f t="shared" si="148"/>
        <v>0</v>
      </c>
      <c r="AA174" s="170">
        <f t="shared" si="148"/>
        <v>0</v>
      </c>
      <c r="AB174" s="170">
        <f t="shared" si="148"/>
        <v>0</v>
      </c>
      <c r="AC174" s="170">
        <f t="shared" si="148"/>
        <v>0</v>
      </c>
      <c r="AD174" s="170">
        <f t="shared" si="149"/>
        <v>0</v>
      </c>
      <c r="AE174" s="170">
        <f t="shared" si="149"/>
        <v>0</v>
      </c>
      <c r="AF174" s="170">
        <f t="shared" si="149"/>
        <v>0</v>
      </c>
      <c r="AG174" s="170">
        <f t="shared" si="149"/>
        <v>0</v>
      </c>
      <c r="AH174" s="170">
        <f t="shared" si="149"/>
        <v>0</v>
      </c>
      <c r="AI174" s="170">
        <f t="shared" si="149"/>
        <v>0</v>
      </c>
      <c r="AJ174" s="170">
        <f t="shared" si="149"/>
        <v>0</v>
      </c>
      <c r="AK174" s="170">
        <f t="shared" si="149"/>
        <v>0</v>
      </c>
      <c r="AL174" s="170">
        <f t="shared" si="149"/>
        <v>0</v>
      </c>
      <c r="AM174" s="170">
        <f t="shared" si="149"/>
        <v>0</v>
      </c>
      <c r="AN174" s="170">
        <f t="shared" si="150"/>
        <v>0</v>
      </c>
      <c r="AO174" s="170">
        <f t="shared" si="150"/>
        <v>0</v>
      </c>
      <c r="AP174" s="170">
        <f t="shared" si="150"/>
        <v>0</v>
      </c>
      <c r="AQ174" s="170">
        <f t="shared" si="150"/>
        <v>0</v>
      </c>
      <c r="AR174" s="170">
        <f t="shared" si="150"/>
        <v>0</v>
      </c>
      <c r="AS174" s="170">
        <f t="shared" si="150"/>
        <v>0</v>
      </c>
      <c r="AT174" s="170">
        <f t="shared" si="150"/>
        <v>0</v>
      </c>
      <c r="AU174" s="170">
        <f t="shared" si="150"/>
        <v>0</v>
      </c>
      <c r="AV174" s="170">
        <f t="shared" si="150"/>
        <v>0</v>
      </c>
      <c r="AW174" s="170">
        <f t="shared" si="150"/>
        <v>0</v>
      </c>
      <c r="AX174" s="170">
        <f t="shared" si="151"/>
        <v>0</v>
      </c>
      <c r="AY174" s="170">
        <f t="shared" si="151"/>
        <v>0</v>
      </c>
      <c r="AZ174" s="170">
        <f t="shared" si="151"/>
        <v>0</v>
      </c>
      <c r="BA174" s="170">
        <f t="shared" si="151"/>
        <v>0</v>
      </c>
      <c r="BB174" s="170">
        <f t="shared" si="151"/>
        <v>0</v>
      </c>
      <c r="BC174" s="170">
        <f t="shared" si="151"/>
        <v>0</v>
      </c>
      <c r="BD174" s="170">
        <f t="shared" si="151"/>
        <v>0</v>
      </c>
      <c r="BE174" s="170">
        <f t="shared" si="151"/>
        <v>0</v>
      </c>
      <c r="BF174" s="170">
        <f t="shared" si="151"/>
        <v>0</v>
      </c>
      <c r="BG174" s="170">
        <f t="shared" si="151"/>
        <v>0</v>
      </c>
      <c r="BH174" s="170">
        <f t="shared" si="152"/>
        <v>0</v>
      </c>
      <c r="BI174" s="170">
        <f t="shared" si="152"/>
        <v>0</v>
      </c>
      <c r="BJ174" s="170">
        <f t="shared" si="152"/>
        <v>0</v>
      </c>
      <c r="BK174" s="170">
        <f t="shared" si="152"/>
        <v>0</v>
      </c>
      <c r="BL174" s="170">
        <f t="shared" si="152"/>
        <v>0</v>
      </c>
      <c r="BM174" s="170">
        <f t="shared" si="152"/>
        <v>3.973154930544643E-2</v>
      </c>
      <c r="BN174" s="170">
        <f t="shared" si="152"/>
        <v>3.973154930544643E-2</v>
      </c>
      <c r="BO174" s="170">
        <f t="shared" si="152"/>
        <v>3.973154930544643E-2</v>
      </c>
      <c r="BP174" s="170">
        <f t="shared" si="152"/>
        <v>3.973154930544643E-2</v>
      </c>
      <c r="BQ174" s="170">
        <f t="shared" si="152"/>
        <v>3.973154930544643E-2</v>
      </c>
      <c r="BR174" s="170">
        <f t="shared" si="153"/>
        <v>3.973154930544643E-2</v>
      </c>
      <c r="BS174" s="170">
        <f t="shared" si="153"/>
        <v>3.973154930544643E-2</v>
      </c>
      <c r="BT174" s="170">
        <f t="shared" si="153"/>
        <v>3.973154930544643E-2</v>
      </c>
      <c r="BU174" s="170">
        <f t="shared" si="153"/>
        <v>3.973154930544643E-2</v>
      </c>
      <c r="BV174" s="170">
        <f t="shared" si="153"/>
        <v>3.973154930544643E-2</v>
      </c>
      <c r="BW174" s="170">
        <f t="shared" si="153"/>
        <v>3.973154930544643E-2</v>
      </c>
      <c r="BX174" s="170">
        <f t="shared" si="153"/>
        <v>3.973154930544643E-2</v>
      </c>
      <c r="BY174" s="170">
        <f t="shared" si="153"/>
        <v>3.973154930544643E-2</v>
      </c>
      <c r="BZ174" s="170">
        <f t="shared" si="153"/>
        <v>3.973154930544643E-2</v>
      </c>
      <c r="CA174" s="170">
        <f t="shared" si="153"/>
        <v>3.973154930544643E-2</v>
      </c>
      <c r="CB174" s="170">
        <f t="shared" si="154"/>
        <v>0</v>
      </c>
      <c r="CC174" s="170">
        <f t="shared" si="154"/>
        <v>0</v>
      </c>
      <c r="CD174" s="170">
        <f t="shared" si="154"/>
        <v>0</v>
      </c>
      <c r="CE174" s="170">
        <f t="shared" si="154"/>
        <v>0</v>
      </c>
      <c r="CF174" s="170">
        <f t="shared" si="154"/>
        <v>0</v>
      </c>
      <c r="CG174" s="170">
        <f t="shared" si="154"/>
        <v>0</v>
      </c>
      <c r="CH174" s="170">
        <f t="shared" si="154"/>
        <v>0</v>
      </c>
    </row>
    <row r="175" spans="6:86" outlineLevel="1" x14ac:dyDescent="0.2">
      <c r="F175" s="96">
        <f>Ts_First_Fin_Yr-1+ROWS(F$120:F175)</f>
        <v>2079</v>
      </c>
      <c r="G175" s="18">
        <f t="shared" si="137"/>
        <v>15</v>
      </c>
      <c r="H175" s="45">
        <f t="shared" si="138"/>
        <v>0.58974355415052893</v>
      </c>
      <c r="J175" s="170">
        <f t="shared" si="147"/>
        <v>0</v>
      </c>
      <c r="K175" s="170">
        <f t="shared" si="147"/>
        <v>0</v>
      </c>
      <c r="L175" s="170">
        <f t="shared" si="147"/>
        <v>0</v>
      </c>
      <c r="M175" s="170">
        <f t="shared" si="147"/>
        <v>0</v>
      </c>
      <c r="N175" s="170">
        <f t="shared" si="147"/>
        <v>0</v>
      </c>
      <c r="O175" s="170">
        <f t="shared" si="147"/>
        <v>0</v>
      </c>
      <c r="P175" s="170">
        <f t="shared" si="147"/>
        <v>0</v>
      </c>
      <c r="Q175" s="170">
        <f t="shared" si="147"/>
        <v>0</v>
      </c>
      <c r="R175" s="170">
        <f t="shared" si="147"/>
        <v>0</v>
      </c>
      <c r="S175" s="170">
        <f t="shared" si="147"/>
        <v>0</v>
      </c>
      <c r="T175" s="170">
        <f t="shared" si="148"/>
        <v>0</v>
      </c>
      <c r="U175" s="170">
        <f t="shared" si="148"/>
        <v>0</v>
      </c>
      <c r="V175" s="170">
        <f t="shared" si="148"/>
        <v>0</v>
      </c>
      <c r="W175" s="170">
        <f t="shared" si="148"/>
        <v>0</v>
      </c>
      <c r="X175" s="170">
        <f t="shared" si="148"/>
        <v>0</v>
      </c>
      <c r="Y175" s="170">
        <f t="shared" si="148"/>
        <v>0</v>
      </c>
      <c r="Z175" s="170">
        <f t="shared" si="148"/>
        <v>0</v>
      </c>
      <c r="AA175" s="170">
        <f t="shared" si="148"/>
        <v>0</v>
      </c>
      <c r="AB175" s="170">
        <f t="shared" si="148"/>
        <v>0</v>
      </c>
      <c r="AC175" s="170">
        <f t="shared" si="148"/>
        <v>0</v>
      </c>
      <c r="AD175" s="170">
        <f t="shared" si="149"/>
        <v>0</v>
      </c>
      <c r="AE175" s="170">
        <f t="shared" si="149"/>
        <v>0</v>
      </c>
      <c r="AF175" s="170">
        <f t="shared" si="149"/>
        <v>0</v>
      </c>
      <c r="AG175" s="170">
        <f t="shared" si="149"/>
        <v>0</v>
      </c>
      <c r="AH175" s="170">
        <f t="shared" si="149"/>
        <v>0</v>
      </c>
      <c r="AI175" s="170">
        <f t="shared" si="149"/>
        <v>0</v>
      </c>
      <c r="AJ175" s="170">
        <f t="shared" si="149"/>
        <v>0</v>
      </c>
      <c r="AK175" s="170">
        <f t="shared" si="149"/>
        <v>0</v>
      </c>
      <c r="AL175" s="170">
        <f t="shared" si="149"/>
        <v>0</v>
      </c>
      <c r="AM175" s="170">
        <f t="shared" si="149"/>
        <v>0</v>
      </c>
      <c r="AN175" s="170">
        <f t="shared" si="150"/>
        <v>0</v>
      </c>
      <c r="AO175" s="170">
        <f t="shared" si="150"/>
        <v>0</v>
      </c>
      <c r="AP175" s="170">
        <f t="shared" si="150"/>
        <v>0</v>
      </c>
      <c r="AQ175" s="170">
        <f t="shared" si="150"/>
        <v>0</v>
      </c>
      <c r="AR175" s="170">
        <f t="shared" si="150"/>
        <v>0</v>
      </c>
      <c r="AS175" s="170">
        <f t="shared" si="150"/>
        <v>0</v>
      </c>
      <c r="AT175" s="170">
        <f t="shared" si="150"/>
        <v>0</v>
      </c>
      <c r="AU175" s="170">
        <f t="shared" si="150"/>
        <v>0</v>
      </c>
      <c r="AV175" s="170">
        <f t="shared" si="150"/>
        <v>0</v>
      </c>
      <c r="AW175" s="170">
        <f t="shared" si="150"/>
        <v>0</v>
      </c>
      <c r="AX175" s="170">
        <f t="shared" si="151"/>
        <v>0</v>
      </c>
      <c r="AY175" s="170">
        <f t="shared" si="151"/>
        <v>0</v>
      </c>
      <c r="AZ175" s="170">
        <f t="shared" si="151"/>
        <v>0</v>
      </c>
      <c r="BA175" s="170">
        <f t="shared" si="151"/>
        <v>0</v>
      </c>
      <c r="BB175" s="170">
        <f t="shared" si="151"/>
        <v>0</v>
      </c>
      <c r="BC175" s="170">
        <f t="shared" si="151"/>
        <v>0</v>
      </c>
      <c r="BD175" s="170">
        <f t="shared" si="151"/>
        <v>0</v>
      </c>
      <c r="BE175" s="170">
        <f t="shared" si="151"/>
        <v>0</v>
      </c>
      <c r="BF175" s="170">
        <f t="shared" si="151"/>
        <v>0</v>
      </c>
      <c r="BG175" s="170">
        <f t="shared" si="151"/>
        <v>0</v>
      </c>
      <c r="BH175" s="170">
        <f t="shared" si="152"/>
        <v>0</v>
      </c>
      <c r="BI175" s="170">
        <f t="shared" si="152"/>
        <v>0</v>
      </c>
      <c r="BJ175" s="170">
        <f t="shared" si="152"/>
        <v>0</v>
      </c>
      <c r="BK175" s="170">
        <f t="shared" si="152"/>
        <v>0</v>
      </c>
      <c r="BL175" s="170">
        <f t="shared" si="152"/>
        <v>0</v>
      </c>
      <c r="BM175" s="170">
        <f t="shared" si="152"/>
        <v>0</v>
      </c>
      <c r="BN175" s="170">
        <f t="shared" si="152"/>
        <v>3.9316236943368596E-2</v>
      </c>
      <c r="BO175" s="170">
        <f t="shared" si="152"/>
        <v>3.9316236943368596E-2</v>
      </c>
      <c r="BP175" s="170">
        <f t="shared" si="152"/>
        <v>3.9316236943368596E-2</v>
      </c>
      <c r="BQ175" s="170">
        <f t="shared" si="152"/>
        <v>3.9316236943368596E-2</v>
      </c>
      <c r="BR175" s="170">
        <f t="shared" si="153"/>
        <v>3.9316236943368596E-2</v>
      </c>
      <c r="BS175" s="170">
        <f t="shared" si="153"/>
        <v>3.9316236943368596E-2</v>
      </c>
      <c r="BT175" s="170">
        <f t="shared" si="153"/>
        <v>3.9316236943368596E-2</v>
      </c>
      <c r="BU175" s="170">
        <f t="shared" si="153"/>
        <v>3.9316236943368596E-2</v>
      </c>
      <c r="BV175" s="170">
        <f t="shared" si="153"/>
        <v>3.9316236943368596E-2</v>
      </c>
      <c r="BW175" s="170">
        <f t="shared" si="153"/>
        <v>3.9316236943368596E-2</v>
      </c>
      <c r="BX175" s="170">
        <f t="shared" si="153"/>
        <v>3.9316236943368596E-2</v>
      </c>
      <c r="BY175" s="170">
        <f t="shared" si="153"/>
        <v>3.9316236943368596E-2</v>
      </c>
      <c r="BZ175" s="170">
        <f t="shared" si="153"/>
        <v>3.9316236943368596E-2</v>
      </c>
      <c r="CA175" s="170">
        <f t="shared" si="153"/>
        <v>3.9316236943368596E-2</v>
      </c>
      <c r="CB175" s="170">
        <f t="shared" si="154"/>
        <v>3.9316236943368596E-2</v>
      </c>
      <c r="CC175" s="170">
        <f t="shared" si="154"/>
        <v>0</v>
      </c>
      <c r="CD175" s="170">
        <f t="shared" si="154"/>
        <v>0</v>
      </c>
      <c r="CE175" s="170">
        <f t="shared" si="154"/>
        <v>0</v>
      </c>
      <c r="CF175" s="170">
        <f t="shared" si="154"/>
        <v>0</v>
      </c>
      <c r="CG175" s="170">
        <f t="shared" si="154"/>
        <v>0</v>
      </c>
      <c r="CH175" s="170">
        <f t="shared" si="154"/>
        <v>0</v>
      </c>
    </row>
    <row r="176" spans="6:86" outlineLevel="1" x14ac:dyDescent="0.2">
      <c r="F176" s="96">
        <f>Ts_First_Fin_Yr-1+ROWS(F$120:F176)</f>
        <v>2080</v>
      </c>
      <c r="G176" s="18">
        <f t="shared" si="137"/>
        <v>15</v>
      </c>
      <c r="H176" s="45">
        <f t="shared" si="138"/>
        <v>0.58143730690897222</v>
      </c>
      <c r="J176" s="170">
        <f t="shared" si="147"/>
        <v>0</v>
      </c>
      <c r="K176" s="170">
        <f t="shared" si="147"/>
        <v>0</v>
      </c>
      <c r="L176" s="170">
        <f t="shared" si="147"/>
        <v>0</v>
      </c>
      <c r="M176" s="170">
        <f t="shared" si="147"/>
        <v>0</v>
      </c>
      <c r="N176" s="170">
        <f t="shared" si="147"/>
        <v>0</v>
      </c>
      <c r="O176" s="170">
        <f t="shared" si="147"/>
        <v>0</v>
      </c>
      <c r="P176" s="170">
        <f t="shared" si="147"/>
        <v>0</v>
      </c>
      <c r="Q176" s="170">
        <f t="shared" si="147"/>
        <v>0</v>
      </c>
      <c r="R176" s="170">
        <f t="shared" si="147"/>
        <v>0</v>
      </c>
      <c r="S176" s="170">
        <f t="shared" si="147"/>
        <v>0</v>
      </c>
      <c r="T176" s="170">
        <f t="shared" si="148"/>
        <v>0</v>
      </c>
      <c r="U176" s="170">
        <f t="shared" si="148"/>
        <v>0</v>
      </c>
      <c r="V176" s="170">
        <f t="shared" si="148"/>
        <v>0</v>
      </c>
      <c r="W176" s="170">
        <f t="shared" si="148"/>
        <v>0</v>
      </c>
      <c r="X176" s="170">
        <f t="shared" si="148"/>
        <v>0</v>
      </c>
      <c r="Y176" s="170">
        <f t="shared" si="148"/>
        <v>0</v>
      </c>
      <c r="Z176" s="170">
        <f t="shared" si="148"/>
        <v>0</v>
      </c>
      <c r="AA176" s="170">
        <f t="shared" si="148"/>
        <v>0</v>
      </c>
      <c r="AB176" s="170">
        <f t="shared" si="148"/>
        <v>0</v>
      </c>
      <c r="AC176" s="170">
        <f t="shared" si="148"/>
        <v>0</v>
      </c>
      <c r="AD176" s="170">
        <f t="shared" si="149"/>
        <v>0</v>
      </c>
      <c r="AE176" s="170">
        <f t="shared" si="149"/>
        <v>0</v>
      </c>
      <c r="AF176" s="170">
        <f t="shared" si="149"/>
        <v>0</v>
      </c>
      <c r="AG176" s="170">
        <f t="shared" si="149"/>
        <v>0</v>
      </c>
      <c r="AH176" s="170">
        <f t="shared" si="149"/>
        <v>0</v>
      </c>
      <c r="AI176" s="170">
        <f t="shared" si="149"/>
        <v>0</v>
      </c>
      <c r="AJ176" s="170">
        <f t="shared" si="149"/>
        <v>0</v>
      </c>
      <c r="AK176" s="170">
        <f t="shared" si="149"/>
        <v>0</v>
      </c>
      <c r="AL176" s="170">
        <f t="shared" si="149"/>
        <v>0</v>
      </c>
      <c r="AM176" s="170">
        <f t="shared" si="149"/>
        <v>0</v>
      </c>
      <c r="AN176" s="170">
        <f t="shared" si="150"/>
        <v>0</v>
      </c>
      <c r="AO176" s="170">
        <f t="shared" si="150"/>
        <v>0</v>
      </c>
      <c r="AP176" s="170">
        <f t="shared" si="150"/>
        <v>0</v>
      </c>
      <c r="AQ176" s="170">
        <f t="shared" si="150"/>
        <v>0</v>
      </c>
      <c r="AR176" s="170">
        <f t="shared" si="150"/>
        <v>0</v>
      </c>
      <c r="AS176" s="170">
        <f t="shared" si="150"/>
        <v>0</v>
      </c>
      <c r="AT176" s="170">
        <f t="shared" si="150"/>
        <v>0</v>
      </c>
      <c r="AU176" s="170">
        <f t="shared" si="150"/>
        <v>0</v>
      </c>
      <c r="AV176" s="170">
        <f t="shared" si="150"/>
        <v>0</v>
      </c>
      <c r="AW176" s="170">
        <f t="shared" si="150"/>
        <v>0</v>
      </c>
      <c r="AX176" s="170">
        <f t="shared" si="151"/>
        <v>0</v>
      </c>
      <c r="AY176" s="170">
        <f t="shared" si="151"/>
        <v>0</v>
      </c>
      <c r="AZ176" s="170">
        <f t="shared" si="151"/>
        <v>0</v>
      </c>
      <c r="BA176" s="170">
        <f t="shared" si="151"/>
        <v>0</v>
      </c>
      <c r="BB176" s="170">
        <f t="shared" si="151"/>
        <v>0</v>
      </c>
      <c r="BC176" s="170">
        <f t="shared" si="151"/>
        <v>0</v>
      </c>
      <c r="BD176" s="170">
        <f t="shared" si="151"/>
        <v>0</v>
      </c>
      <c r="BE176" s="170">
        <f t="shared" si="151"/>
        <v>0</v>
      </c>
      <c r="BF176" s="170">
        <f t="shared" si="151"/>
        <v>0</v>
      </c>
      <c r="BG176" s="170">
        <f t="shared" si="151"/>
        <v>0</v>
      </c>
      <c r="BH176" s="170">
        <f t="shared" si="152"/>
        <v>0</v>
      </c>
      <c r="BI176" s="170">
        <f t="shared" si="152"/>
        <v>0</v>
      </c>
      <c r="BJ176" s="170">
        <f t="shared" si="152"/>
        <v>0</v>
      </c>
      <c r="BK176" s="170">
        <f t="shared" si="152"/>
        <v>0</v>
      </c>
      <c r="BL176" s="170">
        <f t="shared" si="152"/>
        <v>0</v>
      </c>
      <c r="BM176" s="170">
        <f t="shared" si="152"/>
        <v>0</v>
      </c>
      <c r="BN176" s="170">
        <f t="shared" si="152"/>
        <v>0</v>
      </c>
      <c r="BO176" s="170">
        <f t="shared" si="152"/>
        <v>3.8762487127264815E-2</v>
      </c>
      <c r="BP176" s="170">
        <f t="shared" si="152"/>
        <v>3.8762487127264815E-2</v>
      </c>
      <c r="BQ176" s="170">
        <f t="shared" si="152"/>
        <v>3.8762487127264815E-2</v>
      </c>
      <c r="BR176" s="170">
        <f t="shared" si="153"/>
        <v>3.8762487127264815E-2</v>
      </c>
      <c r="BS176" s="170">
        <f t="shared" si="153"/>
        <v>3.8762487127264815E-2</v>
      </c>
      <c r="BT176" s="170">
        <f t="shared" si="153"/>
        <v>3.8762487127264815E-2</v>
      </c>
      <c r="BU176" s="170">
        <f t="shared" si="153"/>
        <v>3.8762487127264815E-2</v>
      </c>
      <c r="BV176" s="170">
        <f t="shared" si="153"/>
        <v>3.8762487127264815E-2</v>
      </c>
      <c r="BW176" s="170">
        <f t="shared" si="153"/>
        <v>3.8762487127264815E-2</v>
      </c>
      <c r="BX176" s="170">
        <f t="shared" si="153"/>
        <v>3.8762487127264815E-2</v>
      </c>
      <c r="BY176" s="170">
        <f t="shared" si="153"/>
        <v>3.8762487127264815E-2</v>
      </c>
      <c r="BZ176" s="170">
        <f t="shared" si="153"/>
        <v>3.8762487127264815E-2</v>
      </c>
      <c r="CA176" s="170">
        <f t="shared" si="153"/>
        <v>3.8762487127264815E-2</v>
      </c>
      <c r="CB176" s="170">
        <f t="shared" si="154"/>
        <v>3.8762487127264815E-2</v>
      </c>
      <c r="CC176" s="170">
        <f t="shared" si="154"/>
        <v>3.8762487127264815E-2</v>
      </c>
      <c r="CD176" s="170">
        <f t="shared" si="154"/>
        <v>0</v>
      </c>
      <c r="CE176" s="170">
        <f t="shared" si="154"/>
        <v>0</v>
      </c>
      <c r="CF176" s="170">
        <f t="shared" si="154"/>
        <v>0</v>
      </c>
      <c r="CG176" s="170">
        <f t="shared" si="154"/>
        <v>0</v>
      </c>
      <c r="CH176" s="170">
        <f t="shared" si="154"/>
        <v>0</v>
      </c>
    </row>
    <row r="177" spans="6:86" outlineLevel="1" x14ac:dyDescent="0.2">
      <c r="F177" s="96">
        <f>Ts_First_Fin_Yr-1+ROWS(F$120:F177)</f>
        <v>2081</v>
      </c>
      <c r="G177" s="18">
        <f t="shared" si="137"/>
        <v>15</v>
      </c>
      <c r="H177" s="45">
        <f t="shared" si="138"/>
        <v>0.57780332374079113</v>
      </c>
      <c r="J177" s="170">
        <f t="shared" si="147"/>
        <v>0</v>
      </c>
      <c r="K177" s="170">
        <f t="shared" si="147"/>
        <v>0</v>
      </c>
      <c r="L177" s="170">
        <f t="shared" si="147"/>
        <v>0</v>
      </c>
      <c r="M177" s="170">
        <f t="shared" si="147"/>
        <v>0</v>
      </c>
      <c r="N177" s="170">
        <f t="shared" si="147"/>
        <v>0</v>
      </c>
      <c r="O177" s="170">
        <f t="shared" si="147"/>
        <v>0</v>
      </c>
      <c r="P177" s="170">
        <f t="shared" si="147"/>
        <v>0</v>
      </c>
      <c r="Q177" s="170">
        <f t="shared" si="147"/>
        <v>0</v>
      </c>
      <c r="R177" s="170">
        <f t="shared" si="147"/>
        <v>0</v>
      </c>
      <c r="S177" s="170">
        <f t="shared" si="147"/>
        <v>0</v>
      </c>
      <c r="T177" s="170">
        <f t="shared" si="148"/>
        <v>0</v>
      </c>
      <c r="U177" s="170">
        <f t="shared" si="148"/>
        <v>0</v>
      </c>
      <c r="V177" s="170">
        <f t="shared" si="148"/>
        <v>0</v>
      </c>
      <c r="W177" s="170">
        <f t="shared" si="148"/>
        <v>0</v>
      </c>
      <c r="X177" s="170">
        <f t="shared" si="148"/>
        <v>0</v>
      </c>
      <c r="Y177" s="170">
        <f t="shared" si="148"/>
        <v>0</v>
      </c>
      <c r="Z177" s="170">
        <f t="shared" si="148"/>
        <v>0</v>
      </c>
      <c r="AA177" s="170">
        <f t="shared" si="148"/>
        <v>0</v>
      </c>
      <c r="AB177" s="170">
        <f t="shared" si="148"/>
        <v>0</v>
      </c>
      <c r="AC177" s="170">
        <f t="shared" si="148"/>
        <v>0</v>
      </c>
      <c r="AD177" s="170">
        <f t="shared" si="149"/>
        <v>0</v>
      </c>
      <c r="AE177" s="170">
        <f t="shared" si="149"/>
        <v>0</v>
      </c>
      <c r="AF177" s="170">
        <f t="shared" si="149"/>
        <v>0</v>
      </c>
      <c r="AG177" s="170">
        <f t="shared" si="149"/>
        <v>0</v>
      </c>
      <c r="AH177" s="170">
        <f t="shared" si="149"/>
        <v>0</v>
      </c>
      <c r="AI177" s="170">
        <f t="shared" si="149"/>
        <v>0</v>
      </c>
      <c r="AJ177" s="170">
        <f t="shared" si="149"/>
        <v>0</v>
      </c>
      <c r="AK177" s="170">
        <f t="shared" si="149"/>
        <v>0</v>
      </c>
      <c r="AL177" s="170">
        <f t="shared" si="149"/>
        <v>0</v>
      </c>
      <c r="AM177" s="170">
        <f t="shared" si="149"/>
        <v>0</v>
      </c>
      <c r="AN177" s="170">
        <f t="shared" si="150"/>
        <v>0</v>
      </c>
      <c r="AO177" s="170">
        <f t="shared" si="150"/>
        <v>0</v>
      </c>
      <c r="AP177" s="170">
        <f t="shared" si="150"/>
        <v>0</v>
      </c>
      <c r="AQ177" s="170">
        <f t="shared" si="150"/>
        <v>0</v>
      </c>
      <c r="AR177" s="170">
        <f t="shared" si="150"/>
        <v>0</v>
      </c>
      <c r="AS177" s="170">
        <f t="shared" si="150"/>
        <v>0</v>
      </c>
      <c r="AT177" s="170">
        <f t="shared" si="150"/>
        <v>0</v>
      </c>
      <c r="AU177" s="170">
        <f t="shared" si="150"/>
        <v>0</v>
      </c>
      <c r="AV177" s="170">
        <f t="shared" si="150"/>
        <v>0</v>
      </c>
      <c r="AW177" s="170">
        <f t="shared" si="150"/>
        <v>0</v>
      </c>
      <c r="AX177" s="170">
        <f t="shared" si="151"/>
        <v>0</v>
      </c>
      <c r="AY177" s="170">
        <f t="shared" si="151"/>
        <v>0</v>
      </c>
      <c r="AZ177" s="170">
        <f t="shared" si="151"/>
        <v>0</v>
      </c>
      <c r="BA177" s="170">
        <f t="shared" si="151"/>
        <v>0</v>
      </c>
      <c r="BB177" s="170">
        <f t="shared" si="151"/>
        <v>0</v>
      </c>
      <c r="BC177" s="170">
        <f t="shared" si="151"/>
        <v>0</v>
      </c>
      <c r="BD177" s="170">
        <f t="shared" si="151"/>
        <v>0</v>
      </c>
      <c r="BE177" s="170">
        <f t="shared" si="151"/>
        <v>0</v>
      </c>
      <c r="BF177" s="170">
        <f t="shared" si="151"/>
        <v>0</v>
      </c>
      <c r="BG177" s="170">
        <f t="shared" si="151"/>
        <v>0</v>
      </c>
      <c r="BH177" s="170">
        <f t="shared" si="152"/>
        <v>0</v>
      </c>
      <c r="BI177" s="170">
        <f t="shared" si="152"/>
        <v>0</v>
      </c>
      <c r="BJ177" s="170">
        <f t="shared" si="152"/>
        <v>0</v>
      </c>
      <c r="BK177" s="170">
        <f t="shared" si="152"/>
        <v>0</v>
      </c>
      <c r="BL177" s="170">
        <f t="shared" si="152"/>
        <v>0</v>
      </c>
      <c r="BM177" s="170">
        <f t="shared" si="152"/>
        <v>0</v>
      </c>
      <c r="BN177" s="170">
        <f t="shared" si="152"/>
        <v>0</v>
      </c>
      <c r="BO177" s="170">
        <f t="shared" si="152"/>
        <v>0</v>
      </c>
      <c r="BP177" s="170">
        <f t="shared" si="152"/>
        <v>3.8520221582719408E-2</v>
      </c>
      <c r="BQ177" s="170">
        <f t="shared" si="152"/>
        <v>3.8520221582719408E-2</v>
      </c>
      <c r="BR177" s="170">
        <f t="shared" si="153"/>
        <v>3.8520221582719408E-2</v>
      </c>
      <c r="BS177" s="170">
        <f t="shared" si="153"/>
        <v>3.8520221582719408E-2</v>
      </c>
      <c r="BT177" s="170">
        <f t="shared" si="153"/>
        <v>3.8520221582719408E-2</v>
      </c>
      <c r="BU177" s="170">
        <f t="shared" si="153"/>
        <v>3.8520221582719408E-2</v>
      </c>
      <c r="BV177" s="170">
        <f t="shared" si="153"/>
        <v>3.8520221582719408E-2</v>
      </c>
      <c r="BW177" s="170">
        <f t="shared" si="153"/>
        <v>3.8520221582719408E-2</v>
      </c>
      <c r="BX177" s="170">
        <f t="shared" si="153"/>
        <v>3.8520221582719408E-2</v>
      </c>
      <c r="BY177" s="170">
        <f t="shared" si="153"/>
        <v>3.8520221582719408E-2</v>
      </c>
      <c r="BZ177" s="170">
        <f t="shared" si="153"/>
        <v>3.8520221582719408E-2</v>
      </c>
      <c r="CA177" s="170">
        <f t="shared" si="153"/>
        <v>3.8520221582719408E-2</v>
      </c>
      <c r="CB177" s="170">
        <f t="shared" si="154"/>
        <v>3.8520221582719408E-2</v>
      </c>
      <c r="CC177" s="170">
        <f t="shared" si="154"/>
        <v>3.8520221582719408E-2</v>
      </c>
      <c r="CD177" s="170">
        <f t="shared" si="154"/>
        <v>3.8520221582719408E-2</v>
      </c>
      <c r="CE177" s="170">
        <f t="shared" si="154"/>
        <v>0</v>
      </c>
      <c r="CF177" s="170">
        <f t="shared" si="154"/>
        <v>0</v>
      </c>
      <c r="CG177" s="170">
        <f t="shared" si="154"/>
        <v>0</v>
      </c>
      <c r="CH177" s="170">
        <f t="shared" si="154"/>
        <v>0</v>
      </c>
    </row>
    <row r="178" spans="6:86" outlineLevel="1" x14ac:dyDescent="0.2">
      <c r="F178" s="96">
        <f>Ts_First_Fin_Yr-1+ROWS(F$120:F178)</f>
        <v>2082</v>
      </c>
      <c r="G178" s="18">
        <f t="shared" si="137"/>
        <v>15</v>
      </c>
      <c r="H178" s="45">
        <f t="shared" si="138"/>
        <v>0.56897793604663705</v>
      </c>
      <c r="J178" s="170">
        <f t="shared" si="147"/>
        <v>0</v>
      </c>
      <c r="K178" s="170">
        <f t="shared" si="147"/>
        <v>0</v>
      </c>
      <c r="L178" s="170">
        <f t="shared" si="147"/>
        <v>0</v>
      </c>
      <c r="M178" s="170">
        <f t="shared" si="147"/>
        <v>0</v>
      </c>
      <c r="N178" s="170">
        <f t="shared" si="147"/>
        <v>0</v>
      </c>
      <c r="O178" s="170">
        <f t="shared" si="147"/>
        <v>0</v>
      </c>
      <c r="P178" s="170">
        <f t="shared" si="147"/>
        <v>0</v>
      </c>
      <c r="Q178" s="170">
        <f t="shared" si="147"/>
        <v>0</v>
      </c>
      <c r="R178" s="170">
        <f t="shared" si="147"/>
        <v>0</v>
      </c>
      <c r="S178" s="170">
        <f t="shared" si="147"/>
        <v>0</v>
      </c>
      <c r="T178" s="170">
        <f t="shared" si="148"/>
        <v>0</v>
      </c>
      <c r="U178" s="170">
        <f t="shared" si="148"/>
        <v>0</v>
      </c>
      <c r="V178" s="170">
        <f t="shared" si="148"/>
        <v>0</v>
      </c>
      <c r="W178" s="170">
        <f t="shared" si="148"/>
        <v>0</v>
      </c>
      <c r="X178" s="170">
        <f t="shared" si="148"/>
        <v>0</v>
      </c>
      <c r="Y178" s="170">
        <f t="shared" si="148"/>
        <v>0</v>
      </c>
      <c r="Z178" s="170">
        <f t="shared" si="148"/>
        <v>0</v>
      </c>
      <c r="AA178" s="170">
        <f t="shared" si="148"/>
        <v>0</v>
      </c>
      <c r="AB178" s="170">
        <f t="shared" si="148"/>
        <v>0</v>
      </c>
      <c r="AC178" s="170">
        <f t="shared" si="148"/>
        <v>0</v>
      </c>
      <c r="AD178" s="170">
        <f t="shared" si="149"/>
        <v>0</v>
      </c>
      <c r="AE178" s="170">
        <f t="shared" si="149"/>
        <v>0</v>
      </c>
      <c r="AF178" s="170">
        <f t="shared" si="149"/>
        <v>0</v>
      </c>
      <c r="AG178" s="170">
        <f t="shared" si="149"/>
        <v>0</v>
      </c>
      <c r="AH178" s="170">
        <f t="shared" si="149"/>
        <v>0</v>
      </c>
      <c r="AI178" s="170">
        <f t="shared" si="149"/>
        <v>0</v>
      </c>
      <c r="AJ178" s="170">
        <f t="shared" si="149"/>
        <v>0</v>
      </c>
      <c r="AK178" s="170">
        <f t="shared" si="149"/>
        <v>0</v>
      </c>
      <c r="AL178" s="170">
        <f t="shared" si="149"/>
        <v>0</v>
      </c>
      <c r="AM178" s="170">
        <f t="shared" si="149"/>
        <v>0</v>
      </c>
      <c r="AN178" s="170">
        <f t="shared" si="150"/>
        <v>0</v>
      </c>
      <c r="AO178" s="170">
        <f t="shared" si="150"/>
        <v>0</v>
      </c>
      <c r="AP178" s="170">
        <f t="shared" si="150"/>
        <v>0</v>
      </c>
      <c r="AQ178" s="170">
        <f t="shared" si="150"/>
        <v>0</v>
      </c>
      <c r="AR178" s="170">
        <f t="shared" si="150"/>
        <v>0</v>
      </c>
      <c r="AS178" s="170">
        <f t="shared" si="150"/>
        <v>0</v>
      </c>
      <c r="AT178" s="170">
        <f t="shared" si="150"/>
        <v>0</v>
      </c>
      <c r="AU178" s="170">
        <f t="shared" si="150"/>
        <v>0</v>
      </c>
      <c r="AV178" s="170">
        <f t="shared" si="150"/>
        <v>0</v>
      </c>
      <c r="AW178" s="170">
        <f t="shared" si="150"/>
        <v>0</v>
      </c>
      <c r="AX178" s="170">
        <f t="shared" si="151"/>
        <v>0</v>
      </c>
      <c r="AY178" s="170">
        <f t="shared" si="151"/>
        <v>0</v>
      </c>
      <c r="AZ178" s="170">
        <f t="shared" si="151"/>
        <v>0</v>
      </c>
      <c r="BA178" s="170">
        <f t="shared" si="151"/>
        <v>0</v>
      </c>
      <c r="BB178" s="170">
        <f t="shared" si="151"/>
        <v>0</v>
      </c>
      <c r="BC178" s="170">
        <f t="shared" si="151"/>
        <v>0</v>
      </c>
      <c r="BD178" s="170">
        <f t="shared" si="151"/>
        <v>0</v>
      </c>
      <c r="BE178" s="170">
        <f t="shared" si="151"/>
        <v>0</v>
      </c>
      <c r="BF178" s="170">
        <f t="shared" si="151"/>
        <v>0</v>
      </c>
      <c r="BG178" s="170">
        <f t="shared" si="151"/>
        <v>0</v>
      </c>
      <c r="BH178" s="170">
        <f t="shared" si="152"/>
        <v>0</v>
      </c>
      <c r="BI178" s="170">
        <f t="shared" si="152"/>
        <v>0</v>
      </c>
      <c r="BJ178" s="170">
        <f t="shared" si="152"/>
        <v>0</v>
      </c>
      <c r="BK178" s="170">
        <f t="shared" si="152"/>
        <v>0</v>
      </c>
      <c r="BL178" s="170">
        <f t="shared" si="152"/>
        <v>0</v>
      </c>
      <c r="BM178" s="170">
        <f t="shared" si="152"/>
        <v>0</v>
      </c>
      <c r="BN178" s="170">
        <f t="shared" si="152"/>
        <v>0</v>
      </c>
      <c r="BO178" s="170">
        <f t="shared" si="152"/>
        <v>0</v>
      </c>
      <c r="BP178" s="170">
        <f t="shared" si="152"/>
        <v>0</v>
      </c>
      <c r="BQ178" s="170">
        <f t="shared" si="152"/>
        <v>3.7931862403109133E-2</v>
      </c>
      <c r="BR178" s="170">
        <f t="shared" si="153"/>
        <v>3.7931862403109133E-2</v>
      </c>
      <c r="BS178" s="170">
        <f t="shared" si="153"/>
        <v>3.7931862403109133E-2</v>
      </c>
      <c r="BT178" s="170">
        <f t="shared" si="153"/>
        <v>3.7931862403109133E-2</v>
      </c>
      <c r="BU178" s="170">
        <f t="shared" si="153"/>
        <v>3.7931862403109133E-2</v>
      </c>
      <c r="BV178" s="170">
        <f t="shared" si="153"/>
        <v>3.7931862403109133E-2</v>
      </c>
      <c r="BW178" s="170">
        <f t="shared" si="153"/>
        <v>3.7931862403109133E-2</v>
      </c>
      <c r="BX178" s="170">
        <f t="shared" si="153"/>
        <v>3.7931862403109133E-2</v>
      </c>
      <c r="BY178" s="170">
        <f t="shared" si="153"/>
        <v>3.7931862403109133E-2</v>
      </c>
      <c r="BZ178" s="170">
        <f t="shared" si="153"/>
        <v>3.7931862403109133E-2</v>
      </c>
      <c r="CA178" s="170">
        <f t="shared" si="153"/>
        <v>3.7931862403109133E-2</v>
      </c>
      <c r="CB178" s="170">
        <f t="shared" si="154"/>
        <v>3.7931862403109133E-2</v>
      </c>
      <c r="CC178" s="170">
        <f t="shared" si="154"/>
        <v>3.7931862403109133E-2</v>
      </c>
      <c r="CD178" s="170">
        <f t="shared" si="154"/>
        <v>3.7931862403109133E-2</v>
      </c>
      <c r="CE178" s="170">
        <f t="shared" si="154"/>
        <v>3.7931862403109133E-2</v>
      </c>
      <c r="CF178" s="170">
        <f t="shared" si="154"/>
        <v>0</v>
      </c>
      <c r="CG178" s="170">
        <f t="shared" si="154"/>
        <v>0</v>
      </c>
      <c r="CH178" s="170">
        <f t="shared" si="154"/>
        <v>0</v>
      </c>
    </row>
    <row r="179" spans="6:86" outlineLevel="1" x14ac:dyDescent="0.2">
      <c r="F179" s="96">
        <f>Ts_First_Fin_Yr-1+ROWS(F$120:F179)</f>
        <v>2083</v>
      </c>
      <c r="G179" s="18">
        <f t="shared" si="137"/>
        <v>15</v>
      </c>
      <c r="H179" s="45">
        <f t="shared" si="138"/>
        <v>0.56430567197326142</v>
      </c>
      <c r="J179" s="170">
        <f t="shared" si="147"/>
        <v>0</v>
      </c>
      <c r="K179" s="170">
        <f t="shared" si="147"/>
        <v>0</v>
      </c>
      <c r="L179" s="170">
        <f t="shared" si="147"/>
        <v>0</v>
      </c>
      <c r="M179" s="170">
        <f t="shared" si="147"/>
        <v>0</v>
      </c>
      <c r="N179" s="170">
        <f t="shared" si="147"/>
        <v>0</v>
      </c>
      <c r="O179" s="170">
        <f t="shared" si="147"/>
        <v>0</v>
      </c>
      <c r="P179" s="170">
        <f t="shared" si="147"/>
        <v>0</v>
      </c>
      <c r="Q179" s="170">
        <f t="shared" si="147"/>
        <v>0</v>
      </c>
      <c r="R179" s="170">
        <f t="shared" si="147"/>
        <v>0</v>
      </c>
      <c r="S179" s="170">
        <f t="shared" si="147"/>
        <v>0</v>
      </c>
      <c r="T179" s="170">
        <f t="shared" si="148"/>
        <v>0</v>
      </c>
      <c r="U179" s="170">
        <f t="shared" si="148"/>
        <v>0</v>
      </c>
      <c r="V179" s="170">
        <f t="shared" si="148"/>
        <v>0</v>
      </c>
      <c r="W179" s="170">
        <f t="shared" si="148"/>
        <v>0</v>
      </c>
      <c r="X179" s="170">
        <f t="shared" si="148"/>
        <v>0</v>
      </c>
      <c r="Y179" s="170">
        <f t="shared" si="148"/>
        <v>0</v>
      </c>
      <c r="Z179" s="170">
        <f t="shared" si="148"/>
        <v>0</v>
      </c>
      <c r="AA179" s="170">
        <f t="shared" si="148"/>
        <v>0</v>
      </c>
      <c r="AB179" s="170">
        <f t="shared" si="148"/>
        <v>0</v>
      </c>
      <c r="AC179" s="170">
        <f t="shared" si="148"/>
        <v>0</v>
      </c>
      <c r="AD179" s="170">
        <f t="shared" si="149"/>
        <v>0</v>
      </c>
      <c r="AE179" s="170">
        <f t="shared" si="149"/>
        <v>0</v>
      </c>
      <c r="AF179" s="170">
        <f t="shared" si="149"/>
        <v>0</v>
      </c>
      <c r="AG179" s="170">
        <f t="shared" si="149"/>
        <v>0</v>
      </c>
      <c r="AH179" s="170">
        <f t="shared" si="149"/>
        <v>0</v>
      </c>
      <c r="AI179" s="170">
        <f t="shared" si="149"/>
        <v>0</v>
      </c>
      <c r="AJ179" s="170">
        <f t="shared" si="149"/>
        <v>0</v>
      </c>
      <c r="AK179" s="170">
        <f t="shared" si="149"/>
        <v>0</v>
      </c>
      <c r="AL179" s="170">
        <f t="shared" si="149"/>
        <v>0</v>
      </c>
      <c r="AM179" s="170">
        <f t="shared" si="149"/>
        <v>0</v>
      </c>
      <c r="AN179" s="170">
        <f t="shared" si="150"/>
        <v>0</v>
      </c>
      <c r="AO179" s="170">
        <f t="shared" si="150"/>
        <v>0</v>
      </c>
      <c r="AP179" s="170">
        <f t="shared" si="150"/>
        <v>0</v>
      </c>
      <c r="AQ179" s="170">
        <f t="shared" si="150"/>
        <v>0</v>
      </c>
      <c r="AR179" s="170">
        <f t="shared" si="150"/>
        <v>0</v>
      </c>
      <c r="AS179" s="170">
        <f t="shared" si="150"/>
        <v>0</v>
      </c>
      <c r="AT179" s="170">
        <f t="shared" si="150"/>
        <v>0</v>
      </c>
      <c r="AU179" s="170">
        <f t="shared" si="150"/>
        <v>0</v>
      </c>
      <c r="AV179" s="170">
        <f t="shared" si="150"/>
        <v>0</v>
      </c>
      <c r="AW179" s="170">
        <f t="shared" si="150"/>
        <v>0</v>
      </c>
      <c r="AX179" s="170">
        <f t="shared" si="151"/>
        <v>0</v>
      </c>
      <c r="AY179" s="170">
        <f t="shared" si="151"/>
        <v>0</v>
      </c>
      <c r="AZ179" s="170">
        <f t="shared" si="151"/>
        <v>0</v>
      </c>
      <c r="BA179" s="170">
        <f t="shared" si="151"/>
        <v>0</v>
      </c>
      <c r="BB179" s="170">
        <f t="shared" si="151"/>
        <v>0</v>
      </c>
      <c r="BC179" s="170">
        <f t="shared" si="151"/>
        <v>0</v>
      </c>
      <c r="BD179" s="170">
        <f t="shared" si="151"/>
        <v>0</v>
      </c>
      <c r="BE179" s="170">
        <f t="shared" si="151"/>
        <v>0</v>
      </c>
      <c r="BF179" s="170">
        <f t="shared" si="151"/>
        <v>0</v>
      </c>
      <c r="BG179" s="170">
        <f t="shared" si="151"/>
        <v>0</v>
      </c>
      <c r="BH179" s="170">
        <f t="shared" si="152"/>
        <v>0</v>
      </c>
      <c r="BI179" s="170">
        <f t="shared" si="152"/>
        <v>0</v>
      </c>
      <c r="BJ179" s="170">
        <f t="shared" si="152"/>
        <v>0</v>
      </c>
      <c r="BK179" s="170">
        <f t="shared" si="152"/>
        <v>0</v>
      </c>
      <c r="BL179" s="170">
        <f t="shared" si="152"/>
        <v>0</v>
      </c>
      <c r="BM179" s="170">
        <f t="shared" si="152"/>
        <v>0</v>
      </c>
      <c r="BN179" s="170">
        <f t="shared" si="152"/>
        <v>0</v>
      </c>
      <c r="BO179" s="170">
        <f t="shared" si="152"/>
        <v>0</v>
      </c>
      <c r="BP179" s="170">
        <f t="shared" si="152"/>
        <v>0</v>
      </c>
      <c r="BQ179" s="170">
        <f t="shared" si="152"/>
        <v>0</v>
      </c>
      <c r="BR179" s="170">
        <f t="shared" si="153"/>
        <v>3.7620378131550759E-2</v>
      </c>
      <c r="BS179" s="170">
        <f t="shared" si="153"/>
        <v>3.7620378131550759E-2</v>
      </c>
      <c r="BT179" s="170">
        <f t="shared" si="153"/>
        <v>3.7620378131550759E-2</v>
      </c>
      <c r="BU179" s="170">
        <f t="shared" si="153"/>
        <v>3.7620378131550759E-2</v>
      </c>
      <c r="BV179" s="170">
        <f t="shared" si="153"/>
        <v>3.7620378131550759E-2</v>
      </c>
      <c r="BW179" s="170">
        <f t="shared" si="153"/>
        <v>3.7620378131550759E-2</v>
      </c>
      <c r="BX179" s="170">
        <f t="shared" si="153"/>
        <v>3.7620378131550759E-2</v>
      </c>
      <c r="BY179" s="170">
        <f t="shared" si="153"/>
        <v>3.7620378131550759E-2</v>
      </c>
      <c r="BZ179" s="170">
        <f t="shared" si="153"/>
        <v>3.7620378131550759E-2</v>
      </c>
      <c r="CA179" s="170">
        <f t="shared" si="153"/>
        <v>3.7620378131550759E-2</v>
      </c>
      <c r="CB179" s="170">
        <f t="shared" si="154"/>
        <v>3.7620378131550759E-2</v>
      </c>
      <c r="CC179" s="170">
        <f t="shared" si="154"/>
        <v>3.7620378131550759E-2</v>
      </c>
      <c r="CD179" s="170">
        <f t="shared" si="154"/>
        <v>3.7620378131550759E-2</v>
      </c>
      <c r="CE179" s="170">
        <f t="shared" si="154"/>
        <v>3.7620378131550759E-2</v>
      </c>
      <c r="CF179" s="170">
        <f t="shared" si="154"/>
        <v>3.7620378131550759E-2</v>
      </c>
      <c r="CG179" s="170">
        <f t="shared" si="154"/>
        <v>0</v>
      </c>
      <c r="CH179" s="170">
        <f t="shared" si="154"/>
        <v>0</v>
      </c>
    </row>
    <row r="180" spans="6:86" outlineLevel="1" x14ac:dyDescent="0.2">
      <c r="F180" s="96">
        <f>Ts_First_Fin_Yr-1+ROWS(F$120:F180)</f>
        <v>2084</v>
      </c>
      <c r="G180" s="18">
        <f t="shared" si="137"/>
        <v>15</v>
      </c>
      <c r="H180" s="45">
        <f t="shared" si="138"/>
        <v>0.55911426744728854</v>
      </c>
      <c r="J180" s="170">
        <f t="shared" ref="J180:S189" si="155">IF(OR(J$9&lt;=$F180,J$9&gt;($F180+$G180)),0,INDEX($J$114:$CH$114,MATCH($F180,$J$9:$CH$9,0))/$G180)</f>
        <v>0</v>
      </c>
      <c r="K180" s="170">
        <f t="shared" si="155"/>
        <v>0</v>
      </c>
      <c r="L180" s="170">
        <f t="shared" si="155"/>
        <v>0</v>
      </c>
      <c r="M180" s="170">
        <f t="shared" si="155"/>
        <v>0</v>
      </c>
      <c r="N180" s="170">
        <f t="shared" si="155"/>
        <v>0</v>
      </c>
      <c r="O180" s="170">
        <f t="shared" si="155"/>
        <v>0</v>
      </c>
      <c r="P180" s="170">
        <f t="shared" si="155"/>
        <v>0</v>
      </c>
      <c r="Q180" s="170">
        <f t="shared" si="155"/>
        <v>0</v>
      </c>
      <c r="R180" s="170">
        <f t="shared" si="155"/>
        <v>0</v>
      </c>
      <c r="S180" s="170">
        <f t="shared" si="155"/>
        <v>0</v>
      </c>
      <c r="T180" s="170">
        <f t="shared" ref="T180:AC189" si="156">IF(OR(T$9&lt;=$F180,T$9&gt;($F180+$G180)),0,INDEX($J$114:$CH$114,MATCH($F180,$J$9:$CH$9,0))/$G180)</f>
        <v>0</v>
      </c>
      <c r="U180" s="170">
        <f t="shared" si="156"/>
        <v>0</v>
      </c>
      <c r="V180" s="170">
        <f t="shared" si="156"/>
        <v>0</v>
      </c>
      <c r="W180" s="170">
        <f t="shared" si="156"/>
        <v>0</v>
      </c>
      <c r="X180" s="170">
        <f t="shared" si="156"/>
        <v>0</v>
      </c>
      <c r="Y180" s="170">
        <f t="shared" si="156"/>
        <v>0</v>
      </c>
      <c r="Z180" s="170">
        <f t="shared" si="156"/>
        <v>0</v>
      </c>
      <c r="AA180" s="170">
        <f t="shared" si="156"/>
        <v>0</v>
      </c>
      <c r="AB180" s="170">
        <f t="shared" si="156"/>
        <v>0</v>
      </c>
      <c r="AC180" s="170">
        <f t="shared" si="156"/>
        <v>0</v>
      </c>
      <c r="AD180" s="170">
        <f t="shared" ref="AD180:AM189" si="157">IF(OR(AD$9&lt;=$F180,AD$9&gt;($F180+$G180)),0,INDEX($J$114:$CH$114,MATCH($F180,$J$9:$CH$9,0))/$G180)</f>
        <v>0</v>
      </c>
      <c r="AE180" s="170">
        <f t="shared" si="157"/>
        <v>0</v>
      </c>
      <c r="AF180" s="170">
        <f t="shared" si="157"/>
        <v>0</v>
      </c>
      <c r="AG180" s="170">
        <f t="shared" si="157"/>
        <v>0</v>
      </c>
      <c r="AH180" s="170">
        <f t="shared" si="157"/>
        <v>0</v>
      </c>
      <c r="AI180" s="170">
        <f t="shared" si="157"/>
        <v>0</v>
      </c>
      <c r="AJ180" s="170">
        <f t="shared" si="157"/>
        <v>0</v>
      </c>
      <c r="AK180" s="170">
        <f t="shared" si="157"/>
        <v>0</v>
      </c>
      <c r="AL180" s="170">
        <f t="shared" si="157"/>
        <v>0</v>
      </c>
      <c r="AM180" s="170">
        <f t="shared" si="157"/>
        <v>0</v>
      </c>
      <c r="AN180" s="170">
        <f t="shared" ref="AN180:AW189" si="158">IF(OR(AN$9&lt;=$F180,AN$9&gt;($F180+$G180)),0,INDEX($J$114:$CH$114,MATCH($F180,$J$9:$CH$9,0))/$G180)</f>
        <v>0</v>
      </c>
      <c r="AO180" s="170">
        <f t="shared" si="158"/>
        <v>0</v>
      </c>
      <c r="AP180" s="170">
        <f t="shared" si="158"/>
        <v>0</v>
      </c>
      <c r="AQ180" s="170">
        <f t="shared" si="158"/>
        <v>0</v>
      </c>
      <c r="AR180" s="170">
        <f t="shared" si="158"/>
        <v>0</v>
      </c>
      <c r="AS180" s="170">
        <f t="shared" si="158"/>
        <v>0</v>
      </c>
      <c r="AT180" s="170">
        <f t="shared" si="158"/>
        <v>0</v>
      </c>
      <c r="AU180" s="170">
        <f t="shared" si="158"/>
        <v>0</v>
      </c>
      <c r="AV180" s="170">
        <f t="shared" si="158"/>
        <v>0</v>
      </c>
      <c r="AW180" s="170">
        <f t="shared" si="158"/>
        <v>0</v>
      </c>
      <c r="AX180" s="170">
        <f t="shared" ref="AX180:BG189" si="159">IF(OR(AX$9&lt;=$F180,AX$9&gt;($F180+$G180)),0,INDEX($J$114:$CH$114,MATCH($F180,$J$9:$CH$9,0))/$G180)</f>
        <v>0</v>
      </c>
      <c r="AY180" s="170">
        <f t="shared" si="159"/>
        <v>0</v>
      </c>
      <c r="AZ180" s="170">
        <f t="shared" si="159"/>
        <v>0</v>
      </c>
      <c r="BA180" s="170">
        <f t="shared" si="159"/>
        <v>0</v>
      </c>
      <c r="BB180" s="170">
        <f t="shared" si="159"/>
        <v>0</v>
      </c>
      <c r="BC180" s="170">
        <f t="shared" si="159"/>
        <v>0</v>
      </c>
      <c r="BD180" s="170">
        <f t="shared" si="159"/>
        <v>0</v>
      </c>
      <c r="BE180" s="170">
        <f t="shared" si="159"/>
        <v>0</v>
      </c>
      <c r="BF180" s="170">
        <f t="shared" si="159"/>
        <v>0</v>
      </c>
      <c r="BG180" s="170">
        <f t="shared" si="159"/>
        <v>0</v>
      </c>
      <c r="BH180" s="170">
        <f t="shared" ref="BH180:BQ189" si="160">IF(OR(BH$9&lt;=$F180,BH$9&gt;($F180+$G180)),0,INDEX($J$114:$CH$114,MATCH($F180,$J$9:$CH$9,0))/$G180)</f>
        <v>0</v>
      </c>
      <c r="BI180" s="170">
        <f t="shared" si="160"/>
        <v>0</v>
      </c>
      <c r="BJ180" s="170">
        <f t="shared" si="160"/>
        <v>0</v>
      </c>
      <c r="BK180" s="170">
        <f t="shared" si="160"/>
        <v>0</v>
      </c>
      <c r="BL180" s="170">
        <f t="shared" si="160"/>
        <v>0</v>
      </c>
      <c r="BM180" s="170">
        <f t="shared" si="160"/>
        <v>0</v>
      </c>
      <c r="BN180" s="170">
        <f t="shared" si="160"/>
        <v>0</v>
      </c>
      <c r="BO180" s="170">
        <f t="shared" si="160"/>
        <v>0</v>
      </c>
      <c r="BP180" s="170">
        <f t="shared" si="160"/>
        <v>0</v>
      </c>
      <c r="BQ180" s="170">
        <f t="shared" si="160"/>
        <v>0</v>
      </c>
      <c r="BR180" s="170">
        <f t="shared" ref="BR180:CA189" si="161">IF(OR(BR$9&lt;=$F180,BR$9&gt;($F180+$G180)),0,INDEX($J$114:$CH$114,MATCH($F180,$J$9:$CH$9,0))/$G180)</f>
        <v>0</v>
      </c>
      <c r="BS180" s="170">
        <f t="shared" si="161"/>
        <v>3.7274284496485906E-2</v>
      </c>
      <c r="BT180" s="170">
        <f t="shared" si="161"/>
        <v>3.7274284496485906E-2</v>
      </c>
      <c r="BU180" s="170">
        <f t="shared" si="161"/>
        <v>3.7274284496485906E-2</v>
      </c>
      <c r="BV180" s="170">
        <f t="shared" si="161"/>
        <v>3.7274284496485906E-2</v>
      </c>
      <c r="BW180" s="170">
        <f t="shared" si="161"/>
        <v>3.7274284496485906E-2</v>
      </c>
      <c r="BX180" s="170">
        <f t="shared" si="161"/>
        <v>3.7274284496485906E-2</v>
      </c>
      <c r="BY180" s="170">
        <f t="shared" si="161"/>
        <v>3.7274284496485906E-2</v>
      </c>
      <c r="BZ180" s="170">
        <f t="shared" si="161"/>
        <v>3.7274284496485906E-2</v>
      </c>
      <c r="CA180" s="170">
        <f t="shared" si="161"/>
        <v>3.7274284496485906E-2</v>
      </c>
      <c r="CB180" s="170">
        <f t="shared" ref="CB180:CH189" si="162">IF(OR(CB$9&lt;=$F180,CB$9&gt;($F180+$G180)),0,INDEX($J$114:$CH$114,MATCH($F180,$J$9:$CH$9,0))/$G180)</f>
        <v>3.7274284496485906E-2</v>
      </c>
      <c r="CC180" s="170">
        <f t="shared" si="162"/>
        <v>3.7274284496485906E-2</v>
      </c>
      <c r="CD180" s="170">
        <f t="shared" si="162"/>
        <v>3.7274284496485906E-2</v>
      </c>
      <c r="CE180" s="170">
        <f t="shared" si="162"/>
        <v>3.7274284496485906E-2</v>
      </c>
      <c r="CF180" s="170">
        <f t="shared" si="162"/>
        <v>3.7274284496485906E-2</v>
      </c>
      <c r="CG180" s="170">
        <f t="shared" si="162"/>
        <v>3.7274284496485906E-2</v>
      </c>
      <c r="CH180" s="170">
        <f t="shared" si="162"/>
        <v>0</v>
      </c>
    </row>
    <row r="181" spans="6:86" outlineLevel="1" x14ac:dyDescent="0.2">
      <c r="F181" s="96">
        <f>Ts_First_Fin_Yr-1+ROWS(F$120:F181)</f>
        <v>2085</v>
      </c>
      <c r="G181" s="18">
        <f t="shared" si="137"/>
        <v>15</v>
      </c>
      <c r="H181" s="45">
        <f t="shared" si="138"/>
        <v>0.55651856518430198</v>
      </c>
      <c r="J181" s="170">
        <f t="shared" si="155"/>
        <v>0</v>
      </c>
      <c r="K181" s="170">
        <f t="shared" si="155"/>
        <v>0</v>
      </c>
      <c r="L181" s="170">
        <f t="shared" si="155"/>
        <v>0</v>
      </c>
      <c r="M181" s="170">
        <f t="shared" si="155"/>
        <v>0</v>
      </c>
      <c r="N181" s="170">
        <f t="shared" si="155"/>
        <v>0</v>
      </c>
      <c r="O181" s="170">
        <f t="shared" si="155"/>
        <v>0</v>
      </c>
      <c r="P181" s="170">
        <f t="shared" si="155"/>
        <v>0</v>
      </c>
      <c r="Q181" s="170">
        <f t="shared" si="155"/>
        <v>0</v>
      </c>
      <c r="R181" s="170">
        <f t="shared" si="155"/>
        <v>0</v>
      </c>
      <c r="S181" s="170">
        <f t="shared" si="155"/>
        <v>0</v>
      </c>
      <c r="T181" s="170">
        <f t="shared" si="156"/>
        <v>0</v>
      </c>
      <c r="U181" s="170">
        <f t="shared" si="156"/>
        <v>0</v>
      </c>
      <c r="V181" s="170">
        <f t="shared" si="156"/>
        <v>0</v>
      </c>
      <c r="W181" s="170">
        <f t="shared" si="156"/>
        <v>0</v>
      </c>
      <c r="X181" s="170">
        <f t="shared" si="156"/>
        <v>0</v>
      </c>
      <c r="Y181" s="170">
        <f t="shared" si="156"/>
        <v>0</v>
      </c>
      <c r="Z181" s="170">
        <f t="shared" si="156"/>
        <v>0</v>
      </c>
      <c r="AA181" s="170">
        <f t="shared" si="156"/>
        <v>0</v>
      </c>
      <c r="AB181" s="170">
        <f t="shared" si="156"/>
        <v>0</v>
      </c>
      <c r="AC181" s="170">
        <f t="shared" si="156"/>
        <v>0</v>
      </c>
      <c r="AD181" s="170">
        <f t="shared" si="157"/>
        <v>0</v>
      </c>
      <c r="AE181" s="170">
        <f t="shared" si="157"/>
        <v>0</v>
      </c>
      <c r="AF181" s="170">
        <f t="shared" si="157"/>
        <v>0</v>
      </c>
      <c r="AG181" s="170">
        <f t="shared" si="157"/>
        <v>0</v>
      </c>
      <c r="AH181" s="170">
        <f t="shared" si="157"/>
        <v>0</v>
      </c>
      <c r="AI181" s="170">
        <f t="shared" si="157"/>
        <v>0</v>
      </c>
      <c r="AJ181" s="170">
        <f t="shared" si="157"/>
        <v>0</v>
      </c>
      <c r="AK181" s="170">
        <f t="shared" si="157"/>
        <v>0</v>
      </c>
      <c r="AL181" s="170">
        <f t="shared" si="157"/>
        <v>0</v>
      </c>
      <c r="AM181" s="170">
        <f t="shared" si="157"/>
        <v>0</v>
      </c>
      <c r="AN181" s="170">
        <f t="shared" si="158"/>
        <v>0</v>
      </c>
      <c r="AO181" s="170">
        <f t="shared" si="158"/>
        <v>0</v>
      </c>
      <c r="AP181" s="170">
        <f t="shared" si="158"/>
        <v>0</v>
      </c>
      <c r="AQ181" s="170">
        <f t="shared" si="158"/>
        <v>0</v>
      </c>
      <c r="AR181" s="170">
        <f t="shared" si="158"/>
        <v>0</v>
      </c>
      <c r="AS181" s="170">
        <f t="shared" si="158"/>
        <v>0</v>
      </c>
      <c r="AT181" s="170">
        <f t="shared" si="158"/>
        <v>0</v>
      </c>
      <c r="AU181" s="170">
        <f t="shared" si="158"/>
        <v>0</v>
      </c>
      <c r="AV181" s="170">
        <f t="shared" si="158"/>
        <v>0</v>
      </c>
      <c r="AW181" s="170">
        <f t="shared" si="158"/>
        <v>0</v>
      </c>
      <c r="AX181" s="170">
        <f t="shared" si="159"/>
        <v>0</v>
      </c>
      <c r="AY181" s="170">
        <f t="shared" si="159"/>
        <v>0</v>
      </c>
      <c r="AZ181" s="170">
        <f t="shared" si="159"/>
        <v>0</v>
      </c>
      <c r="BA181" s="170">
        <f t="shared" si="159"/>
        <v>0</v>
      </c>
      <c r="BB181" s="170">
        <f t="shared" si="159"/>
        <v>0</v>
      </c>
      <c r="BC181" s="170">
        <f t="shared" si="159"/>
        <v>0</v>
      </c>
      <c r="BD181" s="170">
        <f t="shared" si="159"/>
        <v>0</v>
      </c>
      <c r="BE181" s="170">
        <f t="shared" si="159"/>
        <v>0</v>
      </c>
      <c r="BF181" s="170">
        <f t="shared" si="159"/>
        <v>0</v>
      </c>
      <c r="BG181" s="170">
        <f t="shared" si="159"/>
        <v>0</v>
      </c>
      <c r="BH181" s="170">
        <f t="shared" si="160"/>
        <v>0</v>
      </c>
      <c r="BI181" s="170">
        <f t="shared" si="160"/>
        <v>0</v>
      </c>
      <c r="BJ181" s="170">
        <f t="shared" si="160"/>
        <v>0</v>
      </c>
      <c r="BK181" s="170">
        <f t="shared" si="160"/>
        <v>0</v>
      </c>
      <c r="BL181" s="170">
        <f t="shared" si="160"/>
        <v>0</v>
      </c>
      <c r="BM181" s="170">
        <f t="shared" si="160"/>
        <v>0</v>
      </c>
      <c r="BN181" s="170">
        <f t="shared" si="160"/>
        <v>0</v>
      </c>
      <c r="BO181" s="170">
        <f t="shared" si="160"/>
        <v>0</v>
      </c>
      <c r="BP181" s="170">
        <f t="shared" si="160"/>
        <v>0</v>
      </c>
      <c r="BQ181" s="170">
        <f t="shared" si="160"/>
        <v>0</v>
      </c>
      <c r="BR181" s="170">
        <f t="shared" si="161"/>
        <v>0</v>
      </c>
      <c r="BS181" s="170">
        <f t="shared" si="161"/>
        <v>0</v>
      </c>
      <c r="BT181" s="170">
        <f t="shared" si="161"/>
        <v>3.7101237678953465E-2</v>
      </c>
      <c r="BU181" s="170">
        <f t="shared" si="161"/>
        <v>3.7101237678953465E-2</v>
      </c>
      <c r="BV181" s="170">
        <f t="shared" si="161"/>
        <v>3.7101237678953465E-2</v>
      </c>
      <c r="BW181" s="170">
        <f t="shared" si="161"/>
        <v>3.7101237678953465E-2</v>
      </c>
      <c r="BX181" s="170">
        <f t="shared" si="161"/>
        <v>3.7101237678953465E-2</v>
      </c>
      <c r="BY181" s="170">
        <f t="shared" si="161"/>
        <v>3.7101237678953465E-2</v>
      </c>
      <c r="BZ181" s="170">
        <f t="shared" si="161"/>
        <v>3.7101237678953465E-2</v>
      </c>
      <c r="CA181" s="170">
        <f t="shared" si="161"/>
        <v>3.7101237678953465E-2</v>
      </c>
      <c r="CB181" s="170">
        <f t="shared" si="162"/>
        <v>3.7101237678953465E-2</v>
      </c>
      <c r="CC181" s="170">
        <f t="shared" si="162"/>
        <v>3.7101237678953465E-2</v>
      </c>
      <c r="CD181" s="170">
        <f t="shared" si="162"/>
        <v>3.7101237678953465E-2</v>
      </c>
      <c r="CE181" s="170">
        <f t="shared" si="162"/>
        <v>3.7101237678953465E-2</v>
      </c>
      <c r="CF181" s="170">
        <f t="shared" si="162"/>
        <v>3.7101237678953465E-2</v>
      </c>
      <c r="CG181" s="170">
        <f t="shared" si="162"/>
        <v>3.7101237678953465E-2</v>
      </c>
      <c r="CH181" s="170">
        <f t="shared" si="162"/>
        <v>3.7101237678953465E-2</v>
      </c>
    </row>
    <row r="182" spans="6:86" outlineLevel="1" x14ac:dyDescent="0.2">
      <c r="F182" s="96">
        <f>Ts_First_Fin_Yr-1+ROWS(F$120:F182)</f>
        <v>2086</v>
      </c>
      <c r="G182" s="18">
        <f t="shared" si="137"/>
        <v>15</v>
      </c>
      <c r="H182" s="45">
        <f t="shared" si="138"/>
        <v>0.54925059884793981</v>
      </c>
      <c r="J182" s="170">
        <f t="shared" si="155"/>
        <v>0</v>
      </c>
      <c r="K182" s="170">
        <f t="shared" si="155"/>
        <v>0</v>
      </c>
      <c r="L182" s="170">
        <f t="shared" si="155"/>
        <v>0</v>
      </c>
      <c r="M182" s="170">
        <f t="shared" si="155"/>
        <v>0</v>
      </c>
      <c r="N182" s="170">
        <f t="shared" si="155"/>
        <v>0</v>
      </c>
      <c r="O182" s="170">
        <f t="shared" si="155"/>
        <v>0</v>
      </c>
      <c r="P182" s="170">
        <f t="shared" si="155"/>
        <v>0</v>
      </c>
      <c r="Q182" s="170">
        <f t="shared" si="155"/>
        <v>0</v>
      </c>
      <c r="R182" s="170">
        <f t="shared" si="155"/>
        <v>0</v>
      </c>
      <c r="S182" s="170">
        <f t="shared" si="155"/>
        <v>0</v>
      </c>
      <c r="T182" s="170">
        <f t="shared" si="156"/>
        <v>0</v>
      </c>
      <c r="U182" s="170">
        <f t="shared" si="156"/>
        <v>0</v>
      </c>
      <c r="V182" s="170">
        <f t="shared" si="156"/>
        <v>0</v>
      </c>
      <c r="W182" s="170">
        <f t="shared" si="156"/>
        <v>0</v>
      </c>
      <c r="X182" s="170">
        <f t="shared" si="156"/>
        <v>0</v>
      </c>
      <c r="Y182" s="170">
        <f t="shared" si="156"/>
        <v>0</v>
      </c>
      <c r="Z182" s="170">
        <f t="shared" si="156"/>
        <v>0</v>
      </c>
      <c r="AA182" s="170">
        <f t="shared" si="156"/>
        <v>0</v>
      </c>
      <c r="AB182" s="170">
        <f t="shared" si="156"/>
        <v>0</v>
      </c>
      <c r="AC182" s="170">
        <f t="shared" si="156"/>
        <v>0</v>
      </c>
      <c r="AD182" s="170">
        <f t="shared" si="157"/>
        <v>0</v>
      </c>
      <c r="AE182" s="170">
        <f t="shared" si="157"/>
        <v>0</v>
      </c>
      <c r="AF182" s="170">
        <f t="shared" si="157"/>
        <v>0</v>
      </c>
      <c r="AG182" s="170">
        <f t="shared" si="157"/>
        <v>0</v>
      </c>
      <c r="AH182" s="170">
        <f t="shared" si="157"/>
        <v>0</v>
      </c>
      <c r="AI182" s="170">
        <f t="shared" si="157"/>
        <v>0</v>
      </c>
      <c r="AJ182" s="170">
        <f t="shared" si="157"/>
        <v>0</v>
      </c>
      <c r="AK182" s="170">
        <f t="shared" si="157"/>
        <v>0</v>
      </c>
      <c r="AL182" s="170">
        <f t="shared" si="157"/>
        <v>0</v>
      </c>
      <c r="AM182" s="170">
        <f t="shared" si="157"/>
        <v>0</v>
      </c>
      <c r="AN182" s="170">
        <f t="shared" si="158"/>
        <v>0</v>
      </c>
      <c r="AO182" s="170">
        <f t="shared" si="158"/>
        <v>0</v>
      </c>
      <c r="AP182" s="170">
        <f t="shared" si="158"/>
        <v>0</v>
      </c>
      <c r="AQ182" s="170">
        <f t="shared" si="158"/>
        <v>0</v>
      </c>
      <c r="AR182" s="170">
        <f t="shared" si="158"/>
        <v>0</v>
      </c>
      <c r="AS182" s="170">
        <f t="shared" si="158"/>
        <v>0</v>
      </c>
      <c r="AT182" s="170">
        <f t="shared" si="158"/>
        <v>0</v>
      </c>
      <c r="AU182" s="170">
        <f t="shared" si="158"/>
        <v>0</v>
      </c>
      <c r="AV182" s="170">
        <f t="shared" si="158"/>
        <v>0</v>
      </c>
      <c r="AW182" s="170">
        <f t="shared" si="158"/>
        <v>0</v>
      </c>
      <c r="AX182" s="170">
        <f t="shared" si="159"/>
        <v>0</v>
      </c>
      <c r="AY182" s="170">
        <f t="shared" si="159"/>
        <v>0</v>
      </c>
      <c r="AZ182" s="170">
        <f t="shared" si="159"/>
        <v>0</v>
      </c>
      <c r="BA182" s="170">
        <f t="shared" si="159"/>
        <v>0</v>
      </c>
      <c r="BB182" s="170">
        <f t="shared" si="159"/>
        <v>0</v>
      </c>
      <c r="BC182" s="170">
        <f t="shared" si="159"/>
        <v>0</v>
      </c>
      <c r="BD182" s="170">
        <f t="shared" si="159"/>
        <v>0</v>
      </c>
      <c r="BE182" s="170">
        <f t="shared" si="159"/>
        <v>0</v>
      </c>
      <c r="BF182" s="170">
        <f t="shared" si="159"/>
        <v>0</v>
      </c>
      <c r="BG182" s="170">
        <f t="shared" si="159"/>
        <v>0</v>
      </c>
      <c r="BH182" s="170">
        <f t="shared" si="160"/>
        <v>0</v>
      </c>
      <c r="BI182" s="170">
        <f t="shared" si="160"/>
        <v>0</v>
      </c>
      <c r="BJ182" s="170">
        <f t="shared" si="160"/>
        <v>0</v>
      </c>
      <c r="BK182" s="170">
        <f t="shared" si="160"/>
        <v>0</v>
      </c>
      <c r="BL182" s="170">
        <f t="shared" si="160"/>
        <v>0</v>
      </c>
      <c r="BM182" s="170">
        <f t="shared" si="160"/>
        <v>0</v>
      </c>
      <c r="BN182" s="170">
        <f t="shared" si="160"/>
        <v>0</v>
      </c>
      <c r="BO182" s="170">
        <f t="shared" si="160"/>
        <v>0</v>
      </c>
      <c r="BP182" s="170">
        <f t="shared" si="160"/>
        <v>0</v>
      </c>
      <c r="BQ182" s="170">
        <f t="shared" si="160"/>
        <v>0</v>
      </c>
      <c r="BR182" s="170">
        <f t="shared" si="161"/>
        <v>0</v>
      </c>
      <c r="BS182" s="170">
        <f t="shared" si="161"/>
        <v>0</v>
      </c>
      <c r="BT182" s="170">
        <f t="shared" si="161"/>
        <v>0</v>
      </c>
      <c r="BU182" s="170">
        <f t="shared" si="161"/>
        <v>3.6616706589862651E-2</v>
      </c>
      <c r="BV182" s="170">
        <f t="shared" si="161"/>
        <v>3.6616706589862651E-2</v>
      </c>
      <c r="BW182" s="170">
        <f t="shared" si="161"/>
        <v>3.6616706589862651E-2</v>
      </c>
      <c r="BX182" s="170">
        <f t="shared" si="161"/>
        <v>3.6616706589862651E-2</v>
      </c>
      <c r="BY182" s="170">
        <f t="shared" si="161"/>
        <v>3.6616706589862651E-2</v>
      </c>
      <c r="BZ182" s="170">
        <f t="shared" si="161"/>
        <v>3.6616706589862651E-2</v>
      </c>
      <c r="CA182" s="170">
        <f t="shared" si="161"/>
        <v>3.6616706589862651E-2</v>
      </c>
      <c r="CB182" s="170">
        <f t="shared" si="162"/>
        <v>3.6616706589862651E-2</v>
      </c>
      <c r="CC182" s="170">
        <f t="shared" si="162"/>
        <v>3.6616706589862651E-2</v>
      </c>
      <c r="CD182" s="170">
        <f t="shared" si="162"/>
        <v>3.6616706589862651E-2</v>
      </c>
      <c r="CE182" s="170">
        <f t="shared" si="162"/>
        <v>3.6616706589862651E-2</v>
      </c>
      <c r="CF182" s="170">
        <f t="shared" si="162"/>
        <v>3.6616706589862651E-2</v>
      </c>
      <c r="CG182" s="170">
        <f t="shared" si="162"/>
        <v>3.6616706589862651E-2</v>
      </c>
      <c r="CH182" s="170">
        <f t="shared" si="162"/>
        <v>3.6616706589862651E-2</v>
      </c>
    </row>
    <row r="183" spans="6:86" outlineLevel="1" x14ac:dyDescent="0.2">
      <c r="F183" s="96">
        <f>Ts_First_Fin_Yr-1+ROWS(F$120:F183)</f>
        <v>2087</v>
      </c>
      <c r="G183" s="18">
        <f t="shared" si="137"/>
        <v>15</v>
      </c>
      <c r="H183" s="45">
        <f t="shared" si="138"/>
        <v>0.54354005386936943</v>
      </c>
      <c r="J183" s="170">
        <f t="shared" si="155"/>
        <v>0</v>
      </c>
      <c r="K183" s="170">
        <f t="shared" si="155"/>
        <v>0</v>
      </c>
      <c r="L183" s="170">
        <f t="shared" si="155"/>
        <v>0</v>
      </c>
      <c r="M183" s="170">
        <f t="shared" si="155"/>
        <v>0</v>
      </c>
      <c r="N183" s="170">
        <f t="shared" si="155"/>
        <v>0</v>
      </c>
      <c r="O183" s="170">
        <f t="shared" si="155"/>
        <v>0</v>
      </c>
      <c r="P183" s="170">
        <f t="shared" si="155"/>
        <v>0</v>
      </c>
      <c r="Q183" s="170">
        <f t="shared" si="155"/>
        <v>0</v>
      </c>
      <c r="R183" s="170">
        <f t="shared" si="155"/>
        <v>0</v>
      </c>
      <c r="S183" s="170">
        <f t="shared" si="155"/>
        <v>0</v>
      </c>
      <c r="T183" s="170">
        <f t="shared" si="156"/>
        <v>0</v>
      </c>
      <c r="U183" s="170">
        <f t="shared" si="156"/>
        <v>0</v>
      </c>
      <c r="V183" s="170">
        <f t="shared" si="156"/>
        <v>0</v>
      </c>
      <c r="W183" s="170">
        <f t="shared" si="156"/>
        <v>0</v>
      </c>
      <c r="X183" s="170">
        <f t="shared" si="156"/>
        <v>0</v>
      </c>
      <c r="Y183" s="170">
        <f t="shared" si="156"/>
        <v>0</v>
      </c>
      <c r="Z183" s="170">
        <f t="shared" si="156"/>
        <v>0</v>
      </c>
      <c r="AA183" s="170">
        <f t="shared" si="156"/>
        <v>0</v>
      </c>
      <c r="AB183" s="170">
        <f t="shared" si="156"/>
        <v>0</v>
      </c>
      <c r="AC183" s="170">
        <f t="shared" si="156"/>
        <v>0</v>
      </c>
      <c r="AD183" s="170">
        <f t="shared" si="157"/>
        <v>0</v>
      </c>
      <c r="AE183" s="170">
        <f t="shared" si="157"/>
        <v>0</v>
      </c>
      <c r="AF183" s="170">
        <f t="shared" si="157"/>
        <v>0</v>
      </c>
      <c r="AG183" s="170">
        <f t="shared" si="157"/>
        <v>0</v>
      </c>
      <c r="AH183" s="170">
        <f t="shared" si="157"/>
        <v>0</v>
      </c>
      <c r="AI183" s="170">
        <f t="shared" si="157"/>
        <v>0</v>
      </c>
      <c r="AJ183" s="170">
        <f t="shared" si="157"/>
        <v>0</v>
      </c>
      <c r="AK183" s="170">
        <f t="shared" si="157"/>
        <v>0</v>
      </c>
      <c r="AL183" s="170">
        <f t="shared" si="157"/>
        <v>0</v>
      </c>
      <c r="AM183" s="170">
        <f t="shared" si="157"/>
        <v>0</v>
      </c>
      <c r="AN183" s="170">
        <f t="shared" si="158"/>
        <v>0</v>
      </c>
      <c r="AO183" s="170">
        <f t="shared" si="158"/>
        <v>0</v>
      </c>
      <c r="AP183" s="170">
        <f t="shared" si="158"/>
        <v>0</v>
      </c>
      <c r="AQ183" s="170">
        <f t="shared" si="158"/>
        <v>0</v>
      </c>
      <c r="AR183" s="170">
        <f t="shared" si="158"/>
        <v>0</v>
      </c>
      <c r="AS183" s="170">
        <f t="shared" si="158"/>
        <v>0</v>
      </c>
      <c r="AT183" s="170">
        <f t="shared" si="158"/>
        <v>0</v>
      </c>
      <c r="AU183" s="170">
        <f t="shared" si="158"/>
        <v>0</v>
      </c>
      <c r="AV183" s="170">
        <f t="shared" si="158"/>
        <v>0</v>
      </c>
      <c r="AW183" s="170">
        <f t="shared" si="158"/>
        <v>0</v>
      </c>
      <c r="AX183" s="170">
        <f t="shared" si="159"/>
        <v>0</v>
      </c>
      <c r="AY183" s="170">
        <f t="shared" si="159"/>
        <v>0</v>
      </c>
      <c r="AZ183" s="170">
        <f t="shared" si="159"/>
        <v>0</v>
      </c>
      <c r="BA183" s="170">
        <f t="shared" si="159"/>
        <v>0</v>
      </c>
      <c r="BB183" s="170">
        <f t="shared" si="159"/>
        <v>0</v>
      </c>
      <c r="BC183" s="170">
        <f t="shared" si="159"/>
        <v>0</v>
      </c>
      <c r="BD183" s="170">
        <f t="shared" si="159"/>
        <v>0</v>
      </c>
      <c r="BE183" s="170">
        <f t="shared" si="159"/>
        <v>0</v>
      </c>
      <c r="BF183" s="170">
        <f t="shared" si="159"/>
        <v>0</v>
      </c>
      <c r="BG183" s="170">
        <f t="shared" si="159"/>
        <v>0</v>
      </c>
      <c r="BH183" s="170">
        <f t="shared" si="160"/>
        <v>0</v>
      </c>
      <c r="BI183" s="170">
        <f t="shared" si="160"/>
        <v>0</v>
      </c>
      <c r="BJ183" s="170">
        <f t="shared" si="160"/>
        <v>0</v>
      </c>
      <c r="BK183" s="170">
        <f t="shared" si="160"/>
        <v>0</v>
      </c>
      <c r="BL183" s="170">
        <f t="shared" si="160"/>
        <v>0</v>
      </c>
      <c r="BM183" s="170">
        <f t="shared" si="160"/>
        <v>0</v>
      </c>
      <c r="BN183" s="170">
        <f t="shared" si="160"/>
        <v>0</v>
      </c>
      <c r="BO183" s="170">
        <f t="shared" si="160"/>
        <v>0</v>
      </c>
      <c r="BP183" s="170">
        <f t="shared" si="160"/>
        <v>0</v>
      </c>
      <c r="BQ183" s="170">
        <f t="shared" si="160"/>
        <v>0</v>
      </c>
      <c r="BR183" s="170">
        <f t="shared" si="161"/>
        <v>0</v>
      </c>
      <c r="BS183" s="170">
        <f t="shared" si="161"/>
        <v>0</v>
      </c>
      <c r="BT183" s="170">
        <f t="shared" si="161"/>
        <v>0</v>
      </c>
      <c r="BU183" s="170">
        <f t="shared" si="161"/>
        <v>0</v>
      </c>
      <c r="BV183" s="170">
        <f t="shared" si="161"/>
        <v>3.6236003591291296E-2</v>
      </c>
      <c r="BW183" s="170">
        <f t="shared" si="161"/>
        <v>3.6236003591291296E-2</v>
      </c>
      <c r="BX183" s="170">
        <f t="shared" si="161"/>
        <v>3.6236003591291296E-2</v>
      </c>
      <c r="BY183" s="170">
        <f t="shared" si="161"/>
        <v>3.6236003591291296E-2</v>
      </c>
      <c r="BZ183" s="170">
        <f t="shared" si="161"/>
        <v>3.6236003591291296E-2</v>
      </c>
      <c r="CA183" s="170">
        <f t="shared" si="161"/>
        <v>3.6236003591291296E-2</v>
      </c>
      <c r="CB183" s="170">
        <f t="shared" si="162"/>
        <v>3.6236003591291296E-2</v>
      </c>
      <c r="CC183" s="170">
        <f t="shared" si="162"/>
        <v>3.6236003591291296E-2</v>
      </c>
      <c r="CD183" s="170">
        <f t="shared" si="162"/>
        <v>3.6236003591291296E-2</v>
      </c>
      <c r="CE183" s="170">
        <f t="shared" si="162"/>
        <v>3.6236003591291296E-2</v>
      </c>
      <c r="CF183" s="170">
        <f t="shared" si="162"/>
        <v>3.6236003591291296E-2</v>
      </c>
      <c r="CG183" s="170">
        <f t="shared" si="162"/>
        <v>3.6236003591291296E-2</v>
      </c>
      <c r="CH183" s="170">
        <f t="shared" si="162"/>
        <v>3.6236003591291296E-2</v>
      </c>
    </row>
    <row r="184" spans="6:86" outlineLevel="1" x14ac:dyDescent="0.2">
      <c r="F184" s="96">
        <f>Ts_First_Fin_Yr-1+ROWS(F$120:F184)</f>
        <v>2088</v>
      </c>
      <c r="G184" s="18">
        <f t="shared" ref="G184:G196" si="163">$G$116</f>
        <v>15</v>
      </c>
      <c r="H184" s="45">
        <f t="shared" ref="H184:H196" si="164">INDEX($J$114:$CH$114,MATCH($F184,$J$9:$CH$9,0))</f>
        <v>0.5373103684382019</v>
      </c>
      <c r="J184" s="170">
        <f t="shared" si="155"/>
        <v>0</v>
      </c>
      <c r="K184" s="170">
        <f t="shared" si="155"/>
        <v>0</v>
      </c>
      <c r="L184" s="170">
        <f t="shared" si="155"/>
        <v>0</v>
      </c>
      <c r="M184" s="170">
        <f t="shared" si="155"/>
        <v>0</v>
      </c>
      <c r="N184" s="170">
        <f t="shared" si="155"/>
        <v>0</v>
      </c>
      <c r="O184" s="170">
        <f t="shared" si="155"/>
        <v>0</v>
      </c>
      <c r="P184" s="170">
        <f t="shared" si="155"/>
        <v>0</v>
      </c>
      <c r="Q184" s="170">
        <f t="shared" si="155"/>
        <v>0</v>
      </c>
      <c r="R184" s="170">
        <f t="shared" si="155"/>
        <v>0</v>
      </c>
      <c r="S184" s="170">
        <f t="shared" si="155"/>
        <v>0</v>
      </c>
      <c r="T184" s="170">
        <f t="shared" si="156"/>
        <v>0</v>
      </c>
      <c r="U184" s="170">
        <f t="shared" si="156"/>
        <v>0</v>
      </c>
      <c r="V184" s="170">
        <f t="shared" si="156"/>
        <v>0</v>
      </c>
      <c r="W184" s="170">
        <f t="shared" si="156"/>
        <v>0</v>
      </c>
      <c r="X184" s="170">
        <f t="shared" si="156"/>
        <v>0</v>
      </c>
      <c r="Y184" s="170">
        <f t="shared" si="156"/>
        <v>0</v>
      </c>
      <c r="Z184" s="170">
        <f t="shared" si="156"/>
        <v>0</v>
      </c>
      <c r="AA184" s="170">
        <f t="shared" si="156"/>
        <v>0</v>
      </c>
      <c r="AB184" s="170">
        <f t="shared" si="156"/>
        <v>0</v>
      </c>
      <c r="AC184" s="170">
        <f t="shared" si="156"/>
        <v>0</v>
      </c>
      <c r="AD184" s="170">
        <f t="shared" si="157"/>
        <v>0</v>
      </c>
      <c r="AE184" s="170">
        <f t="shared" si="157"/>
        <v>0</v>
      </c>
      <c r="AF184" s="170">
        <f t="shared" si="157"/>
        <v>0</v>
      </c>
      <c r="AG184" s="170">
        <f t="shared" si="157"/>
        <v>0</v>
      </c>
      <c r="AH184" s="170">
        <f t="shared" si="157"/>
        <v>0</v>
      </c>
      <c r="AI184" s="170">
        <f t="shared" si="157"/>
        <v>0</v>
      </c>
      <c r="AJ184" s="170">
        <f t="shared" si="157"/>
        <v>0</v>
      </c>
      <c r="AK184" s="170">
        <f t="shared" si="157"/>
        <v>0</v>
      </c>
      <c r="AL184" s="170">
        <f t="shared" si="157"/>
        <v>0</v>
      </c>
      <c r="AM184" s="170">
        <f t="shared" si="157"/>
        <v>0</v>
      </c>
      <c r="AN184" s="170">
        <f t="shared" si="158"/>
        <v>0</v>
      </c>
      <c r="AO184" s="170">
        <f t="shared" si="158"/>
        <v>0</v>
      </c>
      <c r="AP184" s="170">
        <f t="shared" si="158"/>
        <v>0</v>
      </c>
      <c r="AQ184" s="170">
        <f t="shared" si="158"/>
        <v>0</v>
      </c>
      <c r="AR184" s="170">
        <f t="shared" si="158"/>
        <v>0</v>
      </c>
      <c r="AS184" s="170">
        <f t="shared" si="158"/>
        <v>0</v>
      </c>
      <c r="AT184" s="170">
        <f t="shared" si="158"/>
        <v>0</v>
      </c>
      <c r="AU184" s="170">
        <f t="shared" si="158"/>
        <v>0</v>
      </c>
      <c r="AV184" s="170">
        <f t="shared" si="158"/>
        <v>0</v>
      </c>
      <c r="AW184" s="170">
        <f t="shared" si="158"/>
        <v>0</v>
      </c>
      <c r="AX184" s="170">
        <f t="shared" si="159"/>
        <v>0</v>
      </c>
      <c r="AY184" s="170">
        <f t="shared" si="159"/>
        <v>0</v>
      </c>
      <c r="AZ184" s="170">
        <f t="shared" si="159"/>
        <v>0</v>
      </c>
      <c r="BA184" s="170">
        <f t="shared" si="159"/>
        <v>0</v>
      </c>
      <c r="BB184" s="170">
        <f t="shared" si="159"/>
        <v>0</v>
      </c>
      <c r="BC184" s="170">
        <f t="shared" si="159"/>
        <v>0</v>
      </c>
      <c r="BD184" s="170">
        <f t="shared" si="159"/>
        <v>0</v>
      </c>
      <c r="BE184" s="170">
        <f t="shared" si="159"/>
        <v>0</v>
      </c>
      <c r="BF184" s="170">
        <f t="shared" si="159"/>
        <v>0</v>
      </c>
      <c r="BG184" s="170">
        <f t="shared" si="159"/>
        <v>0</v>
      </c>
      <c r="BH184" s="170">
        <f t="shared" si="160"/>
        <v>0</v>
      </c>
      <c r="BI184" s="170">
        <f t="shared" si="160"/>
        <v>0</v>
      </c>
      <c r="BJ184" s="170">
        <f t="shared" si="160"/>
        <v>0</v>
      </c>
      <c r="BK184" s="170">
        <f t="shared" si="160"/>
        <v>0</v>
      </c>
      <c r="BL184" s="170">
        <f t="shared" si="160"/>
        <v>0</v>
      </c>
      <c r="BM184" s="170">
        <f t="shared" si="160"/>
        <v>0</v>
      </c>
      <c r="BN184" s="170">
        <f t="shared" si="160"/>
        <v>0</v>
      </c>
      <c r="BO184" s="170">
        <f t="shared" si="160"/>
        <v>0</v>
      </c>
      <c r="BP184" s="170">
        <f t="shared" si="160"/>
        <v>0</v>
      </c>
      <c r="BQ184" s="170">
        <f t="shared" si="160"/>
        <v>0</v>
      </c>
      <c r="BR184" s="170">
        <f t="shared" si="161"/>
        <v>0</v>
      </c>
      <c r="BS184" s="170">
        <f t="shared" si="161"/>
        <v>0</v>
      </c>
      <c r="BT184" s="170">
        <f t="shared" si="161"/>
        <v>0</v>
      </c>
      <c r="BU184" s="170">
        <f t="shared" si="161"/>
        <v>0</v>
      </c>
      <c r="BV184" s="170">
        <f t="shared" si="161"/>
        <v>0</v>
      </c>
      <c r="BW184" s="170">
        <f t="shared" si="161"/>
        <v>3.5820691229213462E-2</v>
      </c>
      <c r="BX184" s="170">
        <f t="shared" si="161"/>
        <v>3.5820691229213462E-2</v>
      </c>
      <c r="BY184" s="170">
        <f t="shared" si="161"/>
        <v>3.5820691229213462E-2</v>
      </c>
      <c r="BZ184" s="170">
        <f t="shared" si="161"/>
        <v>3.5820691229213462E-2</v>
      </c>
      <c r="CA184" s="170">
        <f t="shared" si="161"/>
        <v>3.5820691229213462E-2</v>
      </c>
      <c r="CB184" s="170">
        <f t="shared" si="162"/>
        <v>3.5820691229213462E-2</v>
      </c>
      <c r="CC184" s="170">
        <f t="shared" si="162"/>
        <v>3.5820691229213462E-2</v>
      </c>
      <c r="CD184" s="170">
        <f t="shared" si="162"/>
        <v>3.5820691229213462E-2</v>
      </c>
      <c r="CE184" s="170">
        <f t="shared" si="162"/>
        <v>3.5820691229213462E-2</v>
      </c>
      <c r="CF184" s="170">
        <f t="shared" si="162"/>
        <v>3.5820691229213462E-2</v>
      </c>
      <c r="CG184" s="170">
        <f t="shared" si="162"/>
        <v>3.5820691229213462E-2</v>
      </c>
      <c r="CH184" s="170">
        <f t="shared" si="162"/>
        <v>3.5820691229213462E-2</v>
      </c>
    </row>
    <row r="185" spans="6:86" outlineLevel="1" x14ac:dyDescent="0.2">
      <c r="F185" s="96">
        <f>Ts_First_Fin_Yr-1+ROWS(F$120:F185)</f>
        <v>2089</v>
      </c>
      <c r="G185" s="18">
        <f t="shared" si="163"/>
        <v>15</v>
      </c>
      <c r="H185" s="45">
        <f t="shared" si="164"/>
        <v>0.53315724481742355</v>
      </c>
      <c r="J185" s="170">
        <f t="shared" si="155"/>
        <v>0</v>
      </c>
      <c r="K185" s="170">
        <f t="shared" si="155"/>
        <v>0</v>
      </c>
      <c r="L185" s="170">
        <f t="shared" si="155"/>
        <v>0</v>
      </c>
      <c r="M185" s="170">
        <f t="shared" si="155"/>
        <v>0</v>
      </c>
      <c r="N185" s="170">
        <f t="shared" si="155"/>
        <v>0</v>
      </c>
      <c r="O185" s="170">
        <f t="shared" si="155"/>
        <v>0</v>
      </c>
      <c r="P185" s="170">
        <f t="shared" si="155"/>
        <v>0</v>
      </c>
      <c r="Q185" s="170">
        <f t="shared" si="155"/>
        <v>0</v>
      </c>
      <c r="R185" s="170">
        <f t="shared" si="155"/>
        <v>0</v>
      </c>
      <c r="S185" s="170">
        <f t="shared" si="155"/>
        <v>0</v>
      </c>
      <c r="T185" s="170">
        <f t="shared" si="156"/>
        <v>0</v>
      </c>
      <c r="U185" s="170">
        <f t="shared" si="156"/>
        <v>0</v>
      </c>
      <c r="V185" s="170">
        <f t="shared" si="156"/>
        <v>0</v>
      </c>
      <c r="W185" s="170">
        <f t="shared" si="156"/>
        <v>0</v>
      </c>
      <c r="X185" s="170">
        <f t="shared" si="156"/>
        <v>0</v>
      </c>
      <c r="Y185" s="170">
        <f t="shared" si="156"/>
        <v>0</v>
      </c>
      <c r="Z185" s="170">
        <f t="shared" si="156"/>
        <v>0</v>
      </c>
      <c r="AA185" s="170">
        <f t="shared" si="156"/>
        <v>0</v>
      </c>
      <c r="AB185" s="170">
        <f t="shared" si="156"/>
        <v>0</v>
      </c>
      <c r="AC185" s="170">
        <f t="shared" si="156"/>
        <v>0</v>
      </c>
      <c r="AD185" s="170">
        <f t="shared" si="157"/>
        <v>0</v>
      </c>
      <c r="AE185" s="170">
        <f t="shared" si="157"/>
        <v>0</v>
      </c>
      <c r="AF185" s="170">
        <f t="shared" si="157"/>
        <v>0</v>
      </c>
      <c r="AG185" s="170">
        <f t="shared" si="157"/>
        <v>0</v>
      </c>
      <c r="AH185" s="170">
        <f t="shared" si="157"/>
        <v>0</v>
      </c>
      <c r="AI185" s="170">
        <f t="shared" si="157"/>
        <v>0</v>
      </c>
      <c r="AJ185" s="170">
        <f t="shared" si="157"/>
        <v>0</v>
      </c>
      <c r="AK185" s="170">
        <f t="shared" si="157"/>
        <v>0</v>
      </c>
      <c r="AL185" s="170">
        <f t="shared" si="157"/>
        <v>0</v>
      </c>
      <c r="AM185" s="170">
        <f t="shared" si="157"/>
        <v>0</v>
      </c>
      <c r="AN185" s="170">
        <f t="shared" si="158"/>
        <v>0</v>
      </c>
      <c r="AO185" s="170">
        <f t="shared" si="158"/>
        <v>0</v>
      </c>
      <c r="AP185" s="170">
        <f t="shared" si="158"/>
        <v>0</v>
      </c>
      <c r="AQ185" s="170">
        <f t="shared" si="158"/>
        <v>0</v>
      </c>
      <c r="AR185" s="170">
        <f t="shared" si="158"/>
        <v>0</v>
      </c>
      <c r="AS185" s="170">
        <f t="shared" si="158"/>
        <v>0</v>
      </c>
      <c r="AT185" s="170">
        <f t="shared" si="158"/>
        <v>0</v>
      </c>
      <c r="AU185" s="170">
        <f t="shared" si="158"/>
        <v>0</v>
      </c>
      <c r="AV185" s="170">
        <f t="shared" si="158"/>
        <v>0</v>
      </c>
      <c r="AW185" s="170">
        <f t="shared" si="158"/>
        <v>0</v>
      </c>
      <c r="AX185" s="170">
        <f t="shared" si="159"/>
        <v>0</v>
      </c>
      <c r="AY185" s="170">
        <f t="shared" si="159"/>
        <v>0</v>
      </c>
      <c r="AZ185" s="170">
        <f t="shared" si="159"/>
        <v>0</v>
      </c>
      <c r="BA185" s="170">
        <f t="shared" si="159"/>
        <v>0</v>
      </c>
      <c r="BB185" s="170">
        <f t="shared" si="159"/>
        <v>0</v>
      </c>
      <c r="BC185" s="170">
        <f t="shared" si="159"/>
        <v>0</v>
      </c>
      <c r="BD185" s="170">
        <f t="shared" si="159"/>
        <v>0</v>
      </c>
      <c r="BE185" s="170">
        <f t="shared" si="159"/>
        <v>0</v>
      </c>
      <c r="BF185" s="170">
        <f t="shared" si="159"/>
        <v>0</v>
      </c>
      <c r="BG185" s="170">
        <f t="shared" si="159"/>
        <v>0</v>
      </c>
      <c r="BH185" s="170">
        <f t="shared" si="160"/>
        <v>0</v>
      </c>
      <c r="BI185" s="170">
        <f t="shared" si="160"/>
        <v>0</v>
      </c>
      <c r="BJ185" s="170">
        <f t="shared" si="160"/>
        <v>0</v>
      </c>
      <c r="BK185" s="170">
        <f t="shared" si="160"/>
        <v>0</v>
      </c>
      <c r="BL185" s="170">
        <f t="shared" si="160"/>
        <v>0</v>
      </c>
      <c r="BM185" s="170">
        <f t="shared" si="160"/>
        <v>0</v>
      </c>
      <c r="BN185" s="170">
        <f t="shared" si="160"/>
        <v>0</v>
      </c>
      <c r="BO185" s="170">
        <f t="shared" si="160"/>
        <v>0</v>
      </c>
      <c r="BP185" s="170">
        <f t="shared" si="160"/>
        <v>0</v>
      </c>
      <c r="BQ185" s="170">
        <f t="shared" si="160"/>
        <v>0</v>
      </c>
      <c r="BR185" s="170">
        <f t="shared" si="161"/>
        <v>0</v>
      </c>
      <c r="BS185" s="170">
        <f t="shared" si="161"/>
        <v>0</v>
      </c>
      <c r="BT185" s="170">
        <f t="shared" si="161"/>
        <v>0</v>
      </c>
      <c r="BU185" s="170">
        <f t="shared" si="161"/>
        <v>0</v>
      </c>
      <c r="BV185" s="170">
        <f t="shared" si="161"/>
        <v>0</v>
      </c>
      <c r="BW185" s="170">
        <f t="shared" si="161"/>
        <v>0</v>
      </c>
      <c r="BX185" s="170">
        <f t="shared" si="161"/>
        <v>3.5543816321161568E-2</v>
      </c>
      <c r="BY185" s="170">
        <f t="shared" si="161"/>
        <v>3.5543816321161568E-2</v>
      </c>
      <c r="BZ185" s="170">
        <f t="shared" si="161"/>
        <v>3.5543816321161568E-2</v>
      </c>
      <c r="CA185" s="170">
        <f t="shared" si="161"/>
        <v>3.5543816321161568E-2</v>
      </c>
      <c r="CB185" s="170">
        <f t="shared" si="162"/>
        <v>3.5543816321161568E-2</v>
      </c>
      <c r="CC185" s="170">
        <f t="shared" si="162"/>
        <v>3.5543816321161568E-2</v>
      </c>
      <c r="CD185" s="170">
        <f t="shared" si="162"/>
        <v>3.5543816321161568E-2</v>
      </c>
      <c r="CE185" s="170">
        <f t="shared" si="162"/>
        <v>3.5543816321161568E-2</v>
      </c>
      <c r="CF185" s="170">
        <f t="shared" si="162"/>
        <v>3.5543816321161568E-2</v>
      </c>
      <c r="CG185" s="170">
        <f t="shared" si="162"/>
        <v>3.5543816321161568E-2</v>
      </c>
      <c r="CH185" s="170">
        <f t="shared" si="162"/>
        <v>3.5543816321161568E-2</v>
      </c>
    </row>
    <row r="186" spans="6:86" outlineLevel="1" x14ac:dyDescent="0.2">
      <c r="F186" s="96">
        <f>Ts_First_Fin_Yr-1+ROWS(F$120:F186)</f>
        <v>2090</v>
      </c>
      <c r="G186" s="18">
        <f t="shared" si="163"/>
        <v>15</v>
      </c>
      <c r="H186" s="45">
        <f t="shared" si="164"/>
        <v>0.5222552953128804</v>
      </c>
      <c r="J186" s="170">
        <f t="shared" si="155"/>
        <v>0</v>
      </c>
      <c r="K186" s="170">
        <f t="shared" si="155"/>
        <v>0</v>
      </c>
      <c r="L186" s="170">
        <f t="shared" si="155"/>
        <v>0</v>
      </c>
      <c r="M186" s="170">
        <f t="shared" si="155"/>
        <v>0</v>
      </c>
      <c r="N186" s="170">
        <f t="shared" si="155"/>
        <v>0</v>
      </c>
      <c r="O186" s="170">
        <f t="shared" si="155"/>
        <v>0</v>
      </c>
      <c r="P186" s="170">
        <f t="shared" si="155"/>
        <v>0</v>
      </c>
      <c r="Q186" s="170">
        <f t="shared" si="155"/>
        <v>0</v>
      </c>
      <c r="R186" s="170">
        <f t="shared" si="155"/>
        <v>0</v>
      </c>
      <c r="S186" s="170">
        <f t="shared" si="155"/>
        <v>0</v>
      </c>
      <c r="T186" s="170">
        <f t="shared" si="156"/>
        <v>0</v>
      </c>
      <c r="U186" s="170">
        <f t="shared" si="156"/>
        <v>0</v>
      </c>
      <c r="V186" s="170">
        <f t="shared" si="156"/>
        <v>0</v>
      </c>
      <c r="W186" s="170">
        <f t="shared" si="156"/>
        <v>0</v>
      </c>
      <c r="X186" s="170">
        <f t="shared" si="156"/>
        <v>0</v>
      </c>
      <c r="Y186" s="170">
        <f t="shared" si="156"/>
        <v>0</v>
      </c>
      <c r="Z186" s="170">
        <f t="shared" si="156"/>
        <v>0</v>
      </c>
      <c r="AA186" s="170">
        <f t="shared" si="156"/>
        <v>0</v>
      </c>
      <c r="AB186" s="170">
        <f t="shared" si="156"/>
        <v>0</v>
      </c>
      <c r="AC186" s="170">
        <f t="shared" si="156"/>
        <v>0</v>
      </c>
      <c r="AD186" s="170">
        <f t="shared" si="157"/>
        <v>0</v>
      </c>
      <c r="AE186" s="170">
        <f t="shared" si="157"/>
        <v>0</v>
      </c>
      <c r="AF186" s="170">
        <f t="shared" si="157"/>
        <v>0</v>
      </c>
      <c r="AG186" s="170">
        <f t="shared" si="157"/>
        <v>0</v>
      </c>
      <c r="AH186" s="170">
        <f t="shared" si="157"/>
        <v>0</v>
      </c>
      <c r="AI186" s="170">
        <f t="shared" si="157"/>
        <v>0</v>
      </c>
      <c r="AJ186" s="170">
        <f t="shared" si="157"/>
        <v>0</v>
      </c>
      <c r="AK186" s="170">
        <f t="shared" si="157"/>
        <v>0</v>
      </c>
      <c r="AL186" s="170">
        <f t="shared" si="157"/>
        <v>0</v>
      </c>
      <c r="AM186" s="170">
        <f t="shared" si="157"/>
        <v>0</v>
      </c>
      <c r="AN186" s="170">
        <f t="shared" si="158"/>
        <v>0</v>
      </c>
      <c r="AO186" s="170">
        <f t="shared" si="158"/>
        <v>0</v>
      </c>
      <c r="AP186" s="170">
        <f t="shared" si="158"/>
        <v>0</v>
      </c>
      <c r="AQ186" s="170">
        <f t="shared" si="158"/>
        <v>0</v>
      </c>
      <c r="AR186" s="170">
        <f t="shared" si="158"/>
        <v>0</v>
      </c>
      <c r="AS186" s="170">
        <f t="shared" si="158"/>
        <v>0</v>
      </c>
      <c r="AT186" s="170">
        <f t="shared" si="158"/>
        <v>0</v>
      </c>
      <c r="AU186" s="170">
        <f t="shared" si="158"/>
        <v>0</v>
      </c>
      <c r="AV186" s="170">
        <f t="shared" si="158"/>
        <v>0</v>
      </c>
      <c r="AW186" s="170">
        <f t="shared" si="158"/>
        <v>0</v>
      </c>
      <c r="AX186" s="170">
        <f t="shared" si="159"/>
        <v>0</v>
      </c>
      <c r="AY186" s="170">
        <f t="shared" si="159"/>
        <v>0</v>
      </c>
      <c r="AZ186" s="170">
        <f t="shared" si="159"/>
        <v>0</v>
      </c>
      <c r="BA186" s="170">
        <f t="shared" si="159"/>
        <v>0</v>
      </c>
      <c r="BB186" s="170">
        <f t="shared" si="159"/>
        <v>0</v>
      </c>
      <c r="BC186" s="170">
        <f t="shared" si="159"/>
        <v>0</v>
      </c>
      <c r="BD186" s="170">
        <f t="shared" si="159"/>
        <v>0</v>
      </c>
      <c r="BE186" s="170">
        <f t="shared" si="159"/>
        <v>0</v>
      </c>
      <c r="BF186" s="170">
        <f t="shared" si="159"/>
        <v>0</v>
      </c>
      <c r="BG186" s="170">
        <f t="shared" si="159"/>
        <v>0</v>
      </c>
      <c r="BH186" s="170">
        <f t="shared" si="160"/>
        <v>0</v>
      </c>
      <c r="BI186" s="170">
        <f t="shared" si="160"/>
        <v>0</v>
      </c>
      <c r="BJ186" s="170">
        <f t="shared" si="160"/>
        <v>0</v>
      </c>
      <c r="BK186" s="170">
        <f t="shared" si="160"/>
        <v>0</v>
      </c>
      <c r="BL186" s="170">
        <f t="shared" si="160"/>
        <v>0</v>
      </c>
      <c r="BM186" s="170">
        <f t="shared" si="160"/>
        <v>0</v>
      </c>
      <c r="BN186" s="170">
        <f t="shared" si="160"/>
        <v>0</v>
      </c>
      <c r="BO186" s="170">
        <f t="shared" si="160"/>
        <v>0</v>
      </c>
      <c r="BP186" s="170">
        <f t="shared" si="160"/>
        <v>0</v>
      </c>
      <c r="BQ186" s="170">
        <f t="shared" si="160"/>
        <v>0</v>
      </c>
      <c r="BR186" s="170">
        <f t="shared" si="161"/>
        <v>0</v>
      </c>
      <c r="BS186" s="170">
        <f t="shared" si="161"/>
        <v>0</v>
      </c>
      <c r="BT186" s="170">
        <f t="shared" si="161"/>
        <v>0</v>
      </c>
      <c r="BU186" s="170">
        <f t="shared" si="161"/>
        <v>0</v>
      </c>
      <c r="BV186" s="170">
        <f t="shared" si="161"/>
        <v>0</v>
      </c>
      <c r="BW186" s="170">
        <f t="shared" si="161"/>
        <v>0</v>
      </c>
      <c r="BX186" s="170">
        <f t="shared" si="161"/>
        <v>0</v>
      </c>
      <c r="BY186" s="170">
        <f t="shared" si="161"/>
        <v>3.4817019687525361E-2</v>
      </c>
      <c r="BZ186" s="170">
        <f t="shared" si="161"/>
        <v>3.4817019687525361E-2</v>
      </c>
      <c r="CA186" s="170">
        <f t="shared" si="161"/>
        <v>3.4817019687525361E-2</v>
      </c>
      <c r="CB186" s="170">
        <f t="shared" si="162"/>
        <v>3.4817019687525361E-2</v>
      </c>
      <c r="CC186" s="170">
        <f t="shared" si="162"/>
        <v>3.4817019687525361E-2</v>
      </c>
      <c r="CD186" s="170">
        <f t="shared" si="162"/>
        <v>3.4817019687525361E-2</v>
      </c>
      <c r="CE186" s="170">
        <f t="shared" si="162"/>
        <v>3.4817019687525361E-2</v>
      </c>
      <c r="CF186" s="170">
        <f t="shared" si="162"/>
        <v>3.4817019687525361E-2</v>
      </c>
      <c r="CG186" s="170">
        <f t="shared" si="162"/>
        <v>3.4817019687525361E-2</v>
      </c>
      <c r="CH186" s="170">
        <f t="shared" si="162"/>
        <v>3.4817019687525361E-2</v>
      </c>
    </row>
    <row r="187" spans="6:86" outlineLevel="1" x14ac:dyDescent="0.2">
      <c r="F187" s="96">
        <f>Ts_First_Fin_Yr-1+ROWS(F$120:F187)</f>
        <v>2091</v>
      </c>
      <c r="G187" s="18">
        <f t="shared" si="163"/>
        <v>15</v>
      </c>
      <c r="H187" s="45">
        <f t="shared" si="164"/>
        <v>0.51758303123950467</v>
      </c>
      <c r="J187" s="170">
        <f t="shared" si="155"/>
        <v>0</v>
      </c>
      <c r="K187" s="170">
        <f t="shared" si="155"/>
        <v>0</v>
      </c>
      <c r="L187" s="170">
        <f t="shared" si="155"/>
        <v>0</v>
      </c>
      <c r="M187" s="170">
        <f t="shared" si="155"/>
        <v>0</v>
      </c>
      <c r="N187" s="170">
        <f t="shared" si="155"/>
        <v>0</v>
      </c>
      <c r="O187" s="170">
        <f t="shared" si="155"/>
        <v>0</v>
      </c>
      <c r="P187" s="170">
        <f t="shared" si="155"/>
        <v>0</v>
      </c>
      <c r="Q187" s="170">
        <f t="shared" si="155"/>
        <v>0</v>
      </c>
      <c r="R187" s="170">
        <f t="shared" si="155"/>
        <v>0</v>
      </c>
      <c r="S187" s="170">
        <f t="shared" si="155"/>
        <v>0</v>
      </c>
      <c r="T187" s="170">
        <f t="shared" si="156"/>
        <v>0</v>
      </c>
      <c r="U187" s="170">
        <f t="shared" si="156"/>
        <v>0</v>
      </c>
      <c r="V187" s="170">
        <f t="shared" si="156"/>
        <v>0</v>
      </c>
      <c r="W187" s="170">
        <f t="shared" si="156"/>
        <v>0</v>
      </c>
      <c r="X187" s="170">
        <f t="shared" si="156"/>
        <v>0</v>
      </c>
      <c r="Y187" s="170">
        <f t="shared" si="156"/>
        <v>0</v>
      </c>
      <c r="Z187" s="170">
        <f t="shared" si="156"/>
        <v>0</v>
      </c>
      <c r="AA187" s="170">
        <f t="shared" si="156"/>
        <v>0</v>
      </c>
      <c r="AB187" s="170">
        <f t="shared" si="156"/>
        <v>0</v>
      </c>
      <c r="AC187" s="170">
        <f t="shared" si="156"/>
        <v>0</v>
      </c>
      <c r="AD187" s="170">
        <f t="shared" si="157"/>
        <v>0</v>
      </c>
      <c r="AE187" s="170">
        <f t="shared" si="157"/>
        <v>0</v>
      </c>
      <c r="AF187" s="170">
        <f t="shared" si="157"/>
        <v>0</v>
      </c>
      <c r="AG187" s="170">
        <f t="shared" si="157"/>
        <v>0</v>
      </c>
      <c r="AH187" s="170">
        <f t="shared" si="157"/>
        <v>0</v>
      </c>
      <c r="AI187" s="170">
        <f t="shared" si="157"/>
        <v>0</v>
      </c>
      <c r="AJ187" s="170">
        <f t="shared" si="157"/>
        <v>0</v>
      </c>
      <c r="AK187" s="170">
        <f t="shared" si="157"/>
        <v>0</v>
      </c>
      <c r="AL187" s="170">
        <f t="shared" si="157"/>
        <v>0</v>
      </c>
      <c r="AM187" s="170">
        <f t="shared" si="157"/>
        <v>0</v>
      </c>
      <c r="AN187" s="170">
        <f t="shared" si="158"/>
        <v>0</v>
      </c>
      <c r="AO187" s="170">
        <f t="shared" si="158"/>
        <v>0</v>
      </c>
      <c r="AP187" s="170">
        <f t="shared" si="158"/>
        <v>0</v>
      </c>
      <c r="AQ187" s="170">
        <f t="shared" si="158"/>
        <v>0</v>
      </c>
      <c r="AR187" s="170">
        <f t="shared" si="158"/>
        <v>0</v>
      </c>
      <c r="AS187" s="170">
        <f t="shared" si="158"/>
        <v>0</v>
      </c>
      <c r="AT187" s="170">
        <f t="shared" si="158"/>
        <v>0</v>
      </c>
      <c r="AU187" s="170">
        <f t="shared" si="158"/>
        <v>0</v>
      </c>
      <c r="AV187" s="170">
        <f t="shared" si="158"/>
        <v>0</v>
      </c>
      <c r="AW187" s="170">
        <f t="shared" si="158"/>
        <v>0</v>
      </c>
      <c r="AX187" s="170">
        <f t="shared" si="159"/>
        <v>0</v>
      </c>
      <c r="AY187" s="170">
        <f t="shared" si="159"/>
        <v>0</v>
      </c>
      <c r="AZ187" s="170">
        <f t="shared" si="159"/>
        <v>0</v>
      </c>
      <c r="BA187" s="170">
        <f t="shared" si="159"/>
        <v>0</v>
      </c>
      <c r="BB187" s="170">
        <f t="shared" si="159"/>
        <v>0</v>
      </c>
      <c r="BC187" s="170">
        <f t="shared" si="159"/>
        <v>0</v>
      </c>
      <c r="BD187" s="170">
        <f t="shared" si="159"/>
        <v>0</v>
      </c>
      <c r="BE187" s="170">
        <f t="shared" si="159"/>
        <v>0</v>
      </c>
      <c r="BF187" s="170">
        <f t="shared" si="159"/>
        <v>0</v>
      </c>
      <c r="BG187" s="170">
        <f t="shared" si="159"/>
        <v>0</v>
      </c>
      <c r="BH187" s="170">
        <f t="shared" si="160"/>
        <v>0</v>
      </c>
      <c r="BI187" s="170">
        <f t="shared" si="160"/>
        <v>0</v>
      </c>
      <c r="BJ187" s="170">
        <f t="shared" si="160"/>
        <v>0</v>
      </c>
      <c r="BK187" s="170">
        <f t="shared" si="160"/>
        <v>0</v>
      </c>
      <c r="BL187" s="170">
        <f t="shared" si="160"/>
        <v>0</v>
      </c>
      <c r="BM187" s="170">
        <f t="shared" si="160"/>
        <v>0</v>
      </c>
      <c r="BN187" s="170">
        <f t="shared" si="160"/>
        <v>0</v>
      </c>
      <c r="BO187" s="170">
        <f t="shared" si="160"/>
        <v>0</v>
      </c>
      <c r="BP187" s="170">
        <f t="shared" si="160"/>
        <v>0</v>
      </c>
      <c r="BQ187" s="170">
        <f t="shared" si="160"/>
        <v>0</v>
      </c>
      <c r="BR187" s="170">
        <f t="shared" si="161"/>
        <v>0</v>
      </c>
      <c r="BS187" s="170">
        <f t="shared" si="161"/>
        <v>0</v>
      </c>
      <c r="BT187" s="170">
        <f t="shared" si="161"/>
        <v>0</v>
      </c>
      <c r="BU187" s="170">
        <f t="shared" si="161"/>
        <v>0</v>
      </c>
      <c r="BV187" s="170">
        <f t="shared" si="161"/>
        <v>0</v>
      </c>
      <c r="BW187" s="170">
        <f t="shared" si="161"/>
        <v>0</v>
      </c>
      <c r="BX187" s="170">
        <f t="shared" si="161"/>
        <v>0</v>
      </c>
      <c r="BY187" s="170">
        <f t="shared" si="161"/>
        <v>0</v>
      </c>
      <c r="BZ187" s="170">
        <f t="shared" si="161"/>
        <v>3.450553541596698E-2</v>
      </c>
      <c r="CA187" s="170">
        <f t="shared" si="161"/>
        <v>3.450553541596698E-2</v>
      </c>
      <c r="CB187" s="170">
        <f t="shared" si="162"/>
        <v>3.450553541596698E-2</v>
      </c>
      <c r="CC187" s="170">
        <f t="shared" si="162"/>
        <v>3.450553541596698E-2</v>
      </c>
      <c r="CD187" s="170">
        <f t="shared" si="162"/>
        <v>3.450553541596698E-2</v>
      </c>
      <c r="CE187" s="170">
        <f t="shared" si="162"/>
        <v>3.450553541596698E-2</v>
      </c>
      <c r="CF187" s="170">
        <f t="shared" si="162"/>
        <v>3.450553541596698E-2</v>
      </c>
      <c r="CG187" s="170">
        <f t="shared" si="162"/>
        <v>3.450553541596698E-2</v>
      </c>
      <c r="CH187" s="170">
        <f t="shared" si="162"/>
        <v>3.450553541596698E-2</v>
      </c>
    </row>
    <row r="188" spans="6:86" outlineLevel="1" x14ac:dyDescent="0.2">
      <c r="F188" s="96">
        <f>Ts_First_Fin_Yr-1+ROWS(F$120:F188)</f>
        <v>2092</v>
      </c>
      <c r="G188" s="18">
        <f t="shared" si="163"/>
        <v>15</v>
      </c>
      <c r="H188" s="45">
        <f t="shared" si="164"/>
        <v>0.50875764354535069</v>
      </c>
      <c r="J188" s="170">
        <f t="shared" si="155"/>
        <v>0</v>
      </c>
      <c r="K188" s="170">
        <f t="shared" si="155"/>
        <v>0</v>
      </c>
      <c r="L188" s="170">
        <f t="shared" si="155"/>
        <v>0</v>
      </c>
      <c r="M188" s="170">
        <f t="shared" si="155"/>
        <v>0</v>
      </c>
      <c r="N188" s="170">
        <f t="shared" si="155"/>
        <v>0</v>
      </c>
      <c r="O188" s="170">
        <f t="shared" si="155"/>
        <v>0</v>
      </c>
      <c r="P188" s="170">
        <f t="shared" si="155"/>
        <v>0</v>
      </c>
      <c r="Q188" s="170">
        <f t="shared" si="155"/>
        <v>0</v>
      </c>
      <c r="R188" s="170">
        <f t="shared" si="155"/>
        <v>0</v>
      </c>
      <c r="S188" s="170">
        <f t="shared" si="155"/>
        <v>0</v>
      </c>
      <c r="T188" s="170">
        <f t="shared" si="156"/>
        <v>0</v>
      </c>
      <c r="U188" s="170">
        <f t="shared" si="156"/>
        <v>0</v>
      </c>
      <c r="V188" s="170">
        <f t="shared" si="156"/>
        <v>0</v>
      </c>
      <c r="W188" s="170">
        <f t="shared" si="156"/>
        <v>0</v>
      </c>
      <c r="X188" s="170">
        <f t="shared" si="156"/>
        <v>0</v>
      </c>
      <c r="Y188" s="170">
        <f t="shared" si="156"/>
        <v>0</v>
      </c>
      <c r="Z188" s="170">
        <f t="shared" si="156"/>
        <v>0</v>
      </c>
      <c r="AA188" s="170">
        <f t="shared" si="156"/>
        <v>0</v>
      </c>
      <c r="AB188" s="170">
        <f t="shared" si="156"/>
        <v>0</v>
      </c>
      <c r="AC188" s="170">
        <f t="shared" si="156"/>
        <v>0</v>
      </c>
      <c r="AD188" s="170">
        <f t="shared" si="157"/>
        <v>0</v>
      </c>
      <c r="AE188" s="170">
        <f t="shared" si="157"/>
        <v>0</v>
      </c>
      <c r="AF188" s="170">
        <f t="shared" si="157"/>
        <v>0</v>
      </c>
      <c r="AG188" s="170">
        <f t="shared" si="157"/>
        <v>0</v>
      </c>
      <c r="AH188" s="170">
        <f t="shared" si="157"/>
        <v>0</v>
      </c>
      <c r="AI188" s="170">
        <f t="shared" si="157"/>
        <v>0</v>
      </c>
      <c r="AJ188" s="170">
        <f t="shared" si="157"/>
        <v>0</v>
      </c>
      <c r="AK188" s="170">
        <f t="shared" si="157"/>
        <v>0</v>
      </c>
      <c r="AL188" s="170">
        <f t="shared" si="157"/>
        <v>0</v>
      </c>
      <c r="AM188" s="170">
        <f t="shared" si="157"/>
        <v>0</v>
      </c>
      <c r="AN188" s="170">
        <f t="shared" si="158"/>
        <v>0</v>
      </c>
      <c r="AO188" s="170">
        <f t="shared" si="158"/>
        <v>0</v>
      </c>
      <c r="AP188" s="170">
        <f t="shared" si="158"/>
        <v>0</v>
      </c>
      <c r="AQ188" s="170">
        <f t="shared" si="158"/>
        <v>0</v>
      </c>
      <c r="AR188" s="170">
        <f t="shared" si="158"/>
        <v>0</v>
      </c>
      <c r="AS188" s="170">
        <f t="shared" si="158"/>
        <v>0</v>
      </c>
      <c r="AT188" s="170">
        <f t="shared" si="158"/>
        <v>0</v>
      </c>
      <c r="AU188" s="170">
        <f t="shared" si="158"/>
        <v>0</v>
      </c>
      <c r="AV188" s="170">
        <f t="shared" si="158"/>
        <v>0</v>
      </c>
      <c r="AW188" s="170">
        <f t="shared" si="158"/>
        <v>0</v>
      </c>
      <c r="AX188" s="170">
        <f t="shared" si="159"/>
        <v>0</v>
      </c>
      <c r="AY188" s="170">
        <f t="shared" si="159"/>
        <v>0</v>
      </c>
      <c r="AZ188" s="170">
        <f t="shared" si="159"/>
        <v>0</v>
      </c>
      <c r="BA188" s="170">
        <f t="shared" si="159"/>
        <v>0</v>
      </c>
      <c r="BB188" s="170">
        <f t="shared" si="159"/>
        <v>0</v>
      </c>
      <c r="BC188" s="170">
        <f t="shared" si="159"/>
        <v>0</v>
      </c>
      <c r="BD188" s="170">
        <f t="shared" si="159"/>
        <v>0</v>
      </c>
      <c r="BE188" s="170">
        <f t="shared" si="159"/>
        <v>0</v>
      </c>
      <c r="BF188" s="170">
        <f t="shared" si="159"/>
        <v>0</v>
      </c>
      <c r="BG188" s="170">
        <f t="shared" si="159"/>
        <v>0</v>
      </c>
      <c r="BH188" s="170">
        <f t="shared" si="160"/>
        <v>0</v>
      </c>
      <c r="BI188" s="170">
        <f t="shared" si="160"/>
        <v>0</v>
      </c>
      <c r="BJ188" s="170">
        <f t="shared" si="160"/>
        <v>0</v>
      </c>
      <c r="BK188" s="170">
        <f t="shared" si="160"/>
        <v>0</v>
      </c>
      <c r="BL188" s="170">
        <f t="shared" si="160"/>
        <v>0</v>
      </c>
      <c r="BM188" s="170">
        <f t="shared" si="160"/>
        <v>0</v>
      </c>
      <c r="BN188" s="170">
        <f t="shared" si="160"/>
        <v>0</v>
      </c>
      <c r="BO188" s="170">
        <f t="shared" si="160"/>
        <v>0</v>
      </c>
      <c r="BP188" s="170">
        <f t="shared" si="160"/>
        <v>0</v>
      </c>
      <c r="BQ188" s="170">
        <f t="shared" si="160"/>
        <v>0</v>
      </c>
      <c r="BR188" s="170">
        <f t="shared" si="161"/>
        <v>0</v>
      </c>
      <c r="BS188" s="170">
        <f t="shared" si="161"/>
        <v>0</v>
      </c>
      <c r="BT188" s="170">
        <f t="shared" si="161"/>
        <v>0</v>
      </c>
      <c r="BU188" s="170">
        <f t="shared" si="161"/>
        <v>0</v>
      </c>
      <c r="BV188" s="170">
        <f t="shared" si="161"/>
        <v>0</v>
      </c>
      <c r="BW188" s="170">
        <f t="shared" si="161"/>
        <v>0</v>
      </c>
      <c r="BX188" s="170">
        <f t="shared" si="161"/>
        <v>0</v>
      </c>
      <c r="BY188" s="170">
        <f t="shared" si="161"/>
        <v>0</v>
      </c>
      <c r="BZ188" s="170">
        <f t="shared" si="161"/>
        <v>0</v>
      </c>
      <c r="CA188" s="170">
        <f t="shared" si="161"/>
        <v>3.3917176236356712E-2</v>
      </c>
      <c r="CB188" s="170">
        <f t="shared" si="162"/>
        <v>3.3917176236356712E-2</v>
      </c>
      <c r="CC188" s="170">
        <f t="shared" si="162"/>
        <v>3.3917176236356712E-2</v>
      </c>
      <c r="CD188" s="170">
        <f t="shared" si="162"/>
        <v>3.3917176236356712E-2</v>
      </c>
      <c r="CE188" s="170">
        <f t="shared" si="162"/>
        <v>3.3917176236356712E-2</v>
      </c>
      <c r="CF188" s="170">
        <f t="shared" si="162"/>
        <v>3.3917176236356712E-2</v>
      </c>
      <c r="CG188" s="170">
        <f t="shared" si="162"/>
        <v>3.3917176236356712E-2</v>
      </c>
      <c r="CH188" s="170">
        <f t="shared" si="162"/>
        <v>3.3917176236356712E-2</v>
      </c>
    </row>
    <row r="189" spans="6:86" outlineLevel="1" x14ac:dyDescent="0.2">
      <c r="F189" s="96">
        <f>Ts_First_Fin_Yr-1+ROWS(F$120:F189)</f>
        <v>2093</v>
      </c>
      <c r="G189" s="18">
        <f t="shared" si="163"/>
        <v>15</v>
      </c>
      <c r="H189" s="45">
        <f t="shared" si="164"/>
        <v>0.5051236603771696</v>
      </c>
      <c r="J189" s="170">
        <f t="shared" si="155"/>
        <v>0</v>
      </c>
      <c r="K189" s="170">
        <f t="shared" si="155"/>
        <v>0</v>
      </c>
      <c r="L189" s="170">
        <f t="shared" si="155"/>
        <v>0</v>
      </c>
      <c r="M189" s="170">
        <f t="shared" si="155"/>
        <v>0</v>
      </c>
      <c r="N189" s="170">
        <f t="shared" si="155"/>
        <v>0</v>
      </c>
      <c r="O189" s="170">
        <f t="shared" si="155"/>
        <v>0</v>
      </c>
      <c r="P189" s="170">
        <f t="shared" si="155"/>
        <v>0</v>
      </c>
      <c r="Q189" s="170">
        <f t="shared" si="155"/>
        <v>0</v>
      </c>
      <c r="R189" s="170">
        <f t="shared" si="155"/>
        <v>0</v>
      </c>
      <c r="S189" s="170">
        <f t="shared" si="155"/>
        <v>0</v>
      </c>
      <c r="T189" s="170">
        <f t="shared" si="156"/>
        <v>0</v>
      </c>
      <c r="U189" s="170">
        <f t="shared" si="156"/>
        <v>0</v>
      </c>
      <c r="V189" s="170">
        <f t="shared" si="156"/>
        <v>0</v>
      </c>
      <c r="W189" s="170">
        <f t="shared" si="156"/>
        <v>0</v>
      </c>
      <c r="X189" s="170">
        <f t="shared" si="156"/>
        <v>0</v>
      </c>
      <c r="Y189" s="170">
        <f t="shared" si="156"/>
        <v>0</v>
      </c>
      <c r="Z189" s="170">
        <f t="shared" si="156"/>
        <v>0</v>
      </c>
      <c r="AA189" s="170">
        <f t="shared" si="156"/>
        <v>0</v>
      </c>
      <c r="AB189" s="170">
        <f t="shared" si="156"/>
        <v>0</v>
      </c>
      <c r="AC189" s="170">
        <f t="shared" si="156"/>
        <v>0</v>
      </c>
      <c r="AD189" s="170">
        <f t="shared" si="157"/>
        <v>0</v>
      </c>
      <c r="AE189" s="170">
        <f t="shared" si="157"/>
        <v>0</v>
      </c>
      <c r="AF189" s="170">
        <f t="shared" si="157"/>
        <v>0</v>
      </c>
      <c r="AG189" s="170">
        <f t="shared" si="157"/>
        <v>0</v>
      </c>
      <c r="AH189" s="170">
        <f t="shared" si="157"/>
        <v>0</v>
      </c>
      <c r="AI189" s="170">
        <f t="shared" si="157"/>
        <v>0</v>
      </c>
      <c r="AJ189" s="170">
        <f t="shared" si="157"/>
        <v>0</v>
      </c>
      <c r="AK189" s="170">
        <f t="shared" si="157"/>
        <v>0</v>
      </c>
      <c r="AL189" s="170">
        <f t="shared" si="157"/>
        <v>0</v>
      </c>
      <c r="AM189" s="170">
        <f t="shared" si="157"/>
        <v>0</v>
      </c>
      <c r="AN189" s="170">
        <f t="shared" si="158"/>
        <v>0</v>
      </c>
      <c r="AO189" s="170">
        <f t="shared" si="158"/>
        <v>0</v>
      </c>
      <c r="AP189" s="170">
        <f t="shared" si="158"/>
        <v>0</v>
      </c>
      <c r="AQ189" s="170">
        <f t="shared" si="158"/>
        <v>0</v>
      </c>
      <c r="AR189" s="170">
        <f t="shared" si="158"/>
        <v>0</v>
      </c>
      <c r="AS189" s="170">
        <f t="shared" si="158"/>
        <v>0</v>
      </c>
      <c r="AT189" s="170">
        <f t="shared" si="158"/>
        <v>0</v>
      </c>
      <c r="AU189" s="170">
        <f t="shared" si="158"/>
        <v>0</v>
      </c>
      <c r="AV189" s="170">
        <f t="shared" si="158"/>
        <v>0</v>
      </c>
      <c r="AW189" s="170">
        <f t="shared" si="158"/>
        <v>0</v>
      </c>
      <c r="AX189" s="170">
        <f t="shared" si="159"/>
        <v>0</v>
      </c>
      <c r="AY189" s="170">
        <f t="shared" si="159"/>
        <v>0</v>
      </c>
      <c r="AZ189" s="170">
        <f t="shared" si="159"/>
        <v>0</v>
      </c>
      <c r="BA189" s="170">
        <f t="shared" si="159"/>
        <v>0</v>
      </c>
      <c r="BB189" s="170">
        <f t="shared" si="159"/>
        <v>0</v>
      </c>
      <c r="BC189" s="170">
        <f t="shared" si="159"/>
        <v>0</v>
      </c>
      <c r="BD189" s="170">
        <f t="shared" si="159"/>
        <v>0</v>
      </c>
      <c r="BE189" s="170">
        <f t="shared" si="159"/>
        <v>0</v>
      </c>
      <c r="BF189" s="170">
        <f t="shared" si="159"/>
        <v>0</v>
      </c>
      <c r="BG189" s="170">
        <f t="shared" si="159"/>
        <v>0</v>
      </c>
      <c r="BH189" s="170">
        <f t="shared" si="160"/>
        <v>0</v>
      </c>
      <c r="BI189" s="170">
        <f t="shared" si="160"/>
        <v>0</v>
      </c>
      <c r="BJ189" s="170">
        <f t="shared" si="160"/>
        <v>0</v>
      </c>
      <c r="BK189" s="170">
        <f t="shared" si="160"/>
        <v>0</v>
      </c>
      <c r="BL189" s="170">
        <f t="shared" si="160"/>
        <v>0</v>
      </c>
      <c r="BM189" s="170">
        <f t="shared" si="160"/>
        <v>0</v>
      </c>
      <c r="BN189" s="170">
        <f t="shared" si="160"/>
        <v>0</v>
      </c>
      <c r="BO189" s="170">
        <f t="shared" si="160"/>
        <v>0</v>
      </c>
      <c r="BP189" s="170">
        <f t="shared" si="160"/>
        <v>0</v>
      </c>
      <c r="BQ189" s="170">
        <f t="shared" si="160"/>
        <v>0</v>
      </c>
      <c r="BR189" s="170">
        <f t="shared" si="161"/>
        <v>0</v>
      </c>
      <c r="BS189" s="170">
        <f t="shared" si="161"/>
        <v>0</v>
      </c>
      <c r="BT189" s="170">
        <f t="shared" si="161"/>
        <v>0</v>
      </c>
      <c r="BU189" s="170">
        <f t="shared" si="161"/>
        <v>0</v>
      </c>
      <c r="BV189" s="170">
        <f t="shared" si="161"/>
        <v>0</v>
      </c>
      <c r="BW189" s="170">
        <f t="shared" si="161"/>
        <v>0</v>
      </c>
      <c r="BX189" s="170">
        <f t="shared" si="161"/>
        <v>0</v>
      </c>
      <c r="BY189" s="170">
        <f t="shared" si="161"/>
        <v>0</v>
      </c>
      <c r="BZ189" s="170">
        <f t="shared" si="161"/>
        <v>0</v>
      </c>
      <c r="CA189" s="170">
        <f t="shared" si="161"/>
        <v>0</v>
      </c>
      <c r="CB189" s="170">
        <f t="shared" si="162"/>
        <v>3.3674910691811305E-2</v>
      </c>
      <c r="CC189" s="170">
        <f t="shared" si="162"/>
        <v>3.3674910691811305E-2</v>
      </c>
      <c r="CD189" s="170">
        <f t="shared" si="162"/>
        <v>3.3674910691811305E-2</v>
      </c>
      <c r="CE189" s="170">
        <f t="shared" si="162"/>
        <v>3.3674910691811305E-2</v>
      </c>
      <c r="CF189" s="170">
        <f t="shared" si="162"/>
        <v>3.3674910691811305E-2</v>
      </c>
      <c r="CG189" s="170">
        <f t="shared" si="162"/>
        <v>3.3674910691811305E-2</v>
      </c>
      <c r="CH189" s="170">
        <f t="shared" si="162"/>
        <v>3.3674910691811305E-2</v>
      </c>
    </row>
    <row r="190" spans="6:86" outlineLevel="1" x14ac:dyDescent="0.2">
      <c r="F190" s="96">
        <f>Ts_First_Fin_Yr-1+ROWS(F$120:F190)</f>
        <v>2094</v>
      </c>
      <c r="G190" s="18">
        <f t="shared" si="163"/>
        <v>15</v>
      </c>
      <c r="H190" s="45">
        <f t="shared" si="164"/>
        <v>0.49629827268301552</v>
      </c>
      <c r="J190" s="170">
        <f t="shared" ref="J190:S196" si="165">IF(OR(J$9&lt;=$F190,J$9&gt;($F190+$G190)),0,INDEX($J$114:$CH$114,MATCH($F190,$J$9:$CH$9,0))/$G190)</f>
        <v>0</v>
      </c>
      <c r="K190" s="170">
        <f t="shared" si="165"/>
        <v>0</v>
      </c>
      <c r="L190" s="170">
        <f t="shared" si="165"/>
        <v>0</v>
      </c>
      <c r="M190" s="170">
        <f t="shared" si="165"/>
        <v>0</v>
      </c>
      <c r="N190" s="170">
        <f t="shared" si="165"/>
        <v>0</v>
      </c>
      <c r="O190" s="170">
        <f t="shared" si="165"/>
        <v>0</v>
      </c>
      <c r="P190" s="170">
        <f t="shared" si="165"/>
        <v>0</v>
      </c>
      <c r="Q190" s="170">
        <f t="shared" si="165"/>
        <v>0</v>
      </c>
      <c r="R190" s="170">
        <f t="shared" si="165"/>
        <v>0</v>
      </c>
      <c r="S190" s="170">
        <f t="shared" si="165"/>
        <v>0</v>
      </c>
      <c r="T190" s="170">
        <f t="shared" ref="T190:AC196" si="166">IF(OR(T$9&lt;=$F190,T$9&gt;($F190+$G190)),0,INDEX($J$114:$CH$114,MATCH($F190,$J$9:$CH$9,0))/$G190)</f>
        <v>0</v>
      </c>
      <c r="U190" s="170">
        <f t="shared" si="166"/>
        <v>0</v>
      </c>
      <c r="V190" s="170">
        <f t="shared" si="166"/>
        <v>0</v>
      </c>
      <c r="W190" s="170">
        <f t="shared" si="166"/>
        <v>0</v>
      </c>
      <c r="X190" s="170">
        <f t="shared" si="166"/>
        <v>0</v>
      </c>
      <c r="Y190" s="170">
        <f t="shared" si="166"/>
        <v>0</v>
      </c>
      <c r="Z190" s="170">
        <f t="shared" si="166"/>
        <v>0</v>
      </c>
      <c r="AA190" s="170">
        <f t="shared" si="166"/>
        <v>0</v>
      </c>
      <c r="AB190" s="170">
        <f t="shared" si="166"/>
        <v>0</v>
      </c>
      <c r="AC190" s="170">
        <f t="shared" si="166"/>
        <v>0</v>
      </c>
      <c r="AD190" s="170">
        <f t="shared" ref="AD190:AM196" si="167">IF(OR(AD$9&lt;=$F190,AD$9&gt;($F190+$G190)),0,INDEX($J$114:$CH$114,MATCH($F190,$J$9:$CH$9,0))/$G190)</f>
        <v>0</v>
      </c>
      <c r="AE190" s="170">
        <f t="shared" si="167"/>
        <v>0</v>
      </c>
      <c r="AF190" s="170">
        <f t="shared" si="167"/>
        <v>0</v>
      </c>
      <c r="AG190" s="170">
        <f t="shared" si="167"/>
        <v>0</v>
      </c>
      <c r="AH190" s="170">
        <f t="shared" si="167"/>
        <v>0</v>
      </c>
      <c r="AI190" s="170">
        <f t="shared" si="167"/>
        <v>0</v>
      </c>
      <c r="AJ190" s="170">
        <f t="shared" si="167"/>
        <v>0</v>
      </c>
      <c r="AK190" s="170">
        <f t="shared" si="167"/>
        <v>0</v>
      </c>
      <c r="AL190" s="170">
        <f t="shared" si="167"/>
        <v>0</v>
      </c>
      <c r="AM190" s="170">
        <f t="shared" si="167"/>
        <v>0</v>
      </c>
      <c r="AN190" s="170">
        <f t="shared" ref="AN190:AW196" si="168">IF(OR(AN$9&lt;=$F190,AN$9&gt;($F190+$G190)),0,INDEX($J$114:$CH$114,MATCH($F190,$J$9:$CH$9,0))/$G190)</f>
        <v>0</v>
      </c>
      <c r="AO190" s="170">
        <f t="shared" si="168"/>
        <v>0</v>
      </c>
      <c r="AP190" s="170">
        <f t="shared" si="168"/>
        <v>0</v>
      </c>
      <c r="AQ190" s="170">
        <f t="shared" si="168"/>
        <v>0</v>
      </c>
      <c r="AR190" s="170">
        <f t="shared" si="168"/>
        <v>0</v>
      </c>
      <c r="AS190" s="170">
        <f t="shared" si="168"/>
        <v>0</v>
      </c>
      <c r="AT190" s="170">
        <f t="shared" si="168"/>
        <v>0</v>
      </c>
      <c r="AU190" s="170">
        <f t="shared" si="168"/>
        <v>0</v>
      </c>
      <c r="AV190" s="170">
        <f t="shared" si="168"/>
        <v>0</v>
      </c>
      <c r="AW190" s="170">
        <f t="shared" si="168"/>
        <v>0</v>
      </c>
      <c r="AX190" s="170">
        <f t="shared" ref="AX190:BG196" si="169">IF(OR(AX$9&lt;=$F190,AX$9&gt;($F190+$G190)),0,INDEX($J$114:$CH$114,MATCH($F190,$J$9:$CH$9,0))/$G190)</f>
        <v>0</v>
      </c>
      <c r="AY190" s="170">
        <f t="shared" si="169"/>
        <v>0</v>
      </c>
      <c r="AZ190" s="170">
        <f t="shared" si="169"/>
        <v>0</v>
      </c>
      <c r="BA190" s="170">
        <f t="shared" si="169"/>
        <v>0</v>
      </c>
      <c r="BB190" s="170">
        <f t="shared" si="169"/>
        <v>0</v>
      </c>
      <c r="BC190" s="170">
        <f t="shared" si="169"/>
        <v>0</v>
      </c>
      <c r="BD190" s="170">
        <f t="shared" si="169"/>
        <v>0</v>
      </c>
      <c r="BE190" s="170">
        <f t="shared" si="169"/>
        <v>0</v>
      </c>
      <c r="BF190" s="170">
        <f t="shared" si="169"/>
        <v>0</v>
      </c>
      <c r="BG190" s="170">
        <f t="shared" si="169"/>
        <v>0</v>
      </c>
      <c r="BH190" s="170">
        <f t="shared" ref="BH190:BQ196" si="170">IF(OR(BH$9&lt;=$F190,BH$9&gt;($F190+$G190)),0,INDEX($J$114:$CH$114,MATCH($F190,$J$9:$CH$9,0))/$G190)</f>
        <v>0</v>
      </c>
      <c r="BI190" s="170">
        <f t="shared" si="170"/>
        <v>0</v>
      </c>
      <c r="BJ190" s="170">
        <f t="shared" si="170"/>
        <v>0</v>
      </c>
      <c r="BK190" s="170">
        <f t="shared" si="170"/>
        <v>0</v>
      </c>
      <c r="BL190" s="170">
        <f t="shared" si="170"/>
        <v>0</v>
      </c>
      <c r="BM190" s="170">
        <f t="shared" si="170"/>
        <v>0</v>
      </c>
      <c r="BN190" s="170">
        <f t="shared" si="170"/>
        <v>0</v>
      </c>
      <c r="BO190" s="170">
        <f t="shared" si="170"/>
        <v>0</v>
      </c>
      <c r="BP190" s="170">
        <f t="shared" si="170"/>
        <v>0</v>
      </c>
      <c r="BQ190" s="170">
        <f t="shared" si="170"/>
        <v>0</v>
      </c>
      <c r="BR190" s="170">
        <f t="shared" ref="BR190:CA196" si="171">IF(OR(BR$9&lt;=$F190,BR$9&gt;($F190+$G190)),0,INDEX($J$114:$CH$114,MATCH($F190,$J$9:$CH$9,0))/$G190)</f>
        <v>0</v>
      </c>
      <c r="BS190" s="170">
        <f t="shared" si="171"/>
        <v>0</v>
      </c>
      <c r="BT190" s="170">
        <f t="shared" si="171"/>
        <v>0</v>
      </c>
      <c r="BU190" s="170">
        <f t="shared" si="171"/>
        <v>0</v>
      </c>
      <c r="BV190" s="170">
        <f t="shared" si="171"/>
        <v>0</v>
      </c>
      <c r="BW190" s="170">
        <f t="shared" si="171"/>
        <v>0</v>
      </c>
      <c r="BX190" s="170">
        <f t="shared" si="171"/>
        <v>0</v>
      </c>
      <c r="BY190" s="170">
        <f t="shared" si="171"/>
        <v>0</v>
      </c>
      <c r="BZ190" s="170">
        <f t="shared" si="171"/>
        <v>0</v>
      </c>
      <c r="CA190" s="170">
        <f t="shared" si="171"/>
        <v>0</v>
      </c>
      <c r="CB190" s="170">
        <f t="shared" ref="CB190:CH196" si="172">IF(OR(CB$9&lt;=$F190,CB$9&gt;($F190+$G190)),0,INDEX($J$114:$CH$114,MATCH($F190,$J$9:$CH$9,0))/$G190)</f>
        <v>0</v>
      </c>
      <c r="CC190" s="170">
        <f t="shared" si="172"/>
        <v>3.3086551512201037E-2</v>
      </c>
      <c r="CD190" s="170">
        <f t="shared" si="172"/>
        <v>3.3086551512201037E-2</v>
      </c>
      <c r="CE190" s="170">
        <f t="shared" si="172"/>
        <v>3.3086551512201037E-2</v>
      </c>
      <c r="CF190" s="170">
        <f t="shared" si="172"/>
        <v>3.3086551512201037E-2</v>
      </c>
      <c r="CG190" s="170">
        <f t="shared" si="172"/>
        <v>3.3086551512201037E-2</v>
      </c>
      <c r="CH190" s="170">
        <f t="shared" si="172"/>
        <v>3.3086551512201037E-2</v>
      </c>
    </row>
    <row r="191" spans="6:86" outlineLevel="1" x14ac:dyDescent="0.2">
      <c r="F191" s="96">
        <f>Ts_First_Fin_Yr-1+ROWS(F$120:F191)</f>
        <v>2095</v>
      </c>
      <c r="G191" s="18">
        <f t="shared" si="163"/>
        <v>15</v>
      </c>
      <c r="H191" s="45">
        <f t="shared" si="164"/>
        <v>0.48747288498886149</v>
      </c>
      <c r="J191" s="170">
        <f t="shared" si="165"/>
        <v>0</v>
      </c>
      <c r="K191" s="170">
        <f t="shared" si="165"/>
        <v>0</v>
      </c>
      <c r="L191" s="170">
        <f t="shared" si="165"/>
        <v>0</v>
      </c>
      <c r="M191" s="170">
        <f t="shared" si="165"/>
        <v>0</v>
      </c>
      <c r="N191" s="170">
        <f t="shared" si="165"/>
        <v>0</v>
      </c>
      <c r="O191" s="170">
        <f t="shared" si="165"/>
        <v>0</v>
      </c>
      <c r="P191" s="170">
        <f t="shared" si="165"/>
        <v>0</v>
      </c>
      <c r="Q191" s="170">
        <f t="shared" si="165"/>
        <v>0</v>
      </c>
      <c r="R191" s="170">
        <f t="shared" si="165"/>
        <v>0</v>
      </c>
      <c r="S191" s="170">
        <f t="shared" si="165"/>
        <v>0</v>
      </c>
      <c r="T191" s="170">
        <f t="shared" si="166"/>
        <v>0</v>
      </c>
      <c r="U191" s="170">
        <f t="shared" si="166"/>
        <v>0</v>
      </c>
      <c r="V191" s="170">
        <f t="shared" si="166"/>
        <v>0</v>
      </c>
      <c r="W191" s="170">
        <f t="shared" si="166"/>
        <v>0</v>
      </c>
      <c r="X191" s="170">
        <f t="shared" si="166"/>
        <v>0</v>
      </c>
      <c r="Y191" s="170">
        <f t="shared" si="166"/>
        <v>0</v>
      </c>
      <c r="Z191" s="170">
        <f t="shared" si="166"/>
        <v>0</v>
      </c>
      <c r="AA191" s="170">
        <f t="shared" si="166"/>
        <v>0</v>
      </c>
      <c r="AB191" s="170">
        <f t="shared" si="166"/>
        <v>0</v>
      </c>
      <c r="AC191" s="170">
        <f t="shared" si="166"/>
        <v>0</v>
      </c>
      <c r="AD191" s="170">
        <f t="shared" si="167"/>
        <v>0</v>
      </c>
      <c r="AE191" s="170">
        <f t="shared" si="167"/>
        <v>0</v>
      </c>
      <c r="AF191" s="170">
        <f t="shared" si="167"/>
        <v>0</v>
      </c>
      <c r="AG191" s="170">
        <f t="shared" si="167"/>
        <v>0</v>
      </c>
      <c r="AH191" s="170">
        <f t="shared" si="167"/>
        <v>0</v>
      </c>
      <c r="AI191" s="170">
        <f t="shared" si="167"/>
        <v>0</v>
      </c>
      <c r="AJ191" s="170">
        <f t="shared" si="167"/>
        <v>0</v>
      </c>
      <c r="AK191" s="170">
        <f t="shared" si="167"/>
        <v>0</v>
      </c>
      <c r="AL191" s="170">
        <f t="shared" si="167"/>
        <v>0</v>
      </c>
      <c r="AM191" s="170">
        <f t="shared" si="167"/>
        <v>0</v>
      </c>
      <c r="AN191" s="170">
        <f t="shared" si="168"/>
        <v>0</v>
      </c>
      <c r="AO191" s="170">
        <f t="shared" si="168"/>
        <v>0</v>
      </c>
      <c r="AP191" s="170">
        <f t="shared" si="168"/>
        <v>0</v>
      </c>
      <c r="AQ191" s="170">
        <f t="shared" si="168"/>
        <v>0</v>
      </c>
      <c r="AR191" s="170">
        <f t="shared" si="168"/>
        <v>0</v>
      </c>
      <c r="AS191" s="170">
        <f t="shared" si="168"/>
        <v>0</v>
      </c>
      <c r="AT191" s="170">
        <f t="shared" si="168"/>
        <v>0</v>
      </c>
      <c r="AU191" s="170">
        <f t="shared" si="168"/>
        <v>0</v>
      </c>
      <c r="AV191" s="170">
        <f t="shared" si="168"/>
        <v>0</v>
      </c>
      <c r="AW191" s="170">
        <f t="shared" si="168"/>
        <v>0</v>
      </c>
      <c r="AX191" s="170">
        <f t="shared" si="169"/>
        <v>0</v>
      </c>
      <c r="AY191" s="170">
        <f t="shared" si="169"/>
        <v>0</v>
      </c>
      <c r="AZ191" s="170">
        <f t="shared" si="169"/>
        <v>0</v>
      </c>
      <c r="BA191" s="170">
        <f t="shared" si="169"/>
        <v>0</v>
      </c>
      <c r="BB191" s="170">
        <f t="shared" si="169"/>
        <v>0</v>
      </c>
      <c r="BC191" s="170">
        <f t="shared" si="169"/>
        <v>0</v>
      </c>
      <c r="BD191" s="170">
        <f t="shared" si="169"/>
        <v>0</v>
      </c>
      <c r="BE191" s="170">
        <f t="shared" si="169"/>
        <v>0</v>
      </c>
      <c r="BF191" s="170">
        <f t="shared" si="169"/>
        <v>0</v>
      </c>
      <c r="BG191" s="170">
        <f t="shared" si="169"/>
        <v>0</v>
      </c>
      <c r="BH191" s="170">
        <f t="shared" si="170"/>
        <v>0</v>
      </c>
      <c r="BI191" s="170">
        <f t="shared" si="170"/>
        <v>0</v>
      </c>
      <c r="BJ191" s="170">
        <f t="shared" si="170"/>
        <v>0</v>
      </c>
      <c r="BK191" s="170">
        <f t="shared" si="170"/>
        <v>0</v>
      </c>
      <c r="BL191" s="170">
        <f t="shared" si="170"/>
        <v>0</v>
      </c>
      <c r="BM191" s="170">
        <f t="shared" si="170"/>
        <v>0</v>
      </c>
      <c r="BN191" s="170">
        <f t="shared" si="170"/>
        <v>0</v>
      </c>
      <c r="BO191" s="170">
        <f t="shared" si="170"/>
        <v>0</v>
      </c>
      <c r="BP191" s="170">
        <f t="shared" si="170"/>
        <v>0</v>
      </c>
      <c r="BQ191" s="170">
        <f t="shared" si="170"/>
        <v>0</v>
      </c>
      <c r="BR191" s="170">
        <f t="shared" si="171"/>
        <v>0</v>
      </c>
      <c r="BS191" s="170">
        <f t="shared" si="171"/>
        <v>0</v>
      </c>
      <c r="BT191" s="170">
        <f t="shared" si="171"/>
        <v>0</v>
      </c>
      <c r="BU191" s="170">
        <f t="shared" si="171"/>
        <v>0</v>
      </c>
      <c r="BV191" s="170">
        <f t="shared" si="171"/>
        <v>0</v>
      </c>
      <c r="BW191" s="170">
        <f t="shared" si="171"/>
        <v>0</v>
      </c>
      <c r="BX191" s="170">
        <f t="shared" si="171"/>
        <v>0</v>
      </c>
      <c r="BY191" s="170">
        <f t="shared" si="171"/>
        <v>0</v>
      </c>
      <c r="BZ191" s="170">
        <f t="shared" si="171"/>
        <v>0</v>
      </c>
      <c r="CA191" s="170">
        <f t="shared" si="171"/>
        <v>0</v>
      </c>
      <c r="CB191" s="170">
        <f t="shared" si="172"/>
        <v>0</v>
      </c>
      <c r="CC191" s="170">
        <f t="shared" si="172"/>
        <v>0</v>
      </c>
      <c r="CD191" s="170">
        <f t="shared" si="172"/>
        <v>3.2498192332590763E-2</v>
      </c>
      <c r="CE191" s="170">
        <f t="shared" si="172"/>
        <v>3.2498192332590763E-2</v>
      </c>
      <c r="CF191" s="170">
        <f t="shared" si="172"/>
        <v>3.2498192332590763E-2</v>
      </c>
      <c r="CG191" s="170">
        <f t="shared" si="172"/>
        <v>3.2498192332590763E-2</v>
      </c>
      <c r="CH191" s="170">
        <f t="shared" si="172"/>
        <v>3.2498192332590763E-2</v>
      </c>
    </row>
    <row r="192" spans="6:86" outlineLevel="1" x14ac:dyDescent="0.2">
      <c r="F192" s="96">
        <f>Ts_First_Fin_Yr-1+ROWS(F$120:F192)</f>
        <v>2096</v>
      </c>
      <c r="G192" s="18">
        <f t="shared" si="163"/>
        <v>15</v>
      </c>
      <c r="H192" s="45">
        <f t="shared" si="164"/>
        <v>0.47968577819990205</v>
      </c>
      <c r="J192" s="170">
        <f t="shared" si="165"/>
        <v>0</v>
      </c>
      <c r="K192" s="170">
        <f t="shared" si="165"/>
        <v>0</v>
      </c>
      <c r="L192" s="170">
        <f t="shared" si="165"/>
        <v>0</v>
      </c>
      <c r="M192" s="170">
        <f t="shared" si="165"/>
        <v>0</v>
      </c>
      <c r="N192" s="170">
        <f t="shared" si="165"/>
        <v>0</v>
      </c>
      <c r="O192" s="170">
        <f t="shared" si="165"/>
        <v>0</v>
      </c>
      <c r="P192" s="170">
        <f t="shared" si="165"/>
        <v>0</v>
      </c>
      <c r="Q192" s="170">
        <f t="shared" si="165"/>
        <v>0</v>
      </c>
      <c r="R192" s="170">
        <f t="shared" si="165"/>
        <v>0</v>
      </c>
      <c r="S192" s="170">
        <f t="shared" si="165"/>
        <v>0</v>
      </c>
      <c r="T192" s="170">
        <f t="shared" si="166"/>
        <v>0</v>
      </c>
      <c r="U192" s="170">
        <f t="shared" si="166"/>
        <v>0</v>
      </c>
      <c r="V192" s="170">
        <f t="shared" si="166"/>
        <v>0</v>
      </c>
      <c r="W192" s="170">
        <f t="shared" si="166"/>
        <v>0</v>
      </c>
      <c r="X192" s="170">
        <f t="shared" si="166"/>
        <v>0</v>
      </c>
      <c r="Y192" s="170">
        <f t="shared" si="166"/>
        <v>0</v>
      </c>
      <c r="Z192" s="170">
        <f t="shared" si="166"/>
        <v>0</v>
      </c>
      <c r="AA192" s="170">
        <f t="shared" si="166"/>
        <v>0</v>
      </c>
      <c r="AB192" s="170">
        <f t="shared" si="166"/>
        <v>0</v>
      </c>
      <c r="AC192" s="170">
        <f t="shared" si="166"/>
        <v>0</v>
      </c>
      <c r="AD192" s="170">
        <f t="shared" si="167"/>
        <v>0</v>
      </c>
      <c r="AE192" s="170">
        <f t="shared" si="167"/>
        <v>0</v>
      </c>
      <c r="AF192" s="170">
        <f t="shared" si="167"/>
        <v>0</v>
      </c>
      <c r="AG192" s="170">
        <f t="shared" si="167"/>
        <v>0</v>
      </c>
      <c r="AH192" s="170">
        <f t="shared" si="167"/>
        <v>0</v>
      </c>
      <c r="AI192" s="170">
        <f t="shared" si="167"/>
        <v>0</v>
      </c>
      <c r="AJ192" s="170">
        <f t="shared" si="167"/>
        <v>0</v>
      </c>
      <c r="AK192" s="170">
        <f t="shared" si="167"/>
        <v>0</v>
      </c>
      <c r="AL192" s="170">
        <f t="shared" si="167"/>
        <v>0</v>
      </c>
      <c r="AM192" s="170">
        <f t="shared" si="167"/>
        <v>0</v>
      </c>
      <c r="AN192" s="170">
        <f t="shared" si="168"/>
        <v>0</v>
      </c>
      <c r="AO192" s="170">
        <f t="shared" si="168"/>
        <v>0</v>
      </c>
      <c r="AP192" s="170">
        <f t="shared" si="168"/>
        <v>0</v>
      </c>
      <c r="AQ192" s="170">
        <f t="shared" si="168"/>
        <v>0</v>
      </c>
      <c r="AR192" s="170">
        <f t="shared" si="168"/>
        <v>0</v>
      </c>
      <c r="AS192" s="170">
        <f t="shared" si="168"/>
        <v>0</v>
      </c>
      <c r="AT192" s="170">
        <f t="shared" si="168"/>
        <v>0</v>
      </c>
      <c r="AU192" s="170">
        <f t="shared" si="168"/>
        <v>0</v>
      </c>
      <c r="AV192" s="170">
        <f t="shared" si="168"/>
        <v>0</v>
      </c>
      <c r="AW192" s="170">
        <f t="shared" si="168"/>
        <v>0</v>
      </c>
      <c r="AX192" s="170">
        <f t="shared" si="169"/>
        <v>0</v>
      </c>
      <c r="AY192" s="170">
        <f t="shared" si="169"/>
        <v>0</v>
      </c>
      <c r="AZ192" s="170">
        <f t="shared" si="169"/>
        <v>0</v>
      </c>
      <c r="BA192" s="170">
        <f t="shared" si="169"/>
        <v>0</v>
      </c>
      <c r="BB192" s="170">
        <f t="shared" si="169"/>
        <v>0</v>
      </c>
      <c r="BC192" s="170">
        <f t="shared" si="169"/>
        <v>0</v>
      </c>
      <c r="BD192" s="170">
        <f t="shared" si="169"/>
        <v>0</v>
      </c>
      <c r="BE192" s="170">
        <f t="shared" si="169"/>
        <v>0</v>
      </c>
      <c r="BF192" s="170">
        <f t="shared" si="169"/>
        <v>0</v>
      </c>
      <c r="BG192" s="170">
        <f t="shared" si="169"/>
        <v>0</v>
      </c>
      <c r="BH192" s="170">
        <f t="shared" si="170"/>
        <v>0</v>
      </c>
      <c r="BI192" s="170">
        <f t="shared" si="170"/>
        <v>0</v>
      </c>
      <c r="BJ192" s="170">
        <f t="shared" si="170"/>
        <v>0</v>
      </c>
      <c r="BK192" s="170">
        <f t="shared" si="170"/>
        <v>0</v>
      </c>
      <c r="BL192" s="170">
        <f t="shared" si="170"/>
        <v>0</v>
      </c>
      <c r="BM192" s="170">
        <f t="shared" si="170"/>
        <v>0</v>
      </c>
      <c r="BN192" s="170">
        <f t="shared" si="170"/>
        <v>0</v>
      </c>
      <c r="BO192" s="170">
        <f t="shared" si="170"/>
        <v>0</v>
      </c>
      <c r="BP192" s="170">
        <f t="shared" si="170"/>
        <v>0</v>
      </c>
      <c r="BQ192" s="170">
        <f t="shared" si="170"/>
        <v>0</v>
      </c>
      <c r="BR192" s="170">
        <f t="shared" si="171"/>
        <v>0</v>
      </c>
      <c r="BS192" s="170">
        <f t="shared" si="171"/>
        <v>0</v>
      </c>
      <c r="BT192" s="170">
        <f t="shared" si="171"/>
        <v>0</v>
      </c>
      <c r="BU192" s="170">
        <f t="shared" si="171"/>
        <v>0</v>
      </c>
      <c r="BV192" s="170">
        <f t="shared" si="171"/>
        <v>0</v>
      </c>
      <c r="BW192" s="170">
        <f t="shared" si="171"/>
        <v>0</v>
      </c>
      <c r="BX192" s="170">
        <f t="shared" si="171"/>
        <v>0</v>
      </c>
      <c r="BY192" s="170">
        <f t="shared" si="171"/>
        <v>0</v>
      </c>
      <c r="BZ192" s="170">
        <f t="shared" si="171"/>
        <v>0</v>
      </c>
      <c r="CA192" s="170">
        <f t="shared" si="171"/>
        <v>0</v>
      </c>
      <c r="CB192" s="170">
        <f t="shared" si="172"/>
        <v>0</v>
      </c>
      <c r="CC192" s="170">
        <f t="shared" si="172"/>
        <v>0</v>
      </c>
      <c r="CD192" s="170">
        <f t="shared" si="172"/>
        <v>0</v>
      </c>
      <c r="CE192" s="170">
        <f t="shared" si="172"/>
        <v>3.1979051879993468E-2</v>
      </c>
      <c r="CF192" s="170">
        <f t="shared" si="172"/>
        <v>3.1979051879993468E-2</v>
      </c>
      <c r="CG192" s="170">
        <f t="shared" si="172"/>
        <v>3.1979051879993468E-2</v>
      </c>
      <c r="CH192" s="170">
        <f t="shared" si="172"/>
        <v>3.1979051879993468E-2</v>
      </c>
    </row>
    <row r="193" spans="2:86" outlineLevel="1" x14ac:dyDescent="0.2">
      <c r="F193" s="96">
        <f>Ts_First_Fin_Yr-1+ROWS(F$120:F193)</f>
        <v>2097</v>
      </c>
      <c r="G193" s="18">
        <f t="shared" si="163"/>
        <v>15</v>
      </c>
      <c r="H193" s="45">
        <f t="shared" si="164"/>
        <v>0.4744943736739291</v>
      </c>
      <c r="J193" s="170">
        <f t="shared" si="165"/>
        <v>0</v>
      </c>
      <c r="K193" s="170">
        <f t="shared" si="165"/>
        <v>0</v>
      </c>
      <c r="L193" s="170">
        <f t="shared" si="165"/>
        <v>0</v>
      </c>
      <c r="M193" s="170">
        <f t="shared" si="165"/>
        <v>0</v>
      </c>
      <c r="N193" s="170">
        <f t="shared" si="165"/>
        <v>0</v>
      </c>
      <c r="O193" s="170">
        <f t="shared" si="165"/>
        <v>0</v>
      </c>
      <c r="P193" s="170">
        <f t="shared" si="165"/>
        <v>0</v>
      </c>
      <c r="Q193" s="170">
        <f t="shared" si="165"/>
        <v>0</v>
      </c>
      <c r="R193" s="170">
        <f t="shared" si="165"/>
        <v>0</v>
      </c>
      <c r="S193" s="170">
        <f t="shared" si="165"/>
        <v>0</v>
      </c>
      <c r="T193" s="170">
        <f t="shared" si="166"/>
        <v>0</v>
      </c>
      <c r="U193" s="170">
        <f t="shared" si="166"/>
        <v>0</v>
      </c>
      <c r="V193" s="170">
        <f t="shared" si="166"/>
        <v>0</v>
      </c>
      <c r="W193" s="170">
        <f t="shared" si="166"/>
        <v>0</v>
      </c>
      <c r="X193" s="170">
        <f t="shared" si="166"/>
        <v>0</v>
      </c>
      <c r="Y193" s="170">
        <f t="shared" si="166"/>
        <v>0</v>
      </c>
      <c r="Z193" s="170">
        <f t="shared" si="166"/>
        <v>0</v>
      </c>
      <c r="AA193" s="170">
        <f t="shared" si="166"/>
        <v>0</v>
      </c>
      <c r="AB193" s="170">
        <f t="shared" si="166"/>
        <v>0</v>
      </c>
      <c r="AC193" s="170">
        <f t="shared" si="166"/>
        <v>0</v>
      </c>
      <c r="AD193" s="170">
        <f t="shared" si="167"/>
        <v>0</v>
      </c>
      <c r="AE193" s="170">
        <f t="shared" si="167"/>
        <v>0</v>
      </c>
      <c r="AF193" s="170">
        <f t="shared" si="167"/>
        <v>0</v>
      </c>
      <c r="AG193" s="170">
        <f t="shared" si="167"/>
        <v>0</v>
      </c>
      <c r="AH193" s="170">
        <f t="shared" si="167"/>
        <v>0</v>
      </c>
      <c r="AI193" s="170">
        <f t="shared" si="167"/>
        <v>0</v>
      </c>
      <c r="AJ193" s="170">
        <f t="shared" si="167"/>
        <v>0</v>
      </c>
      <c r="AK193" s="170">
        <f t="shared" si="167"/>
        <v>0</v>
      </c>
      <c r="AL193" s="170">
        <f t="shared" si="167"/>
        <v>0</v>
      </c>
      <c r="AM193" s="170">
        <f t="shared" si="167"/>
        <v>0</v>
      </c>
      <c r="AN193" s="170">
        <f t="shared" si="168"/>
        <v>0</v>
      </c>
      <c r="AO193" s="170">
        <f t="shared" si="168"/>
        <v>0</v>
      </c>
      <c r="AP193" s="170">
        <f t="shared" si="168"/>
        <v>0</v>
      </c>
      <c r="AQ193" s="170">
        <f t="shared" si="168"/>
        <v>0</v>
      </c>
      <c r="AR193" s="170">
        <f t="shared" si="168"/>
        <v>0</v>
      </c>
      <c r="AS193" s="170">
        <f t="shared" si="168"/>
        <v>0</v>
      </c>
      <c r="AT193" s="170">
        <f t="shared" si="168"/>
        <v>0</v>
      </c>
      <c r="AU193" s="170">
        <f t="shared" si="168"/>
        <v>0</v>
      </c>
      <c r="AV193" s="170">
        <f t="shared" si="168"/>
        <v>0</v>
      </c>
      <c r="AW193" s="170">
        <f t="shared" si="168"/>
        <v>0</v>
      </c>
      <c r="AX193" s="170">
        <f t="shared" si="169"/>
        <v>0</v>
      </c>
      <c r="AY193" s="170">
        <f t="shared" si="169"/>
        <v>0</v>
      </c>
      <c r="AZ193" s="170">
        <f t="shared" si="169"/>
        <v>0</v>
      </c>
      <c r="BA193" s="170">
        <f t="shared" si="169"/>
        <v>0</v>
      </c>
      <c r="BB193" s="170">
        <f t="shared" si="169"/>
        <v>0</v>
      </c>
      <c r="BC193" s="170">
        <f t="shared" si="169"/>
        <v>0</v>
      </c>
      <c r="BD193" s="170">
        <f t="shared" si="169"/>
        <v>0</v>
      </c>
      <c r="BE193" s="170">
        <f t="shared" si="169"/>
        <v>0</v>
      </c>
      <c r="BF193" s="170">
        <f t="shared" si="169"/>
        <v>0</v>
      </c>
      <c r="BG193" s="170">
        <f t="shared" si="169"/>
        <v>0</v>
      </c>
      <c r="BH193" s="170">
        <f t="shared" si="170"/>
        <v>0</v>
      </c>
      <c r="BI193" s="170">
        <f t="shared" si="170"/>
        <v>0</v>
      </c>
      <c r="BJ193" s="170">
        <f t="shared" si="170"/>
        <v>0</v>
      </c>
      <c r="BK193" s="170">
        <f t="shared" si="170"/>
        <v>0</v>
      </c>
      <c r="BL193" s="170">
        <f t="shared" si="170"/>
        <v>0</v>
      </c>
      <c r="BM193" s="170">
        <f t="shared" si="170"/>
        <v>0</v>
      </c>
      <c r="BN193" s="170">
        <f t="shared" si="170"/>
        <v>0</v>
      </c>
      <c r="BO193" s="170">
        <f t="shared" si="170"/>
        <v>0</v>
      </c>
      <c r="BP193" s="170">
        <f t="shared" si="170"/>
        <v>0</v>
      </c>
      <c r="BQ193" s="170">
        <f t="shared" si="170"/>
        <v>0</v>
      </c>
      <c r="BR193" s="170">
        <f t="shared" si="171"/>
        <v>0</v>
      </c>
      <c r="BS193" s="170">
        <f t="shared" si="171"/>
        <v>0</v>
      </c>
      <c r="BT193" s="170">
        <f t="shared" si="171"/>
        <v>0</v>
      </c>
      <c r="BU193" s="170">
        <f t="shared" si="171"/>
        <v>0</v>
      </c>
      <c r="BV193" s="170">
        <f t="shared" si="171"/>
        <v>0</v>
      </c>
      <c r="BW193" s="170">
        <f t="shared" si="171"/>
        <v>0</v>
      </c>
      <c r="BX193" s="170">
        <f t="shared" si="171"/>
        <v>0</v>
      </c>
      <c r="BY193" s="170">
        <f t="shared" si="171"/>
        <v>0</v>
      </c>
      <c r="BZ193" s="170">
        <f t="shared" si="171"/>
        <v>0</v>
      </c>
      <c r="CA193" s="170">
        <f t="shared" si="171"/>
        <v>0</v>
      </c>
      <c r="CB193" s="170">
        <f t="shared" si="172"/>
        <v>0</v>
      </c>
      <c r="CC193" s="170">
        <f t="shared" si="172"/>
        <v>0</v>
      </c>
      <c r="CD193" s="170">
        <f t="shared" si="172"/>
        <v>0</v>
      </c>
      <c r="CE193" s="170">
        <f t="shared" si="172"/>
        <v>0</v>
      </c>
      <c r="CF193" s="170">
        <f t="shared" si="172"/>
        <v>3.1632958244928608E-2</v>
      </c>
      <c r="CG193" s="170">
        <f t="shared" si="172"/>
        <v>3.1632958244928608E-2</v>
      </c>
      <c r="CH193" s="170">
        <f t="shared" si="172"/>
        <v>3.1632958244928608E-2</v>
      </c>
    </row>
    <row r="194" spans="2:86" s="36" customFormat="1" outlineLevel="1" x14ac:dyDescent="0.2">
      <c r="F194" s="74">
        <f>Ts_First_Fin_Yr-1+ROWS(F$120:F194)</f>
        <v>2098</v>
      </c>
      <c r="G194" s="75">
        <f t="shared" si="163"/>
        <v>15</v>
      </c>
      <c r="H194" s="45">
        <f t="shared" si="164"/>
        <v>0.46359242416938584</v>
      </c>
      <c r="J194" s="170">
        <f t="shared" si="165"/>
        <v>0</v>
      </c>
      <c r="K194" s="170">
        <f t="shared" si="165"/>
        <v>0</v>
      </c>
      <c r="L194" s="170">
        <f t="shared" si="165"/>
        <v>0</v>
      </c>
      <c r="M194" s="170">
        <f t="shared" si="165"/>
        <v>0</v>
      </c>
      <c r="N194" s="170">
        <f t="shared" si="165"/>
        <v>0</v>
      </c>
      <c r="O194" s="170">
        <f t="shared" si="165"/>
        <v>0</v>
      </c>
      <c r="P194" s="170">
        <f t="shared" si="165"/>
        <v>0</v>
      </c>
      <c r="Q194" s="170">
        <f t="shared" si="165"/>
        <v>0</v>
      </c>
      <c r="R194" s="170">
        <f t="shared" si="165"/>
        <v>0</v>
      </c>
      <c r="S194" s="170">
        <f t="shared" si="165"/>
        <v>0</v>
      </c>
      <c r="T194" s="170">
        <f t="shared" si="166"/>
        <v>0</v>
      </c>
      <c r="U194" s="170">
        <f t="shared" si="166"/>
        <v>0</v>
      </c>
      <c r="V194" s="170">
        <f t="shared" si="166"/>
        <v>0</v>
      </c>
      <c r="W194" s="170">
        <f t="shared" si="166"/>
        <v>0</v>
      </c>
      <c r="X194" s="170">
        <f t="shared" si="166"/>
        <v>0</v>
      </c>
      <c r="Y194" s="170">
        <f t="shared" si="166"/>
        <v>0</v>
      </c>
      <c r="Z194" s="170">
        <f t="shared" si="166"/>
        <v>0</v>
      </c>
      <c r="AA194" s="170">
        <f t="shared" si="166"/>
        <v>0</v>
      </c>
      <c r="AB194" s="170">
        <f t="shared" si="166"/>
        <v>0</v>
      </c>
      <c r="AC194" s="170">
        <f t="shared" si="166"/>
        <v>0</v>
      </c>
      <c r="AD194" s="170">
        <f t="shared" si="167"/>
        <v>0</v>
      </c>
      <c r="AE194" s="170">
        <f t="shared" si="167"/>
        <v>0</v>
      </c>
      <c r="AF194" s="170">
        <f t="shared" si="167"/>
        <v>0</v>
      </c>
      <c r="AG194" s="170">
        <f t="shared" si="167"/>
        <v>0</v>
      </c>
      <c r="AH194" s="170">
        <f t="shared" si="167"/>
        <v>0</v>
      </c>
      <c r="AI194" s="170">
        <f t="shared" si="167"/>
        <v>0</v>
      </c>
      <c r="AJ194" s="170">
        <f t="shared" si="167"/>
        <v>0</v>
      </c>
      <c r="AK194" s="170">
        <f t="shared" si="167"/>
        <v>0</v>
      </c>
      <c r="AL194" s="170">
        <f t="shared" si="167"/>
        <v>0</v>
      </c>
      <c r="AM194" s="170">
        <f t="shared" si="167"/>
        <v>0</v>
      </c>
      <c r="AN194" s="170">
        <f t="shared" si="168"/>
        <v>0</v>
      </c>
      <c r="AO194" s="170">
        <f t="shared" si="168"/>
        <v>0</v>
      </c>
      <c r="AP194" s="170">
        <f t="shared" si="168"/>
        <v>0</v>
      </c>
      <c r="AQ194" s="170">
        <f t="shared" si="168"/>
        <v>0</v>
      </c>
      <c r="AR194" s="170">
        <f t="shared" si="168"/>
        <v>0</v>
      </c>
      <c r="AS194" s="170">
        <f t="shared" si="168"/>
        <v>0</v>
      </c>
      <c r="AT194" s="170">
        <f t="shared" si="168"/>
        <v>0</v>
      </c>
      <c r="AU194" s="170">
        <f t="shared" si="168"/>
        <v>0</v>
      </c>
      <c r="AV194" s="170">
        <f t="shared" si="168"/>
        <v>0</v>
      </c>
      <c r="AW194" s="170">
        <f t="shared" si="168"/>
        <v>0</v>
      </c>
      <c r="AX194" s="170">
        <f t="shared" si="169"/>
        <v>0</v>
      </c>
      <c r="AY194" s="170">
        <f t="shared" si="169"/>
        <v>0</v>
      </c>
      <c r="AZ194" s="170">
        <f t="shared" si="169"/>
        <v>0</v>
      </c>
      <c r="BA194" s="170">
        <f t="shared" si="169"/>
        <v>0</v>
      </c>
      <c r="BB194" s="170">
        <f t="shared" si="169"/>
        <v>0</v>
      </c>
      <c r="BC194" s="170">
        <f t="shared" si="169"/>
        <v>0</v>
      </c>
      <c r="BD194" s="170">
        <f t="shared" si="169"/>
        <v>0</v>
      </c>
      <c r="BE194" s="170">
        <f t="shared" si="169"/>
        <v>0</v>
      </c>
      <c r="BF194" s="170">
        <f t="shared" si="169"/>
        <v>0</v>
      </c>
      <c r="BG194" s="170">
        <f t="shared" si="169"/>
        <v>0</v>
      </c>
      <c r="BH194" s="170">
        <f t="shared" si="170"/>
        <v>0</v>
      </c>
      <c r="BI194" s="170">
        <f t="shared" si="170"/>
        <v>0</v>
      </c>
      <c r="BJ194" s="170">
        <f t="shared" si="170"/>
        <v>0</v>
      </c>
      <c r="BK194" s="170">
        <f t="shared" si="170"/>
        <v>0</v>
      </c>
      <c r="BL194" s="170">
        <f t="shared" si="170"/>
        <v>0</v>
      </c>
      <c r="BM194" s="170">
        <f t="shared" si="170"/>
        <v>0</v>
      </c>
      <c r="BN194" s="170">
        <f t="shared" si="170"/>
        <v>0</v>
      </c>
      <c r="BO194" s="170">
        <f t="shared" si="170"/>
        <v>0</v>
      </c>
      <c r="BP194" s="170">
        <f t="shared" si="170"/>
        <v>0</v>
      </c>
      <c r="BQ194" s="170">
        <f t="shared" si="170"/>
        <v>0</v>
      </c>
      <c r="BR194" s="170">
        <f t="shared" si="171"/>
        <v>0</v>
      </c>
      <c r="BS194" s="170">
        <f t="shared" si="171"/>
        <v>0</v>
      </c>
      <c r="BT194" s="170">
        <f t="shared" si="171"/>
        <v>0</v>
      </c>
      <c r="BU194" s="170">
        <f t="shared" si="171"/>
        <v>0</v>
      </c>
      <c r="BV194" s="170">
        <f t="shared" si="171"/>
        <v>0</v>
      </c>
      <c r="BW194" s="170">
        <f t="shared" si="171"/>
        <v>0</v>
      </c>
      <c r="BX194" s="170">
        <f t="shared" si="171"/>
        <v>0</v>
      </c>
      <c r="BY194" s="170">
        <f t="shared" si="171"/>
        <v>0</v>
      </c>
      <c r="BZ194" s="170">
        <f t="shared" si="171"/>
        <v>0</v>
      </c>
      <c r="CA194" s="170">
        <f t="shared" si="171"/>
        <v>0</v>
      </c>
      <c r="CB194" s="170">
        <f t="shared" si="172"/>
        <v>0</v>
      </c>
      <c r="CC194" s="170">
        <f t="shared" si="172"/>
        <v>0</v>
      </c>
      <c r="CD194" s="170">
        <f t="shared" si="172"/>
        <v>0</v>
      </c>
      <c r="CE194" s="170">
        <f t="shared" si="172"/>
        <v>0</v>
      </c>
      <c r="CF194" s="170">
        <f t="shared" si="172"/>
        <v>0</v>
      </c>
      <c r="CG194" s="170">
        <f t="shared" si="172"/>
        <v>3.090616161129239E-2</v>
      </c>
      <c r="CH194" s="170">
        <f t="shared" si="172"/>
        <v>3.090616161129239E-2</v>
      </c>
    </row>
    <row r="195" spans="2:86" s="36" customFormat="1" outlineLevel="1" x14ac:dyDescent="0.2">
      <c r="F195" s="74">
        <f>Ts_First_Fin_Yr-1+ROWS(F$120:F195)</f>
        <v>2099</v>
      </c>
      <c r="G195" s="75">
        <f t="shared" si="163"/>
        <v>15</v>
      </c>
      <c r="H195" s="45">
        <f t="shared" si="164"/>
        <v>0.45684359828562099</v>
      </c>
      <c r="J195" s="170">
        <f t="shared" si="165"/>
        <v>0</v>
      </c>
      <c r="K195" s="170">
        <f t="shared" si="165"/>
        <v>0</v>
      </c>
      <c r="L195" s="170">
        <f t="shared" si="165"/>
        <v>0</v>
      </c>
      <c r="M195" s="170">
        <f t="shared" si="165"/>
        <v>0</v>
      </c>
      <c r="N195" s="170">
        <f t="shared" si="165"/>
        <v>0</v>
      </c>
      <c r="O195" s="170">
        <f t="shared" si="165"/>
        <v>0</v>
      </c>
      <c r="P195" s="170">
        <f t="shared" si="165"/>
        <v>0</v>
      </c>
      <c r="Q195" s="170">
        <f t="shared" si="165"/>
        <v>0</v>
      </c>
      <c r="R195" s="170">
        <f t="shared" si="165"/>
        <v>0</v>
      </c>
      <c r="S195" s="170">
        <f t="shared" si="165"/>
        <v>0</v>
      </c>
      <c r="T195" s="170">
        <f t="shared" si="166"/>
        <v>0</v>
      </c>
      <c r="U195" s="170">
        <f t="shared" si="166"/>
        <v>0</v>
      </c>
      <c r="V195" s="170">
        <f t="shared" si="166"/>
        <v>0</v>
      </c>
      <c r="W195" s="170">
        <f t="shared" si="166"/>
        <v>0</v>
      </c>
      <c r="X195" s="170">
        <f t="shared" si="166"/>
        <v>0</v>
      </c>
      <c r="Y195" s="170">
        <f t="shared" si="166"/>
        <v>0</v>
      </c>
      <c r="Z195" s="170">
        <f t="shared" si="166"/>
        <v>0</v>
      </c>
      <c r="AA195" s="170">
        <f t="shared" si="166"/>
        <v>0</v>
      </c>
      <c r="AB195" s="170">
        <f t="shared" si="166"/>
        <v>0</v>
      </c>
      <c r="AC195" s="170">
        <f t="shared" si="166"/>
        <v>0</v>
      </c>
      <c r="AD195" s="170">
        <f t="shared" si="167"/>
        <v>0</v>
      </c>
      <c r="AE195" s="170">
        <f t="shared" si="167"/>
        <v>0</v>
      </c>
      <c r="AF195" s="170">
        <f t="shared" si="167"/>
        <v>0</v>
      </c>
      <c r="AG195" s="170">
        <f t="shared" si="167"/>
        <v>0</v>
      </c>
      <c r="AH195" s="170">
        <f t="shared" si="167"/>
        <v>0</v>
      </c>
      <c r="AI195" s="170">
        <f t="shared" si="167"/>
        <v>0</v>
      </c>
      <c r="AJ195" s="170">
        <f t="shared" si="167"/>
        <v>0</v>
      </c>
      <c r="AK195" s="170">
        <f t="shared" si="167"/>
        <v>0</v>
      </c>
      <c r="AL195" s="170">
        <f t="shared" si="167"/>
        <v>0</v>
      </c>
      <c r="AM195" s="170">
        <f t="shared" si="167"/>
        <v>0</v>
      </c>
      <c r="AN195" s="170">
        <f t="shared" si="168"/>
        <v>0</v>
      </c>
      <c r="AO195" s="170">
        <f t="shared" si="168"/>
        <v>0</v>
      </c>
      <c r="AP195" s="170">
        <f t="shared" si="168"/>
        <v>0</v>
      </c>
      <c r="AQ195" s="170">
        <f t="shared" si="168"/>
        <v>0</v>
      </c>
      <c r="AR195" s="170">
        <f t="shared" si="168"/>
        <v>0</v>
      </c>
      <c r="AS195" s="170">
        <f t="shared" si="168"/>
        <v>0</v>
      </c>
      <c r="AT195" s="170">
        <f t="shared" si="168"/>
        <v>0</v>
      </c>
      <c r="AU195" s="170">
        <f t="shared" si="168"/>
        <v>0</v>
      </c>
      <c r="AV195" s="170">
        <f t="shared" si="168"/>
        <v>0</v>
      </c>
      <c r="AW195" s="170">
        <f t="shared" si="168"/>
        <v>0</v>
      </c>
      <c r="AX195" s="170">
        <f t="shared" si="169"/>
        <v>0</v>
      </c>
      <c r="AY195" s="170">
        <f t="shared" si="169"/>
        <v>0</v>
      </c>
      <c r="AZ195" s="170">
        <f t="shared" si="169"/>
        <v>0</v>
      </c>
      <c r="BA195" s="170">
        <f t="shared" si="169"/>
        <v>0</v>
      </c>
      <c r="BB195" s="170">
        <f t="shared" si="169"/>
        <v>0</v>
      </c>
      <c r="BC195" s="170">
        <f t="shared" si="169"/>
        <v>0</v>
      </c>
      <c r="BD195" s="170">
        <f t="shared" si="169"/>
        <v>0</v>
      </c>
      <c r="BE195" s="170">
        <f t="shared" si="169"/>
        <v>0</v>
      </c>
      <c r="BF195" s="170">
        <f t="shared" si="169"/>
        <v>0</v>
      </c>
      <c r="BG195" s="170">
        <f t="shared" si="169"/>
        <v>0</v>
      </c>
      <c r="BH195" s="170">
        <f t="shared" si="170"/>
        <v>0</v>
      </c>
      <c r="BI195" s="170">
        <f t="shared" si="170"/>
        <v>0</v>
      </c>
      <c r="BJ195" s="170">
        <f t="shared" si="170"/>
        <v>0</v>
      </c>
      <c r="BK195" s="170">
        <f t="shared" si="170"/>
        <v>0</v>
      </c>
      <c r="BL195" s="170">
        <f t="shared" si="170"/>
        <v>0</v>
      </c>
      <c r="BM195" s="170">
        <f t="shared" si="170"/>
        <v>0</v>
      </c>
      <c r="BN195" s="170">
        <f t="shared" si="170"/>
        <v>0</v>
      </c>
      <c r="BO195" s="170">
        <f t="shared" si="170"/>
        <v>0</v>
      </c>
      <c r="BP195" s="170">
        <f t="shared" si="170"/>
        <v>0</v>
      </c>
      <c r="BQ195" s="170">
        <f t="shared" si="170"/>
        <v>0</v>
      </c>
      <c r="BR195" s="170">
        <f t="shared" si="171"/>
        <v>0</v>
      </c>
      <c r="BS195" s="170">
        <f t="shared" si="171"/>
        <v>0</v>
      </c>
      <c r="BT195" s="170">
        <f t="shared" si="171"/>
        <v>0</v>
      </c>
      <c r="BU195" s="170">
        <f t="shared" si="171"/>
        <v>0</v>
      </c>
      <c r="BV195" s="170">
        <f t="shared" si="171"/>
        <v>0</v>
      </c>
      <c r="BW195" s="170">
        <f t="shared" si="171"/>
        <v>0</v>
      </c>
      <c r="BX195" s="170">
        <f t="shared" si="171"/>
        <v>0</v>
      </c>
      <c r="BY195" s="170">
        <f t="shared" si="171"/>
        <v>0</v>
      </c>
      <c r="BZ195" s="170">
        <f t="shared" si="171"/>
        <v>0</v>
      </c>
      <c r="CA195" s="170">
        <f t="shared" si="171"/>
        <v>0</v>
      </c>
      <c r="CB195" s="170">
        <f t="shared" si="172"/>
        <v>0</v>
      </c>
      <c r="CC195" s="170">
        <f t="shared" si="172"/>
        <v>0</v>
      </c>
      <c r="CD195" s="170">
        <f t="shared" si="172"/>
        <v>0</v>
      </c>
      <c r="CE195" s="170">
        <f t="shared" si="172"/>
        <v>0</v>
      </c>
      <c r="CF195" s="170">
        <f t="shared" si="172"/>
        <v>0</v>
      </c>
      <c r="CG195" s="170">
        <f t="shared" si="172"/>
        <v>0</v>
      </c>
      <c r="CH195" s="170">
        <f t="shared" si="172"/>
        <v>3.0456239885708065E-2</v>
      </c>
    </row>
    <row r="196" spans="2:86" s="36" customFormat="1" outlineLevel="1" x14ac:dyDescent="0.2">
      <c r="F196" s="74">
        <f>Ts_First_Fin_Yr-1+ROWS(F$120:F196)</f>
        <v>2100</v>
      </c>
      <c r="G196" s="75">
        <f t="shared" si="163"/>
        <v>15</v>
      </c>
      <c r="H196" s="45">
        <f t="shared" si="164"/>
        <v>0.44697992968627231</v>
      </c>
      <c r="J196" s="170">
        <f t="shared" si="165"/>
        <v>0</v>
      </c>
      <c r="K196" s="170">
        <f t="shared" si="165"/>
        <v>0</v>
      </c>
      <c r="L196" s="170">
        <f t="shared" si="165"/>
        <v>0</v>
      </c>
      <c r="M196" s="170">
        <f t="shared" si="165"/>
        <v>0</v>
      </c>
      <c r="N196" s="170">
        <f t="shared" si="165"/>
        <v>0</v>
      </c>
      <c r="O196" s="170">
        <f t="shared" si="165"/>
        <v>0</v>
      </c>
      <c r="P196" s="170">
        <f t="shared" si="165"/>
        <v>0</v>
      </c>
      <c r="Q196" s="170">
        <f t="shared" si="165"/>
        <v>0</v>
      </c>
      <c r="R196" s="170">
        <f t="shared" si="165"/>
        <v>0</v>
      </c>
      <c r="S196" s="170">
        <f t="shared" si="165"/>
        <v>0</v>
      </c>
      <c r="T196" s="170">
        <f t="shared" si="166"/>
        <v>0</v>
      </c>
      <c r="U196" s="170">
        <f t="shared" si="166"/>
        <v>0</v>
      </c>
      <c r="V196" s="170">
        <f t="shared" si="166"/>
        <v>0</v>
      </c>
      <c r="W196" s="170">
        <f t="shared" si="166"/>
        <v>0</v>
      </c>
      <c r="X196" s="170">
        <f t="shared" si="166"/>
        <v>0</v>
      </c>
      <c r="Y196" s="170">
        <f t="shared" si="166"/>
        <v>0</v>
      </c>
      <c r="Z196" s="170">
        <f t="shared" si="166"/>
        <v>0</v>
      </c>
      <c r="AA196" s="170">
        <f t="shared" si="166"/>
        <v>0</v>
      </c>
      <c r="AB196" s="170">
        <f t="shared" si="166"/>
        <v>0</v>
      </c>
      <c r="AC196" s="170">
        <f t="shared" si="166"/>
        <v>0</v>
      </c>
      <c r="AD196" s="170">
        <f t="shared" si="167"/>
        <v>0</v>
      </c>
      <c r="AE196" s="170">
        <f t="shared" si="167"/>
        <v>0</v>
      </c>
      <c r="AF196" s="170">
        <f t="shared" si="167"/>
        <v>0</v>
      </c>
      <c r="AG196" s="170">
        <f t="shared" si="167"/>
        <v>0</v>
      </c>
      <c r="AH196" s="170">
        <f t="shared" si="167"/>
        <v>0</v>
      </c>
      <c r="AI196" s="170">
        <f t="shared" si="167"/>
        <v>0</v>
      </c>
      <c r="AJ196" s="170">
        <f t="shared" si="167"/>
        <v>0</v>
      </c>
      <c r="AK196" s="170">
        <f t="shared" si="167"/>
        <v>0</v>
      </c>
      <c r="AL196" s="170">
        <f t="shared" si="167"/>
        <v>0</v>
      </c>
      <c r="AM196" s="170">
        <f t="shared" si="167"/>
        <v>0</v>
      </c>
      <c r="AN196" s="170">
        <f t="shared" si="168"/>
        <v>0</v>
      </c>
      <c r="AO196" s="170">
        <f t="shared" si="168"/>
        <v>0</v>
      </c>
      <c r="AP196" s="170">
        <f t="shared" si="168"/>
        <v>0</v>
      </c>
      <c r="AQ196" s="170">
        <f t="shared" si="168"/>
        <v>0</v>
      </c>
      <c r="AR196" s="170">
        <f t="shared" si="168"/>
        <v>0</v>
      </c>
      <c r="AS196" s="170">
        <f t="shared" si="168"/>
        <v>0</v>
      </c>
      <c r="AT196" s="170">
        <f t="shared" si="168"/>
        <v>0</v>
      </c>
      <c r="AU196" s="170">
        <f t="shared" si="168"/>
        <v>0</v>
      </c>
      <c r="AV196" s="170">
        <f t="shared" si="168"/>
        <v>0</v>
      </c>
      <c r="AW196" s="170">
        <f t="shared" si="168"/>
        <v>0</v>
      </c>
      <c r="AX196" s="170">
        <f t="shared" si="169"/>
        <v>0</v>
      </c>
      <c r="AY196" s="170">
        <f t="shared" si="169"/>
        <v>0</v>
      </c>
      <c r="AZ196" s="170">
        <f t="shared" si="169"/>
        <v>0</v>
      </c>
      <c r="BA196" s="170">
        <f t="shared" si="169"/>
        <v>0</v>
      </c>
      <c r="BB196" s="170">
        <f t="shared" si="169"/>
        <v>0</v>
      </c>
      <c r="BC196" s="170">
        <f t="shared" si="169"/>
        <v>0</v>
      </c>
      <c r="BD196" s="170">
        <f t="shared" si="169"/>
        <v>0</v>
      </c>
      <c r="BE196" s="170">
        <f t="shared" si="169"/>
        <v>0</v>
      </c>
      <c r="BF196" s="170">
        <f t="shared" si="169"/>
        <v>0</v>
      </c>
      <c r="BG196" s="170">
        <f t="shared" si="169"/>
        <v>0</v>
      </c>
      <c r="BH196" s="170">
        <f t="shared" si="170"/>
        <v>0</v>
      </c>
      <c r="BI196" s="170">
        <f t="shared" si="170"/>
        <v>0</v>
      </c>
      <c r="BJ196" s="170">
        <f t="shared" si="170"/>
        <v>0</v>
      </c>
      <c r="BK196" s="170">
        <f t="shared" si="170"/>
        <v>0</v>
      </c>
      <c r="BL196" s="170">
        <f t="shared" si="170"/>
        <v>0</v>
      </c>
      <c r="BM196" s="170">
        <f t="shared" si="170"/>
        <v>0</v>
      </c>
      <c r="BN196" s="170">
        <f t="shared" si="170"/>
        <v>0</v>
      </c>
      <c r="BO196" s="170">
        <f t="shared" si="170"/>
        <v>0</v>
      </c>
      <c r="BP196" s="170">
        <f t="shared" si="170"/>
        <v>0</v>
      </c>
      <c r="BQ196" s="170">
        <f t="shared" si="170"/>
        <v>0</v>
      </c>
      <c r="BR196" s="170">
        <f t="shared" si="171"/>
        <v>0</v>
      </c>
      <c r="BS196" s="170">
        <f t="shared" si="171"/>
        <v>0</v>
      </c>
      <c r="BT196" s="170">
        <f t="shared" si="171"/>
        <v>0</v>
      </c>
      <c r="BU196" s="170">
        <f t="shared" si="171"/>
        <v>0</v>
      </c>
      <c r="BV196" s="170">
        <f t="shared" si="171"/>
        <v>0</v>
      </c>
      <c r="BW196" s="170">
        <f t="shared" si="171"/>
        <v>0</v>
      </c>
      <c r="BX196" s="170">
        <f t="shared" si="171"/>
        <v>0</v>
      </c>
      <c r="BY196" s="170">
        <f t="shared" si="171"/>
        <v>0</v>
      </c>
      <c r="BZ196" s="170">
        <f t="shared" si="171"/>
        <v>0</v>
      </c>
      <c r="CA196" s="170">
        <f t="shared" si="171"/>
        <v>0</v>
      </c>
      <c r="CB196" s="170">
        <f t="shared" si="172"/>
        <v>0</v>
      </c>
      <c r="CC196" s="170">
        <f t="shared" si="172"/>
        <v>0</v>
      </c>
      <c r="CD196" s="170">
        <f t="shared" si="172"/>
        <v>0</v>
      </c>
      <c r="CE196" s="170">
        <f t="shared" si="172"/>
        <v>0</v>
      </c>
      <c r="CF196" s="170">
        <f t="shared" si="172"/>
        <v>0</v>
      </c>
      <c r="CG196" s="170">
        <f t="shared" si="172"/>
        <v>0</v>
      </c>
      <c r="CH196" s="170">
        <f t="shared" si="172"/>
        <v>0</v>
      </c>
    </row>
    <row r="197" spans="2:86" s="36" customFormat="1" ht="5.85" customHeight="1" outlineLevel="1" x14ac:dyDescent="0.2"/>
    <row r="198" spans="2:86" s="36" customFormat="1" outlineLevel="1" x14ac:dyDescent="0.2">
      <c r="F198" s="210" t="str">
        <f>"Total "&amp;B110&amp;" Base Case Depreciation"</f>
        <v>Total Meters &amp; SCADA Base Case Depreciation</v>
      </c>
      <c r="G198" s="210"/>
      <c r="H198" s="210"/>
      <c r="I198" s="210"/>
      <c r="J198" s="72">
        <f t="shared" ref="J198:AO198" si="173">SUM(J118:J196)</f>
        <v>12.105810138498173</v>
      </c>
      <c r="K198" s="72">
        <f t="shared" si="173"/>
        <v>13.159143471831506</v>
      </c>
      <c r="L198" s="72">
        <f t="shared" si="173"/>
        <v>14.219143471831506</v>
      </c>
      <c r="M198" s="72">
        <f t="shared" si="173"/>
        <v>15.172476805164839</v>
      </c>
      <c r="N198" s="72">
        <f t="shared" si="173"/>
        <v>15.925810138498173</v>
      </c>
      <c r="O198" s="72">
        <f t="shared" si="173"/>
        <v>16.57247680516484</v>
      </c>
      <c r="P198" s="72">
        <f t="shared" si="173"/>
        <v>17.122285981633631</v>
      </c>
      <c r="Q198" s="72">
        <f t="shared" si="173"/>
        <v>17.671091486560737</v>
      </c>
      <c r="R198" s="72">
        <f t="shared" si="173"/>
        <v>18.197874812098426</v>
      </c>
      <c r="S198" s="72">
        <f t="shared" si="173"/>
        <v>18.703674239151898</v>
      </c>
      <c r="T198" s="72">
        <f t="shared" si="173"/>
        <v>7.0812260359557024</v>
      </c>
      <c r="U198" s="72">
        <f t="shared" si="173"/>
        <v>7.5414929015995638</v>
      </c>
      <c r="V198" s="72">
        <f t="shared" si="173"/>
        <v>7.9795299316729711</v>
      </c>
      <c r="W198" s="72">
        <f t="shared" si="173"/>
        <v>8.3950602512678731</v>
      </c>
      <c r="X198" s="72">
        <f t="shared" si="173"/>
        <v>8.7877377667492045</v>
      </c>
      <c r="Y198" s="72">
        <f t="shared" si="173"/>
        <v>9.155485916306576</v>
      </c>
      <c r="Z198" s="72">
        <f t="shared" si="173"/>
        <v>8.4356960571869166</v>
      </c>
      <c r="AA198" s="72">
        <f t="shared" si="173"/>
        <v>7.6738235283341663</v>
      </c>
      <c r="AB198" s="72">
        <f t="shared" si="173"/>
        <v>6.9921654882298361</v>
      </c>
      <c r="AC198" s="72">
        <f t="shared" si="173"/>
        <v>6.4862010507446639</v>
      </c>
      <c r="AD198" s="72">
        <f t="shared" si="173"/>
        <v>6.0618354765481737</v>
      </c>
      <c r="AE198" s="72">
        <f t="shared" si="173"/>
        <v>5.7086366206284538</v>
      </c>
      <c r="AF198" s="72">
        <f t="shared" si="173"/>
        <v>5.3302661332402286</v>
      </c>
      <c r="AG198" s="72">
        <f t="shared" si="173"/>
        <v>4.9440393203360307</v>
      </c>
      <c r="AH198" s="72">
        <f t="shared" si="173"/>
        <v>4.5507868066400157</v>
      </c>
      <c r="AI198" s="72">
        <f t="shared" si="173"/>
        <v>4.1528966382341324</v>
      </c>
      <c r="AJ198" s="72">
        <f t="shared" si="173"/>
        <v>3.7524107675652618</v>
      </c>
      <c r="AK198" s="72">
        <f t="shared" si="173"/>
        <v>3.348533179272756</v>
      </c>
      <c r="AL198" s="72">
        <f t="shared" si="173"/>
        <v>2.9619708969327831</v>
      </c>
      <c r="AM198" s="72">
        <f t="shared" si="173"/>
        <v>2.5998880587911857</v>
      </c>
      <c r="AN198" s="72">
        <f t="shared" si="173"/>
        <v>2.2601388843105612</v>
      </c>
      <c r="AO198" s="72">
        <f t="shared" si="173"/>
        <v>1.9553904005342844</v>
      </c>
      <c r="AP198" s="72">
        <f t="shared" ref="AP198:BU198" si="174">SUM(AP118:AP196)</f>
        <v>1.6871654194566399</v>
      </c>
      <c r="AQ198" s="72">
        <f t="shared" si="174"/>
        <v>1.4464308972024349</v>
      </c>
      <c r="AR198" s="72">
        <f t="shared" si="174"/>
        <v>1.2309026157802418</v>
      </c>
      <c r="AS198" s="72">
        <f t="shared" si="174"/>
        <v>1.0591658033930429</v>
      </c>
      <c r="AT198" s="72">
        <f t="shared" si="174"/>
        <v>0.91318898165395967</v>
      </c>
      <c r="AU198" s="72">
        <f t="shared" si="174"/>
        <v>0.79279910374545937</v>
      </c>
      <c r="AV198" s="72">
        <f t="shared" si="174"/>
        <v>0.70190702774377489</v>
      </c>
      <c r="AW198" s="72">
        <f t="shared" si="174"/>
        <v>0.63833236374799773</v>
      </c>
      <c r="AX198" s="72">
        <f t="shared" si="174"/>
        <v>0.60134831512449127</v>
      </c>
      <c r="AY198" s="72">
        <f t="shared" si="174"/>
        <v>0.58943206987897057</v>
      </c>
      <c r="AZ198" s="72">
        <f t="shared" si="174"/>
        <v>0.60272206546546137</v>
      </c>
      <c r="BA198" s="72">
        <f t="shared" si="174"/>
        <v>0.62026901276324986</v>
      </c>
      <c r="BB198" s="72">
        <f t="shared" si="174"/>
        <v>0.63560096079662343</v>
      </c>
      <c r="BC198" s="72">
        <f t="shared" si="174"/>
        <v>0.65294025191337313</v>
      </c>
      <c r="BD198" s="72">
        <f t="shared" si="174"/>
        <v>0.66892977785336993</v>
      </c>
      <c r="BE198" s="72">
        <f t="shared" si="174"/>
        <v>0.68298117943700343</v>
      </c>
      <c r="BF198" s="72">
        <f t="shared" si="174"/>
        <v>0.69540594093583208</v>
      </c>
      <c r="BG198" s="72">
        <f t="shared" si="174"/>
        <v>0.70623867171336241</v>
      </c>
      <c r="BH198" s="72">
        <f t="shared" si="174"/>
        <v>0.69789781510829896</v>
      </c>
      <c r="BI198" s="72">
        <f t="shared" si="174"/>
        <v>0.68862250568856054</v>
      </c>
      <c r="BJ198" s="72">
        <f t="shared" si="174"/>
        <v>0.67938180563232864</v>
      </c>
      <c r="BK198" s="72">
        <f t="shared" si="174"/>
        <v>0.67017571493960326</v>
      </c>
      <c r="BL198" s="72">
        <f t="shared" si="174"/>
        <v>0.66148876469947526</v>
      </c>
      <c r="BM198" s="72">
        <f t="shared" si="174"/>
        <v>0.65273259573233411</v>
      </c>
      <c r="BN198" s="72">
        <f t="shared" si="174"/>
        <v>0.64418408294623197</v>
      </c>
      <c r="BO198" s="72">
        <f t="shared" si="174"/>
        <v>0.63549713270610397</v>
      </c>
      <c r="BP198" s="72">
        <f t="shared" si="174"/>
        <v>0.62750236973610574</v>
      </c>
      <c r="BQ198" s="72">
        <f t="shared" si="174"/>
        <v>0.61950760676610706</v>
      </c>
      <c r="BR198" s="72">
        <f t="shared" si="174"/>
        <v>0.61178971870416066</v>
      </c>
      <c r="BS198" s="72">
        <f t="shared" si="174"/>
        <v>0.60427948682325316</v>
      </c>
      <c r="BT198" s="72">
        <f t="shared" si="174"/>
        <v>0.59742683284896891</v>
      </c>
      <c r="BU198" s="72">
        <f t="shared" si="174"/>
        <v>0.59067800696520401</v>
      </c>
      <c r="BV198" s="72">
        <f t="shared" ref="BV198:CH198" si="175">SUM(BV118:BV196)</f>
        <v>0.58424066535299757</v>
      </c>
      <c r="BW198" s="72">
        <f t="shared" si="175"/>
        <v>0.57783793310429765</v>
      </c>
      <c r="BX198" s="72">
        <f t="shared" si="175"/>
        <v>0.57202356003520782</v>
      </c>
      <c r="BY198" s="72">
        <f t="shared" si="175"/>
        <v>0.56603614014858572</v>
      </c>
      <c r="BZ198" s="72">
        <f t="shared" si="175"/>
        <v>0.56008332962547003</v>
      </c>
      <c r="CA198" s="72">
        <f t="shared" si="175"/>
        <v>0.55371520674027652</v>
      </c>
      <c r="CB198" s="72">
        <f t="shared" si="175"/>
        <v>0.54765856812664138</v>
      </c>
      <c r="CC198" s="72">
        <f t="shared" si="175"/>
        <v>0.54142888269547385</v>
      </c>
      <c r="CD198" s="72">
        <f t="shared" si="175"/>
        <v>0.53516458790079979</v>
      </c>
      <c r="CE198" s="72">
        <f t="shared" si="175"/>
        <v>0.52862341819807379</v>
      </c>
      <c r="CF198" s="72">
        <f t="shared" si="175"/>
        <v>0.52232451403989333</v>
      </c>
      <c r="CG198" s="72">
        <f t="shared" si="175"/>
        <v>0.51561029751963494</v>
      </c>
      <c r="CH198" s="72">
        <f t="shared" si="175"/>
        <v>0.5087922529088571</v>
      </c>
    </row>
    <row r="199" spans="2:86" s="36" customFormat="1" outlineLevel="1" x14ac:dyDescent="0.2"/>
    <row r="200" spans="2:86" s="36" customFormat="1" outlineLevel="1" x14ac:dyDescent="0.2"/>
    <row r="201" spans="2:86" s="36" customFormat="1" outlineLevel="1" x14ac:dyDescent="0.2"/>
    <row r="202" spans="2:86" s="36" customFormat="1" x14ac:dyDescent="0.2"/>
    <row r="203" spans="2:86" s="36" customFormat="1" x14ac:dyDescent="0.2">
      <c r="B203" s="37" t="str">
        <f>B205</f>
        <v>IT &amp; Other</v>
      </c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</row>
    <row r="204" spans="2:86" s="36" customFormat="1" outlineLevel="1" x14ac:dyDescent="0.2"/>
    <row r="205" spans="2:86" s="36" customFormat="1" hidden="1" outlineLevel="2" x14ac:dyDescent="0.2">
      <c r="B205" s="51" t="str">
        <f>GA!F10</f>
        <v>IT &amp; Other</v>
      </c>
    </row>
    <row r="206" spans="2:86" s="36" customFormat="1" outlineLevel="1" collapsed="1" x14ac:dyDescent="0.2"/>
    <row r="207" spans="2:86" outlineLevel="1" x14ac:dyDescent="0.2">
      <c r="F207" s="88" t="s">
        <v>118</v>
      </c>
      <c r="J207" s="83">
        <f>IF(J$9&lt;=Ts_Last_Yr_Current_Fcast,Forecast!J23,0)</f>
        <v>17.7</v>
      </c>
      <c r="K207" s="83">
        <f>IF(K$9&lt;=Ts_Last_Yr_Current_Fcast,Forecast!K23,0)</f>
        <v>20.100000000000001</v>
      </c>
      <c r="L207" s="83">
        <f>IF(L$9&lt;=Ts_Last_Yr_Current_Fcast,Forecast!L23,0)</f>
        <v>21.7</v>
      </c>
      <c r="M207" s="83">
        <f>IF(M$9&lt;=Ts_Last_Yr_Current_Fcast,Forecast!M23,0)</f>
        <v>11.7</v>
      </c>
      <c r="N207" s="83">
        <f>IF(N$9&lt;=Ts_Last_Yr_Current_Fcast,Forecast!N23,0)</f>
        <v>9</v>
      </c>
      <c r="O207" s="83">
        <f>IF(O$9&lt;=Ts_Last_Yr_Current_Fcast,Forecast!O23,0)</f>
        <v>0</v>
      </c>
      <c r="P207" s="83">
        <f>IF(P$9&lt;=Ts_Last_Yr_Current_Fcast,Forecast!P23,0)</f>
        <v>0</v>
      </c>
      <c r="Q207" s="83">
        <f>IF(Q$9&lt;=Ts_Last_Yr_Current_Fcast,Forecast!Q23,0)</f>
        <v>0</v>
      </c>
      <c r="R207" s="83">
        <f>IF(R$9&lt;=Ts_Last_Yr_Current_Fcast,Forecast!R23,0)</f>
        <v>0</v>
      </c>
      <c r="S207" s="83">
        <f>IF(S$9&lt;=Ts_Last_Yr_Current_Fcast,Forecast!S23,0)</f>
        <v>0</v>
      </c>
      <c r="T207" s="83">
        <f>IF(T$9&lt;=Ts_Last_Yr_Current_Fcast,Forecast!T23,0)</f>
        <v>0</v>
      </c>
      <c r="U207" s="83">
        <f>IF(U$9&lt;=Ts_Last_Yr_Current_Fcast,Forecast!U23,0)</f>
        <v>0</v>
      </c>
      <c r="V207" s="83">
        <f>IF(V$9&lt;=Ts_Last_Yr_Current_Fcast,Forecast!V23,0)</f>
        <v>0</v>
      </c>
      <c r="W207" s="83">
        <f>IF(W$9&lt;=Ts_Last_Yr_Current_Fcast,Forecast!W23,0)</f>
        <v>0</v>
      </c>
      <c r="X207" s="83">
        <f>IF(X$9&lt;=Ts_Last_Yr_Current_Fcast,Forecast!X23,0)</f>
        <v>0</v>
      </c>
      <c r="Y207" s="83">
        <f>IF(Y$9&lt;=Ts_Last_Yr_Current_Fcast,Forecast!Y23,0)</f>
        <v>0</v>
      </c>
      <c r="Z207" s="83">
        <f>IF(Z$9&lt;=Ts_Last_Yr_Current_Fcast,Forecast!Z23,0)</f>
        <v>0</v>
      </c>
      <c r="AA207" s="83">
        <f>IF(AA$9&lt;=Ts_Last_Yr_Current_Fcast,Forecast!AA23,0)</f>
        <v>0</v>
      </c>
      <c r="AB207" s="83">
        <f>IF(AB$9&lt;=Ts_Last_Yr_Current_Fcast,Forecast!AB23,0)</f>
        <v>0</v>
      </c>
      <c r="AC207" s="83">
        <f>IF(AC$9&lt;=Ts_Last_Yr_Current_Fcast,Forecast!AC23,0)</f>
        <v>0</v>
      </c>
      <c r="AD207" s="83">
        <f>IF(AD$9&lt;=Ts_Last_Yr_Current_Fcast,Forecast!AD23,0)</f>
        <v>0</v>
      </c>
      <c r="AE207" s="83">
        <f>IF(AE$9&lt;=Ts_Last_Yr_Current_Fcast,Forecast!AE23,0)</f>
        <v>0</v>
      </c>
      <c r="AF207" s="83">
        <f>IF(AF$9&lt;=Ts_Last_Yr_Current_Fcast,Forecast!AF23,0)</f>
        <v>0</v>
      </c>
      <c r="AG207" s="83">
        <f>IF(AG$9&lt;=Ts_Last_Yr_Current_Fcast,Forecast!AG23,0)</f>
        <v>0</v>
      </c>
      <c r="AH207" s="83">
        <f>IF(AH$9&lt;=Ts_Last_Yr_Current_Fcast,Forecast!AH23,0)</f>
        <v>0</v>
      </c>
      <c r="AI207" s="83">
        <f>IF(AI$9&lt;=Ts_Last_Yr_Current_Fcast,Forecast!AI23,0)</f>
        <v>0</v>
      </c>
      <c r="AJ207" s="83">
        <f>IF(AJ$9&lt;=Ts_Last_Yr_Current_Fcast,Forecast!AJ23,0)</f>
        <v>0</v>
      </c>
      <c r="AK207" s="83">
        <f>IF(AK$9&lt;=Ts_Last_Yr_Current_Fcast,Forecast!AK23,0)</f>
        <v>0</v>
      </c>
      <c r="AL207" s="83">
        <f>IF(AL$9&lt;=Ts_Last_Yr_Current_Fcast,Forecast!AL23,0)</f>
        <v>0</v>
      </c>
      <c r="AM207" s="83">
        <f>IF(AM$9&lt;=Ts_Last_Yr_Current_Fcast,Forecast!AM23,0)</f>
        <v>0</v>
      </c>
      <c r="AN207" s="83">
        <f>IF(AN$9&lt;=Ts_Last_Yr_Current_Fcast,Forecast!AN23,0)</f>
        <v>0</v>
      </c>
      <c r="AO207" s="83">
        <f>IF(AO$9&lt;=Ts_Last_Yr_Current_Fcast,Forecast!AO23,0)</f>
        <v>0</v>
      </c>
      <c r="AP207" s="83">
        <f>IF(AP$9&lt;=Ts_Last_Yr_Current_Fcast,Forecast!AP23,0)</f>
        <v>0</v>
      </c>
      <c r="AQ207" s="83">
        <f>IF(AQ$9&lt;=Ts_Last_Yr_Current_Fcast,Forecast!AQ23,0)</f>
        <v>0</v>
      </c>
      <c r="AR207" s="83">
        <f>IF(AR$9&lt;=Ts_Last_Yr_Current_Fcast,Forecast!AR23,0)</f>
        <v>0</v>
      </c>
      <c r="AS207" s="83">
        <f>IF(AS$9&lt;=Ts_Last_Yr_Current_Fcast,Forecast!AS23,0)</f>
        <v>0</v>
      </c>
      <c r="AT207" s="83">
        <f>IF(AT$9&lt;=Ts_Last_Yr_Current_Fcast,Forecast!AT23,0)</f>
        <v>0</v>
      </c>
      <c r="AU207" s="83">
        <f>IF(AU$9&lt;=Ts_Last_Yr_Current_Fcast,Forecast!AU23,0)</f>
        <v>0</v>
      </c>
      <c r="AV207" s="83">
        <f>IF(AV$9&lt;=Ts_Last_Yr_Current_Fcast,Forecast!AV23,0)</f>
        <v>0</v>
      </c>
      <c r="AW207" s="83">
        <f>IF(AW$9&lt;=Ts_Last_Yr_Current_Fcast,Forecast!AW23,0)</f>
        <v>0</v>
      </c>
      <c r="AX207" s="83">
        <f>IF(AX$9&lt;=Ts_Last_Yr_Current_Fcast,Forecast!AX23,0)</f>
        <v>0</v>
      </c>
      <c r="AY207" s="83">
        <f>IF(AY$9&lt;=Ts_Last_Yr_Current_Fcast,Forecast!AY23,0)</f>
        <v>0</v>
      </c>
      <c r="AZ207" s="83">
        <f>IF(AZ$9&lt;=Ts_Last_Yr_Current_Fcast,Forecast!AZ23,0)</f>
        <v>0</v>
      </c>
      <c r="BA207" s="83">
        <f>IF(BA$9&lt;=Ts_Last_Yr_Current_Fcast,Forecast!BA23,0)</f>
        <v>0</v>
      </c>
      <c r="BB207" s="83">
        <f>IF(BB$9&lt;=Ts_Last_Yr_Current_Fcast,Forecast!BB23,0)</f>
        <v>0</v>
      </c>
      <c r="BC207" s="83">
        <f>IF(BC$9&lt;=Ts_Last_Yr_Current_Fcast,Forecast!BC23,0)</f>
        <v>0</v>
      </c>
      <c r="BD207" s="83">
        <f>IF(BD$9&lt;=Ts_Last_Yr_Current_Fcast,Forecast!BD23,0)</f>
        <v>0</v>
      </c>
      <c r="BE207" s="83">
        <f>IF(BE$9&lt;=Ts_Last_Yr_Current_Fcast,Forecast!BE23,0)</f>
        <v>0</v>
      </c>
      <c r="BF207" s="83">
        <f>IF(BF$9&lt;=Ts_Last_Yr_Current_Fcast,Forecast!BF23,0)</f>
        <v>0</v>
      </c>
      <c r="BG207" s="83">
        <f>IF(BG$9&lt;=Ts_Last_Yr_Current_Fcast,Forecast!BG23,0)</f>
        <v>0</v>
      </c>
      <c r="BH207" s="83">
        <f>IF(BH$9&lt;=Ts_Last_Yr_Current_Fcast,Forecast!BH23,0)</f>
        <v>0</v>
      </c>
      <c r="BI207" s="83">
        <f>IF(BI$9&lt;=Ts_Last_Yr_Current_Fcast,Forecast!BI23,0)</f>
        <v>0</v>
      </c>
      <c r="BJ207" s="83">
        <f>IF(BJ$9&lt;=Ts_Last_Yr_Current_Fcast,Forecast!BJ23,0)</f>
        <v>0</v>
      </c>
      <c r="BK207" s="83">
        <f>IF(BK$9&lt;=Ts_Last_Yr_Current_Fcast,Forecast!BK23,0)</f>
        <v>0</v>
      </c>
      <c r="BL207" s="83">
        <f>IF(BL$9&lt;=Ts_Last_Yr_Current_Fcast,Forecast!BL23,0)</f>
        <v>0</v>
      </c>
      <c r="BM207" s="83">
        <f>IF(BM$9&lt;=Ts_Last_Yr_Current_Fcast,Forecast!BM23,0)</f>
        <v>0</v>
      </c>
      <c r="BN207" s="83">
        <f>IF(BN$9&lt;=Ts_Last_Yr_Current_Fcast,Forecast!BN23,0)</f>
        <v>0</v>
      </c>
      <c r="BO207" s="83">
        <f>IF(BO$9&lt;=Ts_Last_Yr_Current_Fcast,Forecast!BO23,0)</f>
        <v>0</v>
      </c>
      <c r="BP207" s="83">
        <f>IF(BP$9&lt;=Ts_Last_Yr_Current_Fcast,Forecast!BP23,0)</f>
        <v>0</v>
      </c>
      <c r="BQ207" s="83">
        <f>IF(BQ$9&lt;=Ts_Last_Yr_Current_Fcast,Forecast!BQ23,0)</f>
        <v>0</v>
      </c>
      <c r="BR207" s="83">
        <f>IF(BR$9&lt;=Ts_Last_Yr_Current_Fcast,Forecast!BR23,0)</f>
        <v>0</v>
      </c>
      <c r="BS207" s="83">
        <f>IF(BS$9&lt;=Ts_Last_Yr_Current_Fcast,Forecast!BS23,0)</f>
        <v>0</v>
      </c>
      <c r="BT207" s="83">
        <f>IF(BT$9&lt;=Ts_Last_Yr_Current_Fcast,Forecast!BT23,0)</f>
        <v>0</v>
      </c>
      <c r="BU207" s="83">
        <f>IF(BU$9&lt;=Ts_Last_Yr_Current_Fcast,Forecast!BU23,0)</f>
        <v>0</v>
      </c>
      <c r="BV207" s="83">
        <f>IF(BV$9&lt;=Ts_Last_Yr_Current_Fcast,Forecast!BV23,0)</f>
        <v>0</v>
      </c>
      <c r="BW207" s="83">
        <f>IF(BW$9&lt;=Ts_Last_Yr_Current_Fcast,Forecast!BW23,0)</f>
        <v>0</v>
      </c>
      <c r="BX207" s="83">
        <f>IF(BX$9&lt;=Ts_Last_Yr_Current_Fcast,Forecast!BX23,0)</f>
        <v>0</v>
      </c>
      <c r="BY207" s="83">
        <f>IF(BY$9&lt;=Ts_Last_Yr_Current_Fcast,Forecast!BY23,0)</f>
        <v>0</v>
      </c>
      <c r="BZ207" s="83">
        <f>IF(BZ$9&lt;=Ts_Last_Yr_Current_Fcast,Forecast!BZ23,0)</f>
        <v>0</v>
      </c>
      <c r="CA207" s="83">
        <f>IF(CA$9&lt;=Ts_Last_Yr_Current_Fcast,Forecast!CA23,0)</f>
        <v>0</v>
      </c>
      <c r="CB207" s="83">
        <f>IF(CB$9&lt;=Ts_Last_Yr_Current_Fcast,Forecast!CB23,0)</f>
        <v>0</v>
      </c>
      <c r="CC207" s="83">
        <f>IF(CC$9&lt;=Ts_Last_Yr_Current_Fcast,Forecast!CC23,0)</f>
        <v>0</v>
      </c>
      <c r="CD207" s="83">
        <f>IF(CD$9&lt;=Ts_Last_Yr_Current_Fcast,Forecast!CD23,0)</f>
        <v>0</v>
      </c>
      <c r="CE207" s="83">
        <f>IF(CE$9&lt;=Ts_Last_Yr_Current_Fcast,Forecast!CE23,0)</f>
        <v>0</v>
      </c>
      <c r="CF207" s="83">
        <f>IF(CF$9&lt;=Ts_Last_Yr_Current_Fcast,Forecast!CF23,0)</f>
        <v>0</v>
      </c>
      <c r="CG207" s="83">
        <f>IF(CG$9&lt;=Ts_Last_Yr_Current_Fcast,Forecast!CG23,0)</f>
        <v>0</v>
      </c>
      <c r="CH207" s="83">
        <f>IF(CH$9&lt;=Ts_Last_Yr_Current_Fcast,Forecast!CH23,0)</f>
        <v>0</v>
      </c>
    </row>
    <row r="208" spans="2:86" outlineLevel="1" x14ac:dyDescent="0.2">
      <c r="F208" s="212" t="s">
        <v>119</v>
      </c>
      <c r="G208" s="212"/>
      <c r="H208" s="212"/>
      <c r="I208" s="212"/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7">
        <f>Scenarios!J17</f>
        <v>16.265080940568449</v>
      </c>
      <c r="P208" s="87">
        <f>Scenarios!K17</f>
        <v>16.265080940568449</v>
      </c>
      <c r="Q208" s="87">
        <f>Scenarios!L17</f>
        <v>15.451826893540026</v>
      </c>
      <c r="R208" s="87">
        <f>Scenarios!M17</f>
        <v>14.638572846511602</v>
      </c>
      <c r="S208" s="87">
        <f>Scenarios!N17</f>
        <v>13.825318799483179</v>
      </c>
      <c r="T208" s="87">
        <f>Scenarios!O17</f>
        <v>13.012064752454757</v>
      </c>
      <c r="U208" s="87">
        <f>Scenarios!P17</f>
        <v>12.198810705426334</v>
      </c>
      <c r="V208" s="87">
        <f>Scenarios!Q17</f>
        <v>11.38555665839791</v>
      </c>
      <c r="W208" s="87">
        <f>Scenarios!R17</f>
        <v>10.572302611369487</v>
      </c>
      <c r="X208" s="87">
        <f>Scenarios!S17</f>
        <v>9.7590485643410645</v>
      </c>
      <c r="Y208" s="87">
        <f>Scenarios!T17</f>
        <v>8.9457945173126401</v>
      </c>
      <c r="Z208" s="87">
        <f>Scenarios!U17</f>
        <v>8.1325404702842174</v>
      </c>
      <c r="AA208" s="87">
        <f>Scenarios!V17</f>
        <v>7.3192864232557966</v>
      </c>
      <c r="AB208" s="87">
        <f>Scenarios!W17</f>
        <v>6.506032376227374</v>
      </c>
      <c r="AC208" s="87">
        <f>Scenarios!X17</f>
        <v>5.6927783291989513</v>
      </c>
      <c r="AD208" s="87">
        <f>Scenarios!Y17</f>
        <v>4.8795242821705296</v>
      </c>
      <c r="AE208" s="87">
        <f>Scenarios!Z17</f>
        <v>4.0662702351421069</v>
      </c>
      <c r="AF208" s="87">
        <f>Scenarios!AA17</f>
        <v>3.2530161881136848</v>
      </c>
      <c r="AG208" s="87">
        <f>Scenarios!AB17</f>
        <v>2.4397621410852626</v>
      </c>
      <c r="AH208" s="87">
        <f>Scenarios!AC17</f>
        <v>1.626508094056845</v>
      </c>
      <c r="AI208" s="87">
        <f>Scenarios!AD17</f>
        <v>0.81325404702842252</v>
      </c>
      <c r="AJ208" s="87">
        <f>Scenarios!AE17</f>
        <v>0</v>
      </c>
      <c r="AK208" s="87">
        <f>Scenarios!AF17</f>
        <v>0</v>
      </c>
      <c r="AL208" s="87">
        <f>Scenarios!AG17</f>
        <v>0</v>
      </c>
      <c r="AM208" s="87">
        <f>Scenarios!AH17</f>
        <v>0</v>
      </c>
      <c r="AN208" s="87">
        <f>Scenarios!AI17</f>
        <v>0</v>
      </c>
      <c r="AO208" s="87">
        <f>Scenarios!AJ17</f>
        <v>0</v>
      </c>
      <c r="AP208" s="87">
        <f>Scenarios!AK17</f>
        <v>0</v>
      </c>
      <c r="AQ208" s="87">
        <f>Scenarios!AL17</f>
        <v>0</v>
      </c>
      <c r="AR208" s="87">
        <f>Scenarios!AM17</f>
        <v>0</v>
      </c>
      <c r="AS208" s="87">
        <f>Scenarios!AN17</f>
        <v>0</v>
      </c>
      <c r="AT208" s="87">
        <f>Scenarios!AO17</f>
        <v>0</v>
      </c>
      <c r="AU208" s="87">
        <f>Scenarios!AP17</f>
        <v>0</v>
      </c>
      <c r="AV208" s="87">
        <f>Scenarios!AQ17</f>
        <v>0</v>
      </c>
      <c r="AW208" s="87">
        <f>Scenarios!AR17</f>
        <v>0</v>
      </c>
      <c r="AX208" s="87">
        <f>Scenarios!AS17</f>
        <v>0</v>
      </c>
      <c r="AY208" s="87">
        <f>Scenarios!AT17</f>
        <v>0</v>
      </c>
      <c r="AZ208" s="87">
        <f>Scenarios!AU17</f>
        <v>0</v>
      </c>
      <c r="BA208" s="87">
        <f>Scenarios!AV17</f>
        <v>0</v>
      </c>
      <c r="BB208" s="87">
        <f>Scenarios!AW17</f>
        <v>0</v>
      </c>
      <c r="BC208" s="87">
        <f>Scenarios!AX17</f>
        <v>0</v>
      </c>
      <c r="BD208" s="87">
        <f>Scenarios!AY17</f>
        <v>0</v>
      </c>
      <c r="BE208" s="87">
        <f>Scenarios!AZ17</f>
        <v>0</v>
      </c>
      <c r="BF208" s="87">
        <f>Scenarios!BA17</f>
        <v>0</v>
      </c>
      <c r="BG208" s="87">
        <f>Scenarios!BB17</f>
        <v>0</v>
      </c>
      <c r="BH208" s="87">
        <f>Scenarios!BC17</f>
        <v>0</v>
      </c>
      <c r="BI208" s="87">
        <f>Scenarios!BD17</f>
        <v>0</v>
      </c>
      <c r="BJ208" s="87">
        <f>Scenarios!BE17</f>
        <v>0</v>
      </c>
      <c r="BK208" s="87">
        <f>Scenarios!BF17</f>
        <v>0</v>
      </c>
      <c r="BL208" s="87">
        <f>Scenarios!BG17</f>
        <v>0</v>
      </c>
      <c r="BM208" s="87">
        <f>Scenarios!BH17</f>
        <v>0</v>
      </c>
      <c r="BN208" s="87">
        <f>Scenarios!BI17</f>
        <v>0</v>
      </c>
      <c r="BO208" s="87">
        <f>Scenarios!BJ17</f>
        <v>0</v>
      </c>
      <c r="BP208" s="87">
        <f>Scenarios!BK17</f>
        <v>0</v>
      </c>
      <c r="BQ208" s="87">
        <f>Scenarios!BL17</f>
        <v>0</v>
      </c>
      <c r="BR208" s="87">
        <f>Scenarios!BM17</f>
        <v>0</v>
      </c>
      <c r="BS208" s="87">
        <f>Scenarios!BN17</f>
        <v>0</v>
      </c>
      <c r="BT208" s="87">
        <f>Scenarios!BO17</f>
        <v>0</v>
      </c>
      <c r="BU208" s="87">
        <f>Scenarios!BP17</f>
        <v>0</v>
      </c>
      <c r="BV208" s="87">
        <f>Scenarios!BQ17</f>
        <v>0</v>
      </c>
      <c r="BW208" s="87">
        <f>Scenarios!BR17</f>
        <v>0</v>
      </c>
      <c r="BX208" s="87">
        <f>Scenarios!BS17</f>
        <v>0</v>
      </c>
      <c r="BY208" s="87">
        <f>Scenarios!BT17</f>
        <v>0</v>
      </c>
      <c r="BZ208" s="87">
        <f>Scenarios!BU17</f>
        <v>0</v>
      </c>
      <c r="CA208" s="87">
        <f>Scenarios!BV17</f>
        <v>0</v>
      </c>
      <c r="CB208" s="87">
        <f>Scenarios!BW17</f>
        <v>0</v>
      </c>
      <c r="CC208" s="87">
        <f>Scenarios!BX17</f>
        <v>0</v>
      </c>
      <c r="CD208" s="87">
        <f>Scenarios!BY17</f>
        <v>0</v>
      </c>
      <c r="CE208" s="87">
        <f>Scenarios!BZ17</f>
        <v>0</v>
      </c>
      <c r="CF208" s="87">
        <f>Scenarios!CA17</f>
        <v>0</v>
      </c>
      <c r="CG208" s="87">
        <f>Scenarios!CB17</f>
        <v>0</v>
      </c>
      <c r="CH208" s="87">
        <f>Scenarios!CC17</f>
        <v>0</v>
      </c>
    </row>
    <row r="209" spans="6:86" s="36" customFormat="1" outlineLevel="1" x14ac:dyDescent="0.2">
      <c r="F209" s="84" t="s">
        <v>100</v>
      </c>
      <c r="J209" s="56">
        <f t="shared" ref="J209:AO209" si="176">SUM(J207:J208)</f>
        <v>17.7</v>
      </c>
      <c r="K209" s="56">
        <f t="shared" si="176"/>
        <v>20.100000000000001</v>
      </c>
      <c r="L209" s="56">
        <f t="shared" si="176"/>
        <v>21.7</v>
      </c>
      <c r="M209" s="56">
        <f t="shared" si="176"/>
        <v>11.7</v>
      </c>
      <c r="N209" s="56">
        <f t="shared" si="176"/>
        <v>9</v>
      </c>
      <c r="O209" s="56">
        <f t="shared" si="176"/>
        <v>16.265080940568449</v>
      </c>
      <c r="P209" s="56">
        <f t="shared" si="176"/>
        <v>16.265080940568449</v>
      </c>
      <c r="Q209" s="56">
        <f t="shared" si="176"/>
        <v>15.451826893540026</v>
      </c>
      <c r="R209" s="56">
        <f t="shared" si="176"/>
        <v>14.638572846511602</v>
      </c>
      <c r="S209" s="56">
        <f t="shared" si="176"/>
        <v>13.825318799483179</v>
      </c>
      <c r="T209" s="56">
        <f t="shared" si="176"/>
        <v>13.012064752454757</v>
      </c>
      <c r="U209" s="56">
        <f t="shared" si="176"/>
        <v>12.198810705426334</v>
      </c>
      <c r="V209" s="56">
        <f t="shared" si="176"/>
        <v>11.38555665839791</v>
      </c>
      <c r="W209" s="56">
        <f t="shared" si="176"/>
        <v>10.572302611369487</v>
      </c>
      <c r="X209" s="56">
        <f t="shared" si="176"/>
        <v>9.7590485643410645</v>
      </c>
      <c r="Y209" s="56">
        <f t="shared" si="176"/>
        <v>8.9457945173126401</v>
      </c>
      <c r="Z209" s="56">
        <f t="shared" si="176"/>
        <v>8.1325404702842174</v>
      </c>
      <c r="AA209" s="56">
        <f t="shared" si="176"/>
        <v>7.3192864232557966</v>
      </c>
      <c r="AB209" s="56">
        <f t="shared" si="176"/>
        <v>6.506032376227374</v>
      </c>
      <c r="AC209" s="56">
        <f t="shared" si="176"/>
        <v>5.6927783291989513</v>
      </c>
      <c r="AD209" s="56">
        <f t="shared" si="176"/>
        <v>4.8795242821705296</v>
      </c>
      <c r="AE209" s="56">
        <f t="shared" si="176"/>
        <v>4.0662702351421069</v>
      </c>
      <c r="AF209" s="56">
        <f t="shared" si="176"/>
        <v>3.2530161881136848</v>
      </c>
      <c r="AG209" s="56">
        <f t="shared" si="176"/>
        <v>2.4397621410852626</v>
      </c>
      <c r="AH209" s="56">
        <f t="shared" si="176"/>
        <v>1.626508094056845</v>
      </c>
      <c r="AI209" s="56">
        <f t="shared" si="176"/>
        <v>0.81325404702842252</v>
      </c>
      <c r="AJ209" s="56">
        <f t="shared" si="176"/>
        <v>0</v>
      </c>
      <c r="AK209" s="56">
        <f t="shared" si="176"/>
        <v>0</v>
      </c>
      <c r="AL209" s="56">
        <f t="shared" si="176"/>
        <v>0</v>
      </c>
      <c r="AM209" s="56">
        <f t="shared" si="176"/>
        <v>0</v>
      </c>
      <c r="AN209" s="56">
        <f t="shared" si="176"/>
        <v>0</v>
      </c>
      <c r="AO209" s="56">
        <f t="shared" si="176"/>
        <v>0</v>
      </c>
      <c r="AP209" s="56">
        <f t="shared" ref="AP209:BU209" si="177">SUM(AP207:AP208)</f>
        <v>0</v>
      </c>
      <c r="AQ209" s="56">
        <f t="shared" si="177"/>
        <v>0</v>
      </c>
      <c r="AR209" s="56">
        <f t="shared" si="177"/>
        <v>0</v>
      </c>
      <c r="AS209" s="56">
        <f t="shared" si="177"/>
        <v>0</v>
      </c>
      <c r="AT209" s="56">
        <f t="shared" si="177"/>
        <v>0</v>
      </c>
      <c r="AU209" s="56">
        <f t="shared" si="177"/>
        <v>0</v>
      </c>
      <c r="AV209" s="56">
        <f t="shared" si="177"/>
        <v>0</v>
      </c>
      <c r="AW209" s="56">
        <f t="shared" si="177"/>
        <v>0</v>
      </c>
      <c r="AX209" s="56">
        <f t="shared" si="177"/>
        <v>0</v>
      </c>
      <c r="AY209" s="56">
        <f t="shared" si="177"/>
        <v>0</v>
      </c>
      <c r="AZ209" s="56">
        <f t="shared" si="177"/>
        <v>0</v>
      </c>
      <c r="BA209" s="56">
        <f t="shared" si="177"/>
        <v>0</v>
      </c>
      <c r="BB209" s="56">
        <f t="shared" si="177"/>
        <v>0</v>
      </c>
      <c r="BC209" s="56">
        <f t="shared" si="177"/>
        <v>0</v>
      </c>
      <c r="BD209" s="56">
        <f t="shared" si="177"/>
        <v>0</v>
      </c>
      <c r="BE209" s="56">
        <f t="shared" si="177"/>
        <v>0</v>
      </c>
      <c r="BF209" s="56">
        <f t="shared" si="177"/>
        <v>0</v>
      </c>
      <c r="BG209" s="56">
        <f t="shared" si="177"/>
        <v>0</v>
      </c>
      <c r="BH209" s="56">
        <f t="shared" si="177"/>
        <v>0</v>
      </c>
      <c r="BI209" s="56">
        <f t="shared" si="177"/>
        <v>0</v>
      </c>
      <c r="BJ209" s="56">
        <f t="shared" si="177"/>
        <v>0</v>
      </c>
      <c r="BK209" s="56">
        <f t="shared" si="177"/>
        <v>0</v>
      </c>
      <c r="BL209" s="56">
        <f t="shared" si="177"/>
        <v>0</v>
      </c>
      <c r="BM209" s="56">
        <f t="shared" si="177"/>
        <v>0</v>
      </c>
      <c r="BN209" s="56">
        <f t="shared" si="177"/>
        <v>0</v>
      </c>
      <c r="BO209" s="56">
        <f t="shared" si="177"/>
        <v>0</v>
      </c>
      <c r="BP209" s="56">
        <f t="shared" si="177"/>
        <v>0</v>
      </c>
      <c r="BQ209" s="56">
        <f t="shared" si="177"/>
        <v>0</v>
      </c>
      <c r="BR209" s="56">
        <f t="shared" si="177"/>
        <v>0</v>
      </c>
      <c r="BS209" s="56">
        <f t="shared" si="177"/>
        <v>0</v>
      </c>
      <c r="BT209" s="56">
        <f t="shared" si="177"/>
        <v>0</v>
      </c>
      <c r="BU209" s="56">
        <f t="shared" si="177"/>
        <v>0</v>
      </c>
      <c r="BV209" s="56">
        <f t="shared" ref="BV209:CH209" si="178">SUM(BV207:BV208)</f>
        <v>0</v>
      </c>
      <c r="BW209" s="56">
        <f t="shared" si="178"/>
        <v>0</v>
      </c>
      <c r="BX209" s="56">
        <f t="shared" si="178"/>
        <v>0</v>
      </c>
      <c r="BY209" s="56">
        <f t="shared" si="178"/>
        <v>0</v>
      </c>
      <c r="BZ209" s="56">
        <f t="shared" si="178"/>
        <v>0</v>
      </c>
      <c r="CA209" s="56">
        <f t="shared" si="178"/>
        <v>0</v>
      </c>
      <c r="CB209" s="56">
        <f t="shared" si="178"/>
        <v>0</v>
      </c>
      <c r="CC209" s="56">
        <f t="shared" si="178"/>
        <v>0</v>
      </c>
      <c r="CD209" s="56">
        <f t="shared" si="178"/>
        <v>0</v>
      </c>
      <c r="CE209" s="56">
        <f t="shared" si="178"/>
        <v>0</v>
      </c>
      <c r="CF209" s="56">
        <f t="shared" si="178"/>
        <v>0</v>
      </c>
      <c r="CG209" s="56">
        <f t="shared" si="178"/>
        <v>0</v>
      </c>
      <c r="CH209" s="56">
        <f t="shared" si="178"/>
        <v>0</v>
      </c>
    </row>
    <row r="210" spans="6:86" s="36" customFormat="1" outlineLevel="1" x14ac:dyDescent="0.2"/>
    <row r="211" spans="6:86" s="36" customFormat="1" outlineLevel="1" x14ac:dyDescent="0.2">
      <c r="F211" s="84" t="s">
        <v>113</v>
      </c>
      <c r="G211" s="18">
        <f>GA!I10</f>
        <v>5</v>
      </c>
    </row>
    <row r="212" spans="6:86" s="36" customFormat="1" outlineLevel="1" x14ac:dyDescent="0.2"/>
    <row r="213" spans="6:86" outlineLevel="1" x14ac:dyDescent="0.2">
      <c r="F213" s="70">
        <f>Ts_First_Fin_Yr-1</f>
        <v>2023</v>
      </c>
      <c r="G213" s="18">
        <f>GA!H10</f>
        <v>4</v>
      </c>
      <c r="H213" s="45">
        <f>GA!G10</f>
        <v>10.796130372663795</v>
      </c>
      <c r="J213" s="170">
        <f t="shared" ref="J213:AO213" si="179">IF(J$8&lt;=$G213,$H213/$G213,0)</f>
        <v>2.6990325931659487</v>
      </c>
      <c r="K213" s="170">
        <f t="shared" si="179"/>
        <v>2.6990325931659487</v>
      </c>
      <c r="L213" s="170">
        <f t="shared" si="179"/>
        <v>2.6990325931659487</v>
      </c>
      <c r="M213" s="170">
        <f t="shared" si="179"/>
        <v>2.6990325931659487</v>
      </c>
      <c r="N213" s="170">
        <f t="shared" si="179"/>
        <v>0</v>
      </c>
      <c r="O213" s="170">
        <f t="shared" si="179"/>
        <v>0</v>
      </c>
      <c r="P213" s="170">
        <f t="shared" si="179"/>
        <v>0</v>
      </c>
      <c r="Q213" s="170">
        <f t="shared" si="179"/>
        <v>0</v>
      </c>
      <c r="R213" s="170">
        <f t="shared" si="179"/>
        <v>0</v>
      </c>
      <c r="S213" s="170">
        <f t="shared" si="179"/>
        <v>0</v>
      </c>
      <c r="T213" s="170">
        <f t="shared" si="179"/>
        <v>0</v>
      </c>
      <c r="U213" s="170">
        <f t="shared" si="179"/>
        <v>0</v>
      </c>
      <c r="V213" s="170">
        <f t="shared" si="179"/>
        <v>0</v>
      </c>
      <c r="W213" s="170">
        <f t="shared" si="179"/>
        <v>0</v>
      </c>
      <c r="X213" s="170">
        <f t="shared" si="179"/>
        <v>0</v>
      </c>
      <c r="Y213" s="170">
        <f t="shared" si="179"/>
        <v>0</v>
      </c>
      <c r="Z213" s="170">
        <f t="shared" si="179"/>
        <v>0</v>
      </c>
      <c r="AA213" s="170">
        <f t="shared" si="179"/>
        <v>0</v>
      </c>
      <c r="AB213" s="170">
        <f t="shared" si="179"/>
        <v>0</v>
      </c>
      <c r="AC213" s="170">
        <f t="shared" si="179"/>
        <v>0</v>
      </c>
      <c r="AD213" s="170">
        <f t="shared" si="179"/>
        <v>0</v>
      </c>
      <c r="AE213" s="170">
        <f t="shared" si="179"/>
        <v>0</v>
      </c>
      <c r="AF213" s="170">
        <f t="shared" si="179"/>
        <v>0</v>
      </c>
      <c r="AG213" s="170">
        <f t="shared" si="179"/>
        <v>0</v>
      </c>
      <c r="AH213" s="170">
        <f t="shared" si="179"/>
        <v>0</v>
      </c>
      <c r="AI213" s="170">
        <f t="shared" si="179"/>
        <v>0</v>
      </c>
      <c r="AJ213" s="170">
        <f t="shared" si="179"/>
        <v>0</v>
      </c>
      <c r="AK213" s="170">
        <f t="shared" si="179"/>
        <v>0</v>
      </c>
      <c r="AL213" s="170">
        <f t="shared" si="179"/>
        <v>0</v>
      </c>
      <c r="AM213" s="170">
        <f t="shared" si="179"/>
        <v>0</v>
      </c>
      <c r="AN213" s="170">
        <f t="shared" si="179"/>
        <v>0</v>
      </c>
      <c r="AO213" s="170">
        <f t="shared" si="179"/>
        <v>0</v>
      </c>
      <c r="AP213" s="170">
        <f t="shared" ref="AP213:BU213" si="180">IF(AP$8&lt;=$G213,$H213/$G213,0)</f>
        <v>0</v>
      </c>
      <c r="AQ213" s="170">
        <f t="shared" si="180"/>
        <v>0</v>
      </c>
      <c r="AR213" s="170">
        <f t="shared" si="180"/>
        <v>0</v>
      </c>
      <c r="AS213" s="170">
        <f t="shared" si="180"/>
        <v>0</v>
      </c>
      <c r="AT213" s="170">
        <f t="shared" si="180"/>
        <v>0</v>
      </c>
      <c r="AU213" s="170">
        <f t="shared" si="180"/>
        <v>0</v>
      </c>
      <c r="AV213" s="170">
        <f t="shared" si="180"/>
        <v>0</v>
      </c>
      <c r="AW213" s="170">
        <f t="shared" si="180"/>
        <v>0</v>
      </c>
      <c r="AX213" s="170">
        <f t="shared" si="180"/>
        <v>0</v>
      </c>
      <c r="AY213" s="170">
        <f t="shared" si="180"/>
        <v>0</v>
      </c>
      <c r="AZ213" s="170">
        <f t="shared" si="180"/>
        <v>0</v>
      </c>
      <c r="BA213" s="170">
        <f t="shared" si="180"/>
        <v>0</v>
      </c>
      <c r="BB213" s="170">
        <f t="shared" si="180"/>
        <v>0</v>
      </c>
      <c r="BC213" s="170">
        <f t="shared" si="180"/>
        <v>0</v>
      </c>
      <c r="BD213" s="170">
        <f t="shared" si="180"/>
        <v>0</v>
      </c>
      <c r="BE213" s="170">
        <f t="shared" si="180"/>
        <v>0</v>
      </c>
      <c r="BF213" s="170">
        <f t="shared" si="180"/>
        <v>0</v>
      </c>
      <c r="BG213" s="170">
        <f t="shared" si="180"/>
        <v>0</v>
      </c>
      <c r="BH213" s="170">
        <f t="shared" si="180"/>
        <v>0</v>
      </c>
      <c r="BI213" s="170">
        <f t="shared" si="180"/>
        <v>0</v>
      </c>
      <c r="BJ213" s="170">
        <f t="shared" si="180"/>
        <v>0</v>
      </c>
      <c r="BK213" s="170">
        <f t="shared" si="180"/>
        <v>0</v>
      </c>
      <c r="BL213" s="170">
        <f t="shared" si="180"/>
        <v>0</v>
      </c>
      <c r="BM213" s="170">
        <f t="shared" si="180"/>
        <v>0</v>
      </c>
      <c r="BN213" s="170">
        <f t="shared" si="180"/>
        <v>0</v>
      </c>
      <c r="BO213" s="170">
        <f t="shared" si="180"/>
        <v>0</v>
      </c>
      <c r="BP213" s="170">
        <f t="shared" si="180"/>
        <v>0</v>
      </c>
      <c r="BQ213" s="170">
        <f t="shared" si="180"/>
        <v>0</v>
      </c>
      <c r="BR213" s="170">
        <f t="shared" si="180"/>
        <v>0</v>
      </c>
      <c r="BS213" s="170">
        <f t="shared" si="180"/>
        <v>0</v>
      </c>
      <c r="BT213" s="170">
        <f t="shared" si="180"/>
        <v>0</v>
      </c>
      <c r="BU213" s="170">
        <f t="shared" si="180"/>
        <v>0</v>
      </c>
      <c r="BV213" s="170">
        <f t="shared" ref="BV213:CH213" si="181">IF(BV$8&lt;=$G213,$H213/$G213,0)</f>
        <v>0</v>
      </c>
      <c r="BW213" s="170">
        <f t="shared" si="181"/>
        <v>0</v>
      </c>
      <c r="BX213" s="170">
        <f t="shared" si="181"/>
        <v>0</v>
      </c>
      <c r="BY213" s="170">
        <f t="shared" si="181"/>
        <v>0</v>
      </c>
      <c r="BZ213" s="170">
        <f t="shared" si="181"/>
        <v>0</v>
      </c>
      <c r="CA213" s="170">
        <f t="shared" si="181"/>
        <v>0</v>
      </c>
      <c r="CB213" s="170">
        <f t="shared" si="181"/>
        <v>0</v>
      </c>
      <c r="CC213" s="170">
        <f t="shared" si="181"/>
        <v>0</v>
      </c>
      <c r="CD213" s="170">
        <f t="shared" si="181"/>
        <v>0</v>
      </c>
      <c r="CE213" s="170">
        <f t="shared" si="181"/>
        <v>0</v>
      </c>
      <c r="CF213" s="170">
        <f t="shared" si="181"/>
        <v>0</v>
      </c>
      <c r="CG213" s="170">
        <f t="shared" si="181"/>
        <v>0</v>
      </c>
      <c r="CH213" s="170">
        <f t="shared" si="181"/>
        <v>0</v>
      </c>
    </row>
    <row r="214" spans="6:86" s="36" customFormat="1" ht="5.85" customHeight="1" outlineLevel="1" x14ac:dyDescent="0.2"/>
    <row r="215" spans="6:86" s="36" customFormat="1" outlineLevel="1" x14ac:dyDescent="0.2">
      <c r="F215" s="74">
        <f>Ts_First_Fin_Yr-1+ROWS(F$215:F215)</f>
        <v>2024</v>
      </c>
      <c r="G215" s="75">
        <f t="shared" ref="G215:G246" si="182">$G$211</f>
        <v>5</v>
      </c>
      <c r="H215" s="45">
        <f t="shared" ref="H215:H246" si="183">INDEX($J$209:$CH$209,MATCH($F215,$J$9:$CH$9,0))</f>
        <v>17.7</v>
      </c>
      <c r="J215" s="169">
        <f t="shared" ref="J215:S224" si="184">IF(OR(J$9&lt;=$F215,J$9&gt;($F215+$G215)),0,INDEX($J$209:$CH$209,MATCH($F215,$J$9:$CH$9,0))/$G215)</f>
        <v>0</v>
      </c>
      <c r="K215" s="169">
        <f t="shared" si="184"/>
        <v>3.54</v>
      </c>
      <c r="L215" s="169">
        <f t="shared" si="184"/>
        <v>3.54</v>
      </c>
      <c r="M215" s="169">
        <f t="shared" si="184"/>
        <v>3.54</v>
      </c>
      <c r="N215" s="169">
        <f t="shared" si="184"/>
        <v>3.54</v>
      </c>
      <c r="O215" s="169">
        <f t="shared" si="184"/>
        <v>3.54</v>
      </c>
      <c r="P215" s="169">
        <f t="shared" si="184"/>
        <v>0</v>
      </c>
      <c r="Q215" s="169">
        <f t="shared" si="184"/>
        <v>0</v>
      </c>
      <c r="R215" s="169">
        <f t="shared" si="184"/>
        <v>0</v>
      </c>
      <c r="S215" s="169">
        <f t="shared" si="184"/>
        <v>0</v>
      </c>
      <c r="T215" s="169">
        <f t="shared" ref="T215:AC224" si="185">IF(OR(T$9&lt;=$F215,T$9&gt;($F215+$G215)),0,INDEX($J$209:$CH$209,MATCH($F215,$J$9:$CH$9,0))/$G215)</f>
        <v>0</v>
      </c>
      <c r="U215" s="169">
        <f t="shared" si="185"/>
        <v>0</v>
      </c>
      <c r="V215" s="169">
        <f t="shared" si="185"/>
        <v>0</v>
      </c>
      <c r="W215" s="169">
        <f t="shared" si="185"/>
        <v>0</v>
      </c>
      <c r="X215" s="169">
        <f t="shared" si="185"/>
        <v>0</v>
      </c>
      <c r="Y215" s="169">
        <f t="shared" si="185"/>
        <v>0</v>
      </c>
      <c r="Z215" s="169">
        <f t="shared" si="185"/>
        <v>0</v>
      </c>
      <c r="AA215" s="169">
        <f t="shared" si="185"/>
        <v>0</v>
      </c>
      <c r="AB215" s="169">
        <f t="shared" si="185"/>
        <v>0</v>
      </c>
      <c r="AC215" s="169">
        <f t="shared" si="185"/>
        <v>0</v>
      </c>
      <c r="AD215" s="169">
        <f t="shared" ref="AD215:AM224" si="186">IF(OR(AD$9&lt;=$F215,AD$9&gt;($F215+$G215)),0,INDEX($J$209:$CH$209,MATCH($F215,$J$9:$CH$9,0))/$G215)</f>
        <v>0</v>
      </c>
      <c r="AE215" s="169">
        <f t="shared" si="186"/>
        <v>0</v>
      </c>
      <c r="AF215" s="169">
        <f t="shared" si="186"/>
        <v>0</v>
      </c>
      <c r="AG215" s="169">
        <f t="shared" si="186"/>
        <v>0</v>
      </c>
      <c r="AH215" s="169">
        <f t="shared" si="186"/>
        <v>0</v>
      </c>
      <c r="AI215" s="169">
        <f t="shared" si="186"/>
        <v>0</v>
      </c>
      <c r="AJ215" s="169">
        <f t="shared" si="186"/>
        <v>0</v>
      </c>
      <c r="AK215" s="169">
        <f t="shared" si="186"/>
        <v>0</v>
      </c>
      <c r="AL215" s="169">
        <f t="shared" si="186"/>
        <v>0</v>
      </c>
      <c r="AM215" s="169">
        <f t="shared" si="186"/>
        <v>0</v>
      </c>
      <c r="AN215" s="169">
        <f t="shared" ref="AN215:AW224" si="187">IF(OR(AN$9&lt;=$F215,AN$9&gt;($F215+$G215)),0,INDEX($J$209:$CH$209,MATCH($F215,$J$9:$CH$9,0))/$G215)</f>
        <v>0</v>
      </c>
      <c r="AO215" s="169">
        <f t="shared" si="187"/>
        <v>0</v>
      </c>
      <c r="AP215" s="169">
        <f t="shared" si="187"/>
        <v>0</v>
      </c>
      <c r="AQ215" s="169">
        <f t="shared" si="187"/>
        <v>0</v>
      </c>
      <c r="AR215" s="169">
        <f t="shared" si="187"/>
        <v>0</v>
      </c>
      <c r="AS215" s="169">
        <f t="shared" si="187"/>
        <v>0</v>
      </c>
      <c r="AT215" s="169">
        <f t="shared" si="187"/>
        <v>0</v>
      </c>
      <c r="AU215" s="169">
        <f t="shared" si="187"/>
        <v>0</v>
      </c>
      <c r="AV215" s="169">
        <f t="shared" si="187"/>
        <v>0</v>
      </c>
      <c r="AW215" s="169">
        <f t="shared" si="187"/>
        <v>0</v>
      </c>
      <c r="AX215" s="169">
        <f t="shared" ref="AX215:BG224" si="188">IF(OR(AX$9&lt;=$F215,AX$9&gt;($F215+$G215)),0,INDEX($J$209:$CH$209,MATCH($F215,$J$9:$CH$9,0))/$G215)</f>
        <v>0</v>
      </c>
      <c r="AY215" s="169">
        <f t="shared" si="188"/>
        <v>0</v>
      </c>
      <c r="AZ215" s="169">
        <f t="shared" si="188"/>
        <v>0</v>
      </c>
      <c r="BA215" s="169">
        <f t="shared" si="188"/>
        <v>0</v>
      </c>
      <c r="BB215" s="169">
        <f t="shared" si="188"/>
        <v>0</v>
      </c>
      <c r="BC215" s="169">
        <f t="shared" si="188"/>
        <v>0</v>
      </c>
      <c r="BD215" s="169">
        <f t="shared" si="188"/>
        <v>0</v>
      </c>
      <c r="BE215" s="169">
        <f t="shared" si="188"/>
        <v>0</v>
      </c>
      <c r="BF215" s="169">
        <f t="shared" si="188"/>
        <v>0</v>
      </c>
      <c r="BG215" s="169">
        <f t="shared" si="188"/>
        <v>0</v>
      </c>
      <c r="BH215" s="169">
        <f t="shared" ref="BH215:BQ224" si="189">IF(OR(BH$9&lt;=$F215,BH$9&gt;($F215+$G215)),0,INDEX($J$209:$CH$209,MATCH($F215,$J$9:$CH$9,0))/$G215)</f>
        <v>0</v>
      </c>
      <c r="BI215" s="169">
        <f t="shared" si="189"/>
        <v>0</v>
      </c>
      <c r="BJ215" s="169">
        <f t="shared" si="189"/>
        <v>0</v>
      </c>
      <c r="BK215" s="169">
        <f t="shared" si="189"/>
        <v>0</v>
      </c>
      <c r="BL215" s="169">
        <f t="shared" si="189"/>
        <v>0</v>
      </c>
      <c r="BM215" s="169">
        <f t="shared" si="189"/>
        <v>0</v>
      </c>
      <c r="BN215" s="169">
        <f t="shared" si="189"/>
        <v>0</v>
      </c>
      <c r="BO215" s="169">
        <f t="shared" si="189"/>
        <v>0</v>
      </c>
      <c r="BP215" s="169">
        <f t="shared" si="189"/>
        <v>0</v>
      </c>
      <c r="BQ215" s="169">
        <f t="shared" si="189"/>
        <v>0</v>
      </c>
      <c r="BR215" s="169">
        <f t="shared" ref="BR215:CA224" si="190">IF(OR(BR$9&lt;=$F215,BR$9&gt;($F215+$G215)),0,INDEX($J$209:$CH$209,MATCH($F215,$J$9:$CH$9,0))/$G215)</f>
        <v>0</v>
      </c>
      <c r="BS215" s="169">
        <f t="shared" si="190"/>
        <v>0</v>
      </c>
      <c r="BT215" s="169">
        <f t="shared" si="190"/>
        <v>0</v>
      </c>
      <c r="BU215" s="169">
        <f t="shared" si="190"/>
        <v>0</v>
      </c>
      <c r="BV215" s="169">
        <f t="shared" si="190"/>
        <v>0</v>
      </c>
      <c r="BW215" s="169">
        <f t="shared" si="190"/>
        <v>0</v>
      </c>
      <c r="BX215" s="169">
        <f t="shared" si="190"/>
        <v>0</v>
      </c>
      <c r="BY215" s="169">
        <f t="shared" si="190"/>
        <v>0</v>
      </c>
      <c r="BZ215" s="169">
        <f t="shared" si="190"/>
        <v>0</v>
      </c>
      <c r="CA215" s="169">
        <f t="shared" si="190"/>
        <v>0</v>
      </c>
      <c r="CB215" s="169">
        <f t="shared" ref="CB215:CH224" si="191">IF(OR(CB$9&lt;=$F215,CB$9&gt;($F215+$G215)),0,INDEX($J$209:$CH$209,MATCH($F215,$J$9:$CH$9,0))/$G215)</f>
        <v>0</v>
      </c>
      <c r="CC215" s="169">
        <f t="shared" si="191"/>
        <v>0</v>
      </c>
      <c r="CD215" s="169">
        <f t="shared" si="191"/>
        <v>0</v>
      </c>
      <c r="CE215" s="169">
        <f t="shared" si="191"/>
        <v>0</v>
      </c>
      <c r="CF215" s="169">
        <f t="shared" si="191"/>
        <v>0</v>
      </c>
      <c r="CG215" s="169">
        <f t="shared" si="191"/>
        <v>0</v>
      </c>
      <c r="CH215" s="169">
        <f t="shared" si="191"/>
        <v>0</v>
      </c>
    </row>
    <row r="216" spans="6:86" s="36" customFormat="1" outlineLevel="1" x14ac:dyDescent="0.2">
      <c r="F216" s="74">
        <f>Ts_First_Fin_Yr-1+ROWS(F$215:F216)</f>
        <v>2025</v>
      </c>
      <c r="G216" s="75">
        <f t="shared" si="182"/>
        <v>5</v>
      </c>
      <c r="H216" s="45">
        <f t="shared" si="183"/>
        <v>20.100000000000001</v>
      </c>
      <c r="J216" s="169">
        <f t="shared" si="184"/>
        <v>0</v>
      </c>
      <c r="K216" s="169">
        <f t="shared" si="184"/>
        <v>0</v>
      </c>
      <c r="L216" s="169">
        <f t="shared" si="184"/>
        <v>4.0200000000000005</v>
      </c>
      <c r="M216" s="169">
        <f t="shared" si="184"/>
        <v>4.0200000000000005</v>
      </c>
      <c r="N216" s="169">
        <f t="shared" si="184"/>
        <v>4.0200000000000005</v>
      </c>
      <c r="O216" s="169">
        <f t="shared" si="184"/>
        <v>4.0200000000000005</v>
      </c>
      <c r="P216" s="169">
        <f t="shared" si="184"/>
        <v>4.0200000000000005</v>
      </c>
      <c r="Q216" s="169">
        <f t="shared" si="184"/>
        <v>0</v>
      </c>
      <c r="R216" s="169">
        <f t="shared" si="184"/>
        <v>0</v>
      </c>
      <c r="S216" s="169">
        <f t="shared" si="184"/>
        <v>0</v>
      </c>
      <c r="T216" s="169">
        <f t="shared" si="185"/>
        <v>0</v>
      </c>
      <c r="U216" s="169">
        <f t="shared" si="185"/>
        <v>0</v>
      </c>
      <c r="V216" s="169">
        <f t="shared" si="185"/>
        <v>0</v>
      </c>
      <c r="W216" s="169">
        <f t="shared" si="185"/>
        <v>0</v>
      </c>
      <c r="X216" s="169">
        <f t="shared" si="185"/>
        <v>0</v>
      </c>
      <c r="Y216" s="169">
        <f t="shared" si="185"/>
        <v>0</v>
      </c>
      <c r="Z216" s="169">
        <f t="shared" si="185"/>
        <v>0</v>
      </c>
      <c r="AA216" s="169">
        <f t="shared" si="185"/>
        <v>0</v>
      </c>
      <c r="AB216" s="169">
        <f t="shared" si="185"/>
        <v>0</v>
      </c>
      <c r="AC216" s="169">
        <f t="shared" si="185"/>
        <v>0</v>
      </c>
      <c r="AD216" s="169">
        <f t="shared" si="186"/>
        <v>0</v>
      </c>
      <c r="AE216" s="169">
        <f t="shared" si="186"/>
        <v>0</v>
      </c>
      <c r="AF216" s="169">
        <f t="shared" si="186"/>
        <v>0</v>
      </c>
      <c r="AG216" s="169">
        <f t="shared" si="186"/>
        <v>0</v>
      </c>
      <c r="AH216" s="169">
        <f t="shared" si="186"/>
        <v>0</v>
      </c>
      <c r="AI216" s="169">
        <f t="shared" si="186"/>
        <v>0</v>
      </c>
      <c r="AJ216" s="169">
        <f t="shared" si="186"/>
        <v>0</v>
      </c>
      <c r="AK216" s="169">
        <f t="shared" si="186"/>
        <v>0</v>
      </c>
      <c r="AL216" s="169">
        <f t="shared" si="186"/>
        <v>0</v>
      </c>
      <c r="AM216" s="169">
        <f t="shared" si="186"/>
        <v>0</v>
      </c>
      <c r="AN216" s="169">
        <f t="shared" si="187"/>
        <v>0</v>
      </c>
      <c r="AO216" s="169">
        <f t="shared" si="187"/>
        <v>0</v>
      </c>
      <c r="AP216" s="169">
        <f t="shared" si="187"/>
        <v>0</v>
      </c>
      <c r="AQ216" s="169">
        <f t="shared" si="187"/>
        <v>0</v>
      </c>
      <c r="AR216" s="169">
        <f t="shared" si="187"/>
        <v>0</v>
      </c>
      <c r="AS216" s="169">
        <f t="shared" si="187"/>
        <v>0</v>
      </c>
      <c r="AT216" s="169">
        <f t="shared" si="187"/>
        <v>0</v>
      </c>
      <c r="AU216" s="169">
        <f t="shared" si="187"/>
        <v>0</v>
      </c>
      <c r="AV216" s="169">
        <f t="shared" si="187"/>
        <v>0</v>
      </c>
      <c r="AW216" s="169">
        <f t="shared" si="187"/>
        <v>0</v>
      </c>
      <c r="AX216" s="169">
        <f t="shared" si="188"/>
        <v>0</v>
      </c>
      <c r="AY216" s="169">
        <f t="shared" si="188"/>
        <v>0</v>
      </c>
      <c r="AZ216" s="169">
        <f t="shared" si="188"/>
        <v>0</v>
      </c>
      <c r="BA216" s="169">
        <f t="shared" si="188"/>
        <v>0</v>
      </c>
      <c r="BB216" s="169">
        <f t="shared" si="188"/>
        <v>0</v>
      </c>
      <c r="BC216" s="169">
        <f t="shared" si="188"/>
        <v>0</v>
      </c>
      <c r="BD216" s="169">
        <f t="shared" si="188"/>
        <v>0</v>
      </c>
      <c r="BE216" s="169">
        <f t="shared" si="188"/>
        <v>0</v>
      </c>
      <c r="BF216" s="169">
        <f t="shared" si="188"/>
        <v>0</v>
      </c>
      <c r="BG216" s="169">
        <f t="shared" si="188"/>
        <v>0</v>
      </c>
      <c r="BH216" s="169">
        <f t="shared" si="189"/>
        <v>0</v>
      </c>
      <c r="BI216" s="169">
        <f t="shared" si="189"/>
        <v>0</v>
      </c>
      <c r="BJ216" s="169">
        <f t="shared" si="189"/>
        <v>0</v>
      </c>
      <c r="BK216" s="169">
        <f t="shared" si="189"/>
        <v>0</v>
      </c>
      <c r="BL216" s="169">
        <f t="shared" si="189"/>
        <v>0</v>
      </c>
      <c r="BM216" s="169">
        <f t="shared" si="189"/>
        <v>0</v>
      </c>
      <c r="BN216" s="169">
        <f t="shared" si="189"/>
        <v>0</v>
      </c>
      <c r="BO216" s="169">
        <f t="shared" si="189"/>
        <v>0</v>
      </c>
      <c r="BP216" s="169">
        <f t="shared" si="189"/>
        <v>0</v>
      </c>
      <c r="BQ216" s="169">
        <f t="shared" si="189"/>
        <v>0</v>
      </c>
      <c r="BR216" s="169">
        <f t="shared" si="190"/>
        <v>0</v>
      </c>
      <c r="BS216" s="169">
        <f t="shared" si="190"/>
        <v>0</v>
      </c>
      <c r="BT216" s="169">
        <f t="shared" si="190"/>
        <v>0</v>
      </c>
      <c r="BU216" s="169">
        <f t="shared" si="190"/>
        <v>0</v>
      </c>
      <c r="BV216" s="169">
        <f t="shared" si="190"/>
        <v>0</v>
      </c>
      <c r="BW216" s="169">
        <f t="shared" si="190"/>
        <v>0</v>
      </c>
      <c r="BX216" s="169">
        <f t="shared" si="190"/>
        <v>0</v>
      </c>
      <c r="BY216" s="169">
        <f t="shared" si="190"/>
        <v>0</v>
      </c>
      <c r="BZ216" s="169">
        <f t="shared" si="190"/>
        <v>0</v>
      </c>
      <c r="CA216" s="169">
        <f t="shared" si="190"/>
        <v>0</v>
      </c>
      <c r="CB216" s="169">
        <f t="shared" si="191"/>
        <v>0</v>
      </c>
      <c r="CC216" s="169">
        <f t="shared" si="191"/>
        <v>0</v>
      </c>
      <c r="CD216" s="169">
        <f t="shared" si="191"/>
        <v>0</v>
      </c>
      <c r="CE216" s="169">
        <f t="shared" si="191"/>
        <v>0</v>
      </c>
      <c r="CF216" s="169">
        <f t="shared" si="191"/>
        <v>0</v>
      </c>
      <c r="CG216" s="169">
        <f t="shared" si="191"/>
        <v>0</v>
      </c>
      <c r="CH216" s="169">
        <f t="shared" si="191"/>
        <v>0</v>
      </c>
    </row>
    <row r="217" spans="6:86" s="36" customFormat="1" outlineLevel="1" x14ac:dyDescent="0.2">
      <c r="F217" s="74">
        <f>Ts_First_Fin_Yr-1+ROWS(F$215:F217)</f>
        <v>2026</v>
      </c>
      <c r="G217" s="75">
        <f t="shared" si="182"/>
        <v>5</v>
      </c>
      <c r="H217" s="45">
        <f t="shared" si="183"/>
        <v>21.7</v>
      </c>
      <c r="J217" s="169">
        <f t="shared" si="184"/>
        <v>0</v>
      </c>
      <c r="K217" s="169">
        <f t="shared" si="184"/>
        <v>0</v>
      </c>
      <c r="L217" s="169">
        <f t="shared" si="184"/>
        <v>0</v>
      </c>
      <c r="M217" s="169">
        <f t="shared" si="184"/>
        <v>4.34</v>
      </c>
      <c r="N217" s="169">
        <f t="shared" si="184"/>
        <v>4.34</v>
      </c>
      <c r="O217" s="169">
        <f t="shared" si="184"/>
        <v>4.34</v>
      </c>
      <c r="P217" s="169">
        <f t="shared" si="184"/>
        <v>4.34</v>
      </c>
      <c r="Q217" s="169">
        <f t="shared" si="184"/>
        <v>4.34</v>
      </c>
      <c r="R217" s="169">
        <f t="shared" si="184"/>
        <v>0</v>
      </c>
      <c r="S217" s="169">
        <f t="shared" si="184"/>
        <v>0</v>
      </c>
      <c r="T217" s="169">
        <f t="shared" si="185"/>
        <v>0</v>
      </c>
      <c r="U217" s="169">
        <f t="shared" si="185"/>
        <v>0</v>
      </c>
      <c r="V217" s="169">
        <f t="shared" si="185"/>
        <v>0</v>
      </c>
      <c r="W217" s="169">
        <f t="shared" si="185"/>
        <v>0</v>
      </c>
      <c r="X217" s="169">
        <f t="shared" si="185"/>
        <v>0</v>
      </c>
      <c r="Y217" s="169">
        <f t="shared" si="185"/>
        <v>0</v>
      </c>
      <c r="Z217" s="169">
        <f t="shared" si="185"/>
        <v>0</v>
      </c>
      <c r="AA217" s="169">
        <f t="shared" si="185"/>
        <v>0</v>
      </c>
      <c r="AB217" s="169">
        <f t="shared" si="185"/>
        <v>0</v>
      </c>
      <c r="AC217" s="169">
        <f t="shared" si="185"/>
        <v>0</v>
      </c>
      <c r="AD217" s="169">
        <f t="shared" si="186"/>
        <v>0</v>
      </c>
      <c r="AE217" s="169">
        <f t="shared" si="186"/>
        <v>0</v>
      </c>
      <c r="AF217" s="169">
        <f t="shared" si="186"/>
        <v>0</v>
      </c>
      <c r="AG217" s="169">
        <f t="shared" si="186"/>
        <v>0</v>
      </c>
      <c r="AH217" s="169">
        <f t="shared" si="186"/>
        <v>0</v>
      </c>
      <c r="AI217" s="169">
        <f t="shared" si="186"/>
        <v>0</v>
      </c>
      <c r="AJ217" s="169">
        <f t="shared" si="186"/>
        <v>0</v>
      </c>
      <c r="AK217" s="169">
        <f t="shared" si="186"/>
        <v>0</v>
      </c>
      <c r="AL217" s="169">
        <f t="shared" si="186"/>
        <v>0</v>
      </c>
      <c r="AM217" s="169">
        <f t="shared" si="186"/>
        <v>0</v>
      </c>
      <c r="AN217" s="169">
        <f t="shared" si="187"/>
        <v>0</v>
      </c>
      <c r="AO217" s="169">
        <f t="shared" si="187"/>
        <v>0</v>
      </c>
      <c r="AP217" s="169">
        <f t="shared" si="187"/>
        <v>0</v>
      </c>
      <c r="AQ217" s="169">
        <f t="shared" si="187"/>
        <v>0</v>
      </c>
      <c r="AR217" s="169">
        <f t="shared" si="187"/>
        <v>0</v>
      </c>
      <c r="AS217" s="169">
        <f t="shared" si="187"/>
        <v>0</v>
      </c>
      <c r="AT217" s="169">
        <f t="shared" si="187"/>
        <v>0</v>
      </c>
      <c r="AU217" s="169">
        <f t="shared" si="187"/>
        <v>0</v>
      </c>
      <c r="AV217" s="169">
        <f t="shared" si="187"/>
        <v>0</v>
      </c>
      <c r="AW217" s="169">
        <f t="shared" si="187"/>
        <v>0</v>
      </c>
      <c r="AX217" s="169">
        <f t="shared" si="188"/>
        <v>0</v>
      </c>
      <c r="AY217" s="169">
        <f t="shared" si="188"/>
        <v>0</v>
      </c>
      <c r="AZ217" s="169">
        <f t="shared" si="188"/>
        <v>0</v>
      </c>
      <c r="BA217" s="169">
        <f t="shared" si="188"/>
        <v>0</v>
      </c>
      <c r="BB217" s="169">
        <f t="shared" si="188"/>
        <v>0</v>
      </c>
      <c r="BC217" s="169">
        <f t="shared" si="188"/>
        <v>0</v>
      </c>
      <c r="BD217" s="169">
        <f t="shared" si="188"/>
        <v>0</v>
      </c>
      <c r="BE217" s="169">
        <f t="shared" si="188"/>
        <v>0</v>
      </c>
      <c r="BF217" s="169">
        <f t="shared" si="188"/>
        <v>0</v>
      </c>
      <c r="BG217" s="169">
        <f t="shared" si="188"/>
        <v>0</v>
      </c>
      <c r="BH217" s="169">
        <f t="shared" si="189"/>
        <v>0</v>
      </c>
      <c r="BI217" s="169">
        <f t="shared" si="189"/>
        <v>0</v>
      </c>
      <c r="BJ217" s="169">
        <f t="shared" si="189"/>
        <v>0</v>
      </c>
      <c r="BK217" s="169">
        <f t="shared" si="189"/>
        <v>0</v>
      </c>
      <c r="BL217" s="169">
        <f t="shared" si="189"/>
        <v>0</v>
      </c>
      <c r="BM217" s="169">
        <f t="shared" si="189"/>
        <v>0</v>
      </c>
      <c r="BN217" s="169">
        <f t="shared" si="189"/>
        <v>0</v>
      </c>
      <c r="BO217" s="169">
        <f t="shared" si="189"/>
        <v>0</v>
      </c>
      <c r="BP217" s="169">
        <f t="shared" si="189"/>
        <v>0</v>
      </c>
      <c r="BQ217" s="169">
        <f t="shared" si="189"/>
        <v>0</v>
      </c>
      <c r="BR217" s="169">
        <f t="shared" si="190"/>
        <v>0</v>
      </c>
      <c r="BS217" s="169">
        <f t="shared" si="190"/>
        <v>0</v>
      </c>
      <c r="BT217" s="169">
        <f t="shared" si="190"/>
        <v>0</v>
      </c>
      <c r="BU217" s="169">
        <f t="shared" si="190"/>
        <v>0</v>
      </c>
      <c r="BV217" s="169">
        <f t="shared" si="190"/>
        <v>0</v>
      </c>
      <c r="BW217" s="169">
        <f t="shared" si="190"/>
        <v>0</v>
      </c>
      <c r="BX217" s="169">
        <f t="shared" si="190"/>
        <v>0</v>
      </c>
      <c r="BY217" s="169">
        <f t="shared" si="190"/>
        <v>0</v>
      </c>
      <c r="BZ217" s="169">
        <f t="shared" si="190"/>
        <v>0</v>
      </c>
      <c r="CA217" s="169">
        <f t="shared" si="190"/>
        <v>0</v>
      </c>
      <c r="CB217" s="169">
        <f t="shared" si="191"/>
        <v>0</v>
      </c>
      <c r="CC217" s="169">
        <f t="shared" si="191"/>
        <v>0</v>
      </c>
      <c r="CD217" s="169">
        <f t="shared" si="191"/>
        <v>0</v>
      </c>
      <c r="CE217" s="169">
        <f t="shared" si="191"/>
        <v>0</v>
      </c>
      <c r="CF217" s="169">
        <f t="shared" si="191"/>
        <v>0</v>
      </c>
      <c r="CG217" s="169">
        <f t="shared" si="191"/>
        <v>0</v>
      </c>
      <c r="CH217" s="169">
        <f t="shared" si="191"/>
        <v>0</v>
      </c>
    </row>
    <row r="218" spans="6:86" outlineLevel="1" x14ac:dyDescent="0.2">
      <c r="F218" s="96">
        <f>Ts_First_Fin_Yr-1+ROWS(F$215:F218)</f>
        <v>2027</v>
      </c>
      <c r="G218" s="18">
        <f t="shared" si="182"/>
        <v>5</v>
      </c>
      <c r="H218" s="45">
        <f t="shared" si="183"/>
        <v>11.7</v>
      </c>
      <c r="J218" s="170">
        <f t="shared" si="184"/>
        <v>0</v>
      </c>
      <c r="K218" s="170">
        <f t="shared" si="184"/>
        <v>0</v>
      </c>
      <c r="L218" s="170">
        <f t="shared" si="184"/>
        <v>0</v>
      </c>
      <c r="M218" s="170">
        <f t="shared" si="184"/>
        <v>0</v>
      </c>
      <c r="N218" s="170">
        <f t="shared" si="184"/>
        <v>2.34</v>
      </c>
      <c r="O218" s="170">
        <f t="shared" si="184"/>
        <v>2.34</v>
      </c>
      <c r="P218" s="170">
        <f t="shared" si="184"/>
        <v>2.34</v>
      </c>
      <c r="Q218" s="170">
        <f t="shared" si="184"/>
        <v>2.34</v>
      </c>
      <c r="R218" s="170">
        <f t="shared" si="184"/>
        <v>2.34</v>
      </c>
      <c r="S218" s="170">
        <f t="shared" si="184"/>
        <v>0</v>
      </c>
      <c r="T218" s="170">
        <f t="shared" si="185"/>
        <v>0</v>
      </c>
      <c r="U218" s="170">
        <f t="shared" si="185"/>
        <v>0</v>
      </c>
      <c r="V218" s="170">
        <f t="shared" si="185"/>
        <v>0</v>
      </c>
      <c r="W218" s="170">
        <f t="shared" si="185"/>
        <v>0</v>
      </c>
      <c r="X218" s="170">
        <f t="shared" si="185"/>
        <v>0</v>
      </c>
      <c r="Y218" s="170">
        <f t="shared" si="185"/>
        <v>0</v>
      </c>
      <c r="Z218" s="170">
        <f t="shared" si="185"/>
        <v>0</v>
      </c>
      <c r="AA218" s="170">
        <f t="shared" si="185"/>
        <v>0</v>
      </c>
      <c r="AB218" s="170">
        <f t="shared" si="185"/>
        <v>0</v>
      </c>
      <c r="AC218" s="170">
        <f t="shared" si="185"/>
        <v>0</v>
      </c>
      <c r="AD218" s="170">
        <f t="shared" si="186"/>
        <v>0</v>
      </c>
      <c r="AE218" s="170">
        <f t="shared" si="186"/>
        <v>0</v>
      </c>
      <c r="AF218" s="170">
        <f t="shared" si="186"/>
        <v>0</v>
      </c>
      <c r="AG218" s="170">
        <f t="shared" si="186"/>
        <v>0</v>
      </c>
      <c r="AH218" s="170">
        <f t="shared" si="186"/>
        <v>0</v>
      </c>
      <c r="AI218" s="170">
        <f t="shared" si="186"/>
        <v>0</v>
      </c>
      <c r="AJ218" s="170">
        <f t="shared" si="186"/>
        <v>0</v>
      </c>
      <c r="AK218" s="170">
        <f t="shared" si="186"/>
        <v>0</v>
      </c>
      <c r="AL218" s="170">
        <f t="shared" si="186"/>
        <v>0</v>
      </c>
      <c r="AM218" s="170">
        <f t="shared" si="186"/>
        <v>0</v>
      </c>
      <c r="AN218" s="170">
        <f t="shared" si="187"/>
        <v>0</v>
      </c>
      <c r="AO218" s="170">
        <f t="shared" si="187"/>
        <v>0</v>
      </c>
      <c r="AP218" s="170">
        <f t="shared" si="187"/>
        <v>0</v>
      </c>
      <c r="AQ218" s="170">
        <f t="shared" si="187"/>
        <v>0</v>
      </c>
      <c r="AR218" s="170">
        <f t="shared" si="187"/>
        <v>0</v>
      </c>
      <c r="AS218" s="170">
        <f t="shared" si="187"/>
        <v>0</v>
      </c>
      <c r="AT218" s="170">
        <f t="shared" si="187"/>
        <v>0</v>
      </c>
      <c r="AU218" s="170">
        <f t="shared" si="187"/>
        <v>0</v>
      </c>
      <c r="AV218" s="170">
        <f t="shared" si="187"/>
        <v>0</v>
      </c>
      <c r="AW218" s="170">
        <f t="shared" si="187"/>
        <v>0</v>
      </c>
      <c r="AX218" s="170">
        <f t="shared" si="188"/>
        <v>0</v>
      </c>
      <c r="AY218" s="170">
        <f t="shared" si="188"/>
        <v>0</v>
      </c>
      <c r="AZ218" s="170">
        <f t="shared" si="188"/>
        <v>0</v>
      </c>
      <c r="BA218" s="170">
        <f t="shared" si="188"/>
        <v>0</v>
      </c>
      <c r="BB218" s="170">
        <f t="shared" si="188"/>
        <v>0</v>
      </c>
      <c r="BC218" s="170">
        <f t="shared" si="188"/>
        <v>0</v>
      </c>
      <c r="BD218" s="170">
        <f t="shared" si="188"/>
        <v>0</v>
      </c>
      <c r="BE218" s="170">
        <f t="shared" si="188"/>
        <v>0</v>
      </c>
      <c r="BF218" s="170">
        <f t="shared" si="188"/>
        <v>0</v>
      </c>
      <c r="BG218" s="170">
        <f t="shared" si="188"/>
        <v>0</v>
      </c>
      <c r="BH218" s="170">
        <f t="shared" si="189"/>
        <v>0</v>
      </c>
      <c r="BI218" s="170">
        <f t="shared" si="189"/>
        <v>0</v>
      </c>
      <c r="BJ218" s="170">
        <f t="shared" si="189"/>
        <v>0</v>
      </c>
      <c r="BK218" s="170">
        <f t="shared" si="189"/>
        <v>0</v>
      </c>
      <c r="BL218" s="170">
        <f t="shared" si="189"/>
        <v>0</v>
      </c>
      <c r="BM218" s="170">
        <f t="shared" si="189"/>
        <v>0</v>
      </c>
      <c r="BN218" s="170">
        <f t="shared" si="189"/>
        <v>0</v>
      </c>
      <c r="BO218" s="170">
        <f t="shared" si="189"/>
        <v>0</v>
      </c>
      <c r="BP218" s="170">
        <f t="shared" si="189"/>
        <v>0</v>
      </c>
      <c r="BQ218" s="170">
        <f t="shared" si="189"/>
        <v>0</v>
      </c>
      <c r="BR218" s="170">
        <f t="shared" si="190"/>
        <v>0</v>
      </c>
      <c r="BS218" s="170">
        <f t="shared" si="190"/>
        <v>0</v>
      </c>
      <c r="BT218" s="170">
        <f t="shared" si="190"/>
        <v>0</v>
      </c>
      <c r="BU218" s="170">
        <f t="shared" si="190"/>
        <v>0</v>
      </c>
      <c r="BV218" s="170">
        <f t="shared" si="190"/>
        <v>0</v>
      </c>
      <c r="BW218" s="170">
        <f t="shared" si="190"/>
        <v>0</v>
      </c>
      <c r="BX218" s="170">
        <f t="shared" si="190"/>
        <v>0</v>
      </c>
      <c r="BY218" s="170">
        <f t="shared" si="190"/>
        <v>0</v>
      </c>
      <c r="BZ218" s="170">
        <f t="shared" si="190"/>
        <v>0</v>
      </c>
      <c r="CA218" s="170">
        <f t="shared" si="190"/>
        <v>0</v>
      </c>
      <c r="CB218" s="170">
        <f t="shared" si="191"/>
        <v>0</v>
      </c>
      <c r="CC218" s="170">
        <f t="shared" si="191"/>
        <v>0</v>
      </c>
      <c r="CD218" s="170">
        <f t="shared" si="191"/>
        <v>0</v>
      </c>
      <c r="CE218" s="170">
        <f t="shared" si="191"/>
        <v>0</v>
      </c>
      <c r="CF218" s="170">
        <f t="shared" si="191"/>
        <v>0</v>
      </c>
      <c r="CG218" s="170">
        <f t="shared" si="191"/>
        <v>0</v>
      </c>
      <c r="CH218" s="170">
        <f t="shared" si="191"/>
        <v>0</v>
      </c>
    </row>
    <row r="219" spans="6:86" outlineLevel="1" x14ac:dyDescent="0.2">
      <c r="F219" s="96">
        <f>Ts_First_Fin_Yr-1+ROWS(F$215:F219)</f>
        <v>2028</v>
      </c>
      <c r="G219" s="18">
        <f t="shared" si="182"/>
        <v>5</v>
      </c>
      <c r="H219" s="45">
        <f t="shared" si="183"/>
        <v>9</v>
      </c>
      <c r="J219" s="170">
        <f t="shared" si="184"/>
        <v>0</v>
      </c>
      <c r="K219" s="170">
        <f t="shared" si="184"/>
        <v>0</v>
      </c>
      <c r="L219" s="170">
        <f t="shared" si="184"/>
        <v>0</v>
      </c>
      <c r="M219" s="170">
        <f t="shared" si="184"/>
        <v>0</v>
      </c>
      <c r="N219" s="170">
        <f t="shared" si="184"/>
        <v>0</v>
      </c>
      <c r="O219" s="170">
        <f t="shared" si="184"/>
        <v>1.8</v>
      </c>
      <c r="P219" s="170">
        <f t="shared" si="184"/>
        <v>1.8</v>
      </c>
      <c r="Q219" s="170">
        <f t="shared" si="184"/>
        <v>1.8</v>
      </c>
      <c r="R219" s="170">
        <f t="shared" si="184"/>
        <v>1.8</v>
      </c>
      <c r="S219" s="170">
        <f t="shared" si="184"/>
        <v>1.8</v>
      </c>
      <c r="T219" s="170">
        <f t="shared" si="185"/>
        <v>0</v>
      </c>
      <c r="U219" s="170">
        <f t="shared" si="185"/>
        <v>0</v>
      </c>
      <c r="V219" s="170">
        <f t="shared" si="185"/>
        <v>0</v>
      </c>
      <c r="W219" s="170">
        <f t="shared" si="185"/>
        <v>0</v>
      </c>
      <c r="X219" s="170">
        <f t="shared" si="185"/>
        <v>0</v>
      </c>
      <c r="Y219" s="170">
        <f t="shared" si="185"/>
        <v>0</v>
      </c>
      <c r="Z219" s="170">
        <f t="shared" si="185"/>
        <v>0</v>
      </c>
      <c r="AA219" s="170">
        <f t="shared" si="185"/>
        <v>0</v>
      </c>
      <c r="AB219" s="170">
        <f t="shared" si="185"/>
        <v>0</v>
      </c>
      <c r="AC219" s="170">
        <f t="shared" si="185"/>
        <v>0</v>
      </c>
      <c r="AD219" s="170">
        <f t="shared" si="186"/>
        <v>0</v>
      </c>
      <c r="AE219" s="170">
        <f t="shared" si="186"/>
        <v>0</v>
      </c>
      <c r="AF219" s="170">
        <f t="shared" si="186"/>
        <v>0</v>
      </c>
      <c r="AG219" s="170">
        <f t="shared" si="186"/>
        <v>0</v>
      </c>
      <c r="AH219" s="170">
        <f t="shared" si="186"/>
        <v>0</v>
      </c>
      <c r="AI219" s="170">
        <f t="shared" si="186"/>
        <v>0</v>
      </c>
      <c r="AJ219" s="170">
        <f t="shared" si="186"/>
        <v>0</v>
      </c>
      <c r="AK219" s="170">
        <f t="shared" si="186"/>
        <v>0</v>
      </c>
      <c r="AL219" s="170">
        <f t="shared" si="186"/>
        <v>0</v>
      </c>
      <c r="AM219" s="170">
        <f t="shared" si="186"/>
        <v>0</v>
      </c>
      <c r="AN219" s="170">
        <f t="shared" si="187"/>
        <v>0</v>
      </c>
      <c r="AO219" s="170">
        <f t="shared" si="187"/>
        <v>0</v>
      </c>
      <c r="AP219" s="170">
        <f t="shared" si="187"/>
        <v>0</v>
      </c>
      <c r="AQ219" s="170">
        <f t="shared" si="187"/>
        <v>0</v>
      </c>
      <c r="AR219" s="170">
        <f t="shared" si="187"/>
        <v>0</v>
      </c>
      <c r="AS219" s="170">
        <f t="shared" si="187"/>
        <v>0</v>
      </c>
      <c r="AT219" s="170">
        <f t="shared" si="187"/>
        <v>0</v>
      </c>
      <c r="AU219" s="170">
        <f t="shared" si="187"/>
        <v>0</v>
      </c>
      <c r="AV219" s="170">
        <f t="shared" si="187"/>
        <v>0</v>
      </c>
      <c r="AW219" s="170">
        <f t="shared" si="187"/>
        <v>0</v>
      </c>
      <c r="AX219" s="170">
        <f t="shared" si="188"/>
        <v>0</v>
      </c>
      <c r="AY219" s="170">
        <f t="shared" si="188"/>
        <v>0</v>
      </c>
      <c r="AZ219" s="170">
        <f t="shared" si="188"/>
        <v>0</v>
      </c>
      <c r="BA219" s="170">
        <f t="shared" si="188"/>
        <v>0</v>
      </c>
      <c r="BB219" s="170">
        <f t="shared" si="188"/>
        <v>0</v>
      </c>
      <c r="BC219" s="170">
        <f t="shared" si="188"/>
        <v>0</v>
      </c>
      <c r="BD219" s="170">
        <f t="shared" si="188"/>
        <v>0</v>
      </c>
      <c r="BE219" s="170">
        <f t="shared" si="188"/>
        <v>0</v>
      </c>
      <c r="BF219" s="170">
        <f t="shared" si="188"/>
        <v>0</v>
      </c>
      <c r="BG219" s="170">
        <f t="shared" si="188"/>
        <v>0</v>
      </c>
      <c r="BH219" s="170">
        <f t="shared" si="189"/>
        <v>0</v>
      </c>
      <c r="BI219" s="170">
        <f t="shared" si="189"/>
        <v>0</v>
      </c>
      <c r="BJ219" s="170">
        <f t="shared" si="189"/>
        <v>0</v>
      </c>
      <c r="BK219" s="170">
        <f t="shared" si="189"/>
        <v>0</v>
      </c>
      <c r="BL219" s="170">
        <f t="shared" si="189"/>
        <v>0</v>
      </c>
      <c r="BM219" s="170">
        <f t="shared" si="189"/>
        <v>0</v>
      </c>
      <c r="BN219" s="170">
        <f t="shared" si="189"/>
        <v>0</v>
      </c>
      <c r="BO219" s="170">
        <f t="shared" si="189"/>
        <v>0</v>
      </c>
      <c r="BP219" s="170">
        <f t="shared" si="189"/>
        <v>0</v>
      </c>
      <c r="BQ219" s="170">
        <f t="shared" si="189"/>
        <v>0</v>
      </c>
      <c r="BR219" s="170">
        <f t="shared" si="190"/>
        <v>0</v>
      </c>
      <c r="BS219" s="170">
        <f t="shared" si="190"/>
        <v>0</v>
      </c>
      <c r="BT219" s="170">
        <f t="shared" si="190"/>
        <v>0</v>
      </c>
      <c r="BU219" s="170">
        <f t="shared" si="190"/>
        <v>0</v>
      </c>
      <c r="BV219" s="170">
        <f t="shared" si="190"/>
        <v>0</v>
      </c>
      <c r="BW219" s="170">
        <f t="shared" si="190"/>
        <v>0</v>
      </c>
      <c r="BX219" s="170">
        <f t="shared" si="190"/>
        <v>0</v>
      </c>
      <c r="BY219" s="170">
        <f t="shared" si="190"/>
        <v>0</v>
      </c>
      <c r="BZ219" s="170">
        <f t="shared" si="190"/>
        <v>0</v>
      </c>
      <c r="CA219" s="170">
        <f t="shared" si="190"/>
        <v>0</v>
      </c>
      <c r="CB219" s="170">
        <f t="shared" si="191"/>
        <v>0</v>
      </c>
      <c r="CC219" s="170">
        <f t="shared" si="191"/>
        <v>0</v>
      </c>
      <c r="CD219" s="170">
        <f t="shared" si="191"/>
        <v>0</v>
      </c>
      <c r="CE219" s="170">
        <f t="shared" si="191"/>
        <v>0</v>
      </c>
      <c r="CF219" s="170">
        <f t="shared" si="191"/>
        <v>0</v>
      </c>
      <c r="CG219" s="170">
        <f t="shared" si="191"/>
        <v>0</v>
      </c>
      <c r="CH219" s="170">
        <f t="shared" si="191"/>
        <v>0</v>
      </c>
    </row>
    <row r="220" spans="6:86" outlineLevel="1" x14ac:dyDescent="0.2">
      <c r="F220" s="96">
        <f>Ts_First_Fin_Yr-1+ROWS(F$215:F220)</f>
        <v>2029</v>
      </c>
      <c r="G220" s="18">
        <f t="shared" si="182"/>
        <v>5</v>
      </c>
      <c r="H220" s="45">
        <f t="shared" si="183"/>
        <v>16.265080940568449</v>
      </c>
      <c r="J220" s="170">
        <f t="shared" si="184"/>
        <v>0</v>
      </c>
      <c r="K220" s="170">
        <f t="shared" si="184"/>
        <v>0</v>
      </c>
      <c r="L220" s="170">
        <f t="shared" si="184"/>
        <v>0</v>
      </c>
      <c r="M220" s="170">
        <f t="shared" si="184"/>
        <v>0</v>
      </c>
      <c r="N220" s="170">
        <f t="shared" si="184"/>
        <v>0</v>
      </c>
      <c r="O220" s="170">
        <f t="shared" si="184"/>
        <v>0</v>
      </c>
      <c r="P220" s="170">
        <f t="shared" si="184"/>
        <v>3.2530161881136896</v>
      </c>
      <c r="Q220" s="170">
        <f t="shared" si="184"/>
        <v>3.2530161881136896</v>
      </c>
      <c r="R220" s="170">
        <f t="shared" si="184"/>
        <v>3.2530161881136896</v>
      </c>
      <c r="S220" s="170">
        <f t="shared" si="184"/>
        <v>3.2530161881136896</v>
      </c>
      <c r="T220" s="170">
        <f t="shared" si="185"/>
        <v>3.2530161881136896</v>
      </c>
      <c r="U220" s="170">
        <f t="shared" si="185"/>
        <v>0</v>
      </c>
      <c r="V220" s="170">
        <f t="shared" si="185"/>
        <v>0</v>
      </c>
      <c r="W220" s="170">
        <f t="shared" si="185"/>
        <v>0</v>
      </c>
      <c r="X220" s="170">
        <f t="shared" si="185"/>
        <v>0</v>
      </c>
      <c r="Y220" s="170">
        <f t="shared" si="185"/>
        <v>0</v>
      </c>
      <c r="Z220" s="170">
        <f t="shared" si="185"/>
        <v>0</v>
      </c>
      <c r="AA220" s="170">
        <f t="shared" si="185"/>
        <v>0</v>
      </c>
      <c r="AB220" s="170">
        <f t="shared" si="185"/>
        <v>0</v>
      </c>
      <c r="AC220" s="170">
        <f t="shared" si="185"/>
        <v>0</v>
      </c>
      <c r="AD220" s="170">
        <f t="shared" si="186"/>
        <v>0</v>
      </c>
      <c r="AE220" s="170">
        <f t="shared" si="186"/>
        <v>0</v>
      </c>
      <c r="AF220" s="170">
        <f t="shared" si="186"/>
        <v>0</v>
      </c>
      <c r="AG220" s="170">
        <f t="shared" si="186"/>
        <v>0</v>
      </c>
      <c r="AH220" s="170">
        <f t="shared" si="186"/>
        <v>0</v>
      </c>
      <c r="AI220" s="170">
        <f t="shared" si="186"/>
        <v>0</v>
      </c>
      <c r="AJ220" s="170">
        <f t="shared" si="186"/>
        <v>0</v>
      </c>
      <c r="AK220" s="170">
        <f t="shared" si="186"/>
        <v>0</v>
      </c>
      <c r="AL220" s="170">
        <f t="shared" si="186"/>
        <v>0</v>
      </c>
      <c r="AM220" s="170">
        <f t="shared" si="186"/>
        <v>0</v>
      </c>
      <c r="AN220" s="170">
        <f t="shared" si="187"/>
        <v>0</v>
      </c>
      <c r="AO220" s="170">
        <f t="shared" si="187"/>
        <v>0</v>
      </c>
      <c r="AP220" s="170">
        <f t="shared" si="187"/>
        <v>0</v>
      </c>
      <c r="AQ220" s="170">
        <f t="shared" si="187"/>
        <v>0</v>
      </c>
      <c r="AR220" s="170">
        <f t="shared" si="187"/>
        <v>0</v>
      </c>
      <c r="AS220" s="170">
        <f t="shared" si="187"/>
        <v>0</v>
      </c>
      <c r="AT220" s="170">
        <f t="shared" si="187"/>
        <v>0</v>
      </c>
      <c r="AU220" s="170">
        <f t="shared" si="187"/>
        <v>0</v>
      </c>
      <c r="AV220" s="170">
        <f t="shared" si="187"/>
        <v>0</v>
      </c>
      <c r="AW220" s="170">
        <f t="shared" si="187"/>
        <v>0</v>
      </c>
      <c r="AX220" s="170">
        <f t="shared" si="188"/>
        <v>0</v>
      </c>
      <c r="AY220" s="170">
        <f t="shared" si="188"/>
        <v>0</v>
      </c>
      <c r="AZ220" s="170">
        <f t="shared" si="188"/>
        <v>0</v>
      </c>
      <c r="BA220" s="170">
        <f t="shared" si="188"/>
        <v>0</v>
      </c>
      <c r="BB220" s="170">
        <f t="shared" si="188"/>
        <v>0</v>
      </c>
      <c r="BC220" s="170">
        <f t="shared" si="188"/>
        <v>0</v>
      </c>
      <c r="BD220" s="170">
        <f t="shared" si="188"/>
        <v>0</v>
      </c>
      <c r="BE220" s="170">
        <f t="shared" si="188"/>
        <v>0</v>
      </c>
      <c r="BF220" s="170">
        <f t="shared" si="188"/>
        <v>0</v>
      </c>
      <c r="BG220" s="170">
        <f t="shared" si="188"/>
        <v>0</v>
      </c>
      <c r="BH220" s="170">
        <f t="shared" si="189"/>
        <v>0</v>
      </c>
      <c r="BI220" s="170">
        <f t="shared" si="189"/>
        <v>0</v>
      </c>
      <c r="BJ220" s="170">
        <f t="shared" si="189"/>
        <v>0</v>
      </c>
      <c r="BK220" s="170">
        <f t="shared" si="189"/>
        <v>0</v>
      </c>
      <c r="BL220" s="170">
        <f t="shared" si="189"/>
        <v>0</v>
      </c>
      <c r="BM220" s="170">
        <f t="shared" si="189"/>
        <v>0</v>
      </c>
      <c r="BN220" s="170">
        <f t="shared" si="189"/>
        <v>0</v>
      </c>
      <c r="BO220" s="170">
        <f t="shared" si="189"/>
        <v>0</v>
      </c>
      <c r="BP220" s="170">
        <f t="shared" si="189"/>
        <v>0</v>
      </c>
      <c r="BQ220" s="170">
        <f t="shared" si="189"/>
        <v>0</v>
      </c>
      <c r="BR220" s="170">
        <f t="shared" si="190"/>
        <v>0</v>
      </c>
      <c r="BS220" s="170">
        <f t="shared" si="190"/>
        <v>0</v>
      </c>
      <c r="BT220" s="170">
        <f t="shared" si="190"/>
        <v>0</v>
      </c>
      <c r="BU220" s="170">
        <f t="shared" si="190"/>
        <v>0</v>
      </c>
      <c r="BV220" s="170">
        <f t="shared" si="190"/>
        <v>0</v>
      </c>
      <c r="BW220" s="170">
        <f t="shared" si="190"/>
        <v>0</v>
      </c>
      <c r="BX220" s="170">
        <f t="shared" si="190"/>
        <v>0</v>
      </c>
      <c r="BY220" s="170">
        <f t="shared" si="190"/>
        <v>0</v>
      </c>
      <c r="BZ220" s="170">
        <f t="shared" si="190"/>
        <v>0</v>
      </c>
      <c r="CA220" s="170">
        <f t="shared" si="190"/>
        <v>0</v>
      </c>
      <c r="CB220" s="170">
        <f t="shared" si="191"/>
        <v>0</v>
      </c>
      <c r="CC220" s="170">
        <f t="shared" si="191"/>
        <v>0</v>
      </c>
      <c r="CD220" s="170">
        <f t="shared" si="191"/>
        <v>0</v>
      </c>
      <c r="CE220" s="170">
        <f t="shared" si="191"/>
        <v>0</v>
      </c>
      <c r="CF220" s="170">
        <f t="shared" si="191"/>
        <v>0</v>
      </c>
      <c r="CG220" s="170">
        <f t="shared" si="191"/>
        <v>0</v>
      </c>
      <c r="CH220" s="170">
        <f t="shared" si="191"/>
        <v>0</v>
      </c>
    </row>
    <row r="221" spans="6:86" outlineLevel="1" x14ac:dyDescent="0.2">
      <c r="F221" s="96">
        <f>Ts_First_Fin_Yr-1+ROWS(F$215:F221)</f>
        <v>2030</v>
      </c>
      <c r="G221" s="18">
        <f t="shared" si="182"/>
        <v>5</v>
      </c>
      <c r="H221" s="45">
        <f t="shared" si="183"/>
        <v>16.265080940568449</v>
      </c>
      <c r="J221" s="170">
        <f t="shared" si="184"/>
        <v>0</v>
      </c>
      <c r="K221" s="170">
        <f t="shared" si="184"/>
        <v>0</v>
      </c>
      <c r="L221" s="170">
        <f t="shared" si="184"/>
        <v>0</v>
      </c>
      <c r="M221" s="170">
        <f t="shared" si="184"/>
        <v>0</v>
      </c>
      <c r="N221" s="170">
        <f t="shared" si="184"/>
        <v>0</v>
      </c>
      <c r="O221" s="170">
        <f t="shared" si="184"/>
        <v>0</v>
      </c>
      <c r="P221" s="170">
        <f t="shared" si="184"/>
        <v>0</v>
      </c>
      <c r="Q221" s="170">
        <f t="shared" si="184"/>
        <v>3.2530161881136896</v>
      </c>
      <c r="R221" s="170">
        <f t="shared" si="184"/>
        <v>3.2530161881136896</v>
      </c>
      <c r="S221" s="170">
        <f t="shared" si="184"/>
        <v>3.2530161881136896</v>
      </c>
      <c r="T221" s="170">
        <f t="shared" si="185"/>
        <v>3.2530161881136896</v>
      </c>
      <c r="U221" s="170">
        <f t="shared" si="185"/>
        <v>3.2530161881136896</v>
      </c>
      <c r="V221" s="170">
        <f t="shared" si="185"/>
        <v>0</v>
      </c>
      <c r="W221" s="170">
        <f t="shared" si="185"/>
        <v>0</v>
      </c>
      <c r="X221" s="170">
        <f t="shared" si="185"/>
        <v>0</v>
      </c>
      <c r="Y221" s="170">
        <f t="shared" si="185"/>
        <v>0</v>
      </c>
      <c r="Z221" s="170">
        <f t="shared" si="185"/>
        <v>0</v>
      </c>
      <c r="AA221" s="170">
        <f t="shared" si="185"/>
        <v>0</v>
      </c>
      <c r="AB221" s="170">
        <f t="shared" si="185"/>
        <v>0</v>
      </c>
      <c r="AC221" s="170">
        <f t="shared" si="185"/>
        <v>0</v>
      </c>
      <c r="AD221" s="170">
        <f t="shared" si="186"/>
        <v>0</v>
      </c>
      <c r="AE221" s="170">
        <f t="shared" si="186"/>
        <v>0</v>
      </c>
      <c r="AF221" s="170">
        <f t="shared" si="186"/>
        <v>0</v>
      </c>
      <c r="AG221" s="170">
        <f t="shared" si="186"/>
        <v>0</v>
      </c>
      <c r="AH221" s="170">
        <f t="shared" si="186"/>
        <v>0</v>
      </c>
      <c r="AI221" s="170">
        <f t="shared" si="186"/>
        <v>0</v>
      </c>
      <c r="AJ221" s="170">
        <f t="shared" si="186"/>
        <v>0</v>
      </c>
      <c r="AK221" s="170">
        <f t="shared" si="186"/>
        <v>0</v>
      </c>
      <c r="AL221" s="170">
        <f t="shared" si="186"/>
        <v>0</v>
      </c>
      <c r="AM221" s="170">
        <f t="shared" si="186"/>
        <v>0</v>
      </c>
      <c r="AN221" s="170">
        <f t="shared" si="187"/>
        <v>0</v>
      </c>
      <c r="AO221" s="170">
        <f t="shared" si="187"/>
        <v>0</v>
      </c>
      <c r="AP221" s="170">
        <f t="shared" si="187"/>
        <v>0</v>
      </c>
      <c r="AQ221" s="170">
        <f t="shared" si="187"/>
        <v>0</v>
      </c>
      <c r="AR221" s="170">
        <f t="shared" si="187"/>
        <v>0</v>
      </c>
      <c r="AS221" s="170">
        <f t="shared" si="187"/>
        <v>0</v>
      </c>
      <c r="AT221" s="170">
        <f t="shared" si="187"/>
        <v>0</v>
      </c>
      <c r="AU221" s="170">
        <f t="shared" si="187"/>
        <v>0</v>
      </c>
      <c r="AV221" s="170">
        <f t="shared" si="187"/>
        <v>0</v>
      </c>
      <c r="AW221" s="170">
        <f t="shared" si="187"/>
        <v>0</v>
      </c>
      <c r="AX221" s="170">
        <f t="shared" si="188"/>
        <v>0</v>
      </c>
      <c r="AY221" s="170">
        <f t="shared" si="188"/>
        <v>0</v>
      </c>
      <c r="AZ221" s="170">
        <f t="shared" si="188"/>
        <v>0</v>
      </c>
      <c r="BA221" s="170">
        <f t="shared" si="188"/>
        <v>0</v>
      </c>
      <c r="BB221" s="170">
        <f t="shared" si="188"/>
        <v>0</v>
      </c>
      <c r="BC221" s="170">
        <f t="shared" si="188"/>
        <v>0</v>
      </c>
      <c r="BD221" s="170">
        <f t="shared" si="188"/>
        <v>0</v>
      </c>
      <c r="BE221" s="170">
        <f t="shared" si="188"/>
        <v>0</v>
      </c>
      <c r="BF221" s="170">
        <f t="shared" si="188"/>
        <v>0</v>
      </c>
      <c r="BG221" s="170">
        <f t="shared" si="188"/>
        <v>0</v>
      </c>
      <c r="BH221" s="170">
        <f t="shared" si="189"/>
        <v>0</v>
      </c>
      <c r="BI221" s="170">
        <f t="shared" si="189"/>
        <v>0</v>
      </c>
      <c r="BJ221" s="170">
        <f t="shared" si="189"/>
        <v>0</v>
      </c>
      <c r="BK221" s="170">
        <f t="shared" si="189"/>
        <v>0</v>
      </c>
      <c r="BL221" s="170">
        <f t="shared" si="189"/>
        <v>0</v>
      </c>
      <c r="BM221" s="170">
        <f t="shared" si="189"/>
        <v>0</v>
      </c>
      <c r="BN221" s="170">
        <f t="shared" si="189"/>
        <v>0</v>
      </c>
      <c r="BO221" s="170">
        <f t="shared" si="189"/>
        <v>0</v>
      </c>
      <c r="BP221" s="170">
        <f t="shared" si="189"/>
        <v>0</v>
      </c>
      <c r="BQ221" s="170">
        <f t="shared" si="189"/>
        <v>0</v>
      </c>
      <c r="BR221" s="170">
        <f t="shared" si="190"/>
        <v>0</v>
      </c>
      <c r="BS221" s="170">
        <f t="shared" si="190"/>
        <v>0</v>
      </c>
      <c r="BT221" s="170">
        <f t="shared" si="190"/>
        <v>0</v>
      </c>
      <c r="BU221" s="170">
        <f t="shared" si="190"/>
        <v>0</v>
      </c>
      <c r="BV221" s="170">
        <f t="shared" si="190"/>
        <v>0</v>
      </c>
      <c r="BW221" s="170">
        <f t="shared" si="190"/>
        <v>0</v>
      </c>
      <c r="BX221" s="170">
        <f t="shared" si="190"/>
        <v>0</v>
      </c>
      <c r="BY221" s="170">
        <f t="shared" si="190"/>
        <v>0</v>
      </c>
      <c r="BZ221" s="170">
        <f t="shared" si="190"/>
        <v>0</v>
      </c>
      <c r="CA221" s="170">
        <f t="shared" si="190"/>
        <v>0</v>
      </c>
      <c r="CB221" s="170">
        <f t="shared" si="191"/>
        <v>0</v>
      </c>
      <c r="CC221" s="170">
        <f t="shared" si="191"/>
        <v>0</v>
      </c>
      <c r="CD221" s="170">
        <f t="shared" si="191"/>
        <v>0</v>
      </c>
      <c r="CE221" s="170">
        <f t="shared" si="191"/>
        <v>0</v>
      </c>
      <c r="CF221" s="170">
        <f t="shared" si="191"/>
        <v>0</v>
      </c>
      <c r="CG221" s="170">
        <f t="shared" si="191"/>
        <v>0</v>
      </c>
      <c r="CH221" s="170">
        <f t="shared" si="191"/>
        <v>0</v>
      </c>
    </row>
    <row r="222" spans="6:86" outlineLevel="1" x14ac:dyDescent="0.2">
      <c r="F222" s="96">
        <f>Ts_First_Fin_Yr-1+ROWS(F$215:F222)</f>
        <v>2031</v>
      </c>
      <c r="G222" s="18">
        <f t="shared" si="182"/>
        <v>5</v>
      </c>
      <c r="H222" s="45">
        <f t="shared" si="183"/>
        <v>15.451826893540026</v>
      </c>
      <c r="J222" s="170">
        <f t="shared" si="184"/>
        <v>0</v>
      </c>
      <c r="K222" s="170">
        <f t="shared" si="184"/>
        <v>0</v>
      </c>
      <c r="L222" s="170">
        <f t="shared" si="184"/>
        <v>0</v>
      </c>
      <c r="M222" s="170">
        <f t="shared" si="184"/>
        <v>0</v>
      </c>
      <c r="N222" s="170">
        <f t="shared" si="184"/>
        <v>0</v>
      </c>
      <c r="O222" s="170">
        <f t="shared" si="184"/>
        <v>0</v>
      </c>
      <c r="P222" s="170">
        <f t="shared" si="184"/>
        <v>0</v>
      </c>
      <c r="Q222" s="170">
        <f t="shared" si="184"/>
        <v>0</v>
      </c>
      <c r="R222" s="170">
        <f t="shared" si="184"/>
        <v>3.0903653787080052</v>
      </c>
      <c r="S222" s="170">
        <f t="shared" si="184"/>
        <v>3.0903653787080052</v>
      </c>
      <c r="T222" s="170">
        <f t="shared" si="185"/>
        <v>3.0903653787080052</v>
      </c>
      <c r="U222" s="170">
        <f t="shared" si="185"/>
        <v>3.0903653787080052</v>
      </c>
      <c r="V222" s="170">
        <f t="shared" si="185"/>
        <v>3.0903653787080052</v>
      </c>
      <c r="W222" s="170">
        <f t="shared" si="185"/>
        <v>0</v>
      </c>
      <c r="X222" s="170">
        <f t="shared" si="185"/>
        <v>0</v>
      </c>
      <c r="Y222" s="170">
        <f t="shared" si="185"/>
        <v>0</v>
      </c>
      <c r="Z222" s="170">
        <f t="shared" si="185"/>
        <v>0</v>
      </c>
      <c r="AA222" s="170">
        <f t="shared" si="185"/>
        <v>0</v>
      </c>
      <c r="AB222" s="170">
        <f t="shared" si="185"/>
        <v>0</v>
      </c>
      <c r="AC222" s="170">
        <f t="shared" si="185"/>
        <v>0</v>
      </c>
      <c r="AD222" s="170">
        <f t="shared" si="186"/>
        <v>0</v>
      </c>
      <c r="AE222" s="170">
        <f t="shared" si="186"/>
        <v>0</v>
      </c>
      <c r="AF222" s="170">
        <f t="shared" si="186"/>
        <v>0</v>
      </c>
      <c r="AG222" s="170">
        <f t="shared" si="186"/>
        <v>0</v>
      </c>
      <c r="AH222" s="170">
        <f t="shared" si="186"/>
        <v>0</v>
      </c>
      <c r="AI222" s="170">
        <f t="shared" si="186"/>
        <v>0</v>
      </c>
      <c r="AJ222" s="170">
        <f t="shared" si="186"/>
        <v>0</v>
      </c>
      <c r="AK222" s="170">
        <f t="shared" si="186"/>
        <v>0</v>
      </c>
      <c r="AL222" s="170">
        <f t="shared" si="186"/>
        <v>0</v>
      </c>
      <c r="AM222" s="170">
        <f t="shared" si="186"/>
        <v>0</v>
      </c>
      <c r="AN222" s="170">
        <f t="shared" si="187"/>
        <v>0</v>
      </c>
      <c r="AO222" s="170">
        <f t="shared" si="187"/>
        <v>0</v>
      </c>
      <c r="AP222" s="170">
        <f t="shared" si="187"/>
        <v>0</v>
      </c>
      <c r="AQ222" s="170">
        <f t="shared" si="187"/>
        <v>0</v>
      </c>
      <c r="AR222" s="170">
        <f t="shared" si="187"/>
        <v>0</v>
      </c>
      <c r="AS222" s="170">
        <f t="shared" si="187"/>
        <v>0</v>
      </c>
      <c r="AT222" s="170">
        <f t="shared" si="187"/>
        <v>0</v>
      </c>
      <c r="AU222" s="170">
        <f t="shared" si="187"/>
        <v>0</v>
      </c>
      <c r="AV222" s="170">
        <f t="shared" si="187"/>
        <v>0</v>
      </c>
      <c r="AW222" s="170">
        <f t="shared" si="187"/>
        <v>0</v>
      </c>
      <c r="AX222" s="170">
        <f t="shared" si="188"/>
        <v>0</v>
      </c>
      <c r="AY222" s="170">
        <f t="shared" si="188"/>
        <v>0</v>
      </c>
      <c r="AZ222" s="170">
        <f t="shared" si="188"/>
        <v>0</v>
      </c>
      <c r="BA222" s="170">
        <f t="shared" si="188"/>
        <v>0</v>
      </c>
      <c r="BB222" s="170">
        <f t="shared" si="188"/>
        <v>0</v>
      </c>
      <c r="BC222" s="170">
        <f t="shared" si="188"/>
        <v>0</v>
      </c>
      <c r="BD222" s="170">
        <f t="shared" si="188"/>
        <v>0</v>
      </c>
      <c r="BE222" s="170">
        <f t="shared" si="188"/>
        <v>0</v>
      </c>
      <c r="BF222" s="170">
        <f t="shared" si="188"/>
        <v>0</v>
      </c>
      <c r="BG222" s="170">
        <f t="shared" si="188"/>
        <v>0</v>
      </c>
      <c r="BH222" s="170">
        <f t="shared" si="189"/>
        <v>0</v>
      </c>
      <c r="BI222" s="170">
        <f t="shared" si="189"/>
        <v>0</v>
      </c>
      <c r="BJ222" s="170">
        <f t="shared" si="189"/>
        <v>0</v>
      </c>
      <c r="BK222" s="170">
        <f t="shared" si="189"/>
        <v>0</v>
      </c>
      <c r="BL222" s="170">
        <f t="shared" si="189"/>
        <v>0</v>
      </c>
      <c r="BM222" s="170">
        <f t="shared" si="189"/>
        <v>0</v>
      </c>
      <c r="BN222" s="170">
        <f t="shared" si="189"/>
        <v>0</v>
      </c>
      <c r="BO222" s="170">
        <f t="shared" si="189"/>
        <v>0</v>
      </c>
      <c r="BP222" s="170">
        <f t="shared" si="189"/>
        <v>0</v>
      </c>
      <c r="BQ222" s="170">
        <f t="shared" si="189"/>
        <v>0</v>
      </c>
      <c r="BR222" s="170">
        <f t="shared" si="190"/>
        <v>0</v>
      </c>
      <c r="BS222" s="170">
        <f t="shared" si="190"/>
        <v>0</v>
      </c>
      <c r="BT222" s="170">
        <f t="shared" si="190"/>
        <v>0</v>
      </c>
      <c r="BU222" s="170">
        <f t="shared" si="190"/>
        <v>0</v>
      </c>
      <c r="BV222" s="170">
        <f t="shared" si="190"/>
        <v>0</v>
      </c>
      <c r="BW222" s="170">
        <f t="shared" si="190"/>
        <v>0</v>
      </c>
      <c r="BX222" s="170">
        <f t="shared" si="190"/>
        <v>0</v>
      </c>
      <c r="BY222" s="170">
        <f t="shared" si="190"/>
        <v>0</v>
      </c>
      <c r="BZ222" s="170">
        <f t="shared" si="190"/>
        <v>0</v>
      </c>
      <c r="CA222" s="170">
        <f t="shared" si="190"/>
        <v>0</v>
      </c>
      <c r="CB222" s="170">
        <f t="shared" si="191"/>
        <v>0</v>
      </c>
      <c r="CC222" s="170">
        <f t="shared" si="191"/>
        <v>0</v>
      </c>
      <c r="CD222" s="170">
        <f t="shared" si="191"/>
        <v>0</v>
      </c>
      <c r="CE222" s="170">
        <f t="shared" si="191"/>
        <v>0</v>
      </c>
      <c r="CF222" s="170">
        <f t="shared" si="191"/>
        <v>0</v>
      </c>
      <c r="CG222" s="170">
        <f t="shared" si="191"/>
        <v>0</v>
      </c>
      <c r="CH222" s="170">
        <f t="shared" si="191"/>
        <v>0</v>
      </c>
    </row>
    <row r="223" spans="6:86" outlineLevel="1" x14ac:dyDescent="0.2">
      <c r="F223" s="96">
        <f>Ts_First_Fin_Yr-1+ROWS(F$215:F223)</f>
        <v>2032</v>
      </c>
      <c r="G223" s="18">
        <f t="shared" si="182"/>
        <v>5</v>
      </c>
      <c r="H223" s="45">
        <f t="shared" si="183"/>
        <v>14.638572846511602</v>
      </c>
      <c r="J223" s="170">
        <f t="shared" si="184"/>
        <v>0</v>
      </c>
      <c r="K223" s="170">
        <f t="shared" si="184"/>
        <v>0</v>
      </c>
      <c r="L223" s="170">
        <f t="shared" si="184"/>
        <v>0</v>
      </c>
      <c r="M223" s="170">
        <f t="shared" si="184"/>
        <v>0</v>
      </c>
      <c r="N223" s="170">
        <f t="shared" si="184"/>
        <v>0</v>
      </c>
      <c r="O223" s="170">
        <f t="shared" si="184"/>
        <v>0</v>
      </c>
      <c r="P223" s="170">
        <f t="shared" si="184"/>
        <v>0</v>
      </c>
      <c r="Q223" s="170">
        <f t="shared" si="184"/>
        <v>0</v>
      </c>
      <c r="R223" s="170">
        <f t="shared" si="184"/>
        <v>0</v>
      </c>
      <c r="S223" s="170">
        <f t="shared" si="184"/>
        <v>2.9277145693023203</v>
      </c>
      <c r="T223" s="170">
        <f t="shared" si="185"/>
        <v>2.9277145693023203</v>
      </c>
      <c r="U223" s="170">
        <f t="shared" si="185"/>
        <v>2.9277145693023203</v>
      </c>
      <c r="V223" s="170">
        <f t="shared" si="185"/>
        <v>2.9277145693023203</v>
      </c>
      <c r="W223" s="170">
        <f t="shared" si="185"/>
        <v>2.9277145693023203</v>
      </c>
      <c r="X223" s="170">
        <f t="shared" si="185"/>
        <v>0</v>
      </c>
      <c r="Y223" s="170">
        <f t="shared" si="185"/>
        <v>0</v>
      </c>
      <c r="Z223" s="170">
        <f t="shared" si="185"/>
        <v>0</v>
      </c>
      <c r="AA223" s="170">
        <f t="shared" si="185"/>
        <v>0</v>
      </c>
      <c r="AB223" s="170">
        <f t="shared" si="185"/>
        <v>0</v>
      </c>
      <c r="AC223" s="170">
        <f t="shared" si="185"/>
        <v>0</v>
      </c>
      <c r="AD223" s="170">
        <f t="shared" si="186"/>
        <v>0</v>
      </c>
      <c r="AE223" s="170">
        <f t="shared" si="186"/>
        <v>0</v>
      </c>
      <c r="AF223" s="170">
        <f t="shared" si="186"/>
        <v>0</v>
      </c>
      <c r="AG223" s="170">
        <f t="shared" si="186"/>
        <v>0</v>
      </c>
      <c r="AH223" s="170">
        <f t="shared" si="186"/>
        <v>0</v>
      </c>
      <c r="AI223" s="170">
        <f t="shared" si="186"/>
        <v>0</v>
      </c>
      <c r="AJ223" s="170">
        <f t="shared" si="186"/>
        <v>0</v>
      </c>
      <c r="AK223" s="170">
        <f t="shared" si="186"/>
        <v>0</v>
      </c>
      <c r="AL223" s="170">
        <f t="shared" si="186"/>
        <v>0</v>
      </c>
      <c r="AM223" s="170">
        <f t="shared" si="186"/>
        <v>0</v>
      </c>
      <c r="AN223" s="170">
        <f t="shared" si="187"/>
        <v>0</v>
      </c>
      <c r="AO223" s="170">
        <f t="shared" si="187"/>
        <v>0</v>
      </c>
      <c r="AP223" s="170">
        <f t="shared" si="187"/>
        <v>0</v>
      </c>
      <c r="AQ223" s="170">
        <f t="shared" si="187"/>
        <v>0</v>
      </c>
      <c r="AR223" s="170">
        <f t="shared" si="187"/>
        <v>0</v>
      </c>
      <c r="AS223" s="170">
        <f t="shared" si="187"/>
        <v>0</v>
      </c>
      <c r="AT223" s="170">
        <f t="shared" si="187"/>
        <v>0</v>
      </c>
      <c r="AU223" s="170">
        <f t="shared" si="187"/>
        <v>0</v>
      </c>
      <c r="AV223" s="170">
        <f t="shared" si="187"/>
        <v>0</v>
      </c>
      <c r="AW223" s="170">
        <f t="shared" si="187"/>
        <v>0</v>
      </c>
      <c r="AX223" s="170">
        <f t="shared" si="188"/>
        <v>0</v>
      </c>
      <c r="AY223" s="170">
        <f t="shared" si="188"/>
        <v>0</v>
      </c>
      <c r="AZ223" s="170">
        <f t="shared" si="188"/>
        <v>0</v>
      </c>
      <c r="BA223" s="170">
        <f t="shared" si="188"/>
        <v>0</v>
      </c>
      <c r="BB223" s="170">
        <f t="shared" si="188"/>
        <v>0</v>
      </c>
      <c r="BC223" s="170">
        <f t="shared" si="188"/>
        <v>0</v>
      </c>
      <c r="BD223" s="170">
        <f t="shared" si="188"/>
        <v>0</v>
      </c>
      <c r="BE223" s="170">
        <f t="shared" si="188"/>
        <v>0</v>
      </c>
      <c r="BF223" s="170">
        <f t="shared" si="188"/>
        <v>0</v>
      </c>
      <c r="BG223" s="170">
        <f t="shared" si="188"/>
        <v>0</v>
      </c>
      <c r="BH223" s="170">
        <f t="shared" si="189"/>
        <v>0</v>
      </c>
      <c r="BI223" s="170">
        <f t="shared" si="189"/>
        <v>0</v>
      </c>
      <c r="BJ223" s="170">
        <f t="shared" si="189"/>
        <v>0</v>
      </c>
      <c r="BK223" s="170">
        <f t="shared" si="189"/>
        <v>0</v>
      </c>
      <c r="BL223" s="170">
        <f t="shared" si="189"/>
        <v>0</v>
      </c>
      <c r="BM223" s="170">
        <f t="shared" si="189"/>
        <v>0</v>
      </c>
      <c r="BN223" s="170">
        <f t="shared" si="189"/>
        <v>0</v>
      </c>
      <c r="BO223" s="170">
        <f t="shared" si="189"/>
        <v>0</v>
      </c>
      <c r="BP223" s="170">
        <f t="shared" si="189"/>
        <v>0</v>
      </c>
      <c r="BQ223" s="170">
        <f t="shared" si="189"/>
        <v>0</v>
      </c>
      <c r="BR223" s="170">
        <f t="shared" si="190"/>
        <v>0</v>
      </c>
      <c r="BS223" s="170">
        <f t="shared" si="190"/>
        <v>0</v>
      </c>
      <c r="BT223" s="170">
        <f t="shared" si="190"/>
        <v>0</v>
      </c>
      <c r="BU223" s="170">
        <f t="shared" si="190"/>
        <v>0</v>
      </c>
      <c r="BV223" s="170">
        <f t="shared" si="190"/>
        <v>0</v>
      </c>
      <c r="BW223" s="170">
        <f t="shared" si="190"/>
        <v>0</v>
      </c>
      <c r="BX223" s="170">
        <f t="shared" si="190"/>
        <v>0</v>
      </c>
      <c r="BY223" s="170">
        <f t="shared" si="190"/>
        <v>0</v>
      </c>
      <c r="BZ223" s="170">
        <f t="shared" si="190"/>
        <v>0</v>
      </c>
      <c r="CA223" s="170">
        <f t="shared" si="190"/>
        <v>0</v>
      </c>
      <c r="CB223" s="170">
        <f t="shared" si="191"/>
        <v>0</v>
      </c>
      <c r="CC223" s="170">
        <f t="shared" si="191"/>
        <v>0</v>
      </c>
      <c r="CD223" s="170">
        <f t="shared" si="191"/>
        <v>0</v>
      </c>
      <c r="CE223" s="170">
        <f t="shared" si="191"/>
        <v>0</v>
      </c>
      <c r="CF223" s="170">
        <f t="shared" si="191"/>
        <v>0</v>
      </c>
      <c r="CG223" s="170">
        <f t="shared" si="191"/>
        <v>0</v>
      </c>
      <c r="CH223" s="170">
        <f t="shared" si="191"/>
        <v>0</v>
      </c>
    </row>
    <row r="224" spans="6:86" outlineLevel="1" x14ac:dyDescent="0.2">
      <c r="F224" s="96">
        <f>Ts_First_Fin_Yr-1+ROWS(F$215:F224)</f>
        <v>2033</v>
      </c>
      <c r="G224" s="18">
        <f t="shared" si="182"/>
        <v>5</v>
      </c>
      <c r="H224" s="45">
        <f t="shared" si="183"/>
        <v>13.825318799483179</v>
      </c>
      <c r="J224" s="170">
        <f t="shared" si="184"/>
        <v>0</v>
      </c>
      <c r="K224" s="170">
        <f t="shared" si="184"/>
        <v>0</v>
      </c>
      <c r="L224" s="170">
        <f t="shared" si="184"/>
        <v>0</v>
      </c>
      <c r="M224" s="170">
        <f t="shared" si="184"/>
        <v>0</v>
      </c>
      <c r="N224" s="170">
        <f t="shared" si="184"/>
        <v>0</v>
      </c>
      <c r="O224" s="170">
        <f t="shared" si="184"/>
        <v>0</v>
      </c>
      <c r="P224" s="170">
        <f t="shared" si="184"/>
        <v>0</v>
      </c>
      <c r="Q224" s="170">
        <f t="shared" si="184"/>
        <v>0</v>
      </c>
      <c r="R224" s="170">
        <f t="shared" si="184"/>
        <v>0</v>
      </c>
      <c r="S224" s="170">
        <f t="shared" si="184"/>
        <v>0</v>
      </c>
      <c r="T224" s="170">
        <f t="shared" si="185"/>
        <v>2.7650637598966359</v>
      </c>
      <c r="U224" s="170">
        <f t="shared" si="185"/>
        <v>2.7650637598966359</v>
      </c>
      <c r="V224" s="170">
        <f t="shared" si="185"/>
        <v>2.7650637598966359</v>
      </c>
      <c r="W224" s="170">
        <f t="shared" si="185"/>
        <v>2.7650637598966359</v>
      </c>
      <c r="X224" s="170">
        <f t="shared" si="185"/>
        <v>2.7650637598966359</v>
      </c>
      <c r="Y224" s="170">
        <f t="shared" si="185"/>
        <v>0</v>
      </c>
      <c r="Z224" s="170">
        <f t="shared" si="185"/>
        <v>0</v>
      </c>
      <c r="AA224" s="170">
        <f t="shared" si="185"/>
        <v>0</v>
      </c>
      <c r="AB224" s="170">
        <f t="shared" si="185"/>
        <v>0</v>
      </c>
      <c r="AC224" s="170">
        <f t="shared" si="185"/>
        <v>0</v>
      </c>
      <c r="AD224" s="170">
        <f t="shared" si="186"/>
        <v>0</v>
      </c>
      <c r="AE224" s="170">
        <f t="shared" si="186"/>
        <v>0</v>
      </c>
      <c r="AF224" s="170">
        <f t="shared" si="186"/>
        <v>0</v>
      </c>
      <c r="AG224" s="170">
        <f t="shared" si="186"/>
        <v>0</v>
      </c>
      <c r="AH224" s="170">
        <f t="shared" si="186"/>
        <v>0</v>
      </c>
      <c r="AI224" s="170">
        <f t="shared" si="186"/>
        <v>0</v>
      </c>
      <c r="AJ224" s="170">
        <f t="shared" si="186"/>
        <v>0</v>
      </c>
      <c r="AK224" s="170">
        <f t="shared" si="186"/>
        <v>0</v>
      </c>
      <c r="AL224" s="170">
        <f t="shared" si="186"/>
        <v>0</v>
      </c>
      <c r="AM224" s="170">
        <f t="shared" si="186"/>
        <v>0</v>
      </c>
      <c r="AN224" s="170">
        <f t="shared" si="187"/>
        <v>0</v>
      </c>
      <c r="AO224" s="170">
        <f t="shared" si="187"/>
        <v>0</v>
      </c>
      <c r="AP224" s="170">
        <f t="shared" si="187"/>
        <v>0</v>
      </c>
      <c r="AQ224" s="170">
        <f t="shared" si="187"/>
        <v>0</v>
      </c>
      <c r="AR224" s="170">
        <f t="shared" si="187"/>
        <v>0</v>
      </c>
      <c r="AS224" s="170">
        <f t="shared" si="187"/>
        <v>0</v>
      </c>
      <c r="AT224" s="170">
        <f t="shared" si="187"/>
        <v>0</v>
      </c>
      <c r="AU224" s="170">
        <f t="shared" si="187"/>
        <v>0</v>
      </c>
      <c r="AV224" s="170">
        <f t="shared" si="187"/>
        <v>0</v>
      </c>
      <c r="AW224" s="170">
        <f t="shared" si="187"/>
        <v>0</v>
      </c>
      <c r="AX224" s="170">
        <f t="shared" si="188"/>
        <v>0</v>
      </c>
      <c r="AY224" s="170">
        <f t="shared" si="188"/>
        <v>0</v>
      </c>
      <c r="AZ224" s="170">
        <f t="shared" si="188"/>
        <v>0</v>
      </c>
      <c r="BA224" s="170">
        <f t="shared" si="188"/>
        <v>0</v>
      </c>
      <c r="BB224" s="170">
        <f t="shared" si="188"/>
        <v>0</v>
      </c>
      <c r="BC224" s="170">
        <f t="shared" si="188"/>
        <v>0</v>
      </c>
      <c r="BD224" s="170">
        <f t="shared" si="188"/>
        <v>0</v>
      </c>
      <c r="BE224" s="170">
        <f t="shared" si="188"/>
        <v>0</v>
      </c>
      <c r="BF224" s="170">
        <f t="shared" si="188"/>
        <v>0</v>
      </c>
      <c r="BG224" s="170">
        <f t="shared" si="188"/>
        <v>0</v>
      </c>
      <c r="BH224" s="170">
        <f t="shared" si="189"/>
        <v>0</v>
      </c>
      <c r="BI224" s="170">
        <f t="shared" si="189"/>
        <v>0</v>
      </c>
      <c r="BJ224" s="170">
        <f t="shared" si="189"/>
        <v>0</v>
      </c>
      <c r="BK224" s="170">
        <f t="shared" si="189"/>
        <v>0</v>
      </c>
      <c r="BL224" s="170">
        <f t="shared" si="189"/>
        <v>0</v>
      </c>
      <c r="BM224" s="170">
        <f t="shared" si="189"/>
        <v>0</v>
      </c>
      <c r="BN224" s="170">
        <f t="shared" si="189"/>
        <v>0</v>
      </c>
      <c r="BO224" s="170">
        <f t="shared" si="189"/>
        <v>0</v>
      </c>
      <c r="BP224" s="170">
        <f t="shared" si="189"/>
        <v>0</v>
      </c>
      <c r="BQ224" s="170">
        <f t="shared" si="189"/>
        <v>0</v>
      </c>
      <c r="BR224" s="170">
        <f t="shared" si="190"/>
        <v>0</v>
      </c>
      <c r="BS224" s="170">
        <f t="shared" si="190"/>
        <v>0</v>
      </c>
      <c r="BT224" s="170">
        <f t="shared" si="190"/>
        <v>0</v>
      </c>
      <c r="BU224" s="170">
        <f t="shared" si="190"/>
        <v>0</v>
      </c>
      <c r="BV224" s="170">
        <f t="shared" si="190"/>
        <v>0</v>
      </c>
      <c r="BW224" s="170">
        <f t="shared" si="190"/>
        <v>0</v>
      </c>
      <c r="BX224" s="170">
        <f t="shared" si="190"/>
        <v>0</v>
      </c>
      <c r="BY224" s="170">
        <f t="shared" si="190"/>
        <v>0</v>
      </c>
      <c r="BZ224" s="170">
        <f t="shared" si="190"/>
        <v>0</v>
      </c>
      <c r="CA224" s="170">
        <f t="shared" si="190"/>
        <v>0</v>
      </c>
      <c r="CB224" s="170">
        <f t="shared" si="191"/>
        <v>0</v>
      </c>
      <c r="CC224" s="170">
        <f t="shared" si="191"/>
        <v>0</v>
      </c>
      <c r="CD224" s="170">
        <f t="shared" si="191"/>
        <v>0</v>
      </c>
      <c r="CE224" s="170">
        <f t="shared" si="191"/>
        <v>0</v>
      </c>
      <c r="CF224" s="170">
        <f t="shared" si="191"/>
        <v>0</v>
      </c>
      <c r="CG224" s="170">
        <f t="shared" si="191"/>
        <v>0</v>
      </c>
      <c r="CH224" s="170">
        <f t="shared" si="191"/>
        <v>0</v>
      </c>
    </row>
    <row r="225" spans="6:86" outlineLevel="1" x14ac:dyDescent="0.2">
      <c r="F225" s="96">
        <f>Ts_First_Fin_Yr-1+ROWS(F$215:F225)</f>
        <v>2034</v>
      </c>
      <c r="G225" s="18">
        <f t="shared" si="182"/>
        <v>5</v>
      </c>
      <c r="H225" s="45">
        <f t="shared" si="183"/>
        <v>13.012064752454757</v>
      </c>
      <c r="J225" s="170">
        <f t="shared" ref="J225:S234" si="192">IF(OR(J$9&lt;=$F225,J$9&gt;($F225+$G225)),0,INDEX($J$209:$CH$209,MATCH($F225,$J$9:$CH$9,0))/$G225)</f>
        <v>0</v>
      </c>
      <c r="K225" s="170">
        <f t="shared" si="192"/>
        <v>0</v>
      </c>
      <c r="L225" s="170">
        <f t="shared" si="192"/>
        <v>0</v>
      </c>
      <c r="M225" s="170">
        <f t="shared" si="192"/>
        <v>0</v>
      </c>
      <c r="N225" s="170">
        <f t="shared" si="192"/>
        <v>0</v>
      </c>
      <c r="O225" s="170">
        <f t="shared" si="192"/>
        <v>0</v>
      </c>
      <c r="P225" s="170">
        <f t="shared" si="192"/>
        <v>0</v>
      </c>
      <c r="Q225" s="170">
        <f t="shared" si="192"/>
        <v>0</v>
      </c>
      <c r="R225" s="170">
        <f t="shared" si="192"/>
        <v>0</v>
      </c>
      <c r="S225" s="170">
        <f t="shared" si="192"/>
        <v>0</v>
      </c>
      <c r="T225" s="170">
        <f t="shared" ref="T225:AC234" si="193">IF(OR(T$9&lt;=$F225,T$9&gt;($F225+$G225)),0,INDEX($J$209:$CH$209,MATCH($F225,$J$9:$CH$9,0))/$G225)</f>
        <v>0</v>
      </c>
      <c r="U225" s="170">
        <f t="shared" si="193"/>
        <v>2.6024129504909514</v>
      </c>
      <c r="V225" s="170">
        <f t="shared" si="193"/>
        <v>2.6024129504909514</v>
      </c>
      <c r="W225" s="170">
        <f t="shared" si="193"/>
        <v>2.6024129504909514</v>
      </c>
      <c r="X225" s="170">
        <f t="shared" si="193"/>
        <v>2.6024129504909514</v>
      </c>
      <c r="Y225" s="170">
        <f t="shared" si="193"/>
        <v>2.6024129504909514</v>
      </c>
      <c r="Z225" s="170">
        <f t="shared" si="193"/>
        <v>0</v>
      </c>
      <c r="AA225" s="170">
        <f t="shared" si="193"/>
        <v>0</v>
      </c>
      <c r="AB225" s="170">
        <f t="shared" si="193"/>
        <v>0</v>
      </c>
      <c r="AC225" s="170">
        <f t="shared" si="193"/>
        <v>0</v>
      </c>
      <c r="AD225" s="170">
        <f t="shared" ref="AD225:AM234" si="194">IF(OR(AD$9&lt;=$F225,AD$9&gt;($F225+$G225)),0,INDEX($J$209:$CH$209,MATCH($F225,$J$9:$CH$9,0))/$G225)</f>
        <v>0</v>
      </c>
      <c r="AE225" s="170">
        <f t="shared" si="194"/>
        <v>0</v>
      </c>
      <c r="AF225" s="170">
        <f t="shared" si="194"/>
        <v>0</v>
      </c>
      <c r="AG225" s="170">
        <f t="shared" si="194"/>
        <v>0</v>
      </c>
      <c r="AH225" s="170">
        <f t="shared" si="194"/>
        <v>0</v>
      </c>
      <c r="AI225" s="170">
        <f t="shared" si="194"/>
        <v>0</v>
      </c>
      <c r="AJ225" s="170">
        <f t="shared" si="194"/>
        <v>0</v>
      </c>
      <c r="AK225" s="170">
        <f t="shared" si="194"/>
        <v>0</v>
      </c>
      <c r="AL225" s="170">
        <f t="shared" si="194"/>
        <v>0</v>
      </c>
      <c r="AM225" s="170">
        <f t="shared" si="194"/>
        <v>0</v>
      </c>
      <c r="AN225" s="170">
        <f t="shared" ref="AN225:AW234" si="195">IF(OR(AN$9&lt;=$F225,AN$9&gt;($F225+$G225)),0,INDEX($J$209:$CH$209,MATCH($F225,$J$9:$CH$9,0))/$G225)</f>
        <v>0</v>
      </c>
      <c r="AO225" s="170">
        <f t="shared" si="195"/>
        <v>0</v>
      </c>
      <c r="AP225" s="170">
        <f t="shared" si="195"/>
        <v>0</v>
      </c>
      <c r="AQ225" s="170">
        <f t="shared" si="195"/>
        <v>0</v>
      </c>
      <c r="AR225" s="170">
        <f t="shared" si="195"/>
        <v>0</v>
      </c>
      <c r="AS225" s="170">
        <f t="shared" si="195"/>
        <v>0</v>
      </c>
      <c r="AT225" s="170">
        <f t="shared" si="195"/>
        <v>0</v>
      </c>
      <c r="AU225" s="170">
        <f t="shared" si="195"/>
        <v>0</v>
      </c>
      <c r="AV225" s="170">
        <f t="shared" si="195"/>
        <v>0</v>
      </c>
      <c r="AW225" s="170">
        <f t="shared" si="195"/>
        <v>0</v>
      </c>
      <c r="AX225" s="170">
        <f t="shared" ref="AX225:BG234" si="196">IF(OR(AX$9&lt;=$F225,AX$9&gt;($F225+$G225)),0,INDEX($J$209:$CH$209,MATCH($F225,$J$9:$CH$9,0))/$G225)</f>
        <v>0</v>
      </c>
      <c r="AY225" s="170">
        <f t="shared" si="196"/>
        <v>0</v>
      </c>
      <c r="AZ225" s="170">
        <f t="shared" si="196"/>
        <v>0</v>
      </c>
      <c r="BA225" s="170">
        <f t="shared" si="196"/>
        <v>0</v>
      </c>
      <c r="BB225" s="170">
        <f t="shared" si="196"/>
        <v>0</v>
      </c>
      <c r="BC225" s="170">
        <f t="shared" si="196"/>
        <v>0</v>
      </c>
      <c r="BD225" s="170">
        <f t="shared" si="196"/>
        <v>0</v>
      </c>
      <c r="BE225" s="170">
        <f t="shared" si="196"/>
        <v>0</v>
      </c>
      <c r="BF225" s="170">
        <f t="shared" si="196"/>
        <v>0</v>
      </c>
      <c r="BG225" s="170">
        <f t="shared" si="196"/>
        <v>0</v>
      </c>
      <c r="BH225" s="170">
        <f t="shared" ref="BH225:BQ234" si="197">IF(OR(BH$9&lt;=$F225,BH$9&gt;($F225+$G225)),0,INDEX($J$209:$CH$209,MATCH($F225,$J$9:$CH$9,0))/$G225)</f>
        <v>0</v>
      </c>
      <c r="BI225" s="170">
        <f t="shared" si="197"/>
        <v>0</v>
      </c>
      <c r="BJ225" s="170">
        <f t="shared" si="197"/>
        <v>0</v>
      </c>
      <c r="BK225" s="170">
        <f t="shared" si="197"/>
        <v>0</v>
      </c>
      <c r="BL225" s="170">
        <f t="shared" si="197"/>
        <v>0</v>
      </c>
      <c r="BM225" s="170">
        <f t="shared" si="197"/>
        <v>0</v>
      </c>
      <c r="BN225" s="170">
        <f t="shared" si="197"/>
        <v>0</v>
      </c>
      <c r="BO225" s="170">
        <f t="shared" si="197"/>
        <v>0</v>
      </c>
      <c r="BP225" s="170">
        <f t="shared" si="197"/>
        <v>0</v>
      </c>
      <c r="BQ225" s="170">
        <f t="shared" si="197"/>
        <v>0</v>
      </c>
      <c r="BR225" s="170">
        <f t="shared" ref="BR225:CA234" si="198">IF(OR(BR$9&lt;=$F225,BR$9&gt;($F225+$G225)),0,INDEX($J$209:$CH$209,MATCH($F225,$J$9:$CH$9,0))/$G225)</f>
        <v>0</v>
      </c>
      <c r="BS225" s="170">
        <f t="shared" si="198"/>
        <v>0</v>
      </c>
      <c r="BT225" s="170">
        <f t="shared" si="198"/>
        <v>0</v>
      </c>
      <c r="BU225" s="170">
        <f t="shared" si="198"/>
        <v>0</v>
      </c>
      <c r="BV225" s="170">
        <f t="shared" si="198"/>
        <v>0</v>
      </c>
      <c r="BW225" s="170">
        <f t="shared" si="198"/>
        <v>0</v>
      </c>
      <c r="BX225" s="170">
        <f t="shared" si="198"/>
        <v>0</v>
      </c>
      <c r="BY225" s="170">
        <f t="shared" si="198"/>
        <v>0</v>
      </c>
      <c r="BZ225" s="170">
        <f t="shared" si="198"/>
        <v>0</v>
      </c>
      <c r="CA225" s="170">
        <f t="shared" si="198"/>
        <v>0</v>
      </c>
      <c r="CB225" s="170">
        <f t="shared" ref="CB225:CH234" si="199">IF(OR(CB$9&lt;=$F225,CB$9&gt;($F225+$G225)),0,INDEX($J$209:$CH$209,MATCH($F225,$J$9:$CH$9,0))/$G225)</f>
        <v>0</v>
      </c>
      <c r="CC225" s="170">
        <f t="shared" si="199"/>
        <v>0</v>
      </c>
      <c r="CD225" s="170">
        <f t="shared" si="199"/>
        <v>0</v>
      </c>
      <c r="CE225" s="170">
        <f t="shared" si="199"/>
        <v>0</v>
      </c>
      <c r="CF225" s="170">
        <f t="shared" si="199"/>
        <v>0</v>
      </c>
      <c r="CG225" s="170">
        <f t="shared" si="199"/>
        <v>0</v>
      </c>
      <c r="CH225" s="170">
        <f t="shared" si="199"/>
        <v>0</v>
      </c>
    </row>
    <row r="226" spans="6:86" outlineLevel="1" x14ac:dyDescent="0.2">
      <c r="F226" s="96">
        <f>Ts_First_Fin_Yr-1+ROWS(F$215:F226)</f>
        <v>2035</v>
      </c>
      <c r="G226" s="18">
        <f t="shared" si="182"/>
        <v>5</v>
      </c>
      <c r="H226" s="45">
        <f t="shared" si="183"/>
        <v>12.198810705426334</v>
      </c>
      <c r="J226" s="170">
        <f t="shared" si="192"/>
        <v>0</v>
      </c>
      <c r="K226" s="170">
        <f t="shared" si="192"/>
        <v>0</v>
      </c>
      <c r="L226" s="170">
        <f t="shared" si="192"/>
        <v>0</v>
      </c>
      <c r="M226" s="170">
        <f t="shared" si="192"/>
        <v>0</v>
      </c>
      <c r="N226" s="170">
        <f t="shared" si="192"/>
        <v>0</v>
      </c>
      <c r="O226" s="170">
        <f t="shared" si="192"/>
        <v>0</v>
      </c>
      <c r="P226" s="170">
        <f t="shared" si="192"/>
        <v>0</v>
      </c>
      <c r="Q226" s="170">
        <f t="shared" si="192"/>
        <v>0</v>
      </c>
      <c r="R226" s="170">
        <f t="shared" si="192"/>
        <v>0</v>
      </c>
      <c r="S226" s="170">
        <f t="shared" si="192"/>
        <v>0</v>
      </c>
      <c r="T226" s="170">
        <f t="shared" si="193"/>
        <v>0</v>
      </c>
      <c r="U226" s="170">
        <f t="shared" si="193"/>
        <v>0</v>
      </c>
      <c r="V226" s="170">
        <f t="shared" si="193"/>
        <v>2.439762141085267</v>
      </c>
      <c r="W226" s="170">
        <f t="shared" si="193"/>
        <v>2.439762141085267</v>
      </c>
      <c r="X226" s="170">
        <f t="shared" si="193"/>
        <v>2.439762141085267</v>
      </c>
      <c r="Y226" s="170">
        <f t="shared" si="193"/>
        <v>2.439762141085267</v>
      </c>
      <c r="Z226" s="170">
        <f t="shared" si="193"/>
        <v>2.439762141085267</v>
      </c>
      <c r="AA226" s="170">
        <f t="shared" si="193"/>
        <v>0</v>
      </c>
      <c r="AB226" s="170">
        <f t="shared" si="193"/>
        <v>0</v>
      </c>
      <c r="AC226" s="170">
        <f t="shared" si="193"/>
        <v>0</v>
      </c>
      <c r="AD226" s="170">
        <f t="shared" si="194"/>
        <v>0</v>
      </c>
      <c r="AE226" s="170">
        <f t="shared" si="194"/>
        <v>0</v>
      </c>
      <c r="AF226" s="170">
        <f t="shared" si="194"/>
        <v>0</v>
      </c>
      <c r="AG226" s="170">
        <f t="shared" si="194"/>
        <v>0</v>
      </c>
      <c r="AH226" s="170">
        <f t="shared" si="194"/>
        <v>0</v>
      </c>
      <c r="AI226" s="170">
        <f t="shared" si="194"/>
        <v>0</v>
      </c>
      <c r="AJ226" s="170">
        <f t="shared" si="194"/>
        <v>0</v>
      </c>
      <c r="AK226" s="170">
        <f t="shared" si="194"/>
        <v>0</v>
      </c>
      <c r="AL226" s="170">
        <f t="shared" si="194"/>
        <v>0</v>
      </c>
      <c r="AM226" s="170">
        <f t="shared" si="194"/>
        <v>0</v>
      </c>
      <c r="AN226" s="170">
        <f t="shared" si="195"/>
        <v>0</v>
      </c>
      <c r="AO226" s="170">
        <f t="shared" si="195"/>
        <v>0</v>
      </c>
      <c r="AP226" s="170">
        <f t="shared" si="195"/>
        <v>0</v>
      </c>
      <c r="AQ226" s="170">
        <f t="shared" si="195"/>
        <v>0</v>
      </c>
      <c r="AR226" s="170">
        <f t="shared" si="195"/>
        <v>0</v>
      </c>
      <c r="AS226" s="170">
        <f t="shared" si="195"/>
        <v>0</v>
      </c>
      <c r="AT226" s="170">
        <f t="shared" si="195"/>
        <v>0</v>
      </c>
      <c r="AU226" s="170">
        <f t="shared" si="195"/>
        <v>0</v>
      </c>
      <c r="AV226" s="170">
        <f t="shared" si="195"/>
        <v>0</v>
      </c>
      <c r="AW226" s="170">
        <f t="shared" si="195"/>
        <v>0</v>
      </c>
      <c r="AX226" s="170">
        <f t="shared" si="196"/>
        <v>0</v>
      </c>
      <c r="AY226" s="170">
        <f t="shared" si="196"/>
        <v>0</v>
      </c>
      <c r="AZ226" s="170">
        <f t="shared" si="196"/>
        <v>0</v>
      </c>
      <c r="BA226" s="170">
        <f t="shared" si="196"/>
        <v>0</v>
      </c>
      <c r="BB226" s="170">
        <f t="shared" si="196"/>
        <v>0</v>
      </c>
      <c r="BC226" s="170">
        <f t="shared" si="196"/>
        <v>0</v>
      </c>
      <c r="BD226" s="170">
        <f t="shared" si="196"/>
        <v>0</v>
      </c>
      <c r="BE226" s="170">
        <f t="shared" si="196"/>
        <v>0</v>
      </c>
      <c r="BF226" s="170">
        <f t="shared" si="196"/>
        <v>0</v>
      </c>
      <c r="BG226" s="170">
        <f t="shared" si="196"/>
        <v>0</v>
      </c>
      <c r="BH226" s="170">
        <f t="shared" si="197"/>
        <v>0</v>
      </c>
      <c r="BI226" s="170">
        <f t="shared" si="197"/>
        <v>0</v>
      </c>
      <c r="BJ226" s="170">
        <f t="shared" si="197"/>
        <v>0</v>
      </c>
      <c r="BK226" s="170">
        <f t="shared" si="197"/>
        <v>0</v>
      </c>
      <c r="BL226" s="170">
        <f t="shared" si="197"/>
        <v>0</v>
      </c>
      <c r="BM226" s="170">
        <f t="shared" si="197"/>
        <v>0</v>
      </c>
      <c r="BN226" s="170">
        <f t="shared" si="197"/>
        <v>0</v>
      </c>
      <c r="BO226" s="170">
        <f t="shared" si="197"/>
        <v>0</v>
      </c>
      <c r="BP226" s="170">
        <f t="shared" si="197"/>
        <v>0</v>
      </c>
      <c r="BQ226" s="170">
        <f t="shared" si="197"/>
        <v>0</v>
      </c>
      <c r="BR226" s="170">
        <f t="shared" si="198"/>
        <v>0</v>
      </c>
      <c r="BS226" s="170">
        <f t="shared" si="198"/>
        <v>0</v>
      </c>
      <c r="BT226" s="170">
        <f t="shared" si="198"/>
        <v>0</v>
      </c>
      <c r="BU226" s="170">
        <f t="shared" si="198"/>
        <v>0</v>
      </c>
      <c r="BV226" s="170">
        <f t="shared" si="198"/>
        <v>0</v>
      </c>
      <c r="BW226" s="170">
        <f t="shared" si="198"/>
        <v>0</v>
      </c>
      <c r="BX226" s="170">
        <f t="shared" si="198"/>
        <v>0</v>
      </c>
      <c r="BY226" s="170">
        <f t="shared" si="198"/>
        <v>0</v>
      </c>
      <c r="BZ226" s="170">
        <f t="shared" si="198"/>
        <v>0</v>
      </c>
      <c r="CA226" s="170">
        <f t="shared" si="198"/>
        <v>0</v>
      </c>
      <c r="CB226" s="170">
        <f t="shared" si="199"/>
        <v>0</v>
      </c>
      <c r="CC226" s="170">
        <f t="shared" si="199"/>
        <v>0</v>
      </c>
      <c r="CD226" s="170">
        <f t="shared" si="199"/>
        <v>0</v>
      </c>
      <c r="CE226" s="170">
        <f t="shared" si="199"/>
        <v>0</v>
      </c>
      <c r="CF226" s="170">
        <f t="shared" si="199"/>
        <v>0</v>
      </c>
      <c r="CG226" s="170">
        <f t="shared" si="199"/>
        <v>0</v>
      </c>
      <c r="CH226" s="170">
        <f t="shared" si="199"/>
        <v>0</v>
      </c>
    </row>
    <row r="227" spans="6:86" outlineLevel="1" x14ac:dyDescent="0.2">
      <c r="F227" s="96">
        <f>Ts_First_Fin_Yr-1+ROWS(F$215:F227)</f>
        <v>2036</v>
      </c>
      <c r="G227" s="18">
        <f t="shared" si="182"/>
        <v>5</v>
      </c>
      <c r="H227" s="45">
        <f t="shared" si="183"/>
        <v>11.38555665839791</v>
      </c>
      <c r="J227" s="170">
        <f t="shared" si="192"/>
        <v>0</v>
      </c>
      <c r="K227" s="170">
        <f t="shared" si="192"/>
        <v>0</v>
      </c>
      <c r="L227" s="170">
        <f t="shared" si="192"/>
        <v>0</v>
      </c>
      <c r="M227" s="170">
        <f t="shared" si="192"/>
        <v>0</v>
      </c>
      <c r="N227" s="170">
        <f t="shared" si="192"/>
        <v>0</v>
      </c>
      <c r="O227" s="170">
        <f t="shared" si="192"/>
        <v>0</v>
      </c>
      <c r="P227" s="170">
        <f t="shared" si="192"/>
        <v>0</v>
      </c>
      <c r="Q227" s="170">
        <f t="shared" si="192"/>
        <v>0</v>
      </c>
      <c r="R227" s="170">
        <f t="shared" si="192"/>
        <v>0</v>
      </c>
      <c r="S227" s="170">
        <f t="shared" si="192"/>
        <v>0</v>
      </c>
      <c r="T227" s="170">
        <f t="shared" si="193"/>
        <v>0</v>
      </c>
      <c r="U227" s="170">
        <f t="shared" si="193"/>
        <v>0</v>
      </c>
      <c r="V227" s="170">
        <f t="shared" si="193"/>
        <v>0</v>
      </c>
      <c r="W227" s="170">
        <f t="shared" si="193"/>
        <v>2.2771113316795821</v>
      </c>
      <c r="X227" s="170">
        <f t="shared" si="193"/>
        <v>2.2771113316795821</v>
      </c>
      <c r="Y227" s="170">
        <f t="shared" si="193"/>
        <v>2.2771113316795821</v>
      </c>
      <c r="Z227" s="170">
        <f t="shared" si="193"/>
        <v>2.2771113316795821</v>
      </c>
      <c r="AA227" s="170">
        <f t="shared" si="193"/>
        <v>2.2771113316795821</v>
      </c>
      <c r="AB227" s="170">
        <f t="shared" si="193"/>
        <v>0</v>
      </c>
      <c r="AC227" s="170">
        <f t="shared" si="193"/>
        <v>0</v>
      </c>
      <c r="AD227" s="170">
        <f t="shared" si="194"/>
        <v>0</v>
      </c>
      <c r="AE227" s="170">
        <f t="shared" si="194"/>
        <v>0</v>
      </c>
      <c r="AF227" s="170">
        <f t="shared" si="194"/>
        <v>0</v>
      </c>
      <c r="AG227" s="170">
        <f t="shared" si="194"/>
        <v>0</v>
      </c>
      <c r="AH227" s="170">
        <f t="shared" si="194"/>
        <v>0</v>
      </c>
      <c r="AI227" s="170">
        <f t="shared" si="194"/>
        <v>0</v>
      </c>
      <c r="AJ227" s="170">
        <f t="shared" si="194"/>
        <v>0</v>
      </c>
      <c r="AK227" s="170">
        <f t="shared" si="194"/>
        <v>0</v>
      </c>
      <c r="AL227" s="170">
        <f t="shared" si="194"/>
        <v>0</v>
      </c>
      <c r="AM227" s="170">
        <f t="shared" si="194"/>
        <v>0</v>
      </c>
      <c r="AN227" s="170">
        <f t="shared" si="195"/>
        <v>0</v>
      </c>
      <c r="AO227" s="170">
        <f t="shared" si="195"/>
        <v>0</v>
      </c>
      <c r="AP227" s="170">
        <f t="shared" si="195"/>
        <v>0</v>
      </c>
      <c r="AQ227" s="170">
        <f t="shared" si="195"/>
        <v>0</v>
      </c>
      <c r="AR227" s="170">
        <f t="shared" si="195"/>
        <v>0</v>
      </c>
      <c r="AS227" s="170">
        <f t="shared" si="195"/>
        <v>0</v>
      </c>
      <c r="AT227" s="170">
        <f t="shared" si="195"/>
        <v>0</v>
      </c>
      <c r="AU227" s="170">
        <f t="shared" si="195"/>
        <v>0</v>
      </c>
      <c r="AV227" s="170">
        <f t="shared" si="195"/>
        <v>0</v>
      </c>
      <c r="AW227" s="170">
        <f t="shared" si="195"/>
        <v>0</v>
      </c>
      <c r="AX227" s="170">
        <f t="shared" si="196"/>
        <v>0</v>
      </c>
      <c r="AY227" s="170">
        <f t="shared" si="196"/>
        <v>0</v>
      </c>
      <c r="AZ227" s="170">
        <f t="shared" si="196"/>
        <v>0</v>
      </c>
      <c r="BA227" s="170">
        <f t="shared" si="196"/>
        <v>0</v>
      </c>
      <c r="BB227" s="170">
        <f t="shared" si="196"/>
        <v>0</v>
      </c>
      <c r="BC227" s="170">
        <f t="shared" si="196"/>
        <v>0</v>
      </c>
      <c r="BD227" s="170">
        <f t="shared" si="196"/>
        <v>0</v>
      </c>
      <c r="BE227" s="170">
        <f t="shared" si="196"/>
        <v>0</v>
      </c>
      <c r="BF227" s="170">
        <f t="shared" si="196"/>
        <v>0</v>
      </c>
      <c r="BG227" s="170">
        <f t="shared" si="196"/>
        <v>0</v>
      </c>
      <c r="BH227" s="170">
        <f t="shared" si="197"/>
        <v>0</v>
      </c>
      <c r="BI227" s="170">
        <f t="shared" si="197"/>
        <v>0</v>
      </c>
      <c r="BJ227" s="170">
        <f t="shared" si="197"/>
        <v>0</v>
      </c>
      <c r="BK227" s="170">
        <f t="shared" si="197"/>
        <v>0</v>
      </c>
      <c r="BL227" s="170">
        <f t="shared" si="197"/>
        <v>0</v>
      </c>
      <c r="BM227" s="170">
        <f t="shared" si="197"/>
        <v>0</v>
      </c>
      <c r="BN227" s="170">
        <f t="shared" si="197"/>
        <v>0</v>
      </c>
      <c r="BO227" s="170">
        <f t="shared" si="197"/>
        <v>0</v>
      </c>
      <c r="BP227" s="170">
        <f t="shared" si="197"/>
        <v>0</v>
      </c>
      <c r="BQ227" s="170">
        <f t="shared" si="197"/>
        <v>0</v>
      </c>
      <c r="BR227" s="170">
        <f t="shared" si="198"/>
        <v>0</v>
      </c>
      <c r="BS227" s="170">
        <f t="shared" si="198"/>
        <v>0</v>
      </c>
      <c r="BT227" s="170">
        <f t="shared" si="198"/>
        <v>0</v>
      </c>
      <c r="BU227" s="170">
        <f t="shared" si="198"/>
        <v>0</v>
      </c>
      <c r="BV227" s="170">
        <f t="shared" si="198"/>
        <v>0</v>
      </c>
      <c r="BW227" s="170">
        <f t="shared" si="198"/>
        <v>0</v>
      </c>
      <c r="BX227" s="170">
        <f t="shared" si="198"/>
        <v>0</v>
      </c>
      <c r="BY227" s="170">
        <f t="shared" si="198"/>
        <v>0</v>
      </c>
      <c r="BZ227" s="170">
        <f t="shared" si="198"/>
        <v>0</v>
      </c>
      <c r="CA227" s="170">
        <f t="shared" si="198"/>
        <v>0</v>
      </c>
      <c r="CB227" s="170">
        <f t="shared" si="199"/>
        <v>0</v>
      </c>
      <c r="CC227" s="170">
        <f t="shared" si="199"/>
        <v>0</v>
      </c>
      <c r="CD227" s="170">
        <f t="shared" si="199"/>
        <v>0</v>
      </c>
      <c r="CE227" s="170">
        <f t="shared" si="199"/>
        <v>0</v>
      </c>
      <c r="CF227" s="170">
        <f t="shared" si="199"/>
        <v>0</v>
      </c>
      <c r="CG227" s="170">
        <f t="shared" si="199"/>
        <v>0</v>
      </c>
      <c r="CH227" s="170">
        <f t="shared" si="199"/>
        <v>0</v>
      </c>
    </row>
    <row r="228" spans="6:86" outlineLevel="1" x14ac:dyDescent="0.2">
      <c r="F228" s="96">
        <f>Ts_First_Fin_Yr-1+ROWS(F$215:F228)</f>
        <v>2037</v>
      </c>
      <c r="G228" s="18">
        <f t="shared" si="182"/>
        <v>5</v>
      </c>
      <c r="H228" s="45">
        <f t="shared" si="183"/>
        <v>10.572302611369487</v>
      </c>
      <c r="J228" s="170">
        <f t="shared" si="192"/>
        <v>0</v>
      </c>
      <c r="K228" s="170">
        <f t="shared" si="192"/>
        <v>0</v>
      </c>
      <c r="L228" s="170">
        <f t="shared" si="192"/>
        <v>0</v>
      </c>
      <c r="M228" s="170">
        <f t="shared" si="192"/>
        <v>0</v>
      </c>
      <c r="N228" s="170">
        <f t="shared" si="192"/>
        <v>0</v>
      </c>
      <c r="O228" s="170">
        <f t="shared" si="192"/>
        <v>0</v>
      </c>
      <c r="P228" s="170">
        <f t="shared" si="192"/>
        <v>0</v>
      </c>
      <c r="Q228" s="170">
        <f t="shared" si="192"/>
        <v>0</v>
      </c>
      <c r="R228" s="170">
        <f t="shared" si="192"/>
        <v>0</v>
      </c>
      <c r="S228" s="170">
        <f t="shared" si="192"/>
        <v>0</v>
      </c>
      <c r="T228" s="170">
        <f t="shared" si="193"/>
        <v>0</v>
      </c>
      <c r="U228" s="170">
        <f t="shared" si="193"/>
        <v>0</v>
      </c>
      <c r="V228" s="170">
        <f t="shared" si="193"/>
        <v>0</v>
      </c>
      <c r="W228" s="170">
        <f t="shared" si="193"/>
        <v>0</v>
      </c>
      <c r="X228" s="170">
        <f t="shared" si="193"/>
        <v>2.1144605222738972</v>
      </c>
      <c r="Y228" s="170">
        <f t="shared" si="193"/>
        <v>2.1144605222738972</v>
      </c>
      <c r="Z228" s="170">
        <f t="shared" si="193"/>
        <v>2.1144605222738972</v>
      </c>
      <c r="AA228" s="170">
        <f t="shared" si="193"/>
        <v>2.1144605222738972</v>
      </c>
      <c r="AB228" s="170">
        <f t="shared" si="193"/>
        <v>2.1144605222738972</v>
      </c>
      <c r="AC228" s="170">
        <f t="shared" si="193"/>
        <v>0</v>
      </c>
      <c r="AD228" s="170">
        <f t="shared" si="194"/>
        <v>0</v>
      </c>
      <c r="AE228" s="170">
        <f t="shared" si="194"/>
        <v>0</v>
      </c>
      <c r="AF228" s="170">
        <f t="shared" si="194"/>
        <v>0</v>
      </c>
      <c r="AG228" s="170">
        <f t="shared" si="194"/>
        <v>0</v>
      </c>
      <c r="AH228" s="170">
        <f t="shared" si="194"/>
        <v>0</v>
      </c>
      <c r="AI228" s="170">
        <f t="shared" si="194"/>
        <v>0</v>
      </c>
      <c r="AJ228" s="170">
        <f t="shared" si="194"/>
        <v>0</v>
      </c>
      <c r="AK228" s="170">
        <f t="shared" si="194"/>
        <v>0</v>
      </c>
      <c r="AL228" s="170">
        <f t="shared" si="194"/>
        <v>0</v>
      </c>
      <c r="AM228" s="170">
        <f t="shared" si="194"/>
        <v>0</v>
      </c>
      <c r="AN228" s="170">
        <f t="shared" si="195"/>
        <v>0</v>
      </c>
      <c r="AO228" s="170">
        <f t="shared" si="195"/>
        <v>0</v>
      </c>
      <c r="AP228" s="170">
        <f t="shared" si="195"/>
        <v>0</v>
      </c>
      <c r="AQ228" s="170">
        <f t="shared" si="195"/>
        <v>0</v>
      </c>
      <c r="AR228" s="170">
        <f t="shared" si="195"/>
        <v>0</v>
      </c>
      <c r="AS228" s="170">
        <f t="shared" si="195"/>
        <v>0</v>
      </c>
      <c r="AT228" s="170">
        <f t="shared" si="195"/>
        <v>0</v>
      </c>
      <c r="AU228" s="170">
        <f t="shared" si="195"/>
        <v>0</v>
      </c>
      <c r="AV228" s="170">
        <f t="shared" si="195"/>
        <v>0</v>
      </c>
      <c r="AW228" s="170">
        <f t="shared" si="195"/>
        <v>0</v>
      </c>
      <c r="AX228" s="170">
        <f t="shared" si="196"/>
        <v>0</v>
      </c>
      <c r="AY228" s="170">
        <f t="shared" si="196"/>
        <v>0</v>
      </c>
      <c r="AZ228" s="170">
        <f t="shared" si="196"/>
        <v>0</v>
      </c>
      <c r="BA228" s="170">
        <f t="shared" si="196"/>
        <v>0</v>
      </c>
      <c r="BB228" s="170">
        <f t="shared" si="196"/>
        <v>0</v>
      </c>
      <c r="BC228" s="170">
        <f t="shared" si="196"/>
        <v>0</v>
      </c>
      <c r="BD228" s="170">
        <f t="shared" si="196"/>
        <v>0</v>
      </c>
      <c r="BE228" s="170">
        <f t="shared" si="196"/>
        <v>0</v>
      </c>
      <c r="BF228" s="170">
        <f t="shared" si="196"/>
        <v>0</v>
      </c>
      <c r="BG228" s="170">
        <f t="shared" si="196"/>
        <v>0</v>
      </c>
      <c r="BH228" s="170">
        <f t="shared" si="197"/>
        <v>0</v>
      </c>
      <c r="BI228" s="170">
        <f t="shared" si="197"/>
        <v>0</v>
      </c>
      <c r="BJ228" s="170">
        <f t="shared" si="197"/>
        <v>0</v>
      </c>
      <c r="BK228" s="170">
        <f t="shared" si="197"/>
        <v>0</v>
      </c>
      <c r="BL228" s="170">
        <f t="shared" si="197"/>
        <v>0</v>
      </c>
      <c r="BM228" s="170">
        <f t="shared" si="197"/>
        <v>0</v>
      </c>
      <c r="BN228" s="170">
        <f t="shared" si="197"/>
        <v>0</v>
      </c>
      <c r="BO228" s="170">
        <f t="shared" si="197"/>
        <v>0</v>
      </c>
      <c r="BP228" s="170">
        <f t="shared" si="197"/>
        <v>0</v>
      </c>
      <c r="BQ228" s="170">
        <f t="shared" si="197"/>
        <v>0</v>
      </c>
      <c r="BR228" s="170">
        <f t="shared" si="198"/>
        <v>0</v>
      </c>
      <c r="BS228" s="170">
        <f t="shared" si="198"/>
        <v>0</v>
      </c>
      <c r="BT228" s="170">
        <f t="shared" si="198"/>
        <v>0</v>
      </c>
      <c r="BU228" s="170">
        <f t="shared" si="198"/>
        <v>0</v>
      </c>
      <c r="BV228" s="170">
        <f t="shared" si="198"/>
        <v>0</v>
      </c>
      <c r="BW228" s="170">
        <f t="shared" si="198"/>
        <v>0</v>
      </c>
      <c r="BX228" s="170">
        <f t="shared" si="198"/>
        <v>0</v>
      </c>
      <c r="BY228" s="170">
        <f t="shared" si="198"/>
        <v>0</v>
      </c>
      <c r="BZ228" s="170">
        <f t="shared" si="198"/>
        <v>0</v>
      </c>
      <c r="CA228" s="170">
        <f t="shared" si="198"/>
        <v>0</v>
      </c>
      <c r="CB228" s="170">
        <f t="shared" si="199"/>
        <v>0</v>
      </c>
      <c r="CC228" s="170">
        <f t="shared" si="199"/>
        <v>0</v>
      </c>
      <c r="CD228" s="170">
        <f t="shared" si="199"/>
        <v>0</v>
      </c>
      <c r="CE228" s="170">
        <f t="shared" si="199"/>
        <v>0</v>
      </c>
      <c r="CF228" s="170">
        <f t="shared" si="199"/>
        <v>0</v>
      </c>
      <c r="CG228" s="170">
        <f t="shared" si="199"/>
        <v>0</v>
      </c>
      <c r="CH228" s="170">
        <f t="shared" si="199"/>
        <v>0</v>
      </c>
    </row>
    <row r="229" spans="6:86" outlineLevel="1" x14ac:dyDescent="0.2">
      <c r="F229" s="96">
        <f>Ts_First_Fin_Yr-1+ROWS(F$215:F229)</f>
        <v>2038</v>
      </c>
      <c r="G229" s="18">
        <f t="shared" si="182"/>
        <v>5</v>
      </c>
      <c r="H229" s="45">
        <f t="shared" si="183"/>
        <v>9.7590485643410645</v>
      </c>
      <c r="J229" s="170">
        <f t="shared" si="192"/>
        <v>0</v>
      </c>
      <c r="K229" s="170">
        <f t="shared" si="192"/>
        <v>0</v>
      </c>
      <c r="L229" s="170">
        <f t="shared" si="192"/>
        <v>0</v>
      </c>
      <c r="M229" s="170">
        <f t="shared" si="192"/>
        <v>0</v>
      </c>
      <c r="N229" s="170">
        <f t="shared" si="192"/>
        <v>0</v>
      </c>
      <c r="O229" s="170">
        <f t="shared" si="192"/>
        <v>0</v>
      </c>
      <c r="P229" s="170">
        <f t="shared" si="192"/>
        <v>0</v>
      </c>
      <c r="Q229" s="170">
        <f t="shared" si="192"/>
        <v>0</v>
      </c>
      <c r="R229" s="170">
        <f t="shared" si="192"/>
        <v>0</v>
      </c>
      <c r="S229" s="170">
        <f t="shared" si="192"/>
        <v>0</v>
      </c>
      <c r="T229" s="170">
        <f t="shared" si="193"/>
        <v>0</v>
      </c>
      <c r="U229" s="170">
        <f t="shared" si="193"/>
        <v>0</v>
      </c>
      <c r="V229" s="170">
        <f t="shared" si="193"/>
        <v>0</v>
      </c>
      <c r="W229" s="170">
        <f t="shared" si="193"/>
        <v>0</v>
      </c>
      <c r="X229" s="170">
        <f t="shared" si="193"/>
        <v>0</v>
      </c>
      <c r="Y229" s="170">
        <f t="shared" si="193"/>
        <v>1.9518097128682128</v>
      </c>
      <c r="Z229" s="170">
        <f t="shared" si="193"/>
        <v>1.9518097128682128</v>
      </c>
      <c r="AA229" s="170">
        <f t="shared" si="193"/>
        <v>1.9518097128682128</v>
      </c>
      <c r="AB229" s="170">
        <f t="shared" si="193"/>
        <v>1.9518097128682128</v>
      </c>
      <c r="AC229" s="170">
        <f t="shared" si="193"/>
        <v>1.9518097128682128</v>
      </c>
      <c r="AD229" s="170">
        <f t="shared" si="194"/>
        <v>0</v>
      </c>
      <c r="AE229" s="170">
        <f t="shared" si="194"/>
        <v>0</v>
      </c>
      <c r="AF229" s="170">
        <f t="shared" si="194"/>
        <v>0</v>
      </c>
      <c r="AG229" s="170">
        <f t="shared" si="194"/>
        <v>0</v>
      </c>
      <c r="AH229" s="170">
        <f t="shared" si="194"/>
        <v>0</v>
      </c>
      <c r="AI229" s="170">
        <f t="shared" si="194"/>
        <v>0</v>
      </c>
      <c r="AJ229" s="170">
        <f t="shared" si="194"/>
        <v>0</v>
      </c>
      <c r="AK229" s="170">
        <f t="shared" si="194"/>
        <v>0</v>
      </c>
      <c r="AL229" s="170">
        <f t="shared" si="194"/>
        <v>0</v>
      </c>
      <c r="AM229" s="170">
        <f t="shared" si="194"/>
        <v>0</v>
      </c>
      <c r="AN229" s="170">
        <f t="shared" si="195"/>
        <v>0</v>
      </c>
      <c r="AO229" s="170">
        <f t="shared" si="195"/>
        <v>0</v>
      </c>
      <c r="AP229" s="170">
        <f t="shared" si="195"/>
        <v>0</v>
      </c>
      <c r="AQ229" s="170">
        <f t="shared" si="195"/>
        <v>0</v>
      </c>
      <c r="AR229" s="170">
        <f t="shared" si="195"/>
        <v>0</v>
      </c>
      <c r="AS229" s="170">
        <f t="shared" si="195"/>
        <v>0</v>
      </c>
      <c r="AT229" s="170">
        <f t="shared" si="195"/>
        <v>0</v>
      </c>
      <c r="AU229" s="170">
        <f t="shared" si="195"/>
        <v>0</v>
      </c>
      <c r="AV229" s="170">
        <f t="shared" si="195"/>
        <v>0</v>
      </c>
      <c r="AW229" s="170">
        <f t="shared" si="195"/>
        <v>0</v>
      </c>
      <c r="AX229" s="170">
        <f t="shared" si="196"/>
        <v>0</v>
      </c>
      <c r="AY229" s="170">
        <f t="shared" si="196"/>
        <v>0</v>
      </c>
      <c r="AZ229" s="170">
        <f t="shared" si="196"/>
        <v>0</v>
      </c>
      <c r="BA229" s="170">
        <f t="shared" si="196"/>
        <v>0</v>
      </c>
      <c r="BB229" s="170">
        <f t="shared" si="196"/>
        <v>0</v>
      </c>
      <c r="BC229" s="170">
        <f t="shared" si="196"/>
        <v>0</v>
      </c>
      <c r="BD229" s="170">
        <f t="shared" si="196"/>
        <v>0</v>
      </c>
      <c r="BE229" s="170">
        <f t="shared" si="196"/>
        <v>0</v>
      </c>
      <c r="BF229" s="170">
        <f t="shared" si="196"/>
        <v>0</v>
      </c>
      <c r="BG229" s="170">
        <f t="shared" si="196"/>
        <v>0</v>
      </c>
      <c r="BH229" s="170">
        <f t="shared" si="197"/>
        <v>0</v>
      </c>
      <c r="BI229" s="170">
        <f t="shared" si="197"/>
        <v>0</v>
      </c>
      <c r="BJ229" s="170">
        <f t="shared" si="197"/>
        <v>0</v>
      </c>
      <c r="BK229" s="170">
        <f t="shared" si="197"/>
        <v>0</v>
      </c>
      <c r="BL229" s="170">
        <f t="shared" si="197"/>
        <v>0</v>
      </c>
      <c r="BM229" s="170">
        <f t="shared" si="197"/>
        <v>0</v>
      </c>
      <c r="BN229" s="170">
        <f t="shared" si="197"/>
        <v>0</v>
      </c>
      <c r="BO229" s="170">
        <f t="shared" si="197"/>
        <v>0</v>
      </c>
      <c r="BP229" s="170">
        <f t="shared" si="197"/>
        <v>0</v>
      </c>
      <c r="BQ229" s="170">
        <f t="shared" si="197"/>
        <v>0</v>
      </c>
      <c r="BR229" s="170">
        <f t="shared" si="198"/>
        <v>0</v>
      </c>
      <c r="BS229" s="170">
        <f t="shared" si="198"/>
        <v>0</v>
      </c>
      <c r="BT229" s="170">
        <f t="shared" si="198"/>
        <v>0</v>
      </c>
      <c r="BU229" s="170">
        <f t="shared" si="198"/>
        <v>0</v>
      </c>
      <c r="BV229" s="170">
        <f t="shared" si="198"/>
        <v>0</v>
      </c>
      <c r="BW229" s="170">
        <f t="shared" si="198"/>
        <v>0</v>
      </c>
      <c r="BX229" s="170">
        <f t="shared" si="198"/>
        <v>0</v>
      </c>
      <c r="BY229" s="170">
        <f t="shared" si="198"/>
        <v>0</v>
      </c>
      <c r="BZ229" s="170">
        <f t="shared" si="198"/>
        <v>0</v>
      </c>
      <c r="CA229" s="170">
        <f t="shared" si="198"/>
        <v>0</v>
      </c>
      <c r="CB229" s="170">
        <f t="shared" si="199"/>
        <v>0</v>
      </c>
      <c r="CC229" s="170">
        <f t="shared" si="199"/>
        <v>0</v>
      </c>
      <c r="CD229" s="170">
        <f t="shared" si="199"/>
        <v>0</v>
      </c>
      <c r="CE229" s="170">
        <f t="shared" si="199"/>
        <v>0</v>
      </c>
      <c r="CF229" s="170">
        <f t="shared" si="199"/>
        <v>0</v>
      </c>
      <c r="CG229" s="170">
        <f t="shared" si="199"/>
        <v>0</v>
      </c>
      <c r="CH229" s="170">
        <f t="shared" si="199"/>
        <v>0</v>
      </c>
    </row>
    <row r="230" spans="6:86" outlineLevel="1" x14ac:dyDescent="0.2">
      <c r="F230" s="96">
        <f>Ts_First_Fin_Yr-1+ROWS(F$215:F230)</f>
        <v>2039</v>
      </c>
      <c r="G230" s="18">
        <f t="shared" si="182"/>
        <v>5</v>
      </c>
      <c r="H230" s="45">
        <f t="shared" si="183"/>
        <v>8.9457945173126401</v>
      </c>
      <c r="J230" s="170">
        <f t="shared" si="192"/>
        <v>0</v>
      </c>
      <c r="K230" s="170">
        <f t="shared" si="192"/>
        <v>0</v>
      </c>
      <c r="L230" s="170">
        <f t="shared" si="192"/>
        <v>0</v>
      </c>
      <c r="M230" s="170">
        <f t="shared" si="192"/>
        <v>0</v>
      </c>
      <c r="N230" s="170">
        <f t="shared" si="192"/>
        <v>0</v>
      </c>
      <c r="O230" s="170">
        <f t="shared" si="192"/>
        <v>0</v>
      </c>
      <c r="P230" s="170">
        <f t="shared" si="192"/>
        <v>0</v>
      </c>
      <c r="Q230" s="170">
        <f t="shared" si="192"/>
        <v>0</v>
      </c>
      <c r="R230" s="170">
        <f t="shared" si="192"/>
        <v>0</v>
      </c>
      <c r="S230" s="170">
        <f t="shared" si="192"/>
        <v>0</v>
      </c>
      <c r="T230" s="170">
        <f t="shared" si="193"/>
        <v>0</v>
      </c>
      <c r="U230" s="170">
        <f t="shared" si="193"/>
        <v>0</v>
      </c>
      <c r="V230" s="170">
        <f t="shared" si="193"/>
        <v>0</v>
      </c>
      <c r="W230" s="170">
        <f t="shared" si="193"/>
        <v>0</v>
      </c>
      <c r="X230" s="170">
        <f t="shared" si="193"/>
        <v>0</v>
      </c>
      <c r="Y230" s="170">
        <f t="shared" si="193"/>
        <v>0</v>
      </c>
      <c r="Z230" s="170">
        <f t="shared" si="193"/>
        <v>1.7891589034625279</v>
      </c>
      <c r="AA230" s="170">
        <f t="shared" si="193"/>
        <v>1.7891589034625279</v>
      </c>
      <c r="AB230" s="170">
        <f t="shared" si="193"/>
        <v>1.7891589034625279</v>
      </c>
      <c r="AC230" s="170">
        <f t="shared" si="193"/>
        <v>1.7891589034625279</v>
      </c>
      <c r="AD230" s="170">
        <f t="shared" si="194"/>
        <v>1.7891589034625279</v>
      </c>
      <c r="AE230" s="170">
        <f t="shared" si="194"/>
        <v>0</v>
      </c>
      <c r="AF230" s="170">
        <f t="shared" si="194"/>
        <v>0</v>
      </c>
      <c r="AG230" s="170">
        <f t="shared" si="194"/>
        <v>0</v>
      </c>
      <c r="AH230" s="170">
        <f t="shared" si="194"/>
        <v>0</v>
      </c>
      <c r="AI230" s="170">
        <f t="shared" si="194"/>
        <v>0</v>
      </c>
      <c r="AJ230" s="170">
        <f t="shared" si="194"/>
        <v>0</v>
      </c>
      <c r="AK230" s="170">
        <f t="shared" si="194"/>
        <v>0</v>
      </c>
      <c r="AL230" s="170">
        <f t="shared" si="194"/>
        <v>0</v>
      </c>
      <c r="AM230" s="170">
        <f t="shared" si="194"/>
        <v>0</v>
      </c>
      <c r="AN230" s="170">
        <f t="shared" si="195"/>
        <v>0</v>
      </c>
      <c r="AO230" s="170">
        <f t="shared" si="195"/>
        <v>0</v>
      </c>
      <c r="AP230" s="170">
        <f t="shared" si="195"/>
        <v>0</v>
      </c>
      <c r="AQ230" s="170">
        <f t="shared" si="195"/>
        <v>0</v>
      </c>
      <c r="AR230" s="170">
        <f t="shared" si="195"/>
        <v>0</v>
      </c>
      <c r="AS230" s="170">
        <f t="shared" si="195"/>
        <v>0</v>
      </c>
      <c r="AT230" s="170">
        <f t="shared" si="195"/>
        <v>0</v>
      </c>
      <c r="AU230" s="170">
        <f t="shared" si="195"/>
        <v>0</v>
      </c>
      <c r="AV230" s="170">
        <f t="shared" si="195"/>
        <v>0</v>
      </c>
      <c r="AW230" s="170">
        <f t="shared" si="195"/>
        <v>0</v>
      </c>
      <c r="AX230" s="170">
        <f t="shared" si="196"/>
        <v>0</v>
      </c>
      <c r="AY230" s="170">
        <f t="shared" si="196"/>
        <v>0</v>
      </c>
      <c r="AZ230" s="170">
        <f t="shared" si="196"/>
        <v>0</v>
      </c>
      <c r="BA230" s="170">
        <f t="shared" si="196"/>
        <v>0</v>
      </c>
      <c r="BB230" s="170">
        <f t="shared" si="196"/>
        <v>0</v>
      </c>
      <c r="BC230" s="170">
        <f t="shared" si="196"/>
        <v>0</v>
      </c>
      <c r="BD230" s="170">
        <f t="shared" si="196"/>
        <v>0</v>
      </c>
      <c r="BE230" s="170">
        <f t="shared" si="196"/>
        <v>0</v>
      </c>
      <c r="BF230" s="170">
        <f t="shared" si="196"/>
        <v>0</v>
      </c>
      <c r="BG230" s="170">
        <f t="shared" si="196"/>
        <v>0</v>
      </c>
      <c r="BH230" s="170">
        <f t="shared" si="197"/>
        <v>0</v>
      </c>
      <c r="BI230" s="170">
        <f t="shared" si="197"/>
        <v>0</v>
      </c>
      <c r="BJ230" s="170">
        <f t="shared" si="197"/>
        <v>0</v>
      </c>
      <c r="BK230" s="170">
        <f t="shared" si="197"/>
        <v>0</v>
      </c>
      <c r="BL230" s="170">
        <f t="shared" si="197"/>
        <v>0</v>
      </c>
      <c r="BM230" s="170">
        <f t="shared" si="197"/>
        <v>0</v>
      </c>
      <c r="BN230" s="170">
        <f t="shared" si="197"/>
        <v>0</v>
      </c>
      <c r="BO230" s="170">
        <f t="shared" si="197"/>
        <v>0</v>
      </c>
      <c r="BP230" s="170">
        <f t="shared" si="197"/>
        <v>0</v>
      </c>
      <c r="BQ230" s="170">
        <f t="shared" si="197"/>
        <v>0</v>
      </c>
      <c r="BR230" s="170">
        <f t="shared" si="198"/>
        <v>0</v>
      </c>
      <c r="BS230" s="170">
        <f t="shared" si="198"/>
        <v>0</v>
      </c>
      <c r="BT230" s="170">
        <f t="shared" si="198"/>
        <v>0</v>
      </c>
      <c r="BU230" s="170">
        <f t="shared" si="198"/>
        <v>0</v>
      </c>
      <c r="BV230" s="170">
        <f t="shared" si="198"/>
        <v>0</v>
      </c>
      <c r="BW230" s="170">
        <f t="shared" si="198"/>
        <v>0</v>
      </c>
      <c r="BX230" s="170">
        <f t="shared" si="198"/>
        <v>0</v>
      </c>
      <c r="BY230" s="170">
        <f t="shared" si="198"/>
        <v>0</v>
      </c>
      <c r="BZ230" s="170">
        <f t="shared" si="198"/>
        <v>0</v>
      </c>
      <c r="CA230" s="170">
        <f t="shared" si="198"/>
        <v>0</v>
      </c>
      <c r="CB230" s="170">
        <f t="shared" si="199"/>
        <v>0</v>
      </c>
      <c r="CC230" s="170">
        <f t="shared" si="199"/>
        <v>0</v>
      </c>
      <c r="CD230" s="170">
        <f t="shared" si="199"/>
        <v>0</v>
      </c>
      <c r="CE230" s="170">
        <f t="shared" si="199"/>
        <v>0</v>
      </c>
      <c r="CF230" s="170">
        <f t="shared" si="199"/>
        <v>0</v>
      </c>
      <c r="CG230" s="170">
        <f t="shared" si="199"/>
        <v>0</v>
      </c>
      <c r="CH230" s="170">
        <f t="shared" si="199"/>
        <v>0</v>
      </c>
    </row>
    <row r="231" spans="6:86" outlineLevel="1" x14ac:dyDescent="0.2">
      <c r="F231" s="96">
        <f>Ts_First_Fin_Yr-1+ROWS(F$215:F231)</f>
        <v>2040</v>
      </c>
      <c r="G231" s="18">
        <f t="shared" si="182"/>
        <v>5</v>
      </c>
      <c r="H231" s="45">
        <f t="shared" si="183"/>
        <v>8.1325404702842174</v>
      </c>
      <c r="J231" s="170">
        <f t="shared" si="192"/>
        <v>0</v>
      </c>
      <c r="K231" s="170">
        <f t="shared" si="192"/>
        <v>0</v>
      </c>
      <c r="L231" s="170">
        <f t="shared" si="192"/>
        <v>0</v>
      </c>
      <c r="M231" s="170">
        <f t="shared" si="192"/>
        <v>0</v>
      </c>
      <c r="N231" s="170">
        <f t="shared" si="192"/>
        <v>0</v>
      </c>
      <c r="O231" s="170">
        <f t="shared" si="192"/>
        <v>0</v>
      </c>
      <c r="P231" s="170">
        <f t="shared" si="192"/>
        <v>0</v>
      </c>
      <c r="Q231" s="170">
        <f t="shared" si="192"/>
        <v>0</v>
      </c>
      <c r="R231" s="170">
        <f t="shared" si="192"/>
        <v>0</v>
      </c>
      <c r="S231" s="170">
        <f t="shared" si="192"/>
        <v>0</v>
      </c>
      <c r="T231" s="170">
        <f t="shared" si="193"/>
        <v>0</v>
      </c>
      <c r="U231" s="170">
        <f t="shared" si="193"/>
        <v>0</v>
      </c>
      <c r="V231" s="170">
        <f t="shared" si="193"/>
        <v>0</v>
      </c>
      <c r="W231" s="170">
        <f t="shared" si="193"/>
        <v>0</v>
      </c>
      <c r="X231" s="170">
        <f t="shared" si="193"/>
        <v>0</v>
      </c>
      <c r="Y231" s="170">
        <f t="shared" si="193"/>
        <v>0</v>
      </c>
      <c r="Z231" s="170">
        <f t="shared" si="193"/>
        <v>0</v>
      </c>
      <c r="AA231" s="170">
        <f t="shared" si="193"/>
        <v>1.6265080940568435</v>
      </c>
      <c r="AB231" s="170">
        <f t="shared" si="193"/>
        <v>1.6265080940568435</v>
      </c>
      <c r="AC231" s="170">
        <f t="shared" si="193"/>
        <v>1.6265080940568435</v>
      </c>
      <c r="AD231" s="170">
        <f t="shared" si="194"/>
        <v>1.6265080940568435</v>
      </c>
      <c r="AE231" s="170">
        <f t="shared" si="194"/>
        <v>1.6265080940568435</v>
      </c>
      <c r="AF231" s="170">
        <f t="shared" si="194"/>
        <v>0</v>
      </c>
      <c r="AG231" s="170">
        <f t="shared" si="194"/>
        <v>0</v>
      </c>
      <c r="AH231" s="170">
        <f t="shared" si="194"/>
        <v>0</v>
      </c>
      <c r="AI231" s="170">
        <f t="shared" si="194"/>
        <v>0</v>
      </c>
      <c r="AJ231" s="170">
        <f t="shared" si="194"/>
        <v>0</v>
      </c>
      <c r="AK231" s="170">
        <f t="shared" si="194"/>
        <v>0</v>
      </c>
      <c r="AL231" s="170">
        <f t="shared" si="194"/>
        <v>0</v>
      </c>
      <c r="AM231" s="170">
        <f t="shared" si="194"/>
        <v>0</v>
      </c>
      <c r="AN231" s="170">
        <f t="shared" si="195"/>
        <v>0</v>
      </c>
      <c r="AO231" s="170">
        <f t="shared" si="195"/>
        <v>0</v>
      </c>
      <c r="AP231" s="170">
        <f t="shared" si="195"/>
        <v>0</v>
      </c>
      <c r="AQ231" s="170">
        <f t="shared" si="195"/>
        <v>0</v>
      </c>
      <c r="AR231" s="170">
        <f t="shared" si="195"/>
        <v>0</v>
      </c>
      <c r="AS231" s="170">
        <f t="shared" si="195"/>
        <v>0</v>
      </c>
      <c r="AT231" s="170">
        <f t="shared" si="195"/>
        <v>0</v>
      </c>
      <c r="AU231" s="170">
        <f t="shared" si="195"/>
        <v>0</v>
      </c>
      <c r="AV231" s="170">
        <f t="shared" si="195"/>
        <v>0</v>
      </c>
      <c r="AW231" s="170">
        <f t="shared" si="195"/>
        <v>0</v>
      </c>
      <c r="AX231" s="170">
        <f t="shared" si="196"/>
        <v>0</v>
      </c>
      <c r="AY231" s="170">
        <f t="shared" si="196"/>
        <v>0</v>
      </c>
      <c r="AZ231" s="170">
        <f t="shared" si="196"/>
        <v>0</v>
      </c>
      <c r="BA231" s="170">
        <f t="shared" si="196"/>
        <v>0</v>
      </c>
      <c r="BB231" s="170">
        <f t="shared" si="196"/>
        <v>0</v>
      </c>
      <c r="BC231" s="170">
        <f t="shared" si="196"/>
        <v>0</v>
      </c>
      <c r="BD231" s="170">
        <f t="shared" si="196"/>
        <v>0</v>
      </c>
      <c r="BE231" s="170">
        <f t="shared" si="196"/>
        <v>0</v>
      </c>
      <c r="BF231" s="170">
        <f t="shared" si="196"/>
        <v>0</v>
      </c>
      <c r="BG231" s="170">
        <f t="shared" si="196"/>
        <v>0</v>
      </c>
      <c r="BH231" s="170">
        <f t="shared" si="197"/>
        <v>0</v>
      </c>
      <c r="BI231" s="170">
        <f t="shared" si="197"/>
        <v>0</v>
      </c>
      <c r="BJ231" s="170">
        <f t="shared" si="197"/>
        <v>0</v>
      </c>
      <c r="BK231" s="170">
        <f t="shared" si="197"/>
        <v>0</v>
      </c>
      <c r="BL231" s="170">
        <f t="shared" si="197"/>
        <v>0</v>
      </c>
      <c r="BM231" s="170">
        <f t="shared" si="197"/>
        <v>0</v>
      </c>
      <c r="BN231" s="170">
        <f t="shared" si="197"/>
        <v>0</v>
      </c>
      <c r="BO231" s="170">
        <f t="shared" si="197"/>
        <v>0</v>
      </c>
      <c r="BP231" s="170">
        <f t="shared" si="197"/>
        <v>0</v>
      </c>
      <c r="BQ231" s="170">
        <f t="shared" si="197"/>
        <v>0</v>
      </c>
      <c r="BR231" s="170">
        <f t="shared" si="198"/>
        <v>0</v>
      </c>
      <c r="BS231" s="170">
        <f t="shared" si="198"/>
        <v>0</v>
      </c>
      <c r="BT231" s="170">
        <f t="shared" si="198"/>
        <v>0</v>
      </c>
      <c r="BU231" s="170">
        <f t="shared" si="198"/>
        <v>0</v>
      </c>
      <c r="BV231" s="170">
        <f t="shared" si="198"/>
        <v>0</v>
      </c>
      <c r="BW231" s="170">
        <f t="shared" si="198"/>
        <v>0</v>
      </c>
      <c r="BX231" s="170">
        <f t="shared" si="198"/>
        <v>0</v>
      </c>
      <c r="BY231" s="170">
        <f t="shared" si="198"/>
        <v>0</v>
      </c>
      <c r="BZ231" s="170">
        <f t="shared" si="198"/>
        <v>0</v>
      </c>
      <c r="CA231" s="170">
        <f t="shared" si="198"/>
        <v>0</v>
      </c>
      <c r="CB231" s="170">
        <f t="shared" si="199"/>
        <v>0</v>
      </c>
      <c r="CC231" s="170">
        <f t="shared" si="199"/>
        <v>0</v>
      </c>
      <c r="CD231" s="170">
        <f t="shared" si="199"/>
        <v>0</v>
      </c>
      <c r="CE231" s="170">
        <f t="shared" si="199"/>
        <v>0</v>
      </c>
      <c r="CF231" s="170">
        <f t="shared" si="199"/>
        <v>0</v>
      </c>
      <c r="CG231" s="170">
        <f t="shared" si="199"/>
        <v>0</v>
      </c>
      <c r="CH231" s="170">
        <f t="shared" si="199"/>
        <v>0</v>
      </c>
    </row>
    <row r="232" spans="6:86" outlineLevel="1" x14ac:dyDescent="0.2">
      <c r="F232" s="96">
        <f>Ts_First_Fin_Yr-1+ROWS(F$215:F232)</f>
        <v>2041</v>
      </c>
      <c r="G232" s="18">
        <f t="shared" si="182"/>
        <v>5</v>
      </c>
      <c r="H232" s="45">
        <f t="shared" si="183"/>
        <v>7.3192864232557966</v>
      </c>
      <c r="J232" s="170">
        <f t="shared" si="192"/>
        <v>0</v>
      </c>
      <c r="K232" s="170">
        <f t="shared" si="192"/>
        <v>0</v>
      </c>
      <c r="L232" s="170">
        <f t="shared" si="192"/>
        <v>0</v>
      </c>
      <c r="M232" s="170">
        <f t="shared" si="192"/>
        <v>0</v>
      </c>
      <c r="N232" s="170">
        <f t="shared" si="192"/>
        <v>0</v>
      </c>
      <c r="O232" s="170">
        <f t="shared" si="192"/>
        <v>0</v>
      </c>
      <c r="P232" s="170">
        <f t="shared" si="192"/>
        <v>0</v>
      </c>
      <c r="Q232" s="170">
        <f t="shared" si="192"/>
        <v>0</v>
      </c>
      <c r="R232" s="170">
        <f t="shared" si="192"/>
        <v>0</v>
      </c>
      <c r="S232" s="170">
        <f t="shared" si="192"/>
        <v>0</v>
      </c>
      <c r="T232" s="170">
        <f t="shared" si="193"/>
        <v>0</v>
      </c>
      <c r="U232" s="170">
        <f t="shared" si="193"/>
        <v>0</v>
      </c>
      <c r="V232" s="170">
        <f t="shared" si="193"/>
        <v>0</v>
      </c>
      <c r="W232" s="170">
        <f t="shared" si="193"/>
        <v>0</v>
      </c>
      <c r="X232" s="170">
        <f t="shared" si="193"/>
        <v>0</v>
      </c>
      <c r="Y232" s="170">
        <f t="shared" si="193"/>
        <v>0</v>
      </c>
      <c r="Z232" s="170">
        <f t="shared" si="193"/>
        <v>0</v>
      </c>
      <c r="AA232" s="170">
        <f t="shared" si="193"/>
        <v>0</v>
      </c>
      <c r="AB232" s="170">
        <f t="shared" si="193"/>
        <v>1.4638572846511593</v>
      </c>
      <c r="AC232" s="170">
        <f t="shared" si="193"/>
        <v>1.4638572846511593</v>
      </c>
      <c r="AD232" s="170">
        <f t="shared" si="194"/>
        <v>1.4638572846511593</v>
      </c>
      <c r="AE232" s="170">
        <f t="shared" si="194"/>
        <v>1.4638572846511593</v>
      </c>
      <c r="AF232" s="170">
        <f t="shared" si="194"/>
        <v>1.4638572846511593</v>
      </c>
      <c r="AG232" s="170">
        <f t="shared" si="194"/>
        <v>0</v>
      </c>
      <c r="AH232" s="170">
        <f t="shared" si="194"/>
        <v>0</v>
      </c>
      <c r="AI232" s="170">
        <f t="shared" si="194"/>
        <v>0</v>
      </c>
      <c r="AJ232" s="170">
        <f t="shared" si="194"/>
        <v>0</v>
      </c>
      <c r="AK232" s="170">
        <f t="shared" si="194"/>
        <v>0</v>
      </c>
      <c r="AL232" s="170">
        <f t="shared" si="194"/>
        <v>0</v>
      </c>
      <c r="AM232" s="170">
        <f t="shared" si="194"/>
        <v>0</v>
      </c>
      <c r="AN232" s="170">
        <f t="shared" si="195"/>
        <v>0</v>
      </c>
      <c r="AO232" s="170">
        <f t="shared" si="195"/>
        <v>0</v>
      </c>
      <c r="AP232" s="170">
        <f t="shared" si="195"/>
        <v>0</v>
      </c>
      <c r="AQ232" s="170">
        <f t="shared" si="195"/>
        <v>0</v>
      </c>
      <c r="AR232" s="170">
        <f t="shared" si="195"/>
        <v>0</v>
      </c>
      <c r="AS232" s="170">
        <f t="shared" si="195"/>
        <v>0</v>
      </c>
      <c r="AT232" s="170">
        <f t="shared" si="195"/>
        <v>0</v>
      </c>
      <c r="AU232" s="170">
        <f t="shared" si="195"/>
        <v>0</v>
      </c>
      <c r="AV232" s="170">
        <f t="shared" si="195"/>
        <v>0</v>
      </c>
      <c r="AW232" s="170">
        <f t="shared" si="195"/>
        <v>0</v>
      </c>
      <c r="AX232" s="170">
        <f t="shared" si="196"/>
        <v>0</v>
      </c>
      <c r="AY232" s="170">
        <f t="shared" si="196"/>
        <v>0</v>
      </c>
      <c r="AZ232" s="170">
        <f t="shared" si="196"/>
        <v>0</v>
      </c>
      <c r="BA232" s="170">
        <f t="shared" si="196"/>
        <v>0</v>
      </c>
      <c r="BB232" s="170">
        <f t="shared" si="196"/>
        <v>0</v>
      </c>
      <c r="BC232" s="170">
        <f t="shared" si="196"/>
        <v>0</v>
      </c>
      <c r="BD232" s="170">
        <f t="shared" si="196"/>
        <v>0</v>
      </c>
      <c r="BE232" s="170">
        <f t="shared" si="196"/>
        <v>0</v>
      </c>
      <c r="BF232" s="170">
        <f t="shared" si="196"/>
        <v>0</v>
      </c>
      <c r="BG232" s="170">
        <f t="shared" si="196"/>
        <v>0</v>
      </c>
      <c r="BH232" s="170">
        <f t="shared" si="197"/>
        <v>0</v>
      </c>
      <c r="BI232" s="170">
        <f t="shared" si="197"/>
        <v>0</v>
      </c>
      <c r="BJ232" s="170">
        <f t="shared" si="197"/>
        <v>0</v>
      </c>
      <c r="BK232" s="170">
        <f t="shared" si="197"/>
        <v>0</v>
      </c>
      <c r="BL232" s="170">
        <f t="shared" si="197"/>
        <v>0</v>
      </c>
      <c r="BM232" s="170">
        <f t="shared" si="197"/>
        <v>0</v>
      </c>
      <c r="BN232" s="170">
        <f t="shared" si="197"/>
        <v>0</v>
      </c>
      <c r="BO232" s="170">
        <f t="shared" si="197"/>
        <v>0</v>
      </c>
      <c r="BP232" s="170">
        <f t="shared" si="197"/>
        <v>0</v>
      </c>
      <c r="BQ232" s="170">
        <f t="shared" si="197"/>
        <v>0</v>
      </c>
      <c r="BR232" s="170">
        <f t="shared" si="198"/>
        <v>0</v>
      </c>
      <c r="BS232" s="170">
        <f t="shared" si="198"/>
        <v>0</v>
      </c>
      <c r="BT232" s="170">
        <f t="shared" si="198"/>
        <v>0</v>
      </c>
      <c r="BU232" s="170">
        <f t="shared" si="198"/>
        <v>0</v>
      </c>
      <c r="BV232" s="170">
        <f t="shared" si="198"/>
        <v>0</v>
      </c>
      <c r="BW232" s="170">
        <f t="shared" si="198"/>
        <v>0</v>
      </c>
      <c r="BX232" s="170">
        <f t="shared" si="198"/>
        <v>0</v>
      </c>
      <c r="BY232" s="170">
        <f t="shared" si="198"/>
        <v>0</v>
      </c>
      <c r="BZ232" s="170">
        <f t="shared" si="198"/>
        <v>0</v>
      </c>
      <c r="CA232" s="170">
        <f t="shared" si="198"/>
        <v>0</v>
      </c>
      <c r="CB232" s="170">
        <f t="shared" si="199"/>
        <v>0</v>
      </c>
      <c r="CC232" s="170">
        <f t="shared" si="199"/>
        <v>0</v>
      </c>
      <c r="CD232" s="170">
        <f t="shared" si="199"/>
        <v>0</v>
      </c>
      <c r="CE232" s="170">
        <f t="shared" si="199"/>
        <v>0</v>
      </c>
      <c r="CF232" s="170">
        <f t="shared" si="199"/>
        <v>0</v>
      </c>
      <c r="CG232" s="170">
        <f t="shared" si="199"/>
        <v>0</v>
      </c>
      <c r="CH232" s="170">
        <f t="shared" si="199"/>
        <v>0</v>
      </c>
    </row>
    <row r="233" spans="6:86" outlineLevel="1" x14ac:dyDescent="0.2">
      <c r="F233" s="96">
        <f>Ts_First_Fin_Yr-1+ROWS(F$215:F233)</f>
        <v>2042</v>
      </c>
      <c r="G233" s="18">
        <f t="shared" si="182"/>
        <v>5</v>
      </c>
      <c r="H233" s="45">
        <f t="shared" si="183"/>
        <v>6.506032376227374</v>
      </c>
      <c r="J233" s="170">
        <f t="shared" si="192"/>
        <v>0</v>
      </c>
      <c r="K233" s="170">
        <f t="shared" si="192"/>
        <v>0</v>
      </c>
      <c r="L233" s="170">
        <f t="shared" si="192"/>
        <v>0</v>
      </c>
      <c r="M233" s="170">
        <f t="shared" si="192"/>
        <v>0</v>
      </c>
      <c r="N233" s="170">
        <f t="shared" si="192"/>
        <v>0</v>
      </c>
      <c r="O233" s="170">
        <f t="shared" si="192"/>
        <v>0</v>
      </c>
      <c r="P233" s="170">
        <f t="shared" si="192"/>
        <v>0</v>
      </c>
      <c r="Q233" s="170">
        <f t="shared" si="192"/>
        <v>0</v>
      </c>
      <c r="R233" s="170">
        <f t="shared" si="192"/>
        <v>0</v>
      </c>
      <c r="S233" s="170">
        <f t="shared" si="192"/>
        <v>0</v>
      </c>
      <c r="T233" s="170">
        <f t="shared" si="193"/>
        <v>0</v>
      </c>
      <c r="U233" s="170">
        <f t="shared" si="193"/>
        <v>0</v>
      </c>
      <c r="V233" s="170">
        <f t="shared" si="193"/>
        <v>0</v>
      </c>
      <c r="W233" s="170">
        <f t="shared" si="193"/>
        <v>0</v>
      </c>
      <c r="X233" s="170">
        <f t="shared" si="193"/>
        <v>0</v>
      </c>
      <c r="Y233" s="170">
        <f t="shared" si="193"/>
        <v>0</v>
      </c>
      <c r="Z233" s="170">
        <f t="shared" si="193"/>
        <v>0</v>
      </c>
      <c r="AA233" s="170">
        <f t="shared" si="193"/>
        <v>0</v>
      </c>
      <c r="AB233" s="170">
        <f t="shared" si="193"/>
        <v>0</v>
      </c>
      <c r="AC233" s="170">
        <f t="shared" si="193"/>
        <v>1.3012064752454748</v>
      </c>
      <c r="AD233" s="170">
        <f t="shared" si="194"/>
        <v>1.3012064752454748</v>
      </c>
      <c r="AE233" s="170">
        <f t="shared" si="194"/>
        <v>1.3012064752454748</v>
      </c>
      <c r="AF233" s="170">
        <f t="shared" si="194"/>
        <v>1.3012064752454748</v>
      </c>
      <c r="AG233" s="170">
        <f t="shared" si="194"/>
        <v>1.3012064752454748</v>
      </c>
      <c r="AH233" s="170">
        <f t="shared" si="194"/>
        <v>0</v>
      </c>
      <c r="AI233" s="170">
        <f t="shared" si="194"/>
        <v>0</v>
      </c>
      <c r="AJ233" s="170">
        <f t="shared" si="194"/>
        <v>0</v>
      </c>
      <c r="AK233" s="170">
        <f t="shared" si="194"/>
        <v>0</v>
      </c>
      <c r="AL233" s="170">
        <f t="shared" si="194"/>
        <v>0</v>
      </c>
      <c r="AM233" s="170">
        <f t="shared" si="194"/>
        <v>0</v>
      </c>
      <c r="AN233" s="170">
        <f t="shared" si="195"/>
        <v>0</v>
      </c>
      <c r="AO233" s="170">
        <f t="shared" si="195"/>
        <v>0</v>
      </c>
      <c r="AP233" s="170">
        <f t="shared" si="195"/>
        <v>0</v>
      </c>
      <c r="AQ233" s="170">
        <f t="shared" si="195"/>
        <v>0</v>
      </c>
      <c r="AR233" s="170">
        <f t="shared" si="195"/>
        <v>0</v>
      </c>
      <c r="AS233" s="170">
        <f t="shared" si="195"/>
        <v>0</v>
      </c>
      <c r="AT233" s="170">
        <f t="shared" si="195"/>
        <v>0</v>
      </c>
      <c r="AU233" s="170">
        <f t="shared" si="195"/>
        <v>0</v>
      </c>
      <c r="AV233" s="170">
        <f t="shared" si="195"/>
        <v>0</v>
      </c>
      <c r="AW233" s="170">
        <f t="shared" si="195"/>
        <v>0</v>
      </c>
      <c r="AX233" s="170">
        <f t="shared" si="196"/>
        <v>0</v>
      </c>
      <c r="AY233" s="170">
        <f t="shared" si="196"/>
        <v>0</v>
      </c>
      <c r="AZ233" s="170">
        <f t="shared" si="196"/>
        <v>0</v>
      </c>
      <c r="BA233" s="170">
        <f t="shared" si="196"/>
        <v>0</v>
      </c>
      <c r="BB233" s="170">
        <f t="shared" si="196"/>
        <v>0</v>
      </c>
      <c r="BC233" s="170">
        <f t="shared" si="196"/>
        <v>0</v>
      </c>
      <c r="BD233" s="170">
        <f t="shared" si="196"/>
        <v>0</v>
      </c>
      <c r="BE233" s="170">
        <f t="shared" si="196"/>
        <v>0</v>
      </c>
      <c r="BF233" s="170">
        <f t="shared" si="196"/>
        <v>0</v>
      </c>
      <c r="BG233" s="170">
        <f t="shared" si="196"/>
        <v>0</v>
      </c>
      <c r="BH233" s="170">
        <f t="shared" si="197"/>
        <v>0</v>
      </c>
      <c r="BI233" s="170">
        <f t="shared" si="197"/>
        <v>0</v>
      </c>
      <c r="BJ233" s="170">
        <f t="shared" si="197"/>
        <v>0</v>
      </c>
      <c r="BK233" s="170">
        <f t="shared" si="197"/>
        <v>0</v>
      </c>
      <c r="BL233" s="170">
        <f t="shared" si="197"/>
        <v>0</v>
      </c>
      <c r="BM233" s="170">
        <f t="shared" si="197"/>
        <v>0</v>
      </c>
      <c r="BN233" s="170">
        <f t="shared" si="197"/>
        <v>0</v>
      </c>
      <c r="BO233" s="170">
        <f t="shared" si="197"/>
        <v>0</v>
      </c>
      <c r="BP233" s="170">
        <f t="shared" si="197"/>
        <v>0</v>
      </c>
      <c r="BQ233" s="170">
        <f t="shared" si="197"/>
        <v>0</v>
      </c>
      <c r="BR233" s="170">
        <f t="shared" si="198"/>
        <v>0</v>
      </c>
      <c r="BS233" s="170">
        <f t="shared" si="198"/>
        <v>0</v>
      </c>
      <c r="BT233" s="170">
        <f t="shared" si="198"/>
        <v>0</v>
      </c>
      <c r="BU233" s="170">
        <f t="shared" si="198"/>
        <v>0</v>
      </c>
      <c r="BV233" s="170">
        <f t="shared" si="198"/>
        <v>0</v>
      </c>
      <c r="BW233" s="170">
        <f t="shared" si="198"/>
        <v>0</v>
      </c>
      <c r="BX233" s="170">
        <f t="shared" si="198"/>
        <v>0</v>
      </c>
      <c r="BY233" s="170">
        <f t="shared" si="198"/>
        <v>0</v>
      </c>
      <c r="BZ233" s="170">
        <f t="shared" si="198"/>
        <v>0</v>
      </c>
      <c r="CA233" s="170">
        <f t="shared" si="198"/>
        <v>0</v>
      </c>
      <c r="CB233" s="170">
        <f t="shared" si="199"/>
        <v>0</v>
      </c>
      <c r="CC233" s="170">
        <f t="shared" si="199"/>
        <v>0</v>
      </c>
      <c r="CD233" s="170">
        <f t="shared" si="199"/>
        <v>0</v>
      </c>
      <c r="CE233" s="170">
        <f t="shared" si="199"/>
        <v>0</v>
      </c>
      <c r="CF233" s="170">
        <f t="shared" si="199"/>
        <v>0</v>
      </c>
      <c r="CG233" s="170">
        <f t="shared" si="199"/>
        <v>0</v>
      </c>
      <c r="CH233" s="170">
        <f t="shared" si="199"/>
        <v>0</v>
      </c>
    </row>
    <row r="234" spans="6:86" outlineLevel="1" x14ac:dyDescent="0.2">
      <c r="F234" s="96">
        <f>Ts_First_Fin_Yr-1+ROWS(F$215:F234)</f>
        <v>2043</v>
      </c>
      <c r="G234" s="18">
        <f t="shared" si="182"/>
        <v>5</v>
      </c>
      <c r="H234" s="45">
        <f t="shared" si="183"/>
        <v>5.6927783291989513</v>
      </c>
      <c r="J234" s="170">
        <f t="shared" si="192"/>
        <v>0</v>
      </c>
      <c r="K234" s="170">
        <f t="shared" si="192"/>
        <v>0</v>
      </c>
      <c r="L234" s="170">
        <f t="shared" si="192"/>
        <v>0</v>
      </c>
      <c r="M234" s="170">
        <f t="shared" si="192"/>
        <v>0</v>
      </c>
      <c r="N234" s="170">
        <f t="shared" si="192"/>
        <v>0</v>
      </c>
      <c r="O234" s="170">
        <f t="shared" si="192"/>
        <v>0</v>
      </c>
      <c r="P234" s="170">
        <f t="shared" si="192"/>
        <v>0</v>
      </c>
      <c r="Q234" s="170">
        <f t="shared" si="192"/>
        <v>0</v>
      </c>
      <c r="R234" s="170">
        <f t="shared" si="192"/>
        <v>0</v>
      </c>
      <c r="S234" s="170">
        <f t="shared" si="192"/>
        <v>0</v>
      </c>
      <c r="T234" s="170">
        <f t="shared" si="193"/>
        <v>0</v>
      </c>
      <c r="U234" s="170">
        <f t="shared" si="193"/>
        <v>0</v>
      </c>
      <c r="V234" s="170">
        <f t="shared" si="193"/>
        <v>0</v>
      </c>
      <c r="W234" s="170">
        <f t="shared" si="193"/>
        <v>0</v>
      </c>
      <c r="X234" s="170">
        <f t="shared" si="193"/>
        <v>0</v>
      </c>
      <c r="Y234" s="170">
        <f t="shared" si="193"/>
        <v>0</v>
      </c>
      <c r="Z234" s="170">
        <f t="shared" si="193"/>
        <v>0</v>
      </c>
      <c r="AA234" s="170">
        <f t="shared" si="193"/>
        <v>0</v>
      </c>
      <c r="AB234" s="170">
        <f t="shared" si="193"/>
        <v>0</v>
      </c>
      <c r="AC234" s="170">
        <f t="shared" si="193"/>
        <v>0</v>
      </c>
      <c r="AD234" s="170">
        <f t="shared" si="194"/>
        <v>1.1385556658397902</v>
      </c>
      <c r="AE234" s="170">
        <f t="shared" si="194"/>
        <v>1.1385556658397902</v>
      </c>
      <c r="AF234" s="170">
        <f t="shared" si="194"/>
        <v>1.1385556658397902</v>
      </c>
      <c r="AG234" s="170">
        <f t="shared" si="194"/>
        <v>1.1385556658397902</v>
      </c>
      <c r="AH234" s="170">
        <f t="shared" si="194"/>
        <v>1.1385556658397902</v>
      </c>
      <c r="AI234" s="170">
        <f t="shared" si="194"/>
        <v>0</v>
      </c>
      <c r="AJ234" s="170">
        <f t="shared" si="194"/>
        <v>0</v>
      </c>
      <c r="AK234" s="170">
        <f t="shared" si="194"/>
        <v>0</v>
      </c>
      <c r="AL234" s="170">
        <f t="shared" si="194"/>
        <v>0</v>
      </c>
      <c r="AM234" s="170">
        <f t="shared" si="194"/>
        <v>0</v>
      </c>
      <c r="AN234" s="170">
        <f t="shared" si="195"/>
        <v>0</v>
      </c>
      <c r="AO234" s="170">
        <f t="shared" si="195"/>
        <v>0</v>
      </c>
      <c r="AP234" s="170">
        <f t="shared" si="195"/>
        <v>0</v>
      </c>
      <c r="AQ234" s="170">
        <f t="shared" si="195"/>
        <v>0</v>
      </c>
      <c r="AR234" s="170">
        <f t="shared" si="195"/>
        <v>0</v>
      </c>
      <c r="AS234" s="170">
        <f t="shared" si="195"/>
        <v>0</v>
      </c>
      <c r="AT234" s="170">
        <f t="shared" si="195"/>
        <v>0</v>
      </c>
      <c r="AU234" s="170">
        <f t="shared" si="195"/>
        <v>0</v>
      </c>
      <c r="AV234" s="170">
        <f t="shared" si="195"/>
        <v>0</v>
      </c>
      <c r="AW234" s="170">
        <f t="shared" si="195"/>
        <v>0</v>
      </c>
      <c r="AX234" s="170">
        <f t="shared" si="196"/>
        <v>0</v>
      </c>
      <c r="AY234" s="170">
        <f t="shared" si="196"/>
        <v>0</v>
      </c>
      <c r="AZ234" s="170">
        <f t="shared" si="196"/>
        <v>0</v>
      </c>
      <c r="BA234" s="170">
        <f t="shared" si="196"/>
        <v>0</v>
      </c>
      <c r="BB234" s="170">
        <f t="shared" si="196"/>
        <v>0</v>
      </c>
      <c r="BC234" s="170">
        <f t="shared" si="196"/>
        <v>0</v>
      </c>
      <c r="BD234" s="170">
        <f t="shared" si="196"/>
        <v>0</v>
      </c>
      <c r="BE234" s="170">
        <f t="shared" si="196"/>
        <v>0</v>
      </c>
      <c r="BF234" s="170">
        <f t="shared" si="196"/>
        <v>0</v>
      </c>
      <c r="BG234" s="170">
        <f t="shared" si="196"/>
        <v>0</v>
      </c>
      <c r="BH234" s="170">
        <f t="shared" si="197"/>
        <v>0</v>
      </c>
      <c r="BI234" s="170">
        <f t="shared" si="197"/>
        <v>0</v>
      </c>
      <c r="BJ234" s="170">
        <f t="shared" si="197"/>
        <v>0</v>
      </c>
      <c r="BK234" s="170">
        <f t="shared" si="197"/>
        <v>0</v>
      </c>
      <c r="BL234" s="170">
        <f t="shared" si="197"/>
        <v>0</v>
      </c>
      <c r="BM234" s="170">
        <f t="shared" si="197"/>
        <v>0</v>
      </c>
      <c r="BN234" s="170">
        <f t="shared" si="197"/>
        <v>0</v>
      </c>
      <c r="BO234" s="170">
        <f t="shared" si="197"/>
        <v>0</v>
      </c>
      <c r="BP234" s="170">
        <f t="shared" si="197"/>
        <v>0</v>
      </c>
      <c r="BQ234" s="170">
        <f t="shared" si="197"/>
        <v>0</v>
      </c>
      <c r="BR234" s="170">
        <f t="shared" si="198"/>
        <v>0</v>
      </c>
      <c r="BS234" s="170">
        <f t="shared" si="198"/>
        <v>0</v>
      </c>
      <c r="BT234" s="170">
        <f t="shared" si="198"/>
        <v>0</v>
      </c>
      <c r="BU234" s="170">
        <f t="shared" si="198"/>
        <v>0</v>
      </c>
      <c r="BV234" s="170">
        <f t="shared" si="198"/>
        <v>0</v>
      </c>
      <c r="BW234" s="170">
        <f t="shared" si="198"/>
        <v>0</v>
      </c>
      <c r="BX234" s="170">
        <f t="shared" si="198"/>
        <v>0</v>
      </c>
      <c r="BY234" s="170">
        <f t="shared" si="198"/>
        <v>0</v>
      </c>
      <c r="BZ234" s="170">
        <f t="shared" si="198"/>
        <v>0</v>
      </c>
      <c r="CA234" s="170">
        <f t="shared" si="198"/>
        <v>0</v>
      </c>
      <c r="CB234" s="170">
        <f t="shared" si="199"/>
        <v>0</v>
      </c>
      <c r="CC234" s="170">
        <f t="shared" si="199"/>
        <v>0</v>
      </c>
      <c r="CD234" s="170">
        <f t="shared" si="199"/>
        <v>0</v>
      </c>
      <c r="CE234" s="170">
        <f t="shared" si="199"/>
        <v>0</v>
      </c>
      <c r="CF234" s="170">
        <f t="shared" si="199"/>
        <v>0</v>
      </c>
      <c r="CG234" s="170">
        <f t="shared" si="199"/>
        <v>0</v>
      </c>
      <c r="CH234" s="170">
        <f t="shared" si="199"/>
        <v>0</v>
      </c>
    </row>
    <row r="235" spans="6:86" outlineLevel="1" x14ac:dyDescent="0.2">
      <c r="F235" s="96">
        <f>Ts_First_Fin_Yr-1+ROWS(F$215:F235)</f>
        <v>2044</v>
      </c>
      <c r="G235" s="18">
        <f t="shared" si="182"/>
        <v>5</v>
      </c>
      <c r="H235" s="45">
        <f t="shared" si="183"/>
        <v>4.8795242821705296</v>
      </c>
      <c r="J235" s="170">
        <f t="shared" ref="J235:S244" si="200">IF(OR(J$9&lt;=$F235,J$9&gt;($F235+$G235)),0,INDEX($J$209:$CH$209,MATCH($F235,$J$9:$CH$9,0))/$G235)</f>
        <v>0</v>
      </c>
      <c r="K235" s="170">
        <f t="shared" si="200"/>
        <v>0</v>
      </c>
      <c r="L235" s="170">
        <f t="shared" si="200"/>
        <v>0</v>
      </c>
      <c r="M235" s="170">
        <f t="shared" si="200"/>
        <v>0</v>
      </c>
      <c r="N235" s="170">
        <f t="shared" si="200"/>
        <v>0</v>
      </c>
      <c r="O235" s="170">
        <f t="shared" si="200"/>
        <v>0</v>
      </c>
      <c r="P235" s="170">
        <f t="shared" si="200"/>
        <v>0</v>
      </c>
      <c r="Q235" s="170">
        <f t="shared" si="200"/>
        <v>0</v>
      </c>
      <c r="R235" s="170">
        <f t="shared" si="200"/>
        <v>0</v>
      </c>
      <c r="S235" s="170">
        <f t="shared" si="200"/>
        <v>0</v>
      </c>
      <c r="T235" s="170">
        <f t="shared" ref="T235:AC244" si="201">IF(OR(T$9&lt;=$F235,T$9&gt;($F235+$G235)),0,INDEX($J$209:$CH$209,MATCH($F235,$J$9:$CH$9,0))/$G235)</f>
        <v>0</v>
      </c>
      <c r="U235" s="170">
        <f t="shared" si="201"/>
        <v>0</v>
      </c>
      <c r="V235" s="170">
        <f t="shared" si="201"/>
        <v>0</v>
      </c>
      <c r="W235" s="170">
        <f t="shared" si="201"/>
        <v>0</v>
      </c>
      <c r="X235" s="170">
        <f t="shared" si="201"/>
        <v>0</v>
      </c>
      <c r="Y235" s="170">
        <f t="shared" si="201"/>
        <v>0</v>
      </c>
      <c r="Z235" s="170">
        <f t="shared" si="201"/>
        <v>0</v>
      </c>
      <c r="AA235" s="170">
        <f t="shared" si="201"/>
        <v>0</v>
      </c>
      <c r="AB235" s="170">
        <f t="shared" si="201"/>
        <v>0</v>
      </c>
      <c r="AC235" s="170">
        <f t="shared" si="201"/>
        <v>0</v>
      </c>
      <c r="AD235" s="170">
        <f t="shared" ref="AD235:AM244" si="202">IF(OR(AD$9&lt;=$F235,AD$9&gt;($F235+$G235)),0,INDEX($J$209:$CH$209,MATCH($F235,$J$9:$CH$9,0))/$G235)</f>
        <v>0</v>
      </c>
      <c r="AE235" s="170">
        <f t="shared" si="202"/>
        <v>0.97590485643410596</v>
      </c>
      <c r="AF235" s="170">
        <f t="shared" si="202"/>
        <v>0.97590485643410596</v>
      </c>
      <c r="AG235" s="170">
        <f t="shared" si="202"/>
        <v>0.97590485643410596</v>
      </c>
      <c r="AH235" s="170">
        <f t="shared" si="202"/>
        <v>0.97590485643410596</v>
      </c>
      <c r="AI235" s="170">
        <f t="shared" si="202"/>
        <v>0.97590485643410596</v>
      </c>
      <c r="AJ235" s="170">
        <f t="shared" si="202"/>
        <v>0</v>
      </c>
      <c r="AK235" s="170">
        <f t="shared" si="202"/>
        <v>0</v>
      </c>
      <c r="AL235" s="170">
        <f t="shared" si="202"/>
        <v>0</v>
      </c>
      <c r="AM235" s="170">
        <f t="shared" si="202"/>
        <v>0</v>
      </c>
      <c r="AN235" s="170">
        <f t="shared" ref="AN235:AW244" si="203">IF(OR(AN$9&lt;=$F235,AN$9&gt;($F235+$G235)),0,INDEX($J$209:$CH$209,MATCH($F235,$J$9:$CH$9,0))/$G235)</f>
        <v>0</v>
      </c>
      <c r="AO235" s="170">
        <f t="shared" si="203"/>
        <v>0</v>
      </c>
      <c r="AP235" s="170">
        <f t="shared" si="203"/>
        <v>0</v>
      </c>
      <c r="AQ235" s="170">
        <f t="shared" si="203"/>
        <v>0</v>
      </c>
      <c r="AR235" s="170">
        <f t="shared" si="203"/>
        <v>0</v>
      </c>
      <c r="AS235" s="170">
        <f t="shared" si="203"/>
        <v>0</v>
      </c>
      <c r="AT235" s="170">
        <f t="shared" si="203"/>
        <v>0</v>
      </c>
      <c r="AU235" s="170">
        <f t="shared" si="203"/>
        <v>0</v>
      </c>
      <c r="AV235" s="170">
        <f t="shared" si="203"/>
        <v>0</v>
      </c>
      <c r="AW235" s="170">
        <f t="shared" si="203"/>
        <v>0</v>
      </c>
      <c r="AX235" s="170">
        <f t="shared" ref="AX235:BG244" si="204">IF(OR(AX$9&lt;=$F235,AX$9&gt;($F235+$G235)),0,INDEX($J$209:$CH$209,MATCH($F235,$J$9:$CH$9,0))/$G235)</f>
        <v>0</v>
      </c>
      <c r="AY235" s="170">
        <f t="shared" si="204"/>
        <v>0</v>
      </c>
      <c r="AZ235" s="170">
        <f t="shared" si="204"/>
        <v>0</v>
      </c>
      <c r="BA235" s="170">
        <f t="shared" si="204"/>
        <v>0</v>
      </c>
      <c r="BB235" s="170">
        <f t="shared" si="204"/>
        <v>0</v>
      </c>
      <c r="BC235" s="170">
        <f t="shared" si="204"/>
        <v>0</v>
      </c>
      <c r="BD235" s="170">
        <f t="shared" si="204"/>
        <v>0</v>
      </c>
      <c r="BE235" s="170">
        <f t="shared" si="204"/>
        <v>0</v>
      </c>
      <c r="BF235" s="170">
        <f t="shared" si="204"/>
        <v>0</v>
      </c>
      <c r="BG235" s="170">
        <f t="shared" si="204"/>
        <v>0</v>
      </c>
      <c r="BH235" s="170">
        <f t="shared" ref="BH235:BQ244" si="205">IF(OR(BH$9&lt;=$F235,BH$9&gt;($F235+$G235)),0,INDEX($J$209:$CH$209,MATCH($F235,$J$9:$CH$9,0))/$G235)</f>
        <v>0</v>
      </c>
      <c r="BI235" s="170">
        <f t="shared" si="205"/>
        <v>0</v>
      </c>
      <c r="BJ235" s="170">
        <f t="shared" si="205"/>
        <v>0</v>
      </c>
      <c r="BK235" s="170">
        <f t="shared" si="205"/>
        <v>0</v>
      </c>
      <c r="BL235" s="170">
        <f t="shared" si="205"/>
        <v>0</v>
      </c>
      <c r="BM235" s="170">
        <f t="shared" si="205"/>
        <v>0</v>
      </c>
      <c r="BN235" s="170">
        <f t="shared" si="205"/>
        <v>0</v>
      </c>
      <c r="BO235" s="170">
        <f t="shared" si="205"/>
        <v>0</v>
      </c>
      <c r="BP235" s="170">
        <f t="shared" si="205"/>
        <v>0</v>
      </c>
      <c r="BQ235" s="170">
        <f t="shared" si="205"/>
        <v>0</v>
      </c>
      <c r="BR235" s="170">
        <f t="shared" ref="BR235:CA244" si="206">IF(OR(BR$9&lt;=$F235,BR$9&gt;($F235+$G235)),0,INDEX($J$209:$CH$209,MATCH($F235,$J$9:$CH$9,0))/$G235)</f>
        <v>0</v>
      </c>
      <c r="BS235" s="170">
        <f t="shared" si="206"/>
        <v>0</v>
      </c>
      <c r="BT235" s="170">
        <f t="shared" si="206"/>
        <v>0</v>
      </c>
      <c r="BU235" s="170">
        <f t="shared" si="206"/>
        <v>0</v>
      </c>
      <c r="BV235" s="170">
        <f t="shared" si="206"/>
        <v>0</v>
      </c>
      <c r="BW235" s="170">
        <f t="shared" si="206"/>
        <v>0</v>
      </c>
      <c r="BX235" s="170">
        <f t="shared" si="206"/>
        <v>0</v>
      </c>
      <c r="BY235" s="170">
        <f t="shared" si="206"/>
        <v>0</v>
      </c>
      <c r="BZ235" s="170">
        <f t="shared" si="206"/>
        <v>0</v>
      </c>
      <c r="CA235" s="170">
        <f t="shared" si="206"/>
        <v>0</v>
      </c>
      <c r="CB235" s="170">
        <f t="shared" ref="CB235:CH244" si="207">IF(OR(CB$9&lt;=$F235,CB$9&gt;($F235+$G235)),0,INDEX($J$209:$CH$209,MATCH($F235,$J$9:$CH$9,0))/$G235)</f>
        <v>0</v>
      </c>
      <c r="CC235" s="170">
        <f t="shared" si="207"/>
        <v>0</v>
      </c>
      <c r="CD235" s="170">
        <f t="shared" si="207"/>
        <v>0</v>
      </c>
      <c r="CE235" s="170">
        <f t="shared" si="207"/>
        <v>0</v>
      </c>
      <c r="CF235" s="170">
        <f t="shared" si="207"/>
        <v>0</v>
      </c>
      <c r="CG235" s="170">
        <f t="shared" si="207"/>
        <v>0</v>
      </c>
      <c r="CH235" s="170">
        <f t="shared" si="207"/>
        <v>0</v>
      </c>
    </row>
    <row r="236" spans="6:86" outlineLevel="1" x14ac:dyDescent="0.2">
      <c r="F236" s="96">
        <f>Ts_First_Fin_Yr-1+ROWS(F$215:F236)</f>
        <v>2045</v>
      </c>
      <c r="G236" s="18">
        <f t="shared" si="182"/>
        <v>5</v>
      </c>
      <c r="H236" s="45">
        <f t="shared" si="183"/>
        <v>4.0662702351421069</v>
      </c>
      <c r="J236" s="170">
        <f t="shared" si="200"/>
        <v>0</v>
      </c>
      <c r="K236" s="170">
        <f t="shared" si="200"/>
        <v>0</v>
      </c>
      <c r="L236" s="170">
        <f t="shared" si="200"/>
        <v>0</v>
      </c>
      <c r="M236" s="170">
        <f t="shared" si="200"/>
        <v>0</v>
      </c>
      <c r="N236" s="170">
        <f t="shared" si="200"/>
        <v>0</v>
      </c>
      <c r="O236" s="170">
        <f t="shared" si="200"/>
        <v>0</v>
      </c>
      <c r="P236" s="170">
        <f t="shared" si="200"/>
        <v>0</v>
      </c>
      <c r="Q236" s="170">
        <f t="shared" si="200"/>
        <v>0</v>
      </c>
      <c r="R236" s="170">
        <f t="shared" si="200"/>
        <v>0</v>
      </c>
      <c r="S236" s="170">
        <f t="shared" si="200"/>
        <v>0</v>
      </c>
      <c r="T236" s="170">
        <f t="shared" si="201"/>
        <v>0</v>
      </c>
      <c r="U236" s="170">
        <f t="shared" si="201"/>
        <v>0</v>
      </c>
      <c r="V236" s="170">
        <f t="shared" si="201"/>
        <v>0</v>
      </c>
      <c r="W236" s="170">
        <f t="shared" si="201"/>
        <v>0</v>
      </c>
      <c r="X236" s="170">
        <f t="shared" si="201"/>
        <v>0</v>
      </c>
      <c r="Y236" s="170">
        <f t="shared" si="201"/>
        <v>0</v>
      </c>
      <c r="Z236" s="170">
        <f t="shared" si="201"/>
        <v>0</v>
      </c>
      <c r="AA236" s="170">
        <f t="shared" si="201"/>
        <v>0</v>
      </c>
      <c r="AB236" s="170">
        <f t="shared" si="201"/>
        <v>0</v>
      </c>
      <c r="AC236" s="170">
        <f t="shared" si="201"/>
        <v>0</v>
      </c>
      <c r="AD236" s="170">
        <f t="shared" si="202"/>
        <v>0</v>
      </c>
      <c r="AE236" s="170">
        <f t="shared" si="202"/>
        <v>0</v>
      </c>
      <c r="AF236" s="170">
        <f t="shared" si="202"/>
        <v>0.81325404702842141</v>
      </c>
      <c r="AG236" s="170">
        <f t="shared" si="202"/>
        <v>0.81325404702842141</v>
      </c>
      <c r="AH236" s="170">
        <f t="shared" si="202"/>
        <v>0.81325404702842141</v>
      </c>
      <c r="AI236" s="170">
        <f t="shared" si="202"/>
        <v>0.81325404702842141</v>
      </c>
      <c r="AJ236" s="170">
        <f t="shared" si="202"/>
        <v>0.81325404702842141</v>
      </c>
      <c r="AK236" s="170">
        <f t="shared" si="202"/>
        <v>0</v>
      </c>
      <c r="AL236" s="170">
        <f t="shared" si="202"/>
        <v>0</v>
      </c>
      <c r="AM236" s="170">
        <f t="shared" si="202"/>
        <v>0</v>
      </c>
      <c r="AN236" s="170">
        <f t="shared" si="203"/>
        <v>0</v>
      </c>
      <c r="AO236" s="170">
        <f t="shared" si="203"/>
        <v>0</v>
      </c>
      <c r="AP236" s="170">
        <f t="shared" si="203"/>
        <v>0</v>
      </c>
      <c r="AQ236" s="170">
        <f t="shared" si="203"/>
        <v>0</v>
      </c>
      <c r="AR236" s="170">
        <f t="shared" si="203"/>
        <v>0</v>
      </c>
      <c r="AS236" s="170">
        <f t="shared" si="203"/>
        <v>0</v>
      </c>
      <c r="AT236" s="170">
        <f t="shared" si="203"/>
        <v>0</v>
      </c>
      <c r="AU236" s="170">
        <f t="shared" si="203"/>
        <v>0</v>
      </c>
      <c r="AV236" s="170">
        <f t="shared" si="203"/>
        <v>0</v>
      </c>
      <c r="AW236" s="170">
        <f t="shared" si="203"/>
        <v>0</v>
      </c>
      <c r="AX236" s="170">
        <f t="shared" si="204"/>
        <v>0</v>
      </c>
      <c r="AY236" s="170">
        <f t="shared" si="204"/>
        <v>0</v>
      </c>
      <c r="AZ236" s="170">
        <f t="shared" si="204"/>
        <v>0</v>
      </c>
      <c r="BA236" s="170">
        <f t="shared" si="204"/>
        <v>0</v>
      </c>
      <c r="BB236" s="170">
        <f t="shared" si="204"/>
        <v>0</v>
      </c>
      <c r="BC236" s="170">
        <f t="shared" si="204"/>
        <v>0</v>
      </c>
      <c r="BD236" s="170">
        <f t="shared" si="204"/>
        <v>0</v>
      </c>
      <c r="BE236" s="170">
        <f t="shared" si="204"/>
        <v>0</v>
      </c>
      <c r="BF236" s="170">
        <f t="shared" si="204"/>
        <v>0</v>
      </c>
      <c r="BG236" s="170">
        <f t="shared" si="204"/>
        <v>0</v>
      </c>
      <c r="BH236" s="170">
        <f t="shared" si="205"/>
        <v>0</v>
      </c>
      <c r="BI236" s="170">
        <f t="shared" si="205"/>
        <v>0</v>
      </c>
      <c r="BJ236" s="170">
        <f t="shared" si="205"/>
        <v>0</v>
      </c>
      <c r="BK236" s="170">
        <f t="shared" si="205"/>
        <v>0</v>
      </c>
      <c r="BL236" s="170">
        <f t="shared" si="205"/>
        <v>0</v>
      </c>
      <c r="BM236" s="170">
        <f t="shared" si="205"/>
        <v>0</v>
      </c>
      <c r="BN236" s="170">
        <f t="shared" si="205"/>
        <v>0</v>
      </c>
      <c r="BO236" s="170">
        <f t="shared" si="205"/>
        <v>0</v>
      </c>
      <c r="BP236" s="170">
        <f t="shared" si="205"/>
        <v>0</v>
      </c>
      <c r="BQ236" s="170">
        <f t="shared" si="205"/>
        <v>0</v>
      </c>
      <c r="BR236" s="170">
        <f t="shared" si="206"/>
        <v>0</v>
      </c>
      <c r="BS236" s="170">
        <f t="shared" si="206"/>
        <v>0</v>
      </c>
      <c r="BT236" s="170">
        <f t="shared" si="206"/>
        <v>0</v>
      </c>
      <c r="BU236" s="170">
        <f t="shared" si="206"/>
        <v>0</v>
      </c>
      <c r="BV236" s="170">
        <f t="shared" si="206"/>
        <v>0</v>
      </c>
      <c r="BW236" s="170">
        <f t="shared" si="206"/>
        <v>0</v>
      </c>
      <c r="BX236" s="170">
        <f t="shared" si="206"/>
        <v>0</v>
      </c>
      <c r="BY236" s="170">
        <f t="shared" si="206"/>
        <v>0</v>
      </c>
      <c r="BZ236" s="170">
        <f t="shared" si="206"/>
        <v>0</v>
      </c>
      <c r="CA236" s="170">
        <f t="shared" si="206"/>
        <v>0</v>
      </c>
      <c r="CB236" s="170">
        <f t="shared" si="207"/>
        <v>0</v>
      </c>
      <c r="CC236" s="170">
        <f t="shared" si="207"/>
        <v>0</v>
      </c>
      <c r="CD236" s="170">
        <f t="shared" si="207"/>
        <v>0</v>
      </c>
      <c r="CE236" s="170">
        <f t="shared" si="207"/>
        <v>0</v>
      </c>
      <c r="CF236" s="170">
        <f t="shared" si="207"/>
        <v>0</v>
      </c>
      <c r="CG236" s="170">
        <f t="shared" si="207"/>
        <v>0</v>
      </c>
      <c r="CH236" s="170">
        <f t="shared" si="207"/>
        <v>0</v>
      </c>
    </row>
    <row r="237" spans="6:86" outlineLevel="1" x14ac:dyDescent="0.2">
      <c r="F237" s="96">
        <f>Ts_First_Fin_Yr-1+ROWS(F$215:F237)</f>
        <v>2046</v>
      </c>
      <c r="G237" s="18">
        <f t="shared" si="182"/>
        <v>5</v>
      </c>
      <c r="H237" s="45">
        <f t="shared" si="183"/>
        <v>3.2530161881136848</v>
      </c>
      <c r="J237" s="170">
        <f t="shared" si="200"/>
        <v>0</v>
      </c>
      <c r="K237" s="170">
        <f t="shared" si="200"/>
        <v>0</v>
      </c>
      <c r="L237" s="170">
        <f t="shared" si="200"/>
        <v>0</v>
      </c>
      <c r="M237" s="170">
        <f t="shared" si="200"/>
        <v>0</v>
      </c>
      <c r="N237" s="170">
        <f t="shared" si="200"/>
        <v>0</v>
      </c>
      <c r="O237" s="170">
        <f t="shared" si="200"/>
        <v>0</v>
      </c>
      <c r="P237" s="170">
        <f t="shared" si="200"/>
        <v>0</v>
      </c>
      <c r="Q237" s="170">
        <f t="shared" si="200"/>
        <v>0</v>
      </c>
      <c r="R237" s="170">
        <f t="shared" si="200"/>
        <v>0</v>
      </c>
      <c r="S237" s="170">
        <f t="shared" si="200"/>
        <v>0</v>
      </c>
      <c r="T237" s="170">
        <f t="shared" si="201"/>
        <v>0</v>
      </c>
      <c r="U237" s="170">
        <f t="shared" si="201"/>
        <v>0</v>
      </c>
      <c r="V237" s="170">
        <f t="shared" si="201"/>
        <v>0</v>
      </c>
      <c r="W237" s="170">
        <f t="shared" si="201"/>
        <v>0</v>
      </c>
      <c r="X237" s="170">
        <f t="shared" si="201"/>
        <v>0</v>
      </c>
      <c r="Y237" s="170">
        <f t="shared" si="201"/>
        <v>0</v>
      </c>
      <c r="Z237" s="170">
        <f t="shared" si="201"/>
        <v>0</v>
      </c>
      <c r="AA237" s="170">
        <f t="shared" si="201"/>
        <v>0</v>
      </c>
      <c r="AB237" s="170">
        <f t="shared" si="201"/>
        <v>0</v>
      </c>
      <c r="AC237" s="170">
        <f t="shared" si="201"/>
        <v>0</v>
      </c>
      <c r="AD237" s="170">
        <f t="shared" si="202"/>
        <v>0</v>
      </c>
      <c r="AE237" s="170">
        <f t="shared" si="202"/>
        <v>0</v>
      </c>
      <c r="AF237" s="170">
        <f t="shared" si="202"/>
        <v>0</v>
      </c>
      <c r="AG237" s="170">
        <f t="shared" si="202"/>
        <v>0.65060323762273697</v>
      </c>
      <c r="AH237" s="170">
        <f t="shared" si="202"/>
        <v>0.65060323762273697</v>
      </c>
      <c r="AI237" s="170">
        <f t="shared" si="202"/>
        <v>0.65060323762273697</v>
      </c>
      <c r="AJ237" s="170">
        <f t="shared" si="202"/>
        <v>0.65060323762273697</v>
      </c>
      <c r="AK237" s="170">
        <f t="shared" si="202"/>
        <v>0.65060323762273697</v>
      </c>
      <c r="AL237" s="170">
        <f t="shared" si="202"/>
        <v>0</v>
      </c>
      <c r="AM237" s="170">
        <f t="shared" si="202"/>
        <v>0</v>
      </c>
      <c r="AN237" s="170">
        <f t="shared" si="203"/>
        <v>0</v>
      </c>
      <c r="AO237" s="170">
        <f t="shared" si="203"/>
        <v>0</v>
      </c>
      <c r="AP237" s="170">
        <f t="shared" si="203"/>
        <v>0</v>
      </c>
      <c r="AQ237" s="170">
        <f t="shared" si="203"/>
        <v>0</v>
      </c>
      <c r="AR237" s="170">
        <f t="shared" si="203"/>
        <v>0</v>
      </c>
      <c r="AS237" s="170">
        <f t="shared" si="203"/>
        <v>0</v>
      </c>
      <c r="AT237" s="170">
        <f t="shared" si="203"/>
        <v>0</v>
      </c>
      <c r="AU237" s="170">
        <f t="shared" si="203"/>
        <v>0</v>
      </c>
      <c r="AV237" s="170">
        <f t="shared" si="203"/>
        <v>0</v>
      </c>
      <c r="AW237" s="170">
        <f t="shared" si="203"/>
        <v>0</v>
      </c>
      <c r="AX237" s="170">
        <f t="shared" si="204"/>
        <v>0</v>
      </c>
      <c r="AY237" s="170">
        <f t="shared" si="204"/>
        <v>0</v>
      </c>
      <c r="AZ237" s="170">
        <f t="shared" si="204"/>
        <v>0</v>
      </c>
      <c r="BA237" s="170">
        <f t="shared" si="204"/>
        <v>0</v>
      </c>
      <c r="BB237" s="170">
        <f t="shared" si="204"/>
        <v>0</v>
      </c>
      <c r="BC237" s="170">
        <f t="shared" si="204"/>
        <v>0</v>
      </c>
      <c r="BD237" s="170">
        <f t="shared" si="204"/>
        <v>0</v>
      </c>
      <c r="BE237" s="170">
        <f t="shared" si="204"/>
        <v>0</v>
      </c>
      <c r="BF237" s="170">
        <f t="shared" si="204"/>
        <v>0</v>
      </c>
      <c r="BG237" s="170">
        <f t="shared" si="204"/>
        <v>0</v>
      </c>
      <c r="BH237" s="170">
        <f t="shared" si="205"/>
        <v>0</v>
      </c>
      <c r="BI237" s="170">
        <f t="shared" si="205"/>
        <v>0</v>
      </c>
      <c r="BJ237" s="170">
        <f t="shared" si="205"/>
        <v>0</v>
      </c>
      <c r="BK237" s="170">
        <f t="shared" si="205"/>
        <v>0</v>
      </c>
      <c r="BL237" s="170">
        <f t="shared" si="205"/>
        <v>0</v>
      </c>
      <c r="BM237" s="170">
        <f t="shared" si="205"/>
        <v>0</v>
      </c>
      <c r="BN237" s="170">
        <f t="shared" si="205"/>
        <v>0</v>
      </c>
      <c r="BO237" s="170">
        <f t="shared" si="205"/>
        <v>0</v>
      </c>
      <c r="BP237" s="170">
        <f t="shared" si="205"/>
        <v>0</v>
      </c>
      <c r="BQ237" s="170">
        <f t="shared" si="205"/>
        <v>0</v>
      </c>
      <c r="BR237" s="170">
        <f t="shared" si="206"/>
        <v>0</v>
      </c>
      <c r="BS237" s="170">
        <f t="shared" si="206"/>
        <v>0</v>
      </c>
      <c r="BT237" s="170">
        <f t="shared" si="206"/>
        <v>0</v>
      </c>
      <c r="BU237" s="170">
        <f t="shared" si="206"/>
        <v>0</v>
      </c>
      <c r="BV237" s="170">
        <f t="shared" si="206"/>
        <v>0</v>
      </c>
      <c r="BW237" s="170">
        <f t="shared" si="206"/>
        <v>0</v>
      </c>
      <c r="BX237" s="170">
        <f t="shared" si="206"/>
        <v>0</v>
      </c>
      <c r="BY237" s="170">
        <f t="shared" si="206"/>
        <v>0</v>
      </c>
      <c r="BZ237" s="170">
        <f t="shared" si="206"/>
        <v>0</v>
      </c>
      <c r="CA237" s="170">
        <f t="shared" si="206"/>
        <v>0</v>
      </c>
      <c r="CB237" s="170">
        <f t="shared" si="207"/>
        <v>0</v>
      </c>
      <c r="CC237" s="170">
        <f t="shared" si="207"/>
        <v>0</v>
      </c>
      <c r="CD237" s="170">
        <f t="shared" si="207"/>
        <v>0</v>
      </c>
      <c r="CE237" s="170">
        <f t="shared" si="207"/>
        <v>0</v>
      </c>
      <c r="CF237" s="170">
        <f t="shared" si="207"/>
        <v>0</v>
      </c>
      <c r="CG237" s="170">
        <f t="shared" si="207"/>
        <v>0</v>
      </c>
      <c r="CH237" s="170">
        <f t="shared" si="207"/>
        <v>0</v>
      </c>
    </row>
    <row r="238" spans="6:86" outlineLevel="1" x14ac:dyDescent="0.2">
      <c r="F238" s="96">
        <f>Ts_First_Fin_Yr-1+ROWS(F$215:F238)</f>
        <v>2047</v>
      </c>
      <c r="G238" s="18">
        <f t="shared" si="182"/>
        <v>5</v>
      </c>
      <c r="H238" s="45">
        <f t="shared" si="183"/>
        <v>2.4397621410852626</v>
      </c>
      <c r="J238" s="170">
        <f t="shared" si="200"/>
        <v>0</v>
      </c>
      <c r="K238" s="170">
        <f t="shared" si="200"/>
        <v>0</v>
      </c>
      <c r="L238" s="170">
        <f t="shared" si="200"/>
        <v>0</v>
      </c>
      <c r="M238" s="170">
        <f t="shared" si="200"/>
        <v>0</v>
      </c>
      <c r="N238" s="170">
        <f t="shared" si="200"/>
        <v>0</v>
      </c>
      <c r="O238" s="170">
        <f t="shared" si="200"/>
        <v>0</v>
      </c>
      <c r="P238" s="170">
        <f t="shared" si="200"/>
        <v>0</v>
      </c>
      <c r="Q238" s="170">
        <f t="shared" si="200"/>
        <v>0</v>
      </c>
      <c r="R238" s="170">
        <f t="shared" si="200"/>
        <v>0</v>
      </c>
      <c r="S238" s="170">
        <f t="shared" si="200"/>
        <v>0</v>
      </c>
      <c r="T238" s="170">
        <f t="shared" si="201"/>
        <v>0</v>
      </c>
      <c r="U238" s="170">
        <f t="shared" si="201"/>
        <v>0</v>
      </c>
      <c r="V238" s="170">
        <f t="shared" si="201"/>
        <v>0</v>
      </c>
      <c r="W238" s="170">
        <f t="shared" si="201"/>
        <v>0</v>
      </c>
      <c r="X238" s="170">
        <f t="shared" si="201"/>
        <v>0</v>
      </c>
      <c r="Y238" s="170">
        <f t="shared" si="201"/>
        <v>0</v>
      </c>
      <c r="Z238" s="170">
        <f t="shared" si="201"/>
        <v>0</v>
      </c>
      <c r="AA238" s="170">
        <f t="shared" si="201"/>
        <v>0</v>
      </c>
      <c r="AB238" s="170">
        <f t="shared" si="201"/>
        <v>0</v>
      </c>
      <c r="AC238" s="170">
        <f t="shared" si="201"/>
        <v>0</v>
      </c>
      <c r="AD238" s="170">
        <f t="shared" si="202"/>
        <v>0</v>
      </c>
      <c r="AE238" s="170">
        <f t="shared" si="202"/>
        <v>0</v>
      </c>
      <c r="AF238" s="170">
        <f t="shared" si="202"/>
        <v>0</v>
      </c>
      <c r="AG238" s="170">
        <f t="shared" si="202"/>
        <v>0</v>
      </c>
      <c r="AH238" s="170">
        <f t="shared" si="202"/>
        <v>0.48795242821705254</v>
      </c>
      <c r="AI238" s="170">
        <f t="shared" si="202"/>
        <v>0.48795242821705254</v>
      </c>
      <c r="AJ238" s="170">
        <f t="shared" si="202"/>
        <v>0.48795242821705254</v>
      </c>
      <c r="AK238" s="170">
        <f t="shared" si="202"/>
        <v>0.48795242821705254</v>
      </c>
      <c r="AL238" s="170">
        <f t="shared" si="202"/>
        <v>0.48795242821705254</v>
      </c>
      <c r="AM238" s="170">
        <f t="shared" si="202"/>
        <v>0</v>
      </c>
      <c r="AN238" s="170">
        <f t="shared" si="203"/>
        <v>0</v>
      </c>
      <c r="AO238" s="170">
        <f t="shared" si="203"/>
        <v>0</v>
      </c>
      <c r="AP238" s="170">
        <f t="shared" si="203"/>
        <v>0</v>
      </c>
      <c r="AQ238" s="170">
        <f t="shared" si="203"/>
        <v>0</v>
      </c>
      <c r="AR238" s="170">
        <f t="shared" si="203"/>
        <v>0</v>
      </c>
      <c r="AS238" s="170">
        <f t="shared" si="203"/>
        <v>0</v>
      </c>
      <c r="AT238" s="170">
        <f t="shared" si="203"/>
        <v>0</v>
      </c>
      <c r="AU238" s="170">
        <f t="shared" si="203"/>
        <v>0</v>
      </c>
      <c r="AV238" s="170">
        <f t="shared" si="203"/>
        <v>0</v>
      </c>
      <c r="AW238" s="170">
        <f t="shared" si="203"/>
        <v>0</v>
      </c>
      <c r="AX238" s="170">
        <f t="shared" si="204"/>
        <v>0</v>
      </c>
      <c r="AY238" s="170">
        <f t="shared" si="204"/>
        <v>0</v>
      </c>
      <c r="AZ238" s="170">
        <f t="shared" si="204"/>
        <v>0</v>
      </c>
      <c r="BA238" s="170">
        <f t="shared" si="204"/>
        <v>0</v>
      </c>
      <c r="BB238" s="170">
        <f t="shared" si="204"/>
        <v>0</v>
      </c>
      <c r="BC238" s="170">
        <f t="shared" si="204"/>
        <v>0</v>
      </c>
      <c r="BD238" s="170">
        <f t="shared" si="204"/>
        <v>0</v>
      </c>
      <c r="BE238" s="170">
        <f t="shared" si="204"/>
        <v>0</v>
      </c>
      <c r="BF238" s="170">
        <f t="shared" si="204"/>
        <v>0</v>
      </c>
      <c r="BG238" s="170">
        <f t="shared" si="204"/>
        <v>0</v>
      </c>
      <c r="BH238" s="170">
        <f t="shared" si="205"/>
        <v>0</v>
      </c>
      <c r="BI238" s="170">
        <f t="shared" si="205"/>
        <v>0</v>
      </c>
      <c r="BJ238" s="170">
        <f t="shared" si="205"/>
        <v>0</v>
      </c>
      <c r="BK238" s="170">
        <f t="shared" si="205"/>
        <v>0</v>
      </c>
      <c r="BL238" s="170">
        <f t="shared" si="205"/>
        <v>0</v>
      </c>
      <c r="BM238" s="170">
        <f t="shared" si="205"/>
        <v>0</v>
      </c>
      <c r="BN238" s="170">
        <f t="shared" si="205"/>
        <v>0</v>
      </c>
      <c r="BO238" s="170">
        <f t="shared" si="205"/>
        <v>0</v>
      </c>
      <c r="BP238" s="170">
        <f t="shared" si="205"/>
        <v>0</v>
      </c>
      <c r="BQ238" s="170">
        <f t="shared" si="205"/>
        <v>0</v>
      </c>
      <c r="BR238" s="170">
        <f t="shared" si="206"/>
        <v>0</v>
      </c>
      <c r="BS238" s="170">
        <f t="shared" si="206"/>
        <v>0</v>
      </c>
      <c r="BT238" s="170">
        <f t="shared" si="206"/>
        <v>0</v>
      </c>
      <c r="BU238" s="170">
        <f t="shared" si="206"/>
        <v>0</v>
      </c>
      <c r="BV238" s="170">
        <f t="shared" si="206"/>
        <v>0</v>
      </c>
      <c r="BW238" s="170">
        <f t="shared" si="206"/>
        <v>0</v>
      </c>
      <c r="BX238" s="170">
        <f t="shared" si="206"/>
        <v>0</v>
      </c>
      <c r="BY238" s="170">
        <f t="shared" si="206"/>
        <v>0</v>
      </c>
      <c r="BZ238" s="170">
        <f t="shared" si="206"/>
        <v>0</v>
      </c>
      <c r="CA238" s="170">
        <f t="shared" si="206"/>
        <v>0</v>
      </c>
      <c r="CB238" s="170">
        <f t="shared" si="207"/>
        <v>0</v>
      </c>
      <c r="CC238" s="170">
        <f t="shared" si="207"/>
        <v>0</v>
      </c>
      <c r="CD238" s="170">
        <f t="shared" si="207"/>
        <v>0</v>
      </c>
      <c r="CE238" s="170">
        <f t="shared" si="207"/>
        <v>0</v>
      </c>
      <c r="CF238" s="170">
        <f t="shared" si="207"/>
        <v>0</v>
      </c>
      <c r="CG238" s="170">
        <f t="shared" si="207"/>
        <v>0</v>
      </c>
      <c r="CH238" s="170">
        <f t="shared" si="207"/>
        <v>0</v>
      </c>
    </row>
    <row r="239" spans="6:86" outlineLevel="1" x14ac:dyDescent="0.2">
      <c r="F239" s="96">
        <f>Ts_First_Fin_Yr-1+ROWS(F$215:F239)</f>
        <v>2048</v>
      </c>
      <c r="G239" s="18">
        <f t="shared" si="182"/>
        <v>5</v>
      </c>
      <c r="H239" s="45">
        <f t="shared" si="183"/>
        <v>1.626508094056845</v>
      </c>
      <c r="J239" s="170">
        <f t="shared" si="200"/>
        <v>0</v>
      </c>
      <c r="K239" s="170">
        <f t="shared" si="200"/>
        <v>0</v>
      </c>
      <c r="L239" s="170">
        <f t="shared" si="200"/>
        <v>0</v>
      </c>
      <c r="M239" s="170">
        <f t="shared" si="200"/>
        <v>0</v>
      </c>
      <c r="N239" s="170">
        <f t="shared" si="200"/>
        <v>0</v>
      </c>
      <c r="O239" s="170">
        <f t="shared" si="200"/>
        <v>0</v>
      </c>
      <c r="P239" s="170">
        <f t="shared" si="200"/>
        <v>0</v>
      </c>
      <c r="Q239" s="170">
        <f t="shared" si="200"/>
        <v>0</v>
      </c>
      <c r="R239" s="170">
        <f t="shared" si="200"/>
        <v>0</v>
      </c>
      <c r="S239" s="170">
        <f t="shared" si="200"/>
        <v>0</v>
      </c>
      <c r="T239" s="170">
        <f t="shared" si="201"/>
        <v>0</v>
      </c>
      <c r="U239" s="170">
        <f t="shared" si="201"/>
        <v>0</v>
      </c>
      <c r="V239" s="170">
        <f t="shared" si="201"/>
        <v>0</v>
      </c>
      <c r="W239" s="170">
        <f t="shared" si="201"/>
        <v>0</v>
      </c>
      <c r="X239" s="170">
        <f t="shared" si="201"/>
        <v>0</v>
      </c>
      <c r="Y239" s="170">
        <f t="shared" si="201"/>
        <v>0</v>
      </c>
      <c r="Z239" s="170">
        <f t="shared" si="201"/>
        <v>0</v>
      </c>
      <c r="AA239" s="170">
        <f t="shared" si="201"/>
        <v>0</v>
      </c>
      <c r="AB239" s="170">
        <f t="shared" si="201"/>
        <v>0</v>
      </c>
      <c r="AC239" s="170">
        <f t="shared" si="201"/>
        <v>0</v>
      </c>
      <c r="AD239" s="170">
        <f t="shared" si="202"/>
        <v>0</v>
      </c>
      <c r="AE239" s="170">
        <f t="shared" si="202"/>
        <v>0</v>
      </c>
      <c r="AF239" s="170">
        <f t="shared" si="202"/>
        <v>0</v>
      </c>
      <c r="AG239" s="170">
        <f t="shared" si="202"/>
        <v>0</v>
      </c>
      <c r="AH239" s="170">
        <f t="shared" si="202"/>
        <v>0</v>
      </c>
      <c r="AI239" s="170">
        <f t="shared" si="202"/>
        <v>0.32530161881136899</v>
      </c>
      <c r="AJ239" s="170">
        <f t="shared" si="202"/>
        <v>0.32530161881136899</v>
      </c>
      <c r="AK239" s="170">
        <f t="shared" si="202"/>
        <v>0.32530161881136899</v>
      </c>
      <c r="AL239" s="170">
        <f t="shared" si="202"/>
        <v>0.32530161881136899</v>
      </c>
      <c r="AM239" s="170">
        <f t="shared" si="202"/>
        <v>0.32530161881136899</v>
      </c>
      <c r="AN239" s="170">
        <f t="shared" si="203"/>
        <v>0</v>
      </c>
      <c r="AO239" s="170">
        <f t="shared" si="203"/>
        <v>0</v>
      </c>
      <c r="AP239" s="170">
        <f t="shared" si="203"/>
        <v>0</v>
      </c>
      <c r="AQ239" s="170">
        <f t="shared" si="203"/>
        <v>0</v>
      </c>
      <c r="AR239" s="170">
        <f t="shared" si="203"/>
        <v>0</v>
      </c>
      <c r="AS239" s="170">
        <f t="shared" si="203"/>
        <v>0</v>
      </c>
      <c r="AT239" s="170">
        <f t="shared" si="203"/>
        <v>0</v>
      </c>
      <c r="AU239" s="170">
        <f t="shared" si="203"/>
        <v>0</v>
      </c>
      <c r="AV239" s="170">
        <f t="shared" si="203"/>
        <v>0</v>
      </c>
      <c r="AW239" s="170">
        <f t="shared" si="203"/>
        <v>0</v>
      </c>
      <c r="AX239" s="170">
        <f t="shared" si="204"/>
        <v>0</v>
      </c>
      <c r="AY239" s="170">
        <f t="shared" si="204"/>
        <v>0</v>
      </c>
      <c r="AZ239" s="170">
        <f t="shared" si="204"/>
        <v>0</v>
      </c>
      <c r="BA239" s="170">
        <f t="shared" si="204"/>
        <v>0</v>
      </c>
      <c r="BB239" s="170">
        <f t="shared" si="204"/>
        <v>0</v>
      </c>
      <c r="BC239" s="170">
        <f t="shared" si="204"/>
        <v>0</v>
      </c>
      <c r="BD239" s="170">
        <f t="shared" si="204"/>
        <v>0</v>
      </c>
      <c r="BE239" s="170">
        <f t="shared" si="204"/>
        <v>0</v>
      </c>
      <c r="BF239" s="170">
        <f t="shared" si="204"/>
        <v>0</v>
      </c>
      <c r="BG239" s="170">
        <f t="shared" si="204"/>
        <v>0</v>
      </c>
      <c r="BH239" s="170">
        <f t="shared" si="205"/>
        <v>0</v>
      </c>
      <c r="BI239" s="170">
        <f t="shared" si="205"/>
        <v>0</v>
      </c>
      <c r="BJ239" s="170">
        <f t="shared" si="205"/>
        <v>0</v>
      </c>
      <c r="BK239" s="170">
        <f t="shared" si="205"/>
        <v>0</v>
      </c>
      <c r="BL239" s="170">
        <f t="shared" si="205"/>
        <v>0</v>
      </c>
      <c r="BM239" s="170">
        <f t="shared" si="205"/>
        <v>0</v>
      </c>
      <c r="BN239" s="170">
        <f t="shared" si="205"/>
        <v>0</v>
      </c>
      <c r="BO239" s="170">
        <f t="shared" si="205"/>
        <v>0</v>
      </c>
      <c r="BP239" s="170">
        <f t="shared" si="205"/>
        <v>0</v>
      </c>
      <c r="BQ239" s="170">
        <f t="shared" si="205"/>
        <v>0</v>
      </c>
      <c r="BR239" s="170">
        <f t="shared" si="206"/>
        <v>0</v>
      </c>
      <c r="BS239" s="170">
        <f t="shared" si="206"/>
        <v>0</v>
      </c>
      <c r="BT239" s="170">
        <f t="shared" si="206"/>
        <v>0</v>
      </c>
      <c r="BU239" s="170">
        <f t="shared" si="206"/>
        <v>0</v>
      </c>
      <c r="BV239" s="170">
        <f t="shared" si="206"/>
        <v>0</v>
      </c>
      <c r="BW239" s="170">
        <f t="shared" si="206"/>
        <v>0</v>
      </c>
      <c r="BX239" s="170">
        <f t="shared" si="206"/>
        <v>0</v>
      </c>
      <c r="BY239" s="170">
        <f t="shared" si="206"/>
        <v>0</v>
      </c>
      <c r="BZ239" s="170">
        <f t="shared" si="206"/>
        <v>0</v>
      </c>
      <c r="CA239" s="170">
        <f t="shared" si="206"/>
        <v>0</v>
      </c>
      <c r="CB239" s="170">
        <f t="shared" si="207"/>
        <v>0</v>
      </c>
      <c r="CC239" s="170">
        <f t="shared" si="207"/>
        <v>0</v>
      </c>
      <c r="CD239" s="170">
        <f t="shared" si="207"/>
        <v>0</v>
      </c>
      <c r="CE239" s="170">
        <f t="shared" si="207"/>
        <v>0</v>
      </c>
      <c r="CF239" s="170">
        <f t="shared" si="207"/>
        <v>0</v>
      </c>
      <c r="CG239" s="170">
        <f t="shared" si="207"/>
        <v>0</v>
      </c>
      <c r="CH239" s="170">
        <f t="shared" si="207"/>
        <v>0</v>
      </c>
    </row>
    <row r="240" spans="6:86" outlineLevel="1" x14ac:dyDescent="0.2">
      <c r="F240" s="96">
        <f>Ts_First_Fin_Yr-1+ROWS(F$215:F240)</f>
        <v>2049</v>
      </c>
      <c r="G240" s="18">
        <f t="shared" si="182"/>
        <v>5</v>
      </c>
      <c r="H240" s="45">
        <f t="shared" si="183"/>
        <v>0.81325404702842252</v>
      </c>
      <c r="J240" s="170">
        <f t="shared" si="200"/>
        <v>0</v>
      </c>
      <c r="K240" s="170">
        <f t="shared" si="200"/>
        <v>0</v>
      </c>
      <c r="L240" s="170">
        <f t="shared" si="200"/>
        <v>0</v>
      </c>
      <c r="M240" s="170">
        <f t="shared" si="200"/>
        <v>0</v>
      </c>
      <c r="N240" s="170">
        <f t="shared" si="200"/>
        <v>0</v>
      </c>
      <c r="O240" s="170">
        <f t="shared" si="200"/>
        <v>0</v>
      </c>
      <c r="P240" s="170">
        <f t="shared" si="200"/>
        <v>0</v>
      </c>
      <c r="Q240" s="170">
        <f t="shared" si="200"/>
        <v>0</v>
      </c>
      <c r="R240" s="170">
        <f t="shared" si="200"/>
        <v>0</v>
      </c>
      <c r="S240" s="170">
        <f t="shared" si="200"/>
        <v>0</v>
      </c>
      <c r="T240" s="170">
        <f t="shared" si="201"/>
        <v>0</v>
      </c>
      <c r="U240" s="170">
        <f t="shared" si="201"/>
        <v>0</v>
      </c>
      <c r="V240" s="170">
        <f t="shared" si="201"/>
        <v>0</v>
      </c>
      <c r="W240" s="170">
        <f t="shared" si="201"/>
        <v>0</v>
      </c>
      <c r="X240" s="170">
        <f t="shared" si="201"/>
        <v>0</v>
      </c>
      <c r="Y240" s="170">
        <f t="shared" si="201"/>
        <v>0</v>
      </c>
      <c r="Z240" s="170">
        <f t="shared" si="201"/>
        <v>0</v>
      </c>
      <c r="AA240" s="170">
        <f t="shared" si="201"/>
        <v>0</v>
      </c>
      <c r="AB240" s="170">
        <f t="shared" si="201"/>
        <v>0</v>
      </c>
      <c r="AC240" s="170">
        <f t="shared" si="201"/>
        <v>0</v>
      </c>
      <c r="AD240" s="170">
        <f t="shared" si="202"/>
        <v>0</v>
      </c>
      <c r="AE240" s="170">
        <f t="shared" si="202"/>
        <v>0</v>
      </c>
      <c r="AF240" s="170">
        <f t="shared" si="202"/>
        <v>0</v>
      </c>
      <c r="AG240" s="170">
        <f t="shared" si="202"/>
        <v>0</v>
      </c>
      <c r="AH240" s="170">
        <f t="shared" si="202"/>
        <v>0</v>
      </c>
      <c r="AI240" s="170">
        <f t="shared" si="202"/>
        <v>0</v>
      </c>
      <c r="AJ240" s="170">
        <f t="shared" si="202"/>
        <v>0.16265080940568449</v>
      </c>
      <c r="AK240" s="170">
        <f t="shared" si="202"/>
        <v>0.16265080940568449</v>
      </c>
      <c r="AL240" s="170">
        <f t="shared" si="202"/>
        <v>0.16265080940568449</v>
      </c>
      <c r="AM240" s="170">
        <f t="shared" si="202"/>
        <v>0.16265080940568449</v>
      </c>
      <c r="AN240" s="170">
        <f t="shared" si="203"/>
        <v>0.16265080940568449</v>
      </c>
      <c r="AO240" s="170">
        <f t="shared" si="203"/>
        <v>0</v>
      </c>
      <c r="AP240" s="170">
        <f t="shared" si="203"/>
        <v>0</v>
      </c>
      <c r="AQ240" s="170">
        <f t="shared" si="203"/>
        <v>0</v>
      </c>
      <c r="AR240" s="170">
        <f t="shared" si="203"/>
        <v>0</v>
      </c>
      <c r="AS240" s="170">
        <f t="shared" si="203"/>
        <v>0</v>
      </c>
      <c r="AT240" s="170">
        <f t="shared" si="203"/>
        <v>0</v>
      </c>
      <c r="AU240" s="170">
        <f t="shared" si="203"/>
        <v>0</v>
      </c>
      <c r="AV240" s="170">
        <f t="shared" si="203"/>
        <v>0</v>
      </c>
      <c r="AW240" s="170">
        <f t="shared" si="203"/>
        <v>0</v>
      </c>
      <c r="AX240" s="170">
        <f t="shared" si="204"/>
        <v>0</v>
      </c>
      <c r="AY240" s="170">
        <f t="shared" si="204"/>
        <v>0</v>
      </c>
      <c r="AZ240" s="170">
        <f t="shared" si="204"/>
        <v>0</v>
      </c>
      <c r="BA240" s="170">
        <f t="shared" si="204"/>
        <v>0</v>
      </c>
      <c r="BB240" s="170">
        <f t="shared" si="204"/>
        <v>0</v>
      </c>
      <c r="BC240" s="170">
        <f t="shared" si="204"/>
        <v>0</v>
      </c>
      <c r="BD240" s="170">
        <f t="shared" si="204"/>
        <v>0</v>
      </c>
      <c r="BE240" s="170">
        <f t="shared" si="204"/>
        <v>0</v>
      </c>
      <c r="BF240" s="170">
        <f t="shared" si="204"/>
        <v>0</v>
      </c>
      <c r="BG240" s="170">
        <f t="shared" si="204"/>
        <v>0</v>
      </c>
      <c r="BH240" s="170">
        <f t="shared" si="205"/>
        <v>0</v>
      </c>
      <c r="BI240" s="170">
        <f t="shared" si="205"/>
        <v>0</v>
      </c>
      <c r="BJ240" s="170">
        <f t="shared" si="205"/>
        <v>0</v>
      </c>
      <c r="BK240" s="170">
        <f t="shared" si="205"/>
        <v>0</v>
      </c>
      <c r="BL240" s="170">
        <f t="shared" si="205"/>
        <v>0</v>
      </c>
      <c r="BM240" s="170">
        <f t="shared" si="205"/>
        <v>0</v>
      </c>
      <c r="BN240" s="170">
        <f t="shared" si="205"/>
        <v>0</v>
      </c>
      <c r="BO240" s="170">
        <f t="shared" si="205"/>
        <v>0</v>
      </c>
      <c r="BP240" s="170">
        <f t="shared" si="205"/>
        <v>0</v>
      </c>
      <c r="BQ240" s="170">
        <f t="shared" si="205"/>
        <v>0</v>
      </c>
      <c r="BR240" s="170">
        <f t="shared" si="206"/>
        <v>0</v>
      </c>
      <c r="BS240" s="170">
        <f t="shared" si="206"/>
        <v>0</v>
      </c>
      <c r="BT240" s="170">
        <f t="shared" si="206"/>
        <v>0</v>
      </c>
      <c r="BU240" s="170">
        <f t="shared" si="206"/>
        <v>0</v>
      </c>
      <c r="BV240" s="170">
        <f t="shared" si="206"/>
        <v>0</v>
      </c>
      <c r="BW240" s="170">
        <f t="shared" si="206"/>
        <v>0</v>
      </c>
      <c r="BX240" s="170">
        <f t="shared" si="206"/>
        <v>0</v>
      </c>
      <c r="BY240" s="170">
        <f t="shared" si="206"/>
        <v>0</v>
      </c>
      <c r="BZ240" s="170">
        <f t="shared" si="206"/>
        <v>0</v>
      </c>
      <c r="CA240" s="170">
        <f t="shared" si="206"/>
        <v>0</v>
      </c>
      <c r="CB240" s="170">
        <f t="shared" si="207"/>
        <v>0</v>
      </c>
      <c r="CC240" s="170">
        <f t="shared" si="207"/>
        <v>0</v>
      </c>
      <c r="CD240" s="170">
        <f t="shared" si="207"/>
        <v>0</v>
      </c>
      <c r="CE240" s="170">
        <f t="shared" si="207"/>
        <v>0</v>
      </c>
      <c r="CF240" s="170">
        <f t="shared" si="207"/>
        <v>0</v>
      </c>
      <c r="CG240" s="170">
        <f t="shared" si="207"/>
        <v>0</v>
      </c>
      <c r="CH240" s="170">
        <f t="shared" si="207"/>
        <v>0</v>
      </c>
    </row>
    <row r="241" spans="6:86" outlineLevel="1" x14ac:dyDescent="0.2">
      <c r="F241" s="96">
        <f>Ts_First_Fin_Yr-1+ROWS(F$215:F241)</f>
        <v>2050</v>
      </c>
      <c r="G241" s="18">
        <f t="shared" si="182"/>
        <v>5</v>
      </c>
      <c r="H241" s="45">
        <f t="shared" si="183"/>
        <v>0</v>
      </c>
      <c r="J241" s="170">
        <f t="shared" si="200"/>
        <v>0</v>
      </c>
      <c r="K241" s="170">
        <f t="shared" si="200"/>
        <v>0</v>
      </c>
      <c r="L241" s="170">
        <f t="shared" si="200"/>
        <v>0</v>
      </c>
      <c r="M241" s="170">
        <f t="shared" si="200"/>
        <v>0</v>
      </c>
      <c r="N241" s="170">
        <f t="shared" si="200"/>
        <v>0</v>
      </c>
      <c r="O241" s="170">
        <f t="shared" si="200"/>
        <v>0</v>
      </c>
      <c r="P241" s="170">
        <f t="shared" si="200"/>
        <v>0</v>
      </c>
      <c r="Q241" s="170">
        <f t="shared" si="200"/>
        <v>0</v>
      </c>
      <c r="R241" s="170">
        <f t="shared" si="200"/>
        <v>0</v>
      </c>
      <c r="S241" s="170">
        <f t="shared" si="200"/>
        <v>0</v>
      </c>
      <c r="T241" s="170">
        <f t="shared" si="201"/>
        <v>0</v>
      </c>
      <c r="U241" s="170">
        <f t="shared" si="201"/>
        <v>0</v>
      </c>
      <c r="V241" s="170">
        <f t="shared" si="201"/>
        <v>0</v>
      </c>
      <c r="W241" s="170">
        <f t="shared" si="201"/>
        <v>0</v>
      </c>
      <c r="X241" s="170">
        <f t="shared" si="201"/>
        <v>0</v>
      </c>
      <c r="Y241" s="170">
        <f t="shared" si="201"/>
        <v>0</v>
      </c>
      <c r="Z241" s="170">
        <f t="shared" si="201"/>
        <v>0</v>
      </c>
      <c r="AA241" s="170">
        <f t="shared" si="201"/>
        <v>0</v>
      </c>
      <c r="AB241" s="170">
        <f t="shared" si="201"/>
        <v>0</v>
      </c>
      <c r="AC241" s="170">
        <f t="shared" si="201"/>
        <v>0</v>
      </c>
      <c r="AD241" s="170">
        <f t="shared" si="202"/>
        <v>0</v>
      </c>
      <c r="AE241" s="170">
        <f t="shared" si="202"/>
        <v>0</v>
      </c>
      <c r="AF241" s="170">
        <f t="shared" si="202"/>
        <v>0</v>
      </c>
      <c r="AG241" s="170">
        <f t="shared" si="202"/>
        <v>0</v>
      </c>
      <c r="AH241" s="170">
        <f t="shared" si="202"/>
        <v>0</v>
      </c>
      <c r="AI241" s="170">
        <f t="shared" si="202"/>
        <v>0</v>
      </c>
      <c r="AJ241" s="170">
        <f t="shared" si="202"/>
        <v>0</v>
      </c>
      <c r="AK241" s="170">
        <f t="shared" si="202"/>
        <v>0</v>
      </c>
      <c r="AL241" s="170">
        <f t="shared" si="202"/>
        <v>0</v>
      </c>
      <c r="AM241" s="170">
        <f t="shared" si="202"/>
        <v>0</v>
      </c>
      <c r="AN241" s="170">
        <f t="shared" si="203"/>
        <v>0</v>
      </c>
      <c r="AO241" s="170">
        <f t="shared" si="203"/>
        <v>0</v>
      </c>
      <c r="AP241" s="170">
        <f t="shared" si="203"/>
        <v>0</v>
      </c>
      <c r="AQ241" s="170">
        <f t="shared" si="203"/>
        <v>0</v>
      </c>
      <c r="AR241" s="170">
        <f t="shared" si="203"/>
        <v>0</v>
      </c>
      <c r="AS241" s="170">
        <f t="shared" si="203"/>
        <v>0</v>
      </c>
      <c r="AT241" s="170">
        <f t="shared" si="203"/>
        <v>0</v>
      </c>
      <c r="AU241" s="170">
        <f t="shared" si="203"/>
        <v>0</v>
      </c>
      <c r="AV241" s="170">
        <f t="shared" si="203"/>
        <v>0</v>
      </c>
      <c r="AW241" s="170">
        <f t="shared" si="203"/>
        <v>0</v>
      </c>
      <c r="AX241" s="170">
        <f t="shared" si="204"/>
        <v>0</v>
      </c>
      <c r="AY241" s="170">
        <f t="shared" si="204"/>
        <v>0</v>
      </c>
      <c r="AZ241" s="170">
        <f t="shared" si="204"/>
        <v>0</v>
      </c>
      <c r="BA241" s="170">
        <f t="shared" si="204"/>
        <v>0</v>
      </c>
      <c r="BB241" s="170">
        <f t="shared" si="204"/>
        <v>0</v>
      </c>
      <c r="BC241" s="170">
        <f t="shared" si="204"/>
        <v>0</v>
      </c>
      <c r="BD241" s="170">
        <f t="shared" si="204"/>
        <v>0</v>
      </c>
      <c r="BE241" s="170">
        <f t="shared" si="204"/>
        <v>0</v>
      </c>
      <c r="BF241" s="170">
        <f t="shared" si="204"/>
        <v>0</v>
      </c>
      <c r="BG241" s="170">
        <f t="shared" si="204"/>
        <v>0</v>
      </c>
      <c r="BH241" s="170">
        <f t="shared" si="205"/>
        <v>0</v>
      </c>
      <c r="BI241" s="170">
        <f t="shared" si="205"/>
        <v>0</v>
      </c>
      <c r="BJ241" s="170">
        <f t="shared" si="205"/>
        <v>0</v>
      </c>
      <c r="BK241" s="170">
        <f t="shared" si="205"/>
        <v>0</v>
      </c>
      <c r="BL241" s="170">
        <f t="shared" si="205"/>
        <v>0</v>
      </c>
      <c r="BM241" s="170">
        <f t="shared" si="205"/>
        <v>0</v>
      </c>
      <c r="BN241" s="170">
        <f t="shared" si="205"/>
        <v>0</v>
      </c>
      <c r="BO241" s="170">
        <f t="shared" si="205"/>
        <v>0</v>
      </c>
      <c r="BP241" s="170">
        <f t="shared" si="205"/>
        <v>0</v>
      </c>
      <c r="BQ241" s="170">
        <f t="shared" si="205"/>
        <v>0</v>
      </c>
      <c r="BR241" s="170">
        <f t="shared" si="206"/>
        <v>0</v>
      </c>
      <c r="BS241" s="170">
        <f t="shared" si="206"/>
        <v>0</v>
      </c>
      <c r="BT241" s="170">
        <f t="shared" si="206"/>
        <v>0</v>
      </c>
      <c r="BU241" s="170">
        <f t="shared" si="206"/>
        <v>0</v>
      </c>
      <c r="BV241" s="170">
        <f t="shared" si="206"/>
        <v>0</v>
      </c>
      <c r="BW241" s="170">
        <f t="shared" si="206"/>
        <v>0</v>
      </c>
      <c r="BX241" s="170">
        <f t="shared" si="206"/>
        <v>0</v>
      </c>
      <c r="BY241" s="170">
        <f t="shared" si="206"/>
        <v>0</v>
      </c>
      <c r="BZ241" s="170">
        <f t="shared" si="206"/>
        <v>0</v>
      </c>
      <c r="CA241" s="170">
        <f t="shared" si="206"/>
        <v>0</v>
      </c>
      <c r="CB241" s="170">
        <f t="shared" si="207"/>
        <v>0</v>
      </c>
      <c r="CC241" s="170">
        <f t="shared" si="207"/>
        <v>0</v>
      </c>
      <c r="CD241" s="170">
        <f t="shared" si="207"/>
        <v>0</v>
      </c>
      <c r="CE241" s="170">
        <f t="shared" si="207"/>
        <v>0</v>
      </c>
      <c r="CF241" s="170">
        <f t="shared" si="207"/>
        <v>0</v>
      </c>
      <c r="CG241" s="170">
        <f t="shared" si="207"/>
        <v>0</v>
      </c>
      <c r="CH241" s="170">
        <f t="shared" si="207"/>
        <v>0</v>
      </c>
    </row>
    <row r="242" spans="6:86" outlineLevel="1" x14ac:dyDescent="0.2">
      <c r="F242" s="96">
        <f>Ts_First_Fin_Yr-1+ROWS(F$215:F242)</f>
        <v>2051</v>
      </c>
      <c r="G242" s="18">
        <f t="shared" si="182"/>
        <v>5</v>
      </c>
      <c r="H242" s="45">
        <f t="shared" si="183"/>
        <v>0</v>
      </c>
      <c r="J242" s="170">
        <f t="shared" si="200"/>
        <v>0</v>
      </c>
      <c r="K242" s="170">
        <f t="shared" si="200"/>
        <v>0</v>
      </c>
      <c r="L242" s="170">
        <f t="shared" si="200"/>
        <v>0</v>
      </c>
      <c r="M242" s="170">
        <f t="shared" si="200"/>
        <v>0</v>
      </c>
      <c r="N242" s="170">
        <f t="shared" si="200"/>
        <v>0</v>
      </c>
      <c r="O242" s="170">
        <f t="shared" si="200"/>
        <v>0</v>
      </c>
      <c r="P242" s="170">
        <f t="shared" si="200"/>
        <v>0</v>
      </c>
      <c r="Q242" s="170">
        <f t="shared" si="200"/>
        <v>0</v>
      </c>
      <c r="R242" s="170">
        <f t="shared" si="200"/>
        <v>0</v>
      </c>
      <c r="S242" s="170">
        <f t="shared" si="200"/>
        <v>0</v>
      </c>
      <c r="T242" s="170">
        <f t="shared" si="201"/>
        <v>0</v>
      </c>
      <c r="U242" s="170">
        <f t="shared" si="201"/>
        <v>0</v>
      </c>
      <c r="V242" s="170">
        <f t="shared" si="201"/>
        <v>0</v>
      </c>
      <c r="W242" s="170">
        <f t="shared" si="201"/>
        <v>0</v>
      </c>
      <c r="X242" s="170">
        <f t="shared" si="201"/>
        <v>0</v>
      </c>
      <c r="Y242" s="170">
        <f t="shared" si="201"/>
        <v>0</v>
      </c>
      <c r="Z242" s="170">
        <f t="shared" si="201"/>
        <v>0</v>
      </c>
      <c r="AA242" s="170">
        <f t="shared" si="201"/>
        <v>0</v>
      </c>
      <c r="AB242" s="170">
        <f t="shared" si="201"/>
        <v>0</v>
      </c>
      <c r="AC242" s="170">
        <f t="shared" si="201"/>
        <v>0</v>
      </c>
      <c r="AD242" s="170">
        <f t="shared" si="202"/>
        <v>0</v>
      </c>
      <c r="AE242" s="170">
        <f t="shared" si="202"/>
        <v>0</v>
      </c>
      <c r="AF242" s="170">
        <f t="shared" si="202"/>
        <v>0</v>
      </c>
      <c r="AG242" s="170">
        <f t="shared" si="202"/>
        <v>0</v>
      </c>
      <c r="AH242" s="170">
        <f t="shared" si="202"/>
        <v>0</v>
      </c>
      <c r="AI242" s="170">
        <f t="shared" si="202"/>
        <v>0</v>
      </c>
      <c r="AJ242" s="170">
        <f t="shared" si="202"/>
        <v>0</v>
      </c>
      <c r="AK242" s="170">
        <f t="shared" si="202"/>
        <v>0</v>
      </c>
      <c r="AL242" s="170">
        <f t="shared" si="202"/>
        <v>0</v>
      </c>
      <c r="AM242" s="170">
        <f t="shared" si="202"/>
        <v>0</v>
      </c>
      <c r="AN242" s="170">
        <f t="shared" si="203"/>
        <v>0</v>
      </c>
      <c r="AO242" s="170">
        <f t="shared" si="203"/>
        <v>0</v>
      </c>
      <c r="AP242" s="170">
        <f t="shared" si="203"/>
        <v>0</v>
      </c>
      <c r="AQ242" s="170">
        <f t="shared" si="203"/>
        <v>0</v>
      </c>
      <c r="AR242" s="170">
        <f t="shared" si="203"/>
        <v>0</v>
      </c>
      <c r="AS242" s="170">
        <f t="shared" si="203"/>
        <v>0</v>
      </c>
      <c r="AT242" s="170">
        <f t="shared" si="203"/>
        <v>0</v>
      </c>
      <c r="AU242" s="170">
        <f t="shared" si="203"/>
        <v>0</v>
      </c>
      <c r="AV242" s="170">
        <f t="shared" si="203"/>
        <v>0</v>
      </c>
      <c r="AW242" s="170">
        <f t="shared" si="203"/>
        <v>0</v>
      </c>
      <c r="AX242" s="170">
        <f t="shared" si="204"/>
        <v>0</v>
      </c>
      <c r="AY242" s="170">
        <f t="shared" si="204"/>
        <v>0</v>
      </c>
      <c r="AZ242" s="170">
        <f t="shared" si="204"/>
        <v>0</v>
      </c>
      <c r="BA242" s="170">
        <f t="shared" si="204"/>
        <v>0</v>
      </c>
      <c r="BB242" s="170">
        <f t="shared" si="204"/>
        <v>0</v>
      </c>
      <c r="BC242" s="170">
        <f t="shared" si="204"/>
        <v>0</v>
      </c>
      <c r="BD242" s="170">
        <f t="shared" si="204"/>
        <v>0</v>
      </c>
      <c r="BE242" s="170">
        <f t="shared" si="204"/>
        <v>0</v>
      </c>
      <c r="BF242" s="170">
        <f t="shared" si="204"/>
        <v>0</v>
      </c>
      <c r="BG242" s="170">
        <f t="shared" si="204"/>
        <v>0</v>
      </c>
      <c r="BH242" s="170">
        <f t="shared" si="205"/>
        <v>0</v>
      </c>
      <c r="BI242" s="170">
        <f t="shared" si="205"/>
        <v>0</v>
      </c>
      <c r="BJ242" s="170">
        <f t="shared" si="205"/>
        <v>0</v>
      </c>
      <c r="BK242" s="170">
        <f t="shared" si="205"/>
        <v>0</v>
      </c>
      <c r="BL242" s="170">
        <f t="shared" si="205"/>
        <v>0</v>
      </c>
      <c r="BM242" s="170">
        <f t="shared" si="205"/>
        <v>0</v>
      </c>
      <c r="BN242" s="170">
        <f t="shared" si="205"/>
        <v>0</v>
      </c>
      <c r="BO242" s="170">
        <f t="shared" si="205"/>
        <v>0</v>
      </c>
      <c r="BP242" s="170">
        <f t="shared" si="205"/>
        <v>0</v>
      </c>
      <c r="BQ242" s="170">
        <f t="shared" si="205"/>
        <v>0</v>
      </c>
      <c r="BR242" s="170">
        <f t="shared" si="206"/>
        <v>0</v>
      </c>
      <c r="BS242" s="170">
        <f t="shared" si="206"/>
        <v>0</v>
      </c>
      <c r="BT242" s="170">
        <f t="shared" si="206"/>
        <v>0</v>
      </c>
      <c r="BU242" s="170">
        <f t="shared" si="206"/>
        <v>0</v>
      </c>
      <c r="BV242" s="170">
        <f t="shared" si="206"/>
        <v>0</v>
      </c>
      <c r="BW242" s="170">
        <f t="shared" si="206"/>
        <v>0</v>
      </c>
      <c r="BX242" s="170">
        <f t="shared" si="206"/>
        <v>0</v>
      </c>
      <c r="BY242" s="170">
        <f t="shared" si="206"/>
        <v>0</v>
      </c>
      <c r="BZ242" s="170">
        <f t="shared" si="206"/>
        <v>0</v>
      </c>
      <c r="CA242" s="170">
        <f t="shared" si="206"/>
        <v>0</v>
      </c>
      <c r="CB242" s="170">
        <f t="shared" si="207"/>
        <v>0</v>
      </c>
      <c r="CC242" s="170">
        <f t="shared" si="207"/>
        <v>0</v>
      </c>
      <c r="CD242" s="170">
        <f t="shared" si="207"/>
        <v>0</v>
      </c>
      <c r="CE242" s="170">
        <f t="shared" si="207"/>
        <v>0</v>
      </c>
      <c r="CF242" s="170">
        <f t="shared" si="207"/>
        <v>0</v>
      </c>
      <c r="CG242" s="170">
        <f t="shared" si="207"/>
        <v>0</v>
      </c>
      <c r="CH242" s="170">
        <f t="shared" si="207"/>
        <v>0</v>
      </c>
    </row>
    <row r="243" spans="6:86" outlineLevel="1" x14ac:dyDescent="0.2">
      <c r="F243" s="96">
        <f>Ts_First_Fin_Yr-1+ROWS(F$215:F243)</f>
        <v>2052</v>
      </c>
      <c r="G243" s="18">
        <f t="shared" si="182"/>
        <v>5</v>
      </c>
      <c r="H243" s="45">
        <f t="shared" si="183"/>
        <v>0</v>
      </c>
      <c r="J243" s="170">
        <f t="shared" si="200"/>
        <v>0</v>
      </c>
      <c r="K243" s="170">
        <f t="shared" si="200"/>
        <v>0</v>
      </c>
      <c r="L243" s="170">
        <f t="shared" si="200"/>
        <v>0</v>
      </c>
      <c r="M243" s="170">
        <f t="shared" si="200"/>
        <v>0</v>
      </c>
      <c r="N243" s="170">
        <f t="shared" si="200"/>
        <v>0</v>
      </c>
      <c r="O243" s="170">
        <f t="shared" si="200"/>
        <v>0</v>
      </c>
      <c r="P243" s="170">
        <f t="shared" si="200"/>
        <v>0</v>
      </c>
      <c r="Q243" s="170">
        <f t="shared" si="200"/>
        <v>0</v>
      </c>
      <c r="R243" s="170">
        <f t="shared" si="200"/>
        <v>0</v>
      </c>
      <c r="S243" s="170">
        <f t="shared" si="200"/>
        <v>0</v>
      </c>
      <c r="T243" s="170">
        <f t="shared" si="201"/>
        <v>0</v>
      </c>
      <c r="U243" s="170">
        <f t="shared" si="201"/>
        <v>0</v>
      </c>
      <c r="V243" s="170">
        <f t="shared" si="201"/>
        <v>0</v>
      </c>
      <c r="W243" s="170">
        <f t="shared" si="201"/>
        <v>0</v>
      </c>
      <c r="X243" s="170">
        <f t="shared" si="201"/>
        <v>0</v>
      </c>
      <c r="Y243" s="170">
        <f t="shared" si="201"/>
        <v>0</v>
      </c>
      <c r="Z243" s="170">
        <f t="shared" si="201"/>
        <v>0</v>
      </c>
      <c r="AA243" s="170">
        <f t="shared" si="201"/>
        <v>0</v>
      </c>
      <c r="AB243" s="170">
        <f t="shared" si="201"/>
        <v>0</v>
      </c>
      <c r="AC243" s="170">
        <f t="shared" si="201"/>
        <v>0</v>
      </c>
      <c r="AD243" s="170">
        <f t="shared" si="202"/>
        <v>0</v>
      </c>
      <c r="AE243" s="170">
        <f t="shared" si="202"/>
        <v>0</v>
      </c>
      <c r="AF243" s="170">
        <f t="shared" si="202"/>
        <v>0</v>
      </c>
      <c r="AG243" s="170">
        <f t="shared" si="202"/>
        <v>0</v>
      </c>
      <c r="AH243" s="170">
        <f t="shared" si="202"/>
        <v>0</v>
      </c>
      <c r="AI243" s="170">
        <f t="shared" si="202"/>
        <v>0</v>
      </c>
      <c r="AJ243" s="170">
        <f t="shared" si="202"/>
        <v>0</v>
      </c>
      <c r="AK243" s="170">
        <f t="shared" si="202"/>
        <v>0</v>
      </c>
      <c r="AL243" s="170">
        <f t="shared" si="202"/>
        <v>0</v>
      </c>
      <c r="AM243" s="170">
        <f t="shared" si="202"/>
        <v>0</v>
      </c>
      <c r="AN243" s="170">
        <f t="shared" si="203"/>
        <v>0</v>
      </c>
      <c r="AO243" s="170">
        <f t="shared" si="203"/>
        <v>0</v>
      </c>
      <c r="AP243" s="170">
        <f t="shared" si="203"/>
        <v>0</v>
      </c>
      <c r="AQ243" s="170">
        <f t="shared" si="203"/>
        <v>0</v>
      </c>
      <c r="AR243" s="170">
        <f t="shared" si="203"/>
        <v>0</v>
      </c>
      <c r="AS243" s="170">
        <f t="shared" si="203"/>
        <v>0</v>
      </c>
      <c r="AT243" s="170">
        <f t="shared" si="203"/>
        <v>0</v>
      </c>
      <c r="AU243" s="170">
        <f t="shared" si="203"/>
        <v>0</v>
      </c>
      <c r="AV243" s="170">
        <f t="shared" si="203"/>
        <v>0</v>
      </c>
      <c r="AW243" s="170">
        <f t="shared" si="203"/>
        <v>0</v>
      </c>
      <c r="AX243" s="170">
        <f t="shared" si="204"/>
        <v>0</v>
      </c>
      <c r="AY243" s="170">
        <f t="shared" si="204"/>
        <v>0</v>
      </c>
      <c r="AZ243" s="170">
        <f t="shared" si="204"/>
        <v>0</v>
      </c>
      <c r="BA243" s="170">
        <f t="shared" si="204"/>
        <v>0</v>
      </c>
      <c r="BB243" s="170">
        <f t="shared" si="204"/>
        <v>0</v>
      </c>
      <c r="BC243" s="170">
        <f t="shared" si="204"/>
        <v>0</v>
      </c>
      <c r="BD243" s="170">
        <f t="shared" si="204"/>
        <v>0</v>
      </c>
      <c r="BE243" s="170">
        <f t="shared" si="204"/>
        <v>0</v>
      </c>
      <c r="BF243" s="170">
        <f t="shared" si="204"/>
        <v>0</v>
      </c>
      <c r="BG243" s="170">
        <f t="shared" si="204"/>
        <v>0</v>
      </c>
      <c r="BH243" s="170">
        <f t="shared" si="205"/>
        <v>0</v>
      </c>
      <c r="BI243" s="170">
        <f t="shared" si="205"/>
        <v>0</v>
      </c>
      <c r="BJ243" s="170">
        <f t="shared" si="205"/>
        <v>0</v>
      </c>
      <c r="BK243" s="170">
        <f t="shared" si="205"/>
        <v>0</v>
      </c>
      <c r="BL243" s="170">
        <f t="shared" si="205"/>
        <v>0</v>
      </c>
      <c r="BM243" s="170">
        <f t="shared" si="205"/>
        <v>0</v>
      </c>
      <c r="BN243" s="170">
        <f t="shared" si="205"/>
        <v>0</v>
      </c>
      <c r="BO243" s="170">
        <f t="shared" si="205"/>
        <v>0</v>
      </c>
      <c r="BP243" s="170">
        <f t="shared" si="205"/>
        <v>0</v>
      </c>
      <c r="BQ243" s="170">
        <f t="shared" si="205"/>
        <v>0</v>
      </c>
      <c r="BR243" s="170">
        <f t="shared" si="206"/>
        <v>0</v>
      </c>
      <c r="BS243" s="170">
        <f t="shared" si="206"/>
        <v>0</v>
      </c>
      <c r="BT243" s="170">
        <f t="shared" si="206"/>
        <v>0</v>
      </c>
      <c r="BU243" s="170">
        <f t="shared" si="206"/>
        <v>0</v>
      </c>
      <c r="BV243" s="170">
        <f t="shared" si="206"/>
        <v>0</v>
      </c>
      <c r="BW243" s="170">
        <f t="shared" si="206"/>
        <v>0</v>
      </c>
      <c r="BX243" s="170">
        <f t="shared" si="206"/>
        <v>0</v>
      </c>
      <c r="BY243" s="170">
        <f t="shared" si="206"/>
        <v>0</v>
      </c>
      <c r="BZ243" s="170">
        <f t="shared" si="206"/>
        <v>0</v>
      </c>
      <c r="CA243" s="170">
        <f t="shared" si="206"/>
        <v>0</v>
      </c>
      <c r="CB243" s="170">
        <f t="shared" si="207"/>
        <v>0</v>
      </c>
      <c r="CC243" s="170">
        <f t="shared" si="207"/>
        <v>0</v>
      </c>
      <c r="CD243" s="170">
        <f t="shared" si="207"/>
        <v>0</v>
      </c>
      <c r="CE243" s="170">
        <f t="shared" si="207"/>
        <v>0</v>
      </c>
      <c r="CF243" s="170">
        <f t="shared" si="207"/>
        <v>0</v>
      </c>
      <c r="CG243" s="170">
        <f t="shared" si="207"/>
        <v>0</v>
      </c>
      <c r="CH243" s="170">
        <f t="shared" si="207"/>
        <v>0</v>
      </c>
    </row>
    <row r="244" spans="6:86" outlineLevel="1" x14ac:dyDescent="0.2">
      <c r="F244" s="96">
        <f>Ts_First_Fin_Yr-1+ROWS(F$215:F244)</f>
        <v>2053</v>
      </c>
      <c r="G244" s="18">
        <f t="shared" si="182"/>
        <v>5</v>
      </c>
      <c r="H244" s="45">
        <f t="shared" si="183"/>
        <v>0</v>
      </c>
      <c r="J244" s="170">
        <f t="shared" si="200"/>
        <v>0</v>
      </c>
      <c r="K244" s="170">
        <f t="shared" si="200"/>
        <v>0</v>
      </c>
      <c r="L244" s="170">
        <f t="shared" si="200"/>
        <v>0</v>
      </c>
      <c r="M244" s="170">
        <f t="shared" si="200"/>
        <v>0</v>
      </c>
      <c r="N244" s="170">
        <f t="shared" si="200"/>
        <v>0</v>
      </c>
      <c r="O244" s="170">
        <f t="shared" si="200"/>
        <v>0</v>
      </c>
      <c r="P244" s="170">
        <f t="shared" si="200"/>
        <v>0</v>
      </c>
      <c r="Q244" s="170">
        <f t="shared" si="200"/>
        <v>0</v>
      </c>
      <c r="R244" s="170">
        <f t="shared" si="200"/>
        <v>0</v>
      </c>
      <c r="S244" s="170">
        <f t="shared" si="200"/>
        <v>0</v>
      </c>
      <c r="T244" s="170">
        <f t="shared" si="201"/>
        <v>0</v>
      </c>
      <c r="U244" s="170">
        <f t="shared" si="201"/>
        <v>0</v>
      </c>
      <c r="V244" s="170">
        <f t="shared" si="201"/>
        <v>0</v>
      </c>
      <c r="W244" s="170">
        <f t="shared" si="201"/>
        <v>0</v>
      </c>
      <c r="X244" s="170">
        <f t="shared" si="201"/>
        <v>0</v>
      </c>
      <c r="Y244" s="170">
        <f t="shared" si="201"/>
        <v>0</v>
      </c>
      <c r="Z244" s="170">
        <f t="shared" si="201"/>
        <v>0</v>
      </c>
      <c r="AA244" s="170">
        <f t="shared" si="201"/>
        <v>0</v>
      </c>
      <c r="AB244" s="170">
        <f t="shared" si="201"/>
        <v>0</v>
      </c>
      <c r="AC244" s="170">
        <f t="shared" si="201"/>
        <v>0</v>
      </c>
      <c r="AD244" s="170">
        <f t="shared" si="202"/>
        <v>0</v>
      </c>
      <c r="AE244" s="170">
        <f t="shared" si="202"/>
        <v>0</v>
      </c>
      <c r="AF244" s="170">
        <f t="shared" si="202"/>
        <v>0</v>
      </c>
      <c r="AG244" s="170">
        <f t="shared" si="202"/>
        <v>0</v>
      </c>
      <c r="AH244" s="170">
        <f t="shared" si="202"/>
        <v>0</v>
      </c>
      <c r="AI244" s="170">
        <f t="shared" si="202"/>
        <v>0</v>
      </c>
      <c r="AJ244" s="170">
        <f t="shared" si="202"/>
        <v>0</v>
      </c>
      <c r="AK244" s="170">
        <f t="shared" si="202"/>
        <v>0</v>
      </c>
      <c r="AL244" s="170">
        <f t="shared" si="202"/>
        <v>0</v>
      </c>
      <c r="AM244" s="170">
        <f t="shared" si="202"/>
        <v>0</v>
      </c>
      <c r="AN244" s="170">
        <f t="shared" si="203"/>
        <v>0</v>
      </c>
      <c r="AO244" s="170">
        <f t="shared" si="203"/>
        <v>0</v>
      </c>
      <c r="AP244" s="170">
        <f t="shared" si="203"/>
        <v>0</v>
      </c>
      <c r="AQ244" s="170">
        <f t="shared" si="203"/>
        <v>0</v>
      </c>
      <c r="AR244" s="170">
        <f t="shared" si="203"/>
        <v>0</v>
      </c>
      <c r="AS244" s="170">
        <f t="shared" si="203"/>
        <v>0</v>
      </c>
      <c r="AT244" s="170">
        <f t="shared" si="203"/>
        <v>0</v>
      </c>
      <c r="AU244" s="170">
        <f t="shared" si="203"/>
        <v>0</v>
      </c>
      <c r="AV244" s="170">
        <f t="shared" si="203"/>
        <v>0</v>
      </c>
      <c r="AW244" s="170">
        <f t="shared" si="203"/>
        <v>0</v>
      </c>
      <c r="AX244" s="170">
        <f t="shared" si="204"/>
        <v>0</v>
      </c>
      <c r="AY244" s="170">
        <f t="shared" si="204"/>
        <v>0</v>
      </c>
      <c r="AZ244" s="170">
        <f t="shared" si="204"/>
        <v>0</v>
      </c>
      <c r="BA244" s="170">
        <f t="shared" si="204"/>
        <v>0</v>
      </c>
      <c r="BB244" s="170">
        <f t="shared" si="204"/>
        <v>0</v>
      </c>
      <c r="BC244" s="170">
        <f t="shared" si="204"/>
        <v>0</v>
      </c>
      <c r="BD244" s="170">
        <f t="shared" si="204"/>
        <v>0</v>
      </c>
      <c r="BE244" s="170">
        <f t="shared" si="204"/>
        <v>0</v>
      </c>
      <c r="BF244" s="170">
        <f t="shared" si="204"/>
        <v>0</v>
      </c>
      <c r="BG244" s="170">
        <f t="shared" si="204"/>
        <v>0</v>
      </c>
      <c r="BH244" s="170">
        <f t="shared" si="205"/>
        <v>0</v>
      </c>
      <c r="BI244" s="170">
        <f t="shared" si="205"/>
        <v>0</v>
      </c>
      <c r="BJ244" s="170">
        <f t="shared" si="205"/>
        <v>0</v>
      </c>
      <c r="BK244" s="170">
        <f t="shared" si="205"/>
        <v>0</v>
      </c>
      <c r="BL244" s="170">
        <f t="shared" si="205"/>
        <v>0</v>
      </c>
      <c r="BM244" s="170">
        <f t="shared" si="205"/>
        <v>0</v>
      </c>
      <c r="BN244" s="170">
        <f t="shared" si="205"/>
        <v>0</v>
      </c>
      <c r="BO244" s="170">
        <f t="shared" si="205"/>
        <v>0</v>
      </c>
      <c r="BP244" s="170">
        <f t="shared" si="205"/>
        <v>0</v>
      </c>
      <c r="BQ244" s="170">
        <f t="shared" si="205"/>
        <v>0</v>
      </c>
      <c r="BR244" s="170">
        <f t="shared" si="206"/>
        <v>0</v>
      </c>
      <c r="BS244" s="170">
        <f t="shared" si="206"/>
        <v>0</v>
      </c>
      <c r="BT244" s="170">
        <f t="shared" si="206"/>
        <v>0</v>
      </c>
      <c r="BU244" s="170">
        <f t="shared" si="206"/>
        <v>0</v>
      </c>
      <c r="BV244" s="170">
        <f t="shared" si="206"/>
        <v>0</v>
      </c>
      <c r="BW244" s="170">
        <f t="shared" si="206"/>
        <v>0</v>
      </c>
      <c r="BX244" s="170">
        <f t="shared" si="206"/>
        <v>0</v>
      </c>
      <c r="BY244" s="170">
        <f t="shared" si="206"/>
        <v>0</v>
      </c>
      <c r="BZ244" s="170">
        <f t="shared" si="206"/>
        <v>0</v>
      </c>
      <c r="CA244" s="170">
        <f t="shared" si="206"/>
        <v>0</v>
      </c>
      <c r="CB244" s="170">
        <f t="shared" si="207"/>
        <v>0</v>
      </c>
      <c r="CC244" s="170">
        <f t="shared" si="207"/>
        <v>0</v>
      </c>
      <c r="CD244" s="170">
        <f t="shared" si="207"/>
        <v>0</v>
      </c>
      <c r="CE244" s="170">
        <f t="shared" si="207"/>
        <v>0</v>
      </c>
      <c r="CF244" s="170">
        <f t="shared" si="207"/>
        <v>0</v>
      </c>
      <c r="CG244" s="170">
        <f t="shared" si="207"/>
        <v>0</v>
      </c>
      <c r="CH244" s="170">
        <f t="shared" si="207"/>
        <v>0</v>
      </c>
    </row>
    <row r="245" spans="6:86" outlineLevel="1" x14ac:dyDescent="0.2">
      <c r="F245" s="96">
        <f>Ts_First_Fin_Yr-1+ROWS(F$215:F245)</f>
        <v>2054</v>
      </c>
      <c r="G245" s="18">
        <f t="shared" si="182"/>
        <v>5</v>
      </c>
      <c r="H245" s="45">
        <f t="shared" si="183"/>
        <v>0</v>
      </c>
      <c r="J245" s="170">
        <f t="shared" ref="J245:S254" si="208">IF(OR(J$9&lt;=$F245,J$9&gt;($F245+$G245)),0,INDEX($J$209:$CH$209,MATCH($F245,$J$9:$CH$9,0))/$G245)</f>
        <v>0</v>
      </c>
      <c r="K245" s="170">
        <f t="shared" si="208"/>
        <v>0</v>
      </c>
      <c r="L245" s="170">
        <f t="shared" si="208"/>
        <v>0</v>
      </c>
      <c r="M245" s="170">
        <f t="shared" si="208"/>
        <v>0</v>
      </c>
      <c r="N245" s="170">
        <f t="shared" si="208"/>
        <v>0</v>
      </c>
      <c r="O245" s="170">
        <f t="shared" si="208"/>
        <v>0</v>
      </c>
      <c r="P245" s="170">
        <f t="shared" si="208"/>
        <v>0</v>
      </c>
      <c r="Q245" s="170">
        <f t="shared" si="208"/>
        <v>0</v>
      </c>
      <c r="R245" s="170">
        <f t="shared" si="208"/>
        <v>0</v>
      </c>
      <c r="S245" s="170">
        <f t="shared" si="208"/>
        <v>0</v>
      </c>
      <c r="T245" s="170">
        <f t="shared" ref="T245:AC254" si="209">IF(OR(T$9&lt;=$F245,T$9&gt;($F245+$G245)),0,INDEX($J$209:$CH$209,MATCH($F245,$J$9:$CH$9,0))/$G245)</f>
        <v>0</v>
      </c>
      <c r="U245" s="170">
        <f t="shared" si="209"/>
        <v>0</v>
      </c>
      <c r="V245" s="170">
        <f t="shared" si="209"/>
        <v>0</v>
      </c>
      <c r="W245" s="170">
        <f t="shared" si="209"/>
        <v>0</v>
      </c>
      <c r="X245" s="170">
        <f t="shared" si="209"/>
        <v>0</v>
      </c>
      <c r="Y245" s="170">
        <f t="shared" si="209"/>
        <v>0</v>
      </c>
      <c r="Z245" s="170">
        <f t="shared" si="209"/>
        <v>0</v>
      </c>
      <c r="AA245" s="170">
        <f t="shared" si="209"/>
        <v>0</v>
      </c>
      <c r="AB245" s="170">
        <f t="shared" si="209"/>
        <v>0</v>
      </c>
      <c r="AC245" s="170">
        <f t="shared" si="209"/>
        <v>0</v>
      </c>
      <c r="AD245" s="170">
        <f t="shared" ref="AD245:AM254" si="210">IF(OR(AD$9&lt;=$F245,AD$9&gt;($F245+$G245)),0,INDEX($J$209:$CH$209,MATCH($F245,$J$9:$CH$9,0))/$G245)</f>
        <v>0</v>
      </c>
      <c r="AE245" s="170">
        <f t="shared" si="210"/>
        <v>0</v>
      </c>
      <c r="AF245" s="170">
        <f t="shared" si="210"/>
        <v>0</v>
      </c>
      <c r="AG245" s="170">
        <f t="shared" si="210"/>
        <v>0</v>
      </c>
      <c r="AH245" s="170">
        <f t="shared" si="210"/>
        <v>0</v>
      </c>
      <c r="AI245" s="170">
        <f t="shared" si="210"/>
        <v>0</v>
      </c>
      <c r="AJ245" s="170">
        <f t="shared" si="210"/>
        <v>0</v>
      </c>
      <c r="AK245" s="170">
        <f t="shared" si="210"/>
        <v>0</v>
      </c>
      <c r="AL245" s="170">
        <f t="shared" si="210"/>
        <v>0</v>
      </c>
      <c r="AM245" s="170">
        <f t="shared" si="210"/>
        <v>0</v>
      </c>
      <c r="AN245" s="170">
        <f t="shared" ref="AN245:AW254" si="211">IF(OR(AN$9&lt;=$F245,AN$9&gt;($F245+$G245)),0,INDEX($J$209:$CH$209,MATCH($F245,$J$9:$CH$9,0))/$G245)</f>
        <v>0</v>
      </c>
      <c r="AO245" s="170">
        <f t="shared" si="211"/>
        <v>0</v>
      </c>
      <c r="AP245" s="170">
        <f t="shared" si="211"/>
        <v>0</v>
      </c>
      <c r="AQ245" s="170">
        <f t="shared" si="211"/>
        <v>0</v>
      </c>
      <c r="AR245" s="170">
        <f t="shared" si="211"/>
        <v>0</v>
      </c>
      <c r="AS245" s="170">
        <f t="shared" si="211"/>
        <v>0</v>
      </c>
      <c r="AT245" s="170">
        <f t="shared" si="211"/>
        <v>0</v>
      </c>
      <c r="AU245" s="170">
        <f t="shared" si="211"/>
        <v>0</v>
      </c>
      <c r="AV245" s="170">
        <f t="shared" si="211"/>
        <v>0</v>
      </c>
      <c r="AW245" s="170">
        <f t="shared" si="211"/>
        <v>0</v>
      </c>
      <c r="AX245" s="170">
        <f t="shared" ref="AX245:BG254" si="212">IF(OR(AX$9&lt;=$F245,AX$9&gt;($F245+$G245)),0,INDEX($J$209:$CH$209,MATCH($F245,$J$9:$CH$9,0))/$G245)</f>
        <v>0</v>
      </c>
      <c r="AY245" s="170">
        <f t="shared" si="212"/>
        <v>0</v>
      </c>
      <c r="AZ245" s="170">
        <f t="shared" si="212"/>
        <v>0</v>
      </c>
      <c r="BA245" s="170">
        <f t="shared" si="212"/>
        <v>0</v>
      </c>
      <c r="BB245" s="170">
        <f t="shared" si="212"/>
        <v>0</v>
      </c>
      <c r="BC245" s="170">
        <f t="shared" si="212"/>
        <v>0</v>
      </c>
      <c r="BD245" s="170">
        <f t="shared" si="212"/>
        <v>0</v>
      </c>
      <c r="BE245" s="170">
        <f t="shared" si="212"/>
        <v>0</v>
      </c>
      <c r="BF245" s="170">
        <f t="shared" si="212"/>
        <v>0</v>
      </c>
      <c r="BG245" s="170">
        <f t="shared" si="212"/>
        <v>0</v>
      </c>
      <c r="BH245" s="170">
        <f t="shared" ref="BH245:BQ254" si="213">IF(OR(BH$9&lt;=$F245,BH$9&gt;($F245+$G245)),0,INDEX($J$209:$CH$209,MATCH($F245,$J$9:$CH$9,0))/$G245)</f>
        <v>0</v>
      </c>
      <c r="BI245" s="170">
        <f t="shared" si="213"/>
        <v>0</v>
      </c>
      <c r="BJ245" s="170">
        <f t="shared" si="213"/>
        <v>0</v>
      </c>
      <c r="BK245" s="170">
        <f t="shared" si="213"/>
        <v>0</v>
      </c>
      <c r="BL245" s="170">
        <f t="shared" si="213"/>
        <v>0</v>
      </c>
      <c r="BM245" s="170">
        <f t="shared" si="213"/>
        <v>0</v>
      </c>
      <c r="BN245" s="170">
        <f t="shared" si="213"/>
        <v>0</v>
      </c>
      <c r="BO245" s="170">
        <f t="shared" si="213"/>
        <v>0</v>
      </c>
      <c r="BP245" s="170">
        <f t="shared" si="213"/>
        <v>0</v>
      </c>
      <c r="BQ245" s="170">
        <f t="shared" si="213"/>
        <v>0</v>
      </c>
      <c r="BR245" s="170">
        <f t="shared" ref="BR245:CA254" si="214">IF(OR(BR$9&lt;=$F245,BR$9&gt;($F245+$G245)),0,INDEX($J$209:$CH$209,MATCH($F245,$J$9:$CH$9,0))/$G245)</f>
        <v>0</v>
      </c>
      <c r="BS245" s="170">
        <f t="shared" si="214"/>
        <v>0</v>
      </c>
      <c r="BT245" s="170">
        <f t="shared" si="214"/>
        <v>0</v>
      </c>
      <c r="BU245" s="170">
        <f t="shared" si="214"/>
        <v>0</v>
      </c>
      <c r="BV245" s="170">
        <f t="shared" si="214"/>
        <v>0</v>
      </c>
      <c r="BW245" s="170">
        <f t="shared" si="214"/>
        <v>0</v>
      </c>
      <c r="BX245" s="170">
        <f t="shared" si="214"/>
        <v>0</v>
      </c>
      <c r="BY245" s="170">
        <f t="shared" si="214"/>
        <v>0</v>
      </c>
      <c r="BZ245" s="170">
        <f t="shared" si="214"/>
        <v>0</v>
      </c>
      <c r="CA245" s="170">
        <f t="shared" si="214"/>
        <v>0</v>
      </c>
      <c r="CB245" s="170">
        <f t="shared" ref="CB245:CH254" si="215">IF(OR(CB$9&lt;=$F245,CB$9&gt;($F245+$G245)),0,INDEX($J$209:$CH$209,MATCH($F245,$J$9:$CH$9,0))/$G245)</f>
        <v>0</v>
      </c>
      <c r="CC245" s="170">
        <f t="shared" si="215"/>
        <v>0</v>
      </c>
      <c r="CD245" s="170">
        <f t="shared" si="215"/>
        <v>0</v>
      </c>
      <c r="CE245" s="170">
        <f t="shared" si="215"/>
        <v>0</v>
      </c>
      <c r="CF245" s="170">
        <f t="shared" si="215"/>
        <v>0</v>
      </c>
      <c r="CG245" s="170">
        <f t="shared" si="215"/>
        <v>0</v>
      </c>
      <c r="CH245" s="170">
        <f t="shared" si="215"/>
        <v>0</v>
      </c>
    </row>
    <row r="246" spans="6:86" outlineLevel="1" x14ac:dyDescent="0.2">
      <c r="F246" s="96">
        <f>Ts_First_Fin_Yr-1+ROWS(F$215:F246)</f>
        <v>2055</v>
      </c>
      <c r="G246" s="18">
        <f t="shared" si="182"/>
        <v>5</v>
      </c>
      <c r="H246" s="45">
        <f t="shared" si="183"/>
        <v>0</v>
      </c>
      <c r="J246" s="170">
        <f t="shared" si="208"/>
        <v>0</v>
      </c>
      <c r="K246" s="170">
        <f t="shared" si="208"/>
        <v>0</v>
      </c>
      <c r="L246" s="170">
        <f t="shared" si="208"/>
        <v>0</v>
      </c>
      <c r="M246" s="170">
        <f t="shared" si="208"/>
        <v>0</v>
      </c>
      <c r="N246" s="170">
        <f t="shared" si="208"/>
        <v>0</v>
      </c>
      <c r="O246" s="170">
        <f t="shared" si="208"/>
        <v>0</v>
      </c>
      <c r="P246" s="170">
        <f t="shared" si="208"/>
        <v>0</v>
      </c>
      <c r="Q246" s="170">
        <f t="shared" si="208"/>
        <v>0</v>
      </c>
      <c r="R246" s="170">
        <f t="shared" si="208"/>
        <v>0</v>
      </c>
      <c r="S246" s="170">
        <f t="shared" si="208"/>
        <v>0</v>
      </c>
      <c r="T246" s="170">
        <f t="shared" si="209"/>
        <v>0</v>
      </c>
      <c r="U246" s="170">
        <f t="shared" si="209"/>
        <v>0</v>
      </c>
      <c r="V246" s="170">
        <f t="shared" si="209"/>
        <v>0</v>
      </c>
      <c r="W246" s="170">
        <f t="shared" si="209"/>
        <v>0</v>
      </c>
      <c r="X246" s="170">
        <f t="shared" si="209"/>
        <v>0</v>
      </c>
      <c r="Y246" s="170">
        <f t="shared" si="209"/>
        <v>0</v>
      </c>
      <c r="Z246" s="170">
        <f t="shared" si="209"/>
        <v>0</v>
      </c>
      <c r="AA246" s="170">
        <f t="shared" si="209"/>
        <v>0</v>
      </c>
      <c r="AB246" s="170">
        <f t="shared" si="209"/>
        <v>0</v>
      </c>
      <c r="AC246" s="170">
        <f t="shared" si="209"/>
        <v>0</v>
      </c>
      <c r="AD246" s="170">
        <f t="shared" si="210"/>
        <v>0</v>
      </c>
      <c r="AE246" s="170">
        <f t="shared" si="210"/>
        <v>0</v>
      </c>
      <c r="AF246" s="170">
        <f t="shared" si="210"/>
        <v>0</v>
      </c>
      <c r="AG246" s="170">
        <f t="shared" si="210"/>
        <v>0</v>
      </c>
      <c r="AH246" s="170">
        <f t="shared" si="210"/>
        <v>0</v>
      </c>
      <c r="AI246" s="170">
        <f t="shared" si="210"/>
        <v>0</v>
      </c>
      <c r="AJ246" s="170">
        <f t="shared" si="210"/>
        <v>0</v>
      </c>
      <c r="AK246" s="170">
        <f t="shared" si="210"/>
        <v>0</v>
      </c>
      <c r="AL246" s="170">
        <f t="shared" si="210"/>
        <v>0</v>
      </c>
      <c r="AM246" s="170">
        <f t="shared" si="210"/>
        <v>0</v>
      </c>
      <c r="AN246" s="170">
        <f t="shared" si="211"/>
        <v>0</v>
      </c>
      <c r="AO246" s="170">
        <f t="shared" si="211"/>
        <v>0</v>
      </c>
      <c r="AP246" s="170">
        <f t="shared" si="211"/>
        <v>0</v>
      </c>
      <c r="AQ246" s="170">
        <f t="shared" si="211"/>
        <v>0</v>
      </c>
      <c r="AR246" s="170">
        <f t="shared" si="211"/>
        <v>0</v>
      </c>
      <c r="AS246" s="170">
        <f t="shared" si="211"/>
        <v>0</v>
      </c>
      <c r="AT246" s="170">
        <f t="shared" si="211"/>
        <v>0</v>
      </c>
      <c r="AU246" s="170">
        <f t="shared" si="211"/>
        <v>0</v>
      </c>
      <c r="AV246" s="170">
        <f t="shared" si="211"/>
        <v>0</v>
      </c>
      <c r="AW246" s="170">
        <f t="shared" si="211"/>
        <v>0</v>
      </c>
      <c r="AX246" s="170">
        <f t="shared" si="212"/>
        <v>0</v>
      </c>
      <c r="AY246" s="170">
        <f t="shared" si="212"/>
        <v>0</v>
      </c>
      <c r="AZ246" s="170">
        <f t="shared" si="212"/>
        <v>0</v>
      </c>
      <c r="BA246" s="170">
        <f t="shared" si="212"/>
        <v>0</v>
      </c>
      <c r="BB246" s="170">
        <f t="shared" si="212"/>
        <v>0</v>
      </c>
      <c r="BC246" s="170">
        <f t="shared" si="212"/>
        <v>0</v>
      </c>
      <c r="BD246" s="170">
        <f t="shared" si="212"/>
        <v>0</v>
      </c>
      <c r="BE246" s="170">
        <f t="shared" si="212"/>
        <v>0</v>
      </c>
      <c r="BF246" s="170">
        <f t="shared" si="212"/>
        <v>0</v>
      </c>
      <c r="BG246" s="170">
        <f t="shared" si="212"/>
        <v>0</v>
      </c>
      <c r="BH246" s="170">
        <f t="shared" si="213"/>
        <v>0</v>
      </c>
      <c r="BI246" s="170">
        <f t="shared" si="213"/>
        <v>0</v>
      </c>
      <c r="BJ246" s="170">
        <f t="shared" si="213"/>
        <v>0</v>
      </c>
      <c r="BK246" s="170">
        <f t="shared" si="213"/>
        <v>0</v>
      </c>
      <c r="BL246" s="170">
        <f t="shared" si="213"/>
        <v>0</v>
      </c>
      <c r="BM246" s="170">
        <f t="shared" si="213"/>
        <v>0</v>
      </c>
      <c r="BN246" s="170">
        <f t="shared" si="213"/>
        <v>0</v>
      </c>
      <c r="BO246" s="170">
        <f t="shared" si="213"/>
        <v>0</v>
      </c>
      <c r="BP246" s="170">
        <f t="shared" si="213"/>
        <v>0</v>
      </c>
      <c r="BQ246" s="170">
        <f t="shared" si="213"/>
        <v>0</v>
      </c>
      <c r="BR246" s="170">
        <f t="shared" si="214"/>
        <v>0</v>
      </c>
      <c r="BS246" s="170">
        <f t="shared" si="214"/>
        <v>0</v>
      </c>
      <c r="BT246" s="170">
        <f t="shared" si="214"/>
        <v>0</v>
      </c>
      <c r="BU246" s="170">
        <f t="shared" si="214"/>
        <v>0</v>
      </c>
      <c r="BV246" s="170">
        <f t="shared" si="214"/>
        <v>0</v>
      </c>
      <c r="BW246" s="170">
        <f t="shared" si="214"/>
        <v>0</v>
      </c>
      <c r="BX246" s="170">
        <f t="shared" si="214"/>
        <v>0</v>
      </c>
      <c r="BY246" s="170">
        <f t="shared" si="214"/>
        <v>0</v>
      </c>
      <c r="BZ246" s="170">
        <f t="shared" si="214"/>
        <v>0</v>
      </c>
      <c r="CA246" s="170">
        <f t="shared" si="214"/>
        <v>0</v>
      </c>
      <c r="CB246" s="170">
        <f t="shared" si="215"/>
        <v>0</v>
      </c>
      <c r="CC246" s="170">
        <f t="shared" si="215"/>
        <v>0</v>
      </c>
      <c r="CD246" s="170">
        <f t="shared" si="215"/>
        <v>0</v>
      </c>
      <c r="CE246" s="170">
        <f t="shared" si="215"/>
        <v>0</v>
      </c>
      <c r="CF246" s="170">
        <f t="shared" si="215"/>
        <v>0</v>
      </c>
      <c r="CG246" s="170">
        <f t="shared" si="215"/>
        <v>0</v>
      </c>
      <c r="CH246" s="170">
        <f t="shared" si="215"/>
        <v>0</v>
      </c>
    </row>
    <row r="247" spans="6:86" outlineLevel="1" x14ac:dyDescent="0.2">
      <c r="F247" s="96">
        <f>Ts_First_Fin_Yr-1+ROWS(F$215:F247)</f>
        <v>2056</v>
      </c>
      <c r="G247" s="18">
        <f t="shared" ref="G247:G278" si="216">$G$211</f>
        <v>5</v>
      </c>
      <c r="H247" s="45">
        <f t="shared" ref="H247:H278" si="217">INDEX($J$209:$CH$209,MATCH($F247,$J$9:$CH$9,0))</f>
        <v>0</v>
      </c>
      <c r="J247" s="170">
        <f t="shared" si="208"/>
        <v>0</v>
      </c>
      <c r="K247" s="170">
        <f t="shared" si="208"/>
        <v>0</v>
      </c>
      <c r="L247" s="170">
        <f t="shared" si="208"/>
        <v>0</v>
      </c>
      <c r="M247" s="170">
        <f t="shared" si="208"/>
        <v>0</v>
      </c>
      <c r="N247" s="170">
        <f t="shared" si="208"/>
        <v>0</v>
      </c>
      <c r="O247" s="170">
        <f t="shared" si="208"/>
        <v>0</v>
      </c>
      <c r="P247" s="170">
        <f t="shared" si="208"/>
        <v>0</v>
      </c>
      <c r="Q247" s="170">
        <f t="shared" si="208"/>
        <v>0</v>
      </c>
      <c r="R247" s="170">
        <f t="shared" si="208"/>
        <v>0</v>
      </c>
      <c r="S247" s="170">
        <f t="shared" si="208"/>
        <v>0</v>
      </c>
      <c r="T247" s="170">
        <f t="shared" si="209"/>
        <v>0</v>
      </c>
      <c r="U247" s="170">
        <f t="shared" si="209"/>
        <v>0</v>
      </c>
      <c r="V247" s="170">
        <f t="shared" si="209"/>
        <v>0</v>
      </c>
      <c r="W247" s="170">
        <f t="shared" si="209"/>
        <v>0</v>
      </c>
      <c r="X247" s="170">
        <f t="shared" si="209"/>
        <v>0</v>
      </c>
      <c r="Y247" s="170">
        <f t="shared" si="209"/>
        <v>0</v>
      </c>
      <c r="Z247" s="170">
        <f t="shared" si="209"/>
        <v>0</v>
      </c>
      <c r="AA247" s="170">
        <f t="shared" si="209"/>
        <v>0</v>
      </c>
      <c r="AB247" s="170">
        <f t="shared" si="209"/>
        <v>0</v>
      </c>
      <c r="AC247" s="170">
        <f t="shared" si="209"/>
        <v>0</v>
      </c>
      <c r="AD247" s="170">
        <f t="shared" si="210"/>
        <v>0</v>
      </c>
      <c r="AE247" s="170">
        <f t="shared" si="210"/>
        <v>0</v>
      </c>
      <c r="AF247" s="170">
        <f t="shared" si="210"/>
        <v>0</v>
      </c>
      <c r="AG247" s="170">
        <f t="shared" si="210"/>
        <v>0</v>
      </c>
      <c r="AH247" s="170">
        <f t="shared" si="210"/>
        <v>0</v>
      </c>
      <c r="AI247" s="170">
        <f t="shared" si="210"/>
        <v>0</v>
      </c>
      <c r="AJ247" s="170">
        <f t="shared" si="210"/>
        <v>0</v>
      </c>
      <c r="AK247" s="170">
        <f t="shared" si="210"/>
        <v>0</v>
      </c>
      <c r="AL247" s="170">
        <f t="shared" si="210"/>
        <v>0</v>
      </c>
      <c r="AM247" s="170">
        <f t="shared" si="210"/>
        <v>0</v>
      </c>
      <c r="AN247" s="170">
        <f t="shared" si="211"/>
        <v>0</v>
      </c>
      <c r="AO247" s="170">
        <f t="shared" si="211"/>
        <v>0</v>
      </c>
      <c r="AP247" s="170">
        <f t="shared" si="211"/>
        <v>0</v>
      </c>
      <c r="AQ247" s="170">
        <f t="shared" si="211"/>
        <v>0</v>
      </c>
      <c r="AR247" s="170">
        <f t="shared" si="211"/>
        <v>0</v>
      </c>
      <c r="AS247" s="170">
        <f t="shared" si="211"/>
        <v>0</v>
      </c>
      <c r="AT247" s="170">
        <f t="shared" si="211"/>
        <v>0</v>
      </c>
      <c r="AU247" s="170">
        <f t="shared" si="211"/>
        <v>0</v>
      </c>
      <c r="AV247" s="170">
        <f t="shared" si="211"/>
        <v>0</v>
      </c>
      <c r="AW247" s="170">
        <f t="shared" si="211"/>
        <v>0</v>
      </c>
      <c r="AX247" s="170">
        <f t="shared" si="212"/>
        <v>0</v>
      </c>
      <c r="AY247" s="170">
        <f t="shared" si="212"/>
        <v>0</v>
      </c>
      <c r="AZ247" s="170">
        <f t="shared" si="212"/>
        <v>0</v>
      </c>
      <c r="BA247" s="170">
        <f t="shared" si="212"/>
        <v>0</v>
      </c>
      <c r="BB247" s="170">
        <f t="shared" si="212"/>
        <v>0</v>
      </c>
      <c r="BC247" s="170">
        <f t="shared" si="212"/>
        <v>0</v>
      </c>
      <c r="BD247" s="170">
        <f t="shared" si="212"/>
        <v>0</v>
      </c>
      <c r="BE247" s="170">
        <f t="shared" si="212"/>
        <v>0</v>
      </c>
      <c r="BF247" s="170">
        <f t="shared" si="212"/>
        <v>0</v>
      </c>
      <c r="BG247" s="170">
        <f t="shared" si="212"/>
        <v>0</v>
      </c>
      <c r="BH247" s="170">
        <f t="shared" si="213"/>
        <v>0</v>
      </c>
      <c r="BI247" s="170">
        <f t="shared" si="213"/>
        <v>0</v>
      </c>
      <c r="BJ247" s="170">
        <f t="shared" si="213"/>
        <v>0</v>
      </c>
      <c r="BK247" s="170">
        <f t="shared" si="213"/>
        <v>0</v>
      </c>
      <c r="BL247" s="170">
        <f t="shared" si="213"/>
        <v>0</v>
      </c>
      <c r="BM247" s="170">
        <f t="shared" si="213"/>
        <v>0</v>
      </c>
      <c r="BN247" s="170">
        <f t="shared" si="213"/>
        <v>0</v>
      </c>
      <c r="BO247" s="170">
        <f t="shared" si="213"/>
        <v>0</v>
      </c>
      <c r="BP247" s="170">
        <f t="shared" si="213"/>
        <v>0</v>
      </c>
      <c r="BQ247" s="170">
        <f t="shared" si="213"/>
        <v>0</v>
      </c>
      <c r="BR247" s="170">
        <f t="shared" si="214"/>
        <v>0</v>
      </c>
      <c r="BS247" s="170">
        <f t="shared" si="214"/>
        <v>0</v>
      </c>
      <c r="BT247" s="170">
        <f t="shared" si="214"/>
        <v>0</v>
      </c>
      <c r="BU247" s="170">
        <f t="shared" si="214"/>
        <v>0</v>
      </c>
      <c r="BV247" s="170">
        <f t="shared" si="214"/>
        <v>0</v>
      </c>
      <c r="BW247" s="170">
        <f t="shared" si="214"/>
        <v>0</v>
      </c>
      <c r="BX247" s="170">
        <f t="shared" si="214"/>
        <v>0</v>
      </c>
      <c r="BY247" s="170">
        <f t="shared" si="214"/>
        <v>0</v>
      </c>
      <c r="BZ247" s="170">
        <f t="shared" si="214"/>
        <v>0</v>
      </c>
      <c r="CA247" s="170">
        <f t="shared" si="214"/>
        <v>0</v>
      </c>
      <c r="CB247" s="170">
        <f t="shared" si="215"/>
        <v>0</v>
      </c>
      <c r="CC247" s="170">
        <f t="shared" si="215"/>
        <v>0</v>
      </c>
      <c r="CD247" s="170">
        <f t="shared" si="215"/>
        <v>0</v>
      </c>
      <c r="CE247" s="170">
        <f t="shared" si="215"/>
        <v>0</v>
      </c>
      <c r="CF247" s="170">
        <f t="shared" si="215"/>
        <v>0</v>
      </c>
      <c r="CG247" s="170">
        <f t="shared" si="215"/>
        <v>0</v>
      </c>
      <c r="CH247" s="170">
        <f t="shared" si="215"/>
        <v>0</v>
      </c>
    </row>
    <row r="248" spans="6:86" outlineLevel="1" x14ac:dyDescent="0.2">
      <c r="F248" s="96">
        <f>Ts_First_Fin_Yr-1+ROWS(F$215:F248)</f>
        <v>2057</v>
      </c>
      <c r="G248" s="18">
        <f t="shared" si="216"/>
        <v>5</v>
      </c>
      <c r="H248" s="45">
        <f t="shared" si="217"/>
        <v>0</v>
      </c>
      <c r="J248" s="170">
        <f t="shared" si="208"/>
        <v>0</v>
      </c>
      <c r="K248" s="170">
        <f t="shared" si="208"/>
        <v>0</v>
      </c>
      <c r="L248" s="170">
        <f t="shared" si="208"/>
        <v>0</v>
      </c>
      <c r="M248" s="170">
        <f t="shared" si="208"/>
        <v>0</v>
      </c>
      <c r="N248" s="170">
        <f t="shared" si="208"/>
        <v>0</v>
      </c>
      <c r="O248" s="170">
        <f t="shared" si="208"/>
        <v>0</v>
      </c>
      <c r="P248" s="170">
        <f t="shared" si="208"/>
        <v>0</v>
      </c>
      <c r="Q248" s="170">
        <f t="shared" si="208"/>
        <v>0</v>
      </c>
      <c r="R248" s="170">
        <f t="shared" si="208"/>
        <v>0</v>
      </c>
      <c r="S248" s="170">
        <f t="shared" si="208"/>
        <v>0</v>
      </c>
      <c r="T248" s="170">
        <f t="shared" si="209"/>
        <v>0</v>
      </c>
      <c r="U248" s="170">
        <f t="shared" si="209"/>
        <v>0</v>
      </c>
      <c r="V248" s="170">
        <f t="shared" si="209"/>
        <v>0</v>
      </c>
      <c r="W248" s="170">
        <f t="shared" si="209"/>
        <v>0</v>
      </c>
      <c r="X248" s="170">
        <f t="shared" si="209"/>
        <v>0</v>
      </c>
      <c r="Y248" s="170">
        <f t="shared" si="209"/>
        <v>0</v>
      </c>
      <c r="Z248" s="170">
        <f t="shared" si="209"/>
        <v>0</v>
      </c>
      <c r="AA248" s="170">
        <f t="shared" si="209"/>
        <v>0</v>
      </c>
      <c r="AB248" s="170">
        <f t="shared" si="209"/>
        <v>0</v>
      </c>
      <c r="AC248" s="170">
        <f t="shared" si="209"/>
        <v>0</v>
      </c>
      <c r="AD248" s="170">
        <f t="shared" si="210"/>
        <v>0</v>
      </c>
      <c r="AE248" s="170">
        <f t="shared" si="210"/>
        <v>0</v>
      </c>
      <c r="AF248" s="170">
        <f t="shared" si="210"/>
        <v>0</v>
      </c>
      <c r="AG248" s="170">
        <f t="shared" si="210"/>
        <v>0</v>
      </c>
      <c r="AH248" s="170">
        <f t="shared" si="210"/>
        <v>0</v>
      </c>
      <c r="AI248" s="170">
        <f t="shared" si="210"/>
        <v>0</v>
      </c>
      <c r="AJ248" s="170">
        <f t="shared" si="210"/>
        <v>0</v>
      </c>
      <c r="AK248" s="170">
        <f t="shared" si="210"/>
        <v>0</v>
      </c>
      <c r="AL248" s="170">
        <f t="shared" si="210"/>
        <v>0</v>
      </c>
      <c r="AM248" s="170">
        <f t="shared" si="210"/>
        <v>0</v>
      </c>
      <c r="AN248" s="170">
        <f t="shared" si="211"/>
        <v>0</v>
      </c>
      <c r="AO248" s="170">
        <f t="shared" si="211"/>
        <v>0</v>
      </c>
      <c r="AP248" s="170">
        <f t="shared" si="211"/>
        <v>0</v>
      </c>
      <c r="AQ248" s="170">
        <f t="shared" si="211"/>
        <v>0</v>
      </c>
      <c r="AR248" s="170">
        <f t="shared" si="211"/>
        <v>0</v>
      </c>
      <c r="AS248" s="170">
        <f t="shared" si="211"/>
        <v>0</v>
      </c>
      <c r="AT248" s="170">
        <f t="shared" si="211"/>
        <v>0</v>
      </c>
      <c r="AU248" s="170">
        <f t="shared" si="211"/>
        <v>0</v>
      </c>
      <c r="AV248" s="170">
        <f t="shared" si="211"/>
        <v>0</v>
      </c>
      <c r="AW248" s="170">
        <f t="shared" si="211"/>
        <v>0</v>
      </c>
      <c r="AX248" s="170">
        <f t="shared" si="212"/>
        <v>0</v>
      </c>
      <c r="AY248" s="170">
        <f t="shared" si="212"/>
        <v>0</v>
      </c>
      <c r="AZ248" s="170">
        <f t="shared" si="212"/>
        <v>0</v>
      </c>
      <c r="BA248" s="170">
        <f t="shared" si="212"/>
        <v>0</v>
      </c>
      <c r="BB248" s="170">
        <f t="shared" si="212"/>
        <v>0</v>
      </c>
      <c r="BC248" s="170">
        <f t="shared" si="212"/>
        <v>0</v>
      </c>
      <c r="BD248" s="170">
        <f t="shared" si="212"/>
        <v>0</v>
      </c>
      <c r="BE248" s="170">
        <f t="shared" si="212"/>
        <v>0</v>
      </c>
      <c r="BF248" s="170">
        <f t="shared" si="212"/>
        <v>0</v>
      </c>
      <c r="BG248" s="170">
        <f t="shared" si="212"/>
        <v>0</v>
      </c>
      <c r="BH248" s="170">
        <f t="shared" si="213"/>
        <v>0</v>
      </c>
      <c r="BI248" s="170">
        <f t="shared" si="213"/>
        <v>0</v>
      </c>
      <c r="BJ248" s="170">
        <f t="shared" si="213"/>
        <v>0</v>
      </c>
      <c r="BK248" s="170">
        <f t="shared" si="213"/>
        <v>0</v>
      </c>
      <c r="BL248" s="170">
        <f t="shared" si="213"/>
        <v>0</v>
      </c>
      <c r="BM248" s="170">
        <f t="shared" si="213"/>
        <v>0</v>
      </c>
      <c r="BN248" s="170">
        <f t="shared" si="213"/>
        <v>0</v>
      </c>
      <c r="BO248" s="170">
        <f t="shared" si="213"/>
        <v>0</v>
      </c>
      <c r="BP248" s="170">
        <f t="shared" si="213"/>
        <v>0</v>
      </c>
      <c r="BQ248" s="170">
        <f t="shared" si="213"/>
        <v>0</v>
      </c>
      <c r="BR248" s="170">
        <f t="shared" si="214"/>
        <v>0</v>
      </c>
      <c r="BS248" s="170">
        <f t="shared" si="214"/>
        <v>0</v>
      </c>
      <c r="BT248" s="170">
        <f t="shared" si="214"/>
        <v>0</v>
      </c>
      <c r="BU248" s="170">
        <f t="shared" si="214"/>
        <v>0</v>
      </c>
      <c r="BV248" s="170">
        <f t="shared" si="214"/>
        <v>0</v>
      </c>
      <c r="BW248" s="170">
        <f t="shared" si="214"/>
        <v>0</v>
      </c>
      <c r="BX248" s="170">
        <f t="shared" si="214"/>
        <v>0</v>
      </c>
      <c r="BY248" s="170">
        <f t="shared" si="214"/>
        <v>0</v>
      </c>
      <c r="BZ248" s="170">
        <f t="shared" si="214"/>
        <v>0</v>
      </c>
      <c r="CA248" s="170">
        <f t="shared" si="214"/>
        <v>0</v>
      </c>
      <c r="CB248" s="170">
        <f t="shared" si="215"/>
        <v>0</v>
      </c>
      <c r="CC248" s="170">
        <f t="shared" si="215"/>
        <v>0</v>
      </c>
      <c r="CD248" s="170">
        <f t="shared" si="215"/>
        <v>0</v>
      </c>
      <c r="CE248" s="170">
        <f t="shared" si="215"/>
        <v>0</v>
      </c>
      <c r="CF248" s="170">
        <f t="shared" si="215"/>
        <v>0</v>
      </c>
      <c r="CG248" s="170">
        <f t="shared" si="215"/>
        <v>0</v>
      </c>
      <c r="CH248" s="170">
        <f t="shared" si="215"/>
        <v>0</v>
      </c>
    </row>
    <row r="249" spans="6:86" outlineLevel="1" x14ac:dyDescent="0.2">
      <c r="F249" s="96">
        <f>Ts_First_Fin_Yr-1+ROWS(F$215:F249)</f>
        <v>2058</v>
      </c>
      <c r="G249" s="18">
        <f t="shared" si="216"/>
        <v>5</v>
      </c>
      <c r="H249" s="45">
        <f t="shared" si="217"/>
        <v>0</v>
      </c>
      <c r="J249" s="170">
        <f t="shared" si="208"/>
        <v>0</v>
      </c>
      <c r="K249" s="170">
        <f t="shared" si="208"/>
        <v>0</v>
      </c>
      <c r="L249" s="170">
        <f t="shared" si="208"/>
        <v>0</v>
      </c>
      <c r="M249" s="170">
        <f t="shared" si="208"/>
        <v>0</v>
      </c>
      <c r="N249" s="170">
        <f t="shared" si="208"/>
        <v>0</v>
      </c>
      <c r="O249" s="170">
        <f t="shared" si="208"/>
        <v>0</v>
      </c>
      <c r="P249" s="170">
        <f t="shared" si="208"/>
        <v>0</v>
      </c>
      <c r="Q249" s="170">
        <f t="shared" si="208"/>
        <v>0</v>
      </c>
      <c r="R249" s="170">
        <f t="shared" si="208"/>
        <v>0</v>
      </c>
      <c r="S249" s="170">
        <f t="shared" si="208"/>
        <v>0</v>
      </c>
      <c r="T249" s="170">
        <f t="shared" si="209"/>
        <v>0</v>
      </c>
      <c r="U249" s="170">
        <f t="shared" si="209"/>
        <v>0</v>
      </c>
      <c r="V249" s="170">
        <f t="shared" si="209"/>
        <v>0</v>
      </c>
      <c r="W249" s="170">
        <f t="shared" si="209"/>
        <v>0</v>
      </c>
      <c r="X249" s="170">
        <f t="shared" si="209"/>
        <v>0</v>
      </c>
      <c r="Y249" s="170">
        <f t="shared" si="209"/>
        <v>0</v>
      </c>
      <c r="Z249" s="170">
        <f t="shared" si="209"/>
        <v>0</v>
      </c>
      <c r="AA249" s="170">
        <f t="shared" si="209"/>
        <v>0</v>
      </c>
      <c r="AB249" s="170">
        <f t="shared" si="209"/>
        <v>0</v>
      </c>
      <c r="AC249" s="170">
        <f t="shared" si="209"/>
        <v>0</v>
      </c>
      <c r="AD249" s="170">
        <f t="shared" si="210"/>
        <v>0</v>
      </c>
      <c r="AE249" s="170">
        <f t="shared" si="210"/>
        <v>0</v>
      </c>
      <c r="AF249" s="170">
        <f t="shared" si="210"/>
        <v>0</v>
      </c>
      <c r="AG249" s="170">
        <f t="shared" si="210"/>
        <v>0</v>
      </c>
      <c r="AH249" s="170">
        <f t="shared" si="210"/>
        <v>0</v>
      </c>
      <c r="AI249" s="170">
        <f t="shared" si="210"/>
        <v>0</v>
      </c>
      <c r="AJ249" s="170">
        <f t="shared" si="210"/>
        <v>0</v>
      </c>
      <c r="AK249" s="170">
        <f t="shared" si="210"/>
        <v>0</v>
      </c>
      <c r="AL249" s="170">
        <f t="shared" si="210"/>
        <v>0</v>
      </c>
      <c r="AM249" s="170">
        <f t="shared" si="210"/>
        <v>0</v>
      </c>
      <c r="AN249" s="170">
        <f t="shared" si="211"/>
        <v>0</v>
      </c>
      <c r="AO249" s="170">
        <f t="shared" si="211"/>
        <v>0</v>
      </c>
      <c r="AP249" s="170">
        <f t="shared" si="211"/>
        <v>0</v>
      </c>
      <c r="AQ249" s="170">
        <f t="shared" si="211"/>
        <v>0</v>
      </c>
      <c r="AR249" s="170">
        <f t="shared" si="211"/>
        <v>0</v>
      </c>
      <c r="AS249" s="170">
        <f t="shared" si="211"/>
        <v>0</v>
      </c>
      <c r="AT249" s="170">
        <f t="shared" si="211"/>
        <v>0</v>
      </c>
      <c r="AU249" s="170">
        <f t="shared" si="211"/>
        <v>0</v>
      </c>
      <c r="AV249" s="170">
        <f t="shared" si="211"/>
        <v>0</v>
      </c>
      <c r="AW249" s="170">
        <f t="shared" si="211"/>
        <v>0</v>
      </c>
      <c r="AX249" s="170">
        <f t="shared" si="212"/>
        <v>0</v>
      </c>
      <c r="AY249" s="170">
        <f t="shared" si="212"/>
        <v>0</v>
      </c>
      <c r="AZ249" s="170">
        <f t="shared" si="212"/>
        <v>0</v>
      </c>
      <c r="BA249" s="170">
        <f t="shared" si="212"/>
        <v>0</v>
      </c>
      <c r="BB249" s="170">
        <f t="shared" si="212"/>
        <v>0</v>
      </c>
      <c r="BC249" s="170">
        <f t="shared" si="212"/>
        <v>0</v>
      </c>
      <c r="BD249" s="170">
        <f t="shared" si="212"/>
        <v>0</v>
      </c>
      <c r="BE249" s="170">
        <f t="shared" si="212"/>
        <v>0</v>
      </c>
      <c r="BF249" s="170">
        <f t="shared" si="212"/>
        <v>0</v>
      </c>
      <c r="BG249" s="170">
        <f t="shared" si="212"/>
        <v>0</v>
      </c>
      <c r="BH249" s="170">
        <f t="shared" si="213"/>
        <v>0</v>
      </c>
      <c r="BI249" s="170">
        <f t="shared" si="213"/>
        <v>0</v>
      </c>
      <c r="BJ249" s="170">
        <f t="shared" si="213"/>
        <v>0</v>
      </c>
      <c r="BK249" s="170">
        <f t="shared" si="213"/>
        <v>0</v>
      </c>
      <c r="BL249" s="170">
        <f t="shared" si="213"/>
        <v>0</v>
      </c>
      <c r="BM249" s="170">
        <f t="shared" si="213"/>
        <v>0</v>
      </c>
      <c r="BN249" s="170">
        <f t="shared" si="213"/>
        <v>0</v>
      </c>
      <c r="BO249" s="170">
        <f t="shared" si="213"/>
        <v>0</v>
      </c>
      <c r="BP249" s="170">
        <f t="shared" si="213"/>
        <v>0</v>
      </c>
      <c r="BQ249" s="170">
        <f t="shared" si="213"/>
        <v>0</v>
      </c>
      <c r="BR249" s="170">
        <f t="shared" si="214"/>
        <v>0</v>
      </c>
      <c r="BS249" s="170">
        <f t="shared" si="214"/>
        <v>0</v>
      </c>
      <c r="BT249" s="170">
        <f t="shared" si="214"/>
        <v>0</v>
      </c>
      <c r="BU249" s="170">
        <f t="shared" si="214"/>
        <v>0</v>
      </c>
      <c r="BV249" s="170">
        <f t="shared" si="214"/>
        <v>0</v>
      </c>
      <c r="BW249" s="170">
        <f t="shared" si="214"/>
        <v>0</v>
      </c>
      <c r="BX249" s="170">
        <f t="shared" si="214"/>
        <v>0</v>
      </c>
      <c r="BY249" s="170">
        <f t="shared" si="214"/>
        <v>0</v>
      </c>
      <c r="BZ249" s="170">
        <f t="shared" si="214"/>
        <v>0</v>
      </c>
      <c r="CA249" s="170">
        <f t="shared" si="214"/>
        <v>0</v>
      </c>
      <c r="CB249" s="170">
        <f t="shared" si="215"/>
        <v>0</v>
      </c>
      <c r="CC249" s="170">
        <f t="shared" si="215"/>
        <v>0</v>
      </c>
      <c r="CD249" s="170">
        <f t="shared" si="215"/>
        <v>0</v>
      </c>
      <c r="CE249" s="170">
        <f t="shared" si="215"/>
        <v>0</v>
      </c>
      <c r="CF249" s="170">
        <f t="shared" si="215"/>
        <v>0</v>
      </c>
      <c r="CG249" s="170">
        <f t="shared" si="215"/>
        <v>0</v>
      </c>
      <c r="CH249" s="170">
        <f t="shared" si="215"/>
        <v>0</v>
      </c>
    </row>
    <row r="250" spans="6:86" outlineLevel="1" x14ac:dyDescent="0.2">
      <c r="F250" s="96">
        <f>Ts_First_Fin_Yr-1+ROWS(F$215:F250)</f>
        <v>2059</v>
      </c>
      <c r="G250" s="18">
        <f t="shared" si="216"/>
        <v>5</v>
      </c>
      <c r="H250" s="45">
        <f t="shared" si="217"/>
        <v>0</v>
      </c>
      <c r="J250" s="170">
        <f t="shared" si="208"/>
        <v>0</v>
      </c>
      <c r="K250" s="170">
        <f t="shared" si="208"/>
        <v>0</v>
      </c>
      <c r="L250" s="170">
        <f t="shared" si="208"/>
        <v>0</v>
      </c>
      <c r="M250" s="170">
        <f t="shared" si="208"/>
        <v>0</v>
      </c>
      <c r="N250" s="170">
        <f t="shared" si="208"/>
        <v>0</v>
      </c>
      <c r="O250" s="170">
        <f t="shared" si="208"/>
        <v>0</v>
      </c>
      <c r="P250" s="170">
        <f t="shared" si="208"/>
        <v>0</v>
      </c>
      <c r="Q250" s="170">
        <f t="shared" si="208"/>
        <v>0</v>
      </c>
      <c r="R250" s="170">
        <f t="shared" si="208"/>
        <v>0</v>
      </c>
      <c r="S250" s="170">
        <f t="shared" si="208"/>
        <v>0</v>
      </c>
      <c r="T250" s="170">
        <f t="shared" si="209"/>
        <v>0</v>
      </c>
      <c r="U250" s="170">
        <f t="shared" si="209"/>
        <v>0</v>
      </c>
      <c r="V250" s="170">
        <f t="shared" si="209"/>
        <v>0</v>
      </c>
      <c r="W250" s="170">
        <f t="shared" si="209"/>
        <v>0</v>
      </c>
      <c r="X250" s="170">
        <f t="shared" si="209"/>
        <v>0</v>
      </c>
      <c r="Y250" s="170">
        <f t="shared" si="209"/>
        <v>0</v>
      </c>
      <c r="Z250" s="170">
        <f t="shared" si="209"/>
        <v>0</v>
      </c>
      <c r="AA250" s="170">
        <f t="shared" si="209"/>
        <v>0</v>
      </c>
      <c r="AB250" s="170">
        <f t="shared" si="209"/>
        <v>0</v>
      </c>
      <c r="AC250" s="170">
        <f t="shared" si="209"/>
        <v>0</v>
      </c>
      <c r="AD250" s="170">
        <f t="shared" si="210"/>
        <v>0</v>
      </c>
      <c r="AE250" s="170">
        <f t="shared" si="210"/>
        <v>0</v>
      </c>
      <c r="AF250" s="170">
        <f t="shared" si="210"/>
        <v>0</v>
      </c>
      <c r="AG250" s="170">
        <f t="shared" si="210"/>
        <v>0</v>
      </c>
      <c r="AH250" s="170">
        <f t="shared" si="210"/>
        <v>0</v>
      </c>
      <c r="AI250" s="170">
        <f t="shared" si="210"/>
        <v>0</v>
      </c>
      <c r="AJ250" s="170">
        <f t="shared" si="210"/>
        <v>0</v>
      </c>
      <c r="AK250" s="170">
        <f t="shared" si="210"/>
        <v>0</v>
      </c>
      <c r="AL250" s="170">
        <f t="shared" si="210"/>
        <v>0</v>
      </c>
      <c r="AM250" s="170">
        <f t="shared" si="210"/>
        <v>0</v>
      </c>
      <c r="AN250" s="170">
        <f t="shared" si="211"/>
        <v>0</v>
      </c>
      <c r="AO250" s="170">
        <f t="shared" si="211"/>
        <v>0</v>
      </c>
      <c r="AP250" s="170">
        <f t="shared" si="211"/>
        <v>0</v>
      </c>
      <c r="AQ250" s="170">
        <f t="shared" si="211"/>
        <v>0</v>
      </c>
      <c r="AR250" s="170">
        <f t="shared" si="211"/>
        <v>0</v>
      </c>
      <c r="AS250" s="170">
        <f t="shared" si="211"/>
        <v>0</v>
      </c>
      <c r="AT250" s="170">
        <f t="shared" si="211"/>
        <v>0</v>
      </c>
      <c r="AU250" s="170">
        <f t="shared" si="211"/>
        <v>0</v>
      </c>
      <c r="AV250" s="170">
        <f t="shared" si="211"/>
        <v>0</v>
      </c>
      <c r="AW250" s="170">
        <f t="shared" si="211"/>
        <v>0</v>
      </c>
      <c r="AX250" s="170">
        <f t="shared" si="212"/>
        <v>0</v>
      </c>
      <c r="AY250" s="170">
        <f t="shared" si="212"/>
        <v>0</v>
      </c>
      <c r="AZ250" s="170">
        <f t="shared" si="212"/>
        <v>0</v>
      </c>
      <c r="BA250" s="170">
        <f t="shared" si="212"/>
        <v>0</v>
      </c>
      <c r="BB250" s="170">
        <f t="shared" si="212"/>
        <v>0</v>
      </c>
      <c r="BC250" s="170">
        <f t="shared" si="212"/>
        <v>0</v>
      </c>
      <c r="BD250" s="170">
        <f t="shared" si="212"/>
        <v>0</v>
      </c>
      <c r="BE250" s="170">
        <f t="shared" si="212"/>
        <v>0</v>
      </c>
      <c r="BF250" s="170">
        <f t="shared" si="212"/>
        <v>0</v>
      </c>
      <c r="BG250" s="170">
        <f t="shared" si="212"/>
        <v>0</v>
      </c>
      <c r="BH250" s="170">
        <f t="shared" si="213"/>
        <v>0</v>
      </c>
      <c r="BI250" s="170">
        <f t="shared" si="213"/>
        <v>0</v>
      </c>
      <c r="BJ250" s="170">
        <f t="shared" si="213"/>
        <v>0</v>
      </c>
      <c r="BK250" s="170">
        <f t="shared" si="213"/>
        <v>0</v>
      </c>
      <c r="BL250" s="170">
        <f t="shared" si="213"/>
        <v>0</v>
      </c>
      <c r="BM250" s="170">
        <f t="shared" si="213"/>
        <v>0</v>
      </c>
      <c r="BN250" s="170">
        <f t="shared" si="213"/>
        <v>0</v>
      </c>
      <c r="BO250" s="170">
        <f t="shared" si="213"/>
        <v>0</v>
      </c>
      <c r="BP250" s="170">
        <f t="shared" si="213"/>
        <v>0</v>
      </c>
      <c r="BQ250" s="170">
        <f t="shared" si="213"/>
        <v>0</v>
      </c>
      <c r="BR250" s="170">
        <f t="shared" si="214"/>
        <v>0</v>
      </c>
      <c r="BS250" s="170">
        <f t="shared" si="214"/>
        <v>0</v>
      </c>
      <c r="BT250" s="170">
        <f t="shared" si="214"/>
        <v>0</v>
      </c>
      <c r="BU250" s="170">
        <f t="shared" si="214"/>
        <v>0</v>
      </c>
      <c r="BV250" s="170">
        <f t="shared" si="214"/>
        <v>0</v>
      </c>
      <c r="BW250" s="170">
        <f t="shared" si="214"/>
        <v>0</v>
      </c>
      <c r="BX250" s="170">
        <f t="shared" si="214"/>
        <v>0</v>
      </c>
      <c r="BY250" s="170">
        <f t="shared" si="214"/>
        <v>0</v>
      </c>
      <c r="BZ250" s="170">
        <f t="shared" si="214"/>
        <v>0</v>
      </c>
      <c r="CA250" s="170">
        <f t="shared" si="214"/>
        <v>0</v>
      </c>
      <c r="CB250" s="170">
        <f t="shared" si="215"/>
        <v>0</v>
      </c>
      <c r="CC250" s="170">
        <f t="shared" si="215"/>
        <v>0</v>
      </c>
      <c r="CD250" s="170">
        <f t="shared" si="215"/>
        <v>0</v>
      </c>
      <c r="CE250" s="170">
        <f t="shared" si="215"/>
        <v>0</v>
      </c>
      <c r="CF250" s="170">
        <f t="shared" si="215"/>
        <v>0</v>
      </c>
      <c r="CG250" s="170">
        <f t="shared" si="215"/>
        <v>0</v>
      </c>
      <c r="CH250" s="170">
        <f t="shared" si="215"/>
        <v>0</v>
      </c>
    </row>
    <row r="251" spans="6:86" outlineLevel="1" x14ac:dyDescent="0.2">
      <c r="F251" s="96">
        <f>Ts_First_Fin_Yr-1+ROWS(F$215:F251)</f>
        <v>2060</v>
      </c>
      <c r="G251" s="18">
        <f t="shared" si="216"/>
        <v>5</v>
      </c>
      <c r="H251" s="45">
        <f t="shared" si="217"/>
        <v>0</v>
      </c>
      <c r="J251" s="170">
        <f t="shared" si="208"/>
        <v>0</v>
      </c>
      <c r="K251" s="170">
        <f t="shared" si="208"/>
        <v>0</v>
      </c>
      <c r="L251" s="170">
        <f t="shared" si="208"/>
        <v>0</v>
      </c>
      <c r="M251" s="170">
        <f t="shared" si="208"/>
        <v>0</v>
      </c>
      <c r="N251" s="170">
        <f t="shared" si="208"/>
        <v>0</v>
      </c>
      <c r="O251" s="170">
        <f t="shared" si="208"/>
        <v>0</v>
      </c>
      <c r="P251" s="170">
        <f t="shared" si="208"/>
        <v>0</v>
      </c>
      <c r="Q251" s="170">
        <f t="shared" si="208"/>
        <v>0</v>
      </c>
      <c r="R251" s="170">
        <f t="shared" si="208"/>
        <v>0</v>
      </c>
      <c r="S251" s="170">
        <f t="shared" si="208"/>
        <v>0</v>
      </c>
      <c r="T251" s="170">
        <f t="shared" si="209"/>
        <v>0</v>
      </c>
      <c r="U251" s="170">
        <f t="shared" si="209"/>
        <v>0</v>
      </c>
      <c r="V251" s="170">
        <f t="shared" si="209"/>
        <v>0</v>
      </c>
      <c r="W251" s="170">
        <f t="shared" si="209"/>
        <v>0</v>
      </c>
      <c r="X251" s="170">
        <f t="shared" si="209"/>
        <v>0</v>
      </c>
      <c r="Y251" s="170">
        <f t="shared" si="209"/>
        <v>0</v>
      </c>
      <c r="Z251" s="170">
        <f t="shared" si="209"/>
        <v>0</v>
      </c>
      <c r="AA251" s="170">
        <f t="shared" si="209"/>
        <v>0</v>
      </c>
      <c r="AB251" s="170">
        <f t="shared" si="209"/>
        <v>0</v>
      </c>
      <c r="AC251" s="170">
        <f t="shared" si="209"/>
        <v>0</v>
      </c>
      <c r="AD251" s="170">
        <f t="shared" si="210"/>
        <v>0</v>
      </c>
      <c r="AE251" s="170">
        <f t="shared" si="210"/>
        <v>0</v>
      </c>
      <c r="AF251" s="170">
        <f t="shared" si="210"/>
        <v>0</v>
      </c>
      <c r="AG251" s="170">
        <f t="shared" si="210"/>
        <v>0</v>
      </c>
      <c r="AH251" s="170">
        <f t="shared" si="210"/>
        <v>0</v>
      </c>
      <c r="AI251" s="170">
        <f t="shared" si="210"/>
        <v>0</v>
      </c>
      <c r="AJ251" s="170">
        <f t="shared" si="210"/>
        <v>0</v>
      </c>
      <c r="AK251" s="170">
        <f t="shared" si="210"/>
        <v>0</v>
      </c>
      <c r="AL251" s="170">
        <f t="shared" si="210"/>
        <v>0</v>
      </c>
      <c r="AM251" s="170">
        <f t="shared" si="210"/>
        <v>0</v>
      </c>
      <c r="AN251" s="170">
        <f t="shared" si="211"/>
        <v>0</v>
      </c>
      <c r="AO251" s="170">
        <f t="shared" si="211"/>
        <v>0</v>
      </c>
      <c r="AP251" s="170">
        <f t="shared" si="211"/>
        <v>0</v>
      </c>
      <c r="AQ251" s="170">
        <f t="shared" si="211"/>
        <v>0</v>
      </c>
      <c r="AR251" s="170">
        <f t="shared" si="211"/>
        <v>0</v>
      </c>
      <c r="AS251" s="170">
        <f t="shared" si="211"/>
        <v>0</v>
      </c>
      <c r="AT251" s="170">
        <f t="shared" si="211"/>
        <v>0</v>
      </c>
      <c r="AU251" s="170">
        <f t="shared" si="211"/>
        <v>0</v>
      </c>
      <c r="AV251" s="170">
        <f t="shared" si="211"/>
        <v>0</v>
      </c>
      <c r="AW251" s="170">
        <f t="shared" si="211"/>
        <v>0</v>
      </c>
      <c r="AX251" s="170">
        <f t="shared" si="212"/>
        <v>0</v>
      </c>
      <c r="AY251" s="170">
        <f t="shared" si="212"/>
        <v>0</v>
      </c>
      <c r="AZ251" s="170">
        <f t="shared" si="212"/>
        <v>0</v>
      </c>
      <c r="BA251" s="170">
        <f t="shared" si="212"/>
        <v>0</v>
      </c>
      <c r="BB251" s="170">
        <f t="shared" si="212"/>
        <v>0</v>
      </c>
      <c r="BC251" s="170">
        <f t="shared" si="212"/>
        <v>0</v>
      </c>
      <c r="BD251" s="170">
        <f t="shared" si="212"/>
        <v>0</v>
      </c>
      <c r="BE251" s="170">
        <f t="shared" si="212"/>
        <v>0</v>
      </c>
      <c r="BF251" s="170">
        <f t="shared" si="212"/>
        <v>0</v>
      </c>
      <c r="BG251" s="170">
        <f t="shared" si="212"/>
        <v>0</v>
      </c>
      <c r="BH251" s="170">
        <f t="shared" si="213"/>
        <v>0</v>
      </c>
      <c r="BI251" s="170">
        <f t="shared" si="213"/>
        <v>0</v>
      </c>
      <c r="BJ251" s="170">
        <f t="shared" si="213"/>
        <v>0</v>
      </c>
      <c r="BK251" s="170">
        <f t="shared" si="213"/>
        <v>0</v>
      </c>
      <c r="BL251" s="170">
        <f t="shared" si="213"/>
        <v>0</v>
      </c>
      <c r="BM251" s="170">
        <f t="shared" si="213"/>
        <v>0</v>
      </c>
      <c r="BN251" s="170">
        <f t="shared" si="213"/>
        <v>0</v>
      </c>
      <c r="BO251" s="170">
        <f t="shared" si="213"/>
        <v>0</v>
      </c>
      <c r="BP251" s="170">
        <f t="shared" si="213"/>
        <v>0</v>
      </c>
      <c r="BQ251" s="170">
        <f t="shared" si="213"/>
        <v>0</v>
      </c>
      <c r="BR251" s="170">
        <f t="shared" si="214"/>
        <v>0</v>
      </c>
      <c r="BS251" s="170">
        <f t="shared" si="214"/>
        <v>0</v>
      </c>
      <c r="BT251" s="170">
        <f t="shared" si="214"/>
        <v>0</v>
      </c>
      <c r="BU251" s="170">
        <f t="shared" si="214"/>
        <v>0</v>
      </c>
      <c r="BV251" s="170">
        <f t="shared" si="214"/>
        <v>0</v>
      </c>
      <c r="BW251" s="170">
        <f t="shared" si="214"/>
        <v>0</v>
      </c>
      <c r="BX251" s="170">
        <f t="shared" si="214"/>
        <v>0</v>
      </c>
      <c r="BY251" s="170">
        <f t="shared" si="214"/>
        <v>0</v>
      </c>
      <c r="BZ251" s="170">
        <f t="shared" si="214"/>
        <v>0</v>
      </c>
      <c r="CA251" s="170">
        <f t="shared" si="214"/>
        <v>0</v>
      </c>
      <c r="CB251" s="170">
        <f t="shared" si="215"/>
        <v>0</v>
      </c>
      <c r="CC251" s="170">
        <f t="shared" si="215"/>
        <v>0</v>
      </c>
      <c r="CD251" s="170">
        <f t="shared" si="215"/>
        <v>0</v>
      </c>
      <c r="CE251" s="170">
        <f t="shared" si="215"/>
        <v>0</v>
      </c>
      <c r="CF251" s="170">
        <f t="shared" si="215"/>
        <v>0</v>
      </c>
      <c r="CG251" s="170">
        <f t="shared" si="215"/>
        <v>0</v>
      </c>
      <c r="CH251" s="170">
        <f t="shared" si="215"/>
        <v>0</v>
      </c>
    </row>
    <row r="252" spans="6:86" outlineLevel="1" x14ac:dyDescent="0.2">
      <c r="F252" s="96">
        <f>Ts_First_Fin_Yr-1+ROWS(F$215:F252)</f>
        <v>2061</v>
      </c>
      <c r="G252" s="18">
        <f t="shared" si="216"/>
        <v>5</v>
      </c>
      <c r="H252" s="45">
        <f t="shared" si="217"/>
        <v>0</v>
      </c>
      <c r="J252" s="170">
        <f t="shared" si="208"/>
        <v>0</v>
      </c>
      <c r="K252" s="170">
        <f t="shared" si="208"/>
        <v>0</v>
      </c>
      <c r="L252" s="170">
        <f t="shared" si="208"/>
        <v>0</v>
      </c>
      <c r="M252" s="170">
        <f t="shared" si="208"/>
        <v>0</v>
      </c>
      <c r="N252" s="170">
        <f t="shared" si="208"/>
        <v>0</v>
      </c>
      <c r="O252" s="170">
        <f t="shared" si="208"/>
        <v>0</v>
      </c>
      <c r="P252" s="170">
        <f t="shared" si="208"/>
        <v>0</v>
      </c>
      <c r="Q252" s="170">
        <f t="shared" si="208"/>
        <v>0</v>
      </c>
      <c r="R252" s="170">
        <f t="shared" si="208"/>
        <v>0</v>
      </c>
      <c r="S252" s="170">
        <f t="shared" si="208"/>
        <v>0</v>
      </c>
      <c r="T252" s="170">
        <f t="shared" si="209"/>
        <v>0</v>
      </c>
      <c r="U252" s="170">
        <f t="shared" si="209"/>
        <v>0</v>
      </c>
      <c r="V252" s="170">
        <f t="shared" si="209"/>
        <v>0</v>
      </c>
      <c r="W252" s="170">
        <f t="shared" si="209"/>
        <v>0</v>
      </c>
      <c r="X252" s="170">
        <f t="shared" si="209"/>
        <v>0</v>
      </c>
      <c r="Y252" s="170">
        <f t="shared" si="209"/>
        <v>0</v>
      </c>
      <c r="Z252" s="170">
        <f t="shared" si="209"/>
        <v>0</v>
      </c>
      <c r="AA252" s="170">
        <f t="shared" si="209"/>
        <v>0</v>
      </c>
      <c r="AB252" s="170">
        <f t="shared" si="209"/>
        <v>0</v>
      </c>
      <c r="AC252" s="170">
        <f t="shared" si="209"/>
        <v>0</v>
      </c>
      <c r="AD252" s="170">
        <f t="shared" si="210"/>
        <v>0</v>
      </c>
      <c r="AE252" s="170">
        <f t="shared" si="210"/>
        <v>0</v>
      </c>
      <c r="AF252" s="170">
        <f t="shared" si="210"/>
        <v>0</v>
      </c>
      <c r="AG252" s="170">
        <f t="shared" si="210"/>
        <v>0</v>
      </c>
      <c r="AH252" s="170">
        <f t="shared" si="210"/>
        <v>0</v>
      </c>
      <c r="AI252" s="170">
        <f t="shared" si="210"/>
        <v>0</v>
      </c>
      <c r="AJ252" s="170">
        <f t="shared" si="210"/>
        <v>0</v>
      </c>
      <c r="AK252" s="170">
        <f t="shared" si="210"/>
        <v>0</v>
      </c>
      <c r="AL252" s="170">
        <f t="shared" si="210"/>
        <v>0</v>
      </c>
      <c r="AM252" s="170">
        <f t="shared" si="210"/>
        <v>0</v>
      </c>
      <c r="AN252" s="170">
        <f t="shared" si="211"/>
        <v>0</v>
      </c>
      <c r="AO252" s="170">
        <f t="shared" si="211"/>
        <v>0</v>
      </c>
      <c r="AP252" s="170">
        <f t="shared" si="211"/>
        <v>0</v>
      </c>
      <c r="AQ252" s="170">
        <f t="shared" si="211"/>
        <v>0</v>
      </c>
      <c r="AR252" s="170">
        <f t="shared" si="211"/>
        <v>0</v>
      </c>
      <c r="AS252" s="170">
        <f t="shared" si="211"/>
        <v>0</v>
      </c>
      <c r="AT252" s="170">
        <f t="shared" si="211"/>
        <v>0</v>
      </c>
      <c r="AU252" s="170">
        <f t="shared" si="211"/>
        <v>0</v>
      </c>
      <c r="AV252" s="170">
        <f t="shared" si="211"/>
        <v>0</v>
      </c>
      <c r="AW252" s="170">
        <f t="shared" si="211"/>
        <v>0</v>
      </c>
      <c r="AX252" s="170">
        <f t="shared" si="212"/>
        <v>0</v>
      </c>
      <c r="AY252" s="170">
        <f t="shared" si="212"/>
        <v>0</v>
      </c>
      <c r="AZ252" s="170">
        <f t="shared" si="212"/>
        <v>0</v>
      </c>
      <c r="BA252" s="170">
        <f t="shared" si="212"/>
        <v>0</v>
      </c>
      <c r="BB252" s="170">
        <f t="shared" si="212"/>
        <v>0</v>
      </c>
      <c r="BC252" s="170">
        <f t="shared" si="212"/>
        <v>0</v>
      </c>
      <c r="BD252" s="170">
        <f t="shared" si="212"/>
        <v>0</v>
      </c>
      <c r="BE252" s="170">
        <f t="shared" si="212"/>
        <v>0</v>
      </c>
      <c r="BF252" s="170">
        <f t="shared" si="212"/>
        <v>0</v>
      </c>
      <c r="BG252" s="170">
        <f t="shared" si="212"/>
        <v>0</v>
      </c>
      <c r="BH252" s="170">
        <f t="shared" si="213"/>
        <v>0</v>
      </c>
      <c r="BI252" s="170">
        <f t="shared" si="213"/>
        <v>0</v>
      </c>
      <c r="BJ252" s="170">
        <f t="shared" si="213"/>
        <v>0</v>
      </c>
      <c r="BK252" s="170">
        <f t="shared" si="213"/>
        <v>0</v>
      </c>
      <c r="BL252" s="170">
        <f t="shared" si="213"/>
        <v>0</v>
      </c>
      <c r="BM252" s="170">
        <f t="shared" si="213"/>
        <v>0</v>
      </c>
      <c r="BN252" s="170">
        <f t="shared" si="213"/>
        <v>0</v>
      </c>
      <c r="BO252" s="170">
        <f t="shared" si="213"/>
        <v>0</v>
      </c>
      <c r="BP252" s="170">
        <f t="shared" si="213"/>
        <v>0</v>
      </c>
      <c r="BQ252" s="170">
        <f t="shared" si="213"/>
        <v>0</v>
      </c>
      <c r="BR252" s="170">
        <f t="shared" si="214"/>
        <v>0</v>
      </c>
      <c r="BS252" s="170">
        <f t="shared" si="214"/>
        <v>0</v>
      </c>
      <c r="BT252" s="170">
        <f t="shared" si="214"/>
        <v>0</v>
      </c>
      <c r="BU252" s="170">
        <f t="shared" si="214"/>
        <v>0</v>
      </c>
      <c r="BV252" s="170">
        <f t="shared" si="214"/>
        <v>0</v>
      </c>
      <c r="BW252" s="170">
        <f t="shared" si="214"/>
        <v>0</v>
      </c>
      <c r="BX252" s="170">
        <f t="shared" si="214"/>
        <v>0</v>
      </c>
      <c r="BY252" s="170">
        <f t="shared" si="214"/>
        <v>0</v>
      </c>
      <c r="BZ252" s="170">
        <f t="shared" si="214"/>
        <v>0</v>
      </c>
      <c r="CA252" s="170">
        <f t="shared" si="214"/>
        <v>0</v>
      </c>
      <c r="CB252" s="170">
        <f t="shared" si="215"/>
        <v>0</v>
      </c>
      <c r="CC252" s="170">
        <f t="shared" si="215"/>
        <v>0</v>
      </c>
      <c r="CD252" s="170">
        <f t="shared" si="215"/>
        <v>0</v>
      </c>
      <c r="CE252" s="170">
        <f t="shared" si="215"/>
        <v>0</v>
      </c>
      <c r="CF252" s="170">
        <f t="shared" si="215"/>
        <v>0</v>
      </c>
      <c r="CG252" s="170">
        <f t="shared" si="215"/>
        <v>0</v>
      </c>
      <c r="CH252" s="170">
        <f t="shared" si="215"/>
        <v>0</v>
      </c>
    </row>
    <row r="253" spans="6:86" outlineLevel="1" x14ac:dyDescent="0.2">
      <c r="F253" s="96">
        <f>Ts_First_Fin_Yr-1+ROWS(F$215:F253)</f>
        <v>2062</v>
      </c>
      <c r="G253" s="18">
        <f t="shared" si="216"/>
        <v>5</v>
      </c>
      <c r="H253" s="45">
        <f t="shared" si="217"/>
        <v>0</v>
      </c>
      <c r="J253" s="170">
        <f t="shared" si="208"/>
        <v>0</v>
      </c>
      <c r="K253" s="170">
        <f t="shared" si="208"/>
        <v>0</v>
      </c>
      <c r="L253" s="170">
        <f t="shared" si="208"/>
        <v>0</v>
      </c>
      <c r="M253" s="170">
        <f t="shared" si="208"/>
        <v>0</v>
      </c>
      <c r="N253" s="170">
        <f t="shared" si="208"/>
        <v>0</v>
      </c>
      <c r="O253" s="170">
        <f t="shared" si="208"/>
        <v>0</v>
      </c>
      <c r="P253" s="170">
        <f t="shared" si="208"/>
        <v>0</v>
      </c>
      <c r="Q253" s="170">
        <f t="shared" si="208"/>
        <v>0</v>
      </c>
      <c r="R253" s="170">
        <f t="shared" si="208"/>
        <v>0</v>
      </c>
      <c r="S253" s="170">
        <f t="shared" si="208"/>
        <v>0</v>
      </c>
      <c r="T253" s="170">
        <f t="shared" si="209"/>
        <v>0</v>
      </c>
      <c r="U253" s="170">
        <f t="shared" si="209"/>
        <v>0</v>
      </c>
      <c r="V253" s="170">
        <f t="shared" si="209"/>
        <v>0</v>
      </c>
      <c r="W253" s="170">
        <f t="shared" si="209"/>
        <v>0</v>
      </c>
      <c r="X253" s="170">
        <f t="shared" si="209"/>
        <v>0</v>
      </c>
      <c r="Y253" s="170">
        <f t="shared" si="209"/>
        <v>0</v>
      </c>
      <c r="Z253" s="170">
        <f t="shared" si="209"/>
        <v>0</v>
      </c>
      <c r="AA253" s="170">
        <f t="shared" si="209"/>
        <v>0</v>
      </c>
      <c r="AB253" s="170">
        <f t="shared" si="209"/>
        <v>0</v>
      </c>
      <c r="AC253" s="170">
        <f t="shared" si="209"/>
        <v>0</v>
      </c>
      <c r="AD253" s="170">
        <f t="shared" si="210"/>
        <v>0</v>
      </c>
      <c r="AE253" s="170">
        <f t="shared" si="210"/>
        <v>0</v>
      </c>
      <c r="AF253" s="170">
        <f t="shared" si="210"/>
        <v>0</v>
      </c>
      <c r="AG253" s="170">
        <f t="shared" si="210"/>
        <v>0</v>
      </c>
      <c r="AH253" s="170">
        <f t="shared" si="210"/>
        <v>0</v>
      </c>
      <c r="AI253" s="170">
        <f t="shared" si="210"/>
        <v>0</v>
      </c>
      <c r="AJ253" s="170">
        <f t="shared" si="210"/>
        <v>0</v>
      </c>
      <c r="AK253" s="170">
        <f t="shared" si="210"/>
        <v>0</v>
      </c>
      <c r="AL253" s="170">
        <f t="shared" si="210"/>
        <v>0</v>
      </c>
      <c r="AM253" s="170">
        <f t="shared" si="210"/>
        <v>0</v>
      </c>
      <c r="AN253" s="170">
        <f t="shared" si="211"/>
        <v>0</v>
      </c>
      <c r="AO253" s="170">
        <f t="shared" si="211"/>
        <v>0</v>
      </c>
      <c r="AP253" s="170">
        <f t="shared" si="211"/>
        <v>0</v>
      </c>
      <c r="AQ253" s="170">
        <f t="shared" si="211"/>
        <v>0</v>
      </c>
      <c r="AR253" s="170">
        <f t="shared" si="211"/>
        <v>0</v>
      </c>
      <c r="AS253" s="170">
        <f t="shared" si="211"/>
        <v>0</v>
      </c>
      <c r="AT253" s="170">
        <f t="shared" si="211"/>
        <v>0</v>
      </c>
      <c r="AU253" s="170">
        <f t="shared" si="211"/>
        <v>0</v>
      </c>
      <c r="AV253" s="170">
        <f t="shared" si="211"/>
        <v>0</v>
      </c>
      <c r="AW253" s="170">
        <f t="shared" si="211"/>
        <v>0</v>
      </c>
      <c r="AX253" s="170">
        <f t="shared" si="212"/>
        <v>0</v>
      </c>
      <c r="AY253" s="170">
        <f t="shared" si="212"/>
        <v>0</v>
      </c>
      <c r="AZ253" s="170">
        <f t="shared" si="212"/>
        <v>0</v>
      </c>
      <c r="BA253" s="170">
        <f t="shared" si="212"/>
        <v>0</v>
      </c>
      <c r="BB253" s="170">
        <f t="shared" si="212"/>
        <v>0</v>
      </c>
      <c r="BC253" s="170">
        <f t="shared" si="212"/>
        <v>0</v>
      </c>
      <c r="BD253" s="170">
        <f t="shared" si="212"/>
        <v>0</v>
      </c>
      <c r="BE253" s="170">
        <f t="shared" si="212"/>
        <v>0</v>
      </c>
      <c r="BF253" s="170">
        <f t="shared" si="212"/>
        <v>0</v>
      </c>
      <c r="BG253" s="170">
        <f t="shared" si="212"/>
        <v>0</v>
      </c>
      <c r="BH253" s="170">
        <f t="shared" si="213"/>
        <v>0</v>
      </c>
      <c r="BI253" s="170">
        <f t="shared" si="213"/>
        <v>0</v>
      </c>
      <c r="BJ253" s="170">
        <f t="shared" si="213"/>
        <v>0</v>
      </c>
      <c r="BK253" s="170">
        <f t="shared" si="213"/>
        <v>0</v>
      </c>
      <c r="BL253" s="170">
        <f t="shared" si="213"/>
        <v>0</v>
      </c>
      <c r="BM253" s="170">
        <f t="shared" si="213"/>
        <v>0</v>
      </c>
      <c r="BN253" s="170">
        <f t="shared" si="213"/>
        <v>0</v>
      </c>
      <c r="BO253" s="170">
        <f t="shared" si="213"/>
        <v>0</v>
      </c>
      <c r="BP253" s="170">
        <f t="shared" si="213"/>
        <v>0</v>
      </c>
      <c r="BQ253" s="170">
        <f t="shared" si="213"/>
        <v>0</v>
      </c>
      <c r="BR253" s="170">
        <f t="shared" si="214"/>
        <v>0</v>
      </c>
      <c r="BS253" s="170">
        <f t="shared" si="214"/>
        <v>0</v>
      </c>
      <c r="BT253" s="170">
        <f t="shared" si="214"/>
        <v>0</v>
      </c>
      <c r="BU253" s="170">
        <f t="shared" si="214"/>
        <v>0</v>
      </c>
      <c r="BV253" s="170">
        <f t="shared" si="214"/>
        <v>0</v>
      </c>
      <c r="BW253" s="170">
        <f t="shared" si="214"/>
        <v>0</v>
      </c>
      <c r="BX253" s="170">
        <f t="shared" si="214"/>
        <v>0</v>
      </c>
      <c r="BY253" s="170">
        <f t="shared" si="214"/>
        <v>0</v>
      </c>
      <c r="BZ253" s="170">
        <f t="shared" si="214"/>
        <v>0</v>
      </c>
      <c r="CA253" s="170">
        <f t="shared" si="214"/>
        <v>0</v>
      </c>
      <c r="CB253" s="170">
        <f t="shared" si="215"/>
        <v>0</v>
      </c>
      <c r="CC253" s="170">
        <f t="shared" si="215"/>
        <v>0</v>
      </c>
      <c r="CD253" s="170">
        <f t="shared" si="215"/>
        <v>0</v>
      </c>
      <c r="CE253" s="170">
        <f t="shared" si="215"/>
        <v>0</v>
      </c>
      <c r="CF253" s="170">
        <f t="shared" si="215"/>
        <v>0</v>
      </c>
      <c r="CG253" s="170">
        <f t="shared" si="215"/>
        <v>0</v>
      </c>
      <c r="CH253" s="170">
        <f t="shared" si="215"/>
        <v>0</v>
      </c>
    </row>
    <row r="254" spans="6:86" outlineLevel="1" x14ac:dyDescent="0.2">
      <c r="F254" s="96">
        <f>Ts_First_Fin_Yr-1+ROWS(F$215:F254)</f>
        <v>2063</v>
      </c>
      <c r="G254" s="18">
        <f t="shared" si="216"/>
        <v>5</v>
      </c>
      <c r="H254" s="45">
        <f t="shared" si="217"/>
        <v>0</v>
      </c>
      <c r="J254" s="170">
        <f t="shared" si="208"/>
        <v>0</v>
      </c>
      <c r="K254" s="170">
        <f t="shared" si="208"/>
        <v>0</v>
      </c>
      <c r="L254" s="170">
        <f t="shared" si="208"/>
        <v>0</v>
      </c>
      <c r="M254" s="170">
        <f t="shared" si="208"/>
        <v>0</v>
      </c>
      <c r="N254" s="170">
        <f t="shared" si="208"/>
        <v>0</v>
      </c>
      <c r="O254" s="170">
        <f t="shared" si="208"/>
        <v>0</v>
      </c>
      <c r="P254" s="170">
        <f t="shared" si="208"/>
        <v>0</v>
      </c>
      <c r="Q254" s="170">
        <f t="shared" si="208"/>
        <v>0</v>
      </c>
      <c r="R254" s="170">
        <f t="shared" si="208"/>
        <v>0</v>
      </c>
      <c r="S254" s="170">
        <f t="shared" si="208"/>
        <v>0</v>
      </c>
      <c r="T254" s="170">
        <f t="shared" si="209"/>
        <v>0</v>
      </c>
      <c r="U254" s="170">
        <f t="shared" si="209"/>
        <v>0</v>
      </c>
      <c r="V254" s="170">
        <f t="shared" si="209"/>
        <v>0</v>
      </c>
      <c r="W254" s="170">
        <f t="shared" si="209"/>
        <v>0</v>
      </c>
      <c r="X254" s="170">
        <f t="shared" si="209"/>
        <v>0</v>
      </c>
      <c r="Y254" s="170">
        <f t="shared" si="209"/>
        <v>0</v>
      </c>
      <c r="Z254" s="170">
        <f t="shared" si="209"/>
        <v>0</v>
      </c>
      <c r="AA254" s="170">
        <f t="shared" si="209"/>
        <v>0</v>
      </c>
      <c r="AB254" s="170">
        <f t="shared" si="209"/>
        <v>0</v>
      </c>
      <c r="AC254" s="170">
        <f t="shared" si="209"/>
        <v>0</v>
      </c>
      <c r="AD254" s="170">
        <f t="shared" si="210"/>
        <v>0</v>
      </c>
      <c r="AE254" s="170">
        <f t="shared" si="210"/>
        <v>0</v>
      </c>
      <c r="AF254" s="170">
        <f t="shared" si="210"/>
        <v>0</v>
      </c>
      <c r="AG254" s="170">
        <f t="shared" si="210"/>
        <v>0</v>
      </c>
      <c r="AH254" s="170">
        <f t="shared" si="210"/>
        <v>0</v>
      </c>
      <c r="AI254" s="170">
        <f t="shared" si="210"/>
        <v>0</v>
      </c>
      <c r="AJ254" s="170">
        <f t="shared" si="210"/>
        <v>0</v>
      </c>
      <c r="AK254" s="170">
        <f t="shared" si="210"/>
        <v>0</v>
      </c>
      <c r="AL254" s="170">
        <f t="shared" si="210"/>
        <v>0</v>
      </c>
      <c r="AM254" s="170">
        <f t="shared" si="210"/>
        <v>0</v>
      </c>
      <c r="AN254" s="170">
        <f t="shared" si="211"/>
        <v>0</v>
      </c>
      <c r="AO254" s="170">
        <f t="shared" si="211"/>
        <v>0</v>
      </c>
      <c r="AP254" s="170">
        <f t="shared" si="211"/>
        <v>0</v>
      </c>
      <c r="AQ254" s="170">
        <f t="shared" si="211"/>
        <v>0</v>
      </c>
      <c r="AR254" s="170">
        <f t="shared" si="211"/>
        <v>0</v>
      </c>
      <c r="AS254" s="170">
        <f t="shared" si="211"/>
        <v>0</v>
      </c>
      <c r="AT254" s="170">
        <f t="shared" si="211"/>
        <v>0</v>
      </c>
      <c r="AU254" s="170">
        <f t="shared" si="211"/>
        <v>0</v>
      </c>
      <c r="AV254" s="170">
        <f t="shared" si="211"/>
        <v>0</v>
      </c>
      <c r="AW254" s="170">
        <f t="shared" si="211"/>
        <v>0</v>
      </c>
      <c r="AX254" s="170">
        <f t="shared" si="212"/>
        <v>0</v>
      </c>
      <c r="AY254" s="170">
        <f t="shared" si="212"/>
        <v>0</v>
      </c>
      <c r="AZ254" s="170">
        <f t="shared" si="212"/>
        <v>0</v>
      </c>
      <c r="BA254" s="170">
        <f t="shared" si="212"/>
        <v>0</v>
      </c>
      <c r="BB254" s="170">
        <f t="shared" si="212"/>
        <v>0</v>
      </c>
      <c r="BC254" s="170">
        <f t="shared" si="212"/>
        <v>0</v>
      </c>
      <c r="BD254" s="170">
        <f t="shared" si="212"/>
        <v>0</v>
      </c>
      <c r="BE254" s="170">
        <f t="shared" si="212"/>
        <v>0</v>
      </c>
      <c r="BF254" s="170">
        <f t="shared" si="212"/>
        <v>0</v>
      </c>
      <c r="BG254" s="170">
        <f t="shared" si="212"/>
        <v>0</v>
      </c>
      <c r="BH254" s="170">
        <f t="shared" si="213"/>
        <v>0</v>
      </c>
      <c r="BI254" s="170">
        <f t="shared" si="213"/>
        <v>0</v>
      </c>
      <c r="BJ254" s="170">
        <f t="shared" si="213"/>
        <v>0</v>
      </c>
      <c r="BK254" s="170">
        <f t="shared" si="213"/>
        <v>0</v>
      </c>
      <c r="BL254" s="170">
        <f t="shared" si="213"/>
        <v>0</v>
      </c>
      <c r="BM254" s="170">
        <f t="shared" si="213"/>
        <v>0</v>
      </c>
      <c r="BN254" s="170">
        <f t="shared" si="213"/>
        <v>0</v>
      </c>
      <c r="BO254" s="170">
        <f t="shared" si="213"/>
        <v>0</v>
      </c>
      <c r="BP254" s="170">
        <f t="shared" si="213"/>
        <v>0</v>
      </c>
      <c r="BQ254" s="170">
        <f t="shared" si="213"/>
        <v>0</v>
      </c>
      <c r="BR254" s="170">
        <f t="shared" si="214"/>
        <v>0</v>
      </c>
      <c r="BS254" s="170">
        <f t="shared" si="214"/>
        <v>0</v>
      </c>
      <c r="BT254" s="170">
        <f t="shared" si="214"/>
        <v>0</v>
      </c>
      <c r="BU254" s="170">
        <f t="shared" si="214"/>
        <v>0</v>
      </c>
      <c r="BV254" s="170">
        <f t="shared" si="214"/>
        <v>0</v>
      </c>
      <c r="BW254" s="170">
        <f t="shared" si="214"/>
        <v>0</v>
      </c>
      <c r="BX254" s="170">
        <f t="shared" si="214"/>
        <v>0</v>
      </c>
      <c r="BY254" s="170">
        <f t="shared" si="214"/>
        <v>0</v>
      </c>
      <c r="BZ254" s="170">
        <f t="shared" si="214"/>
        <v>0</v>
      </c>
      <c r="CA254" s="170">
        <f t="shared" si="214"/>
        <v>0</v>
      </c>
      <c r="CB254" s="170">
        <f t="shared" si="215"/>
        <v>0</v>
      </c>
      <c r="CC254" s="170">
        <f t="shared" si="215"/>
        <v>0</v>
      </c>
      <c r="CD254" s="170">
        <f t="shared" si="215"/>
        <v>0</v>
      </c>
      <c r="CE254" s="170">
        <f t="shared" si="215"/>
        <v>0</v>
      </c>
      <c r="CF254" s="170">
        <f t="shared" si="215"/>
        <v>0</v>
      </c>
      <c r="CG254" s="170">
        <f t="shared" si="215"/>
        <v>0</v>
      </c>
      <c r="CH254" s="170">
        <f t="shared" si="215"/>
        <v>0</v>
      </c>
    </row>
    <row r="255" spans="6:86" outlineLevel="1" x14ac:dyDescent="0.2">
      <c r="F255" s="96">
        <f>Ts_First_Fin_Yr-1+ROWS(F$215:F255)</f>
        <v>2064</v>
      </c>
      <c r="G255" s="18">
        <f t="shared" si="216"/>
        <v>5</v>
      </c>
      <c r="H255" s="45">
        <f t="shared" si="217"/>
        <v>0</v>
      </c>
      <c r="J255" s="170">
        <f t="shared" ref="J255:S264" si="218">IF(OR(J$9&lt;=$F255,J$9&gt;($F255+$G255)),0,INDEX($J$209:$CH$209,MATCH($F255,$J$9:$CH$9,0))/$G255)</f>
        <v>0</v>
      </c>
      <c r="K255" s="170">
        <f t="shared" si="218"/>
        <v>0</v>
      </c>
      <c r="L255" s="170">
        <f t="shared" si="218"/>
        <v>0</v>
      </c>
      <c r="M255" s="170">
        <f t="shared" si="218"/>
        <v>0</v>
      </c>
      <c r="N255" s="170">
        <f t="shared" si="218"/>
        <v>0</v>
      </c>
      <c r="O255" s="170">
        <f t="shared" si="218"/>
        <v>0</v>
      </c>
      <c r="P255" s="170">
        <f t="shared" si="218"/>
        <v>0</v>
      </c>
      <c r="Q255" s="170">
        <f t="shared" si="218"/>
        <v>0</v>
      </c>
      <c r="R255" s="170">
        <f t="shared" si="218"/>
        <v>0</v>
      </c>
      <c r="S255" s="170">
        <f t="shared" si="218"/>
        <v>0</v>
      </c>
      <c r="T255" s="170">
        <f t="shared" ref="T255:AC264" si="219">IF(OR(T$9&lt;=$F255,T$9&gt;($F255+$G255)),0,INDEX($J$209:$CH$209,MATCH($F255,$J$9:$CH$9,0))/$G255)</f>
        <v>0</v>
      </c>
      <c r="U255" s="170">
        <f t="shared" si="219"/>
        <v>0</v>
      </c>
      <c r="V255" s="170">
        <f t="shared" si="219"/>
        <v>0</v>
      </c>
      <c r="W255" s="170">
        <f t="shared" si="219"/>
        <v>0</v>
      </c>
      <c r="X255" s="170">
        <f t="shared" si="219"/>
        <v>0</v>
      </c>
      <c r="Y255" s="170">
        <f t="shared" si="219"/>
        <v>0</v>
      </c>
      <c r="Z255" s="170">
        <f t="shared" si="219"/>
        <v>0</v>
      </c>
      <c r="AA255" s="170">
        <f t="shared" si="219"/>
        <v>0</v>
      </c>
      <c r="AB255" s="170">
        <f t="shared" si="219"/>
        <v>0</v>
      </c>
      <c r="AC255" s="170">
        <f t="shared" si="219"/>
        <v>0</v>
      </c>
      <c r="AD255" s="170">
        <f t="shared" ref="AD255:AM264" si="220">IF(OR(AD$9&lt;=$F255,AD$9&gt;($F255+$G255)),0,INDEX($J$209:$CH$209,MATCH($F255,$J$9:$CH$9,0))/$G255)</f>
        <v>0</v>
      </c>
      <c r="AE255" s="170">
        <f t="shared" si="220"/>
        <v>0</v>
      </c>
      <c r="AF255" s="170">
        <f t="shared" si="220"/>
        <v>0</v>
      </c>
      <c r="AG255" s="170">
        <f t="shared" si="220"/>
        <v>0</v>
      </c>
      <c r="AH255" s="170">
        <f t="shared" si="220"/>
        <v>0</v>
      </c>
      <c r="AI255" s="170">
        <f t="shared" si="220"/>
        <v>0</v>
      </c>
      <c r="AJ255" s="170">
        <f t="shared" si="220"/>
        <v>0</v>
      </c>
      <c r="AK255" s="170">
        <f t="shared" si="220"/>
        <v>0</v>
      </c>
      <c r="AL255" s="170">
        <f t="shared" si="220"/>
        <v>0</v>
      </c>
      <c r="AM255" s="170">
        <f t="shared" si="220"/>
        <v>0</v>
      </c>
      <c r="AN255" s="170">
        <f t="shared" ref="AN255:AW264" si="221">IF(OR(AN$9&lt;=$F255,AN$9&gt;($F255+$G255)),0,INDEX($J$209:$CH$209,MATCH($F255,$J$9:$CH$9,0))/$G255)</f>
        <v>0</v>
      </c>
      <c r="AO255" s="170">
        <f t="shared" si="221"/>
        <v>0</v>
      </c>
      <c r="AP255" s="170">
        <f t="shared" si="221"/>
        <v>0</v>
      </c>
      <c r="AQ255" s="170">
        <f t="shared" si="221"/>
        <v>0</v>
      </c>
      <c r="AR255" s="170">
        <f t="shared" si="221"/>
        <v>0</v>
      </c>
      <c r="AS255" s="170">
        <f t="shared" si="221"/>
        <v>0</v>
      </c>
      <c r="AT255" s="170">
        <f t="shared" si="221"/>
        <v>0</v>
      </c>
      <c r="AU255" s="170">
        <f t="shared" si="221"/>
        <v>0</v>
      </c>
      <c r="AV255" s="170">
        <f t="shared" si="221"/>
        <v>0</v>
      </c>
      <c r="AW255" s="170">
        <f t="shared" si="221"/>
        <v>0</v>
      </c>
      <c r="AX255" s="170">
        <f t="shared" ref="AX255:BG264" si="222">IF(OR(AX$9&lt;=$F255,AX$9&gt;($F255+$G255)),0,INDEX($J$209:$CH$209,MATCH($F255,$J$9:$CH$9,0))/$G255)</f>
        <v>0</v>
      </c>
      <c r="AY255" s="170">
        <f t="shared" si="222"/>
        <v>0</v>
      </c>
      <c r="AZ255" s="170">
        <f t="shared" si="222"/>
        <v>0</v>
      </c>
      <c r="BA255" s="170">
        <f t="shared" si="222"/>
        <v>0</v>
      </c>
      <c r="BB255" s="170">
        <f t="shared" si="222"/>
        <v>0</v>
      </c>
      <c r="BC255" s="170">
        <f t="shared" si="222"/>
        <v>0</v>
      </c>
      <c r="BD255" s="170">
        <f t="shared" si="222"/>
        <v>0</v>
      </c>
      <c r="BE255" s="170">
        <f t="shared" si="222"/>
        <v>0</v>
      </c>
      <c r="BF255" s="170">
        <f t="shared" si="222"/>
        <v>0</v>
      </c>
      <c r="BG255" s="170">
        <f t="shared" si="222"/>
        <v>0</v>
      </c>
      <c r="BH255" s="170">
        <f t="shared" ref="BH255:BQ264" si="223">IF(OR(BH$9&lt;=$F255,BH$9&gt;($F255+$G255)),0,INDEX($J$209:$CH$209,MATCH($F255,$J$9:$CH$9,0))/$G255)</f>
        <v>0</v>
      </c>
      <c r="BI255" s="170">
        <f t="shared" si="223"/>
        <v>0</v>
      </c>
      <c r="BJ255" s="170">
        <f t="shared" si="223"/>
        <v>0</v>
      </c>
      <c r="BK255" s="170">
        <f t="shared" si="223"/>
        <v>0</v>
      </c>
      <c r="BL255" s="170">
        <f t="shared" si="223"/>
        <v>0</v>
      </c>
      <c r="BM255" s="170">
        <f t="shared" si="223"/>
        <v>0</v>
      </c>
      <c r="BN255" s="170">
        <f t="shared" si="223"/>
        <v>0</v>
      </c>
      <c r="BO255" s="170">
        <f t="shared" si="223"/>
        <v>0</v>
      </c>
      <c r="BP255" s="170">
        <f t="shared" si="223"/>
        <v>0</v>
      </c>
      <c r="BQ255" s="170">
        <f t="shared" si="223"/>
        <v>0</v>
      </c>
      <c r="BR255" s="170">
        <f t="shared" ref="BR255:CA264" si="224">IF(OR(BR$9&lt;=$F255,BR$9&gt;($F255+$G255)),0,INDEX($J$209:$CH$209,MATCH($F255,$J$9:$CH$9,0))/$G255)</f>
        <v>0</v>
      </c>
      <c r="BS255" s="170">
        <f t="shared" si="224"/>
        <v>0</v>
      </c>
      <c r="BT255" s="170">
        <f t="shared" si="224"/>
        <v>0</v>
      </c>
      <c r="BU255" s="170">
        <f t="shared" si="224"/>
        <v>0</v>
      </c>
      <c r="BV255" s="170">
        <f t="shared" si="224"/>
        <v>0</v>
      </c>
      <c r="BW255" s="170">
        <f t="shared" si="224"/>
        <v>0</v>
      </c>
      <c r="BX255" s="170">
        <f t="shared" si="224"/>
        <v>0</v>
      </c>
      <c r="BY255" s="170">
        <f t="shared" si="224"/>
        <v>0</v>
      </c>
      <c r="BZ255" s="170">
        <f t="shared" si="224"/>
        <v>0</v>
      </c>
      <c r="CA255" s="170">
        <f t="shared" si="224"/>
        <v>0</v>
      </c>
      <c r="CB255" s="170">
        <f t="shared" ref="CB255:CH264" si="225">IF(OR(CB$9&lt;=$F255,CB$9&gt;($F255+$G255)),0,INDEX($J$209:$CH$209,MATCH($F255,$J$9:$CH$9,0))/$G255)</f>
        <v>0</v>
      </c>
      <c r="CC255" s="170">
        <f t="shared" si="225"/>
        <v>0</v>
      </c>
      <c r="CD255" s="170">
        <f t="shared" si="225"/>
        <v>0</v>
      </c>
      <c r="CE255" s="170">
        <f t="shared" si="225"/>
        <v>0</v>
      </c>
      <c r="CF255" s="170">
        <f t="shared" si="225"/>
        <v>0</v>
      </c>
      <c r="CG255" s="170">
        <f t="shared" si="225"/>
        <v>0</v>
      </c>
      <c r="CH255" s="170">
        <f t="shared" si="225"/>
        <v>0</v>
      </c>
    </row>
    <row r="256" spans="6:86" outlineLevel="1" x14ac:dyDescent="0.2">
      <c r="F256" s="96">
        <f>Ts_First_Fin_Yr-1+ROWS(F$215:F256)</f>
        <v>2065</v>
      </c>
      <c r="G256" s="18">
        <f t="shared" si="216"/>
        <v>5</v>
      </c>
      <c r="H256" s="45">
        <f t="shared" si="217"/>
        <v>0</v>
      </c>
      <c r="J256" s="170">
        <f t="shared" si="218"/>
        <v>0</v>
      </c>
      <c r="K256" s="170">
        <f t="shared" si="218"/>
        <v>0</v>
      </c>
      <c r="L256" s="170">
        <f t="shared" si="218"/>
        <v>0</v>
      </c>
      <c r="M256" s="170">
        <f t="shared" si="218"/>
        <v>0</v>
      </c>
      <c r="N256" s="170">
        <f t="shared" si="218"/>
        <v>0</v>
      </c>
      <c r="O256" s="170">
        <f t="shared" si="218"/>
        <v>0</v>
      </c>
      <c r="P256" s="170">
        <f t="shared" si="218"/>
        <v>0</v>
      </c>
      <c r="Q256" s="170">
        <f t="shared" si="218"/>
        <v>0</v>
      </c>
      <c r="R256" s="170">
        <f t="shared" si="218"/>
        <v>0</v>
      </c>
      <c r="S256" s="170">
        <f t="shared" si="218"/>
        <v>0</v>
      </c>
      <c r="T256" s="170">
        <f t="shared" si="219"/>
        <v>0</v>
      </c>
      <c r="U256" s="170">
        <f t="shared" si="219"/>
        <v>0</v>
      </c>
      <c r="V256" s="170">
        <f t="shared" si="219"/>
        <v>0</v>
      </c>
      <c r="W256" s="170">
        <f t="shared" si="219"/>
        <v>0</v>
      </c>
      <c r="X256" s="170">
        <f t="shared" si="219"/>
        <v>0</v>
      </c>
      <c r="Y256" s="170">
        <f t="shared" si="219"/>
        <v>0</v>
      </c>
      <c r="Z256" s="170">
        <f t="shared" si="219"/>
        <v>0</v>
      </c>
      <c r="AA256" s="170">
        <f t="shared" si="219"/>
        <v>0</v>
      </c>
      <c r="AB256" s="170">
        <f t="shared" si="219"/>
        <v>0</v>
      </c>
      <c r="AC256" s="170">
        <f t="shared" si="219"/>
        <v>0</v>
      </c>
      <c r="AD256" s="170">
        <f t="shared" si="220"/>
        <v>0</v>
      </c>
      <c r="AE256" s="170">
        <f t="shared" si="220"/>
        <v>0</v>
      </c>
      <c r="AF256" s="170">
        <f t="shared" si="220"/>
        <v>0</v>
      </c>
      <c r="AG256" s="170">
        <f t="shared" si="220"/>
        <v>0</v>
      </c>
      <c r="AH256" s="170">
        <f t="shared" si="220"/>
        <v>0</v>
      </c>
      <c r="AI256" s="170">
        <f t="shared" si="220"/>
        <v>0</v>
      </c>
      <c r="AJ256" s="170">
        <f t="shared" si="220"/>
        <v>0</v>
      </c>
      <c r="AK256" s="170">
        <f t="shared" si="220"/>
        <v>0</v>
      </c>
      <c r="AL256" s="170">
        <f t="shared" si="220"/>
        <v>0</v>
      </c>
      <c r="AM256" s="170">
        <f t="shared" si="220"/>
        <v>0</v>
      </c>
      <c r="AN256" s="170">
        <f t="shared" si="221"/>
        <v>0</v>
      </c>
      <c r="AO256" s="170">
        <f t="shared" si="221"/>
        <v>0</v>
      </c>
      <c r="AP256" s="170">
        <f t="shared" si="221"/>
        <v>0</v>
      </c>
      <c r="AQ256" s="170">
        <f t="shared" si="221"/>
        <v>0</v>
      </c>
      <c r="AR256" s="170">
        <f t="shared" si="221"/>
        <v>0</v>
      </c>
      <c r="AS256" s="170">
        <f t="shared" si="221"/>
        <v>0</v>
      </c>
      <c r="AT256" s="170">
        <f t="shared" si="221"/>
        <v>0</v>
      </c>
      <c r="AU256" s="170">
        <f t="shared" si="221"/>
        <v>0</v>
      </c>
      <c r="AV256" s="170">
        <f t="shared" si="221"/>
        <v>0</v>
      </c>
      <c r="AW256" s="170">
        <f t="shared" si="221"/>
        <v>0</v>
      </c>
      <c r="AX256" s="170">
        <f t="shared" si="222"/>
        <v>0</v>
      </c>
      <c r="AY256" s="170">
        <f t="shared" si="222"/>
        <v>0</v>
      </c>
      <c r="AZ256" s="170">
        <f t="shared" si="222"/>
        <v>0</v>
      </c>
      <c r="BA256" s="170">
        <f t="shared" si="222"/>
        <v>0</v>
      </c>
      <c r="BB256" s="170">
        <f t="shared" si="222"/>
        <v>0</v>
      </c>
      <c r="BC256" s="170">
        <f t="shared" si="222"/>
        <v>0</v>
      </c>
      <c r="BD256" s="170">
        <f t="shared" si="222"/>
        <v>0</v>
      </c>
      <c r="BE256" s="170">
        <f t="shared" si="222"/>
        <v>0</v>
      </c>
      <c r="BF256" s="170">
        <f t="shared" si="222"/>
        <v>0</v>
      </c>
      <c r="BG256" s="170">
        <f t="shared" si="222"/>
        <v>0</v>
      </c>
      <c r="BH256" s="170">
        <f t="shared" si="223"/>
        <v>0</v>
      </c>
      <c r="BI256" s="170">
        <f t="shared" si="223"/>
        <v>0</v>
      </c>
      <c r="BJ256" s="170">
        <f t="shared" si="223"/>
        <v>0</v>
      </c>
      <c r="BK256" s="170">
        <f t="shared" si="223"/>
        <v>0</v>
      </c>
      <c r="BL256" s="170">
        <f t="shared" si="223"/>
        <v>0</v>
      </c>
      <c r="BM256" s="170">
        <f t="shared" si="223"/>
        <v>0</v>
      </c>
      <c r="BN256" s="170">
        <f t="shared" si="223"/>
        <v>0</v>
      </c>
      <c r="BO256" s="170">
        <f t="shared" si="223"/>
        <v>0</v>
      </c>
      <c r="BP256" s="170">
        <f t="shared" si="223"/>
        <v>0</v>
      </c>
      <c r="BQ256" s="170">
        <f t="shared" si="223"/>
        <v>0</v>
      </c>
      <c r="BR256" s="170">
        <f t="shared" si="224"/>
        <v>0</v>
      </c>
      <c r="BS256" s="170">
        <f t="shared" si="224"/>
        <v>0</v>
      </c>
      <c r="BT256" s="170">
        <f t="shared" si="224"/>
        <v>0</v>
      </c>
      <c r="BU256" s="170">
        <f t="shared" si="224"/>
        <v>0</v>
      </c>
      <c r="BV256" s="170">
        <f t="shared" si="224"/>
        <v>0</v>
      </c>
      <c r="BW256" s="170">
        <f t="shared" si="224"/>
        <v>0</v>
      </c>
      <c r="BX256" s="170">
        <f t="shared" si="224"/>
        <v>0</v>
      </c>
      <c r="BY256" s="170">
        <f t="shared" si="224"/>
        <v>0</v>
      </c>
      <c r="BZ256" s="170">
        <f t="shared" si="224"/>
        <v>0</v>
      </c>
      <c r="CA256" s="170">
        <f t="shared" si="224"/>
        <v>0</v>
      </c>
      <c r="CB256" s="170">
        <f t="shared" si="225"/>
        <v>0</v>
      </c>
      <c r="CC256" s="170">
        <f t="shared" si="225"/>
        <v>0</v>
      </c>
      <c r="CD256" s="170">
        <f t="shared" si="225"/>
        <v>0</v>
      </c>
      <c r="CE256" s="170">
        <f t="shared" si="225"/>
        <v>0</v>
      </c>
      <c r="CF256" s="170">
        <f t="shared" si="225"/>
        <v>0</v>
      </c>
      <c r="CG256" s="170">
        <f t="shared" si="225"/>
        <v>0</v>
      </c>
      <c r="CH256" s="170">
        <f t="shared" si="225"/>
        <v>0</v>
      </c>
    </row>
    <row r="257" spans="6:86" outlineLevel="1" x14ac:dyDescent="0.2">
      <c r="F257" s="96">
        <f>Ts_First_Fin_Yr-1+ROWS(F$215:F257)</f>
        <v>2066</v>
      </c>
      <c r="G257" s="18">
        <f t="shared" si="216"/>
        <v>5</v>
      </c>
      <c r="H257" s="45">
        <f t="shared" si="217"/>
        <v>0</v>
      </c>
      <c r="J257" s="170">
        <f t="shared" si="218"/>
        <v>0</v>
      </c>
      <c r="K257" s="170">
        <f t="shared" si="218"/>
        <v>0</v>
      </c>
      <c r="L257" s="170">
        <f t="shared" si="218"/>
        <v>0</v>
      </c>
      <c r="M257" s="170">
        <f t="shared" si="218"/>
        <v>0</v>
      </c>
      <c r="N257" s="170">
        <f t="shared" si="218"/>
        <v>0</v>
      </c>
      <c r="O257" s="170">
        <f t="shared" si="218"/>
        <v>0</v>
      </c>
      <c r="P257" s="170">
        <f t="shared" si="218"/>
        <v>0</v>
      </c>
      <c r="Q257" s="170">
        <f t="shared" si="218"/>
        <v>0</v>
      </c>
      <c r="R257" s="170">
        <f t="shared" si="218"/>
        <v>0</v>
      </c>
      <c r="S257" s="170">
        <f t="shared" si="218"/>
        <v>0</v>
      </c>
      <c r="T257" s="170">
        <f t="shared" si="219"/>
        <v>0</v>
      </c>
      <c r="U257" s="170">
        <f t="shared" si="219"/>
        <v>0</v>
      </c>
      <c r="V257" s="170">
        <f t="shared" si="219"/>
        <v>0</v>
      </c>
      <c r="W257" s="170">
        <f t="shared" si="219"/>
        <v>0</v>
      </c>
      <c r="X257" s="170">
        <f t="shared" si="219"/>
        <v>0</v>
      </c>
      <c r="Y257" s="170">
        <f t="shared" si="219"/>
        <v>0</v>
      </c>
      <c r="Z257" s="170">
        <f t="shared" si="219"/>
        <v>0</v>
      </c>
      <c r="AA257" s="170">
        <f t="shared" si="219"/>
        <v>0</v>
      </c>
      <c r="AB257" s="170">
        <f t="shared" si="219"/>
        <v>0</v>
      </c>
      <c r="AC257" s="170">
        <f t="shared" si="219"/>
        <v>0</v>
      </c>
      <c r="AD257" s="170">
        <f t="shared" si="220"/>
        <v>0</v>
      </c>
      <c r="AE257" s="170">
        <f t="shared" si="220"/>
        <v>0</v>
      </c>
      <c r="AF257" s="170">
        <f t="shared" si="220"/>
        <v>0</v>
      </c>
      <c r="AG257" s="170">
        <f t="shared" si="220"/>
        <v>0</v>
      </c>
      <c r="AH257" s="170">
        <f t="shared" si="220"/>
        <v>0</v>
      </c>
      <c r="AI257" s="170">
        <f t="shared" si="220"/>
        <v>0</v>
      </c>
      <c r="AJ257" s="170">
        <f t="shared" si="220"/>
        <v>0</v>
      </c>
      <c r="AK257" s="170">
        <f t="shared" si="220"/>
        <v>0</v>
      </c>
      <c r="AL257" s="170">
        <f t="shared" si="220"/>
        <v>0</v>
      </c>
      <c r="AM257" s="170">
        <f t="shared" si="220"/>
        <v>0</v>
      </c>
      <c r="AN257" s="170">
        <f t="shared" si="221"/>
        <v>0</v>
      </c>
      <c r="AO257" s="170">
        <f t="shared" si="221"/>
        <v>0</v>
      </c>
      <c r="AP257" s="170">
        <f t="shared" si="221"/>
        <v>0</v>
      </c>
      <c r="AQ257" s="170">
        <f t="shared" si="221"/>
        <v>0</v>
      </c>
      <c r="AR257" s="170">
        <f t="shared" si="221"/>
        <v>0</v>
      </c>
      <c r="AS257" s="170">
        <f t="shared" si="221"/>
        <v>0</v>
      </c>
      <c r="AT257" s="170">
        <f t="shared" si="221"/>
        <v>0</v>
      </c>
      <c r="AU257" s="170">
        <f t="shared" si="221"/>
        <v>0</v>
      </c>
      <c r="AV257" s="170">
        <f t="shared" si="221"/>
        <v>0</v>
      </c>
      <c r="AW257" s="170">
        <f t="shared" si="221"/>
        <v>0</v>
      </c>
      <c r="AX257" s="170">
        <f t="shared" si="222"/>
        <v>0</v>
      </c>
      <c r="AY257" s="170">
        <f t="shared" si="222"/>
        <v>0</v>
      </c>
      <c r="AZ257" s="170">
        <f t="shared" si="222"/>
        <v>0</v>
      </c>
      <c r="BA257" s="170">
        <f t="shared" si="222"/>
        <v>0</v>
      </c>
      <c r="BB257" s="170">
        <f t="shared" si="222"/>
        <v>0</v>
      </c>
      <c r="BC257" s="170">
        <f t="shared" si="222"/>
        <v>0</v>
      </c>
      <c r="BD257" s="170">
        <f t="shared" si="222"/>
        <v>0</v>
      </c>
      <c r="BE257" s="170">
        <f t="shared" si="222"/>
        <v>0</v>
      </c>
      <c r="BF257" s="170">
        <f t="shared" si="222"/>
        <v>0</v>
      </c>
      <c r="BG257" s="170">
        <f t="shared" si="222"/>
        <v>0</v>
      </c>
      <c r="BH257" s="170">
        <f t="shared" si="223"/>
        <v>0</v>
      </c>
      <c r="BI257" s="170">
        <f t="shared" si="223"/>
        <v>0</v>
      </c>
      <c r="BJ257" s="170">
        <f t="shared" si="223"/>
        <v>0</v>
      </c>
      <c r="BK257" s="170">
        <f t="shared" si="223"/>
        <v>0</v>
      </c>
      <c r="BL257" s="170">
        <f t="shared" si="223"/>
        <v>0</v>
      </c>
      <c r="BM257" s="170">
        <f t="shared" si="223"/>
        <v>0</v>
      </c>
      <c r="BN257" s="170">
        <f t="shared" si="223"/>
        <v>0</v>
      </c>
      <c r="BO257" s="170">
        <f t="shared" si="223"/>
        <v>0</v>
      </c>
      <c r="BP257" s="170">
        <f t="shared" si="223"/>
        <v>0</v>
      </c>
      <c r="BQ257" s="170">
        <f t="shared" si="223"/>
        <v>0</v>
      </c>
      <c r="BR257" s="170">
        <f t="shared" si="224"/>
        <v>0</v>
      </c>
      <c r="BS257" s="170">
        <f t="shared" si="224"/>
        <v>0</v>
      </c>
      <c r="BT257" s="170">
        <f t="shared" si="224"/>
        <v>0</v>
      </c>
      <c r="BU257" s="170">
        <f t="shared" si="224"/>
        <v>0</v>
      </c>
      <c r="BV257" s="170">
        <f t="shared" si="224"/>
        <v>0</v>
      </c>
      <c r="BW257" s="170">
        <f t="shared" si="224"/>
        <v>0</v>
      </c>
      <c r="BX257" s="170">
        <f t="shared" si="224"/>
        <v>0</v>
      </c>
      <c r="BY257" s="170">
        <f t="shared" si="224"/>
        <v>0</v>
      </c>
      <c r="BZ257" s="170">
        <f t="shared" si="224"/>
        <v>0</v>
      </c>
      <c r="CA257" s="170">
        <f t="shared" si="224"/>
        <v>0</v>
      </c>
      <c r="CB257" s="170">
        <f t="shared" si="225"/>
        <v>0</v>
      </c>
      <c r="CC257" s="170">
        <f t="shared" si="225"/>
        <v>0</v>
      </c>
      <c r="CD257" s="170">
        <f t="shared" si="225"/>
        <v>0</v>
      </c>
      <c r="CE257" s="170">
        <f t="shared" si="225"/>
        <v>0</v>
      </c>
      <c r="CF257" s="170">
        <f t="shared" si="225"/>
        <v>0</v>
      </c>
      <c r="CG257" s="170">
        <f t="shared" si="225"/>
        <v>0</v>
      </c>
      <c r="CH257" s="170">
        <f t="shared" si="225"/>
        <v>0</v>
      </c>
    </row>
    <row r="258" spans="6:86" outlineLevel="1" x14ac:dyDescent="0.2">
      <c r="F258" s="96">
        <f>Ts_First_Fin_Yr-1+ROWS(F$215:F258)</f>
        <v>2067</v>
      </c>
      <c r="G258" s="18">
        <f t="shared" si="216"/>
        <v>5</v>
      </c>
      <c r="H258" s="45">
        <f t="shared" si="217"/>
        <v>0</v>
      </c>
      <c r="J258" s="170">
        <f t="shared" si="218"/>
        <v>0</v>
      </c>
      <c r="K258" s="170">
        <f t="shared" si="218"/>
        <v>0</v>
      </c>
      <c r="L258" s="170">
        <f t="shared" si="218"/>
        <v>0</v>
      </c>
      <c r="M258" s="170">
        <f t="shared" si="218"/>
        <v>0</v>
      </c>
      <c r="N258" s="170">
        <f t="shared" si="218"/>
        <v>0</v>
      </c>
      <c r="O258" s="170">
        <f t="shared" si="218"/>
        <v>0</v>
      </c>
      <c r="P258" s="170">
        <f t="shared" si="218"/>
        <v>0</v>
      </c>
      <c r="Q258" s="170">
        <f t="shared" si="218"/>
        <v>0</v>
      </c>
      <c r="R258" s="170">
        <f t="shared" si="218"/>
        <v>0</v>
      </c>
      <c r="S258" s="170">
        <f t="shared" si="218"/>
        <v>0</v>
      </c>
      <c r="T258" s="170">
        <f t="shared" si="219"/>
        <v>0</v>
      </c>
      <c r="U258" s="170">
        <f t="shared" si="219"/>
        <v>0</v>
      </c>
      <c r="V258" s="170">
        <f t="shared" si="219"/>
        <v>0</v>
      </c>
      <c r="W258" s="170">
        <f t="shared" si="219"/>
        <v>0</v>
      </c>
      <c r="X258" s="170">
        <f t="shared" si="219"/>
        <v>0</v>
      </c>
      <c r="Y258" s="170">
        <f t="shared" si="219"/>
        <v>0</v>
      </c>
      <c r="Z258" s="170">
        <f t="shared" si="219"/>
        <v>0</v>
      </c>
      <c r="AA258" s="170">
        <f t="shared" si="219"/>
        <v>0</v>
      </c>
      <c r="AB258" s="170">
        <f t="shared" si="219"/>
        <v>0</v>
      </c>
      <c r="AC258" s="170">
        <f t="shared" si="219"/>
        <v>0</v>
      </c>
      <c r="AD258" s="170">
        <f t="shared" si="220"/>
        <v>0</v>
      </c>
      <c r="AE258" s="170">
        <f t="shared" si="220"/>
        <v>0</v>
      </c>
      <c r="AF258" s="170">
        <f t="shared" si="220"/>
        <v>0</v>
      </c>
      <c r="AG258" s="170">
        <f t="shared" si="220"/>
        <v>0</v>
      </c>
      <c r="AH258" s="170">
        <f t="shared" si="220"/>
        <v>0</v>
      </c>
      <c r="AI258" s="170">
        <f t="shared" si="220"/>
        <v>0</v>
      </c>
      <c r="AJ258" s="170">
        <f t="shared" si="220"/>
        <v>0</v>
      </c>
      <c r="AK258" s="170">
        <f t="shared" si="220"/>
        <v>0</v>
      </c>
      <c r="AL258" s="170">
        <f t="shared" si="220"/>
        <v>0</v>
      </c>
      <c r="AM258" s="170">
        <f t="shared" si="220"/>
        <v>0</v>
      </c>
      <c r="AN258" s="170">
        <f t="shared" si="221"/>
        <v>0</v>
      </c>
      <c r="AO258" s="170">
        <f t="shared" si="221"/>
        <v>0</v>
      </c>
      <c r="AP258" s="170">
        <f t="shared" si="221"/>
        <v>0</v>
      </c>
      <c r="AQ258" s="170">
        <f t="shared" si="221"/>
        <v>0</v>
      </c>
      <c r="AR258" s="170">
        <f t="shared" si="221"/>
        <v>0</v>
      </c>
      <c r="AS258" s="170">
        <f t="shared" si="221"/>
        <v>0</v>
      </c>
      <c r="AT258" s="170">
        <f t="shared" si="221"/>
        <v>0</v>
      </c>
      <c r="AU258" s="170">
        <f t="shared" si="221"/>
        <v>0</v>
      </c>
      <c r="AV258" s="170">
        <f t="shared" si="221"/>
        <v>0</v>
      </c>
      <c r="AW258" s="170">
        <f t="shared" si="221"/>
        <v>0</v>
      </c>
      <c r="AX258" s="170">
        <f t="shared" si="222"/>
        <v>0</v>
      </c>
      <c r="AY258" s="170">
        <f t="shared" si="222"/>
        <v>0</v>
      </c>
      <c r="AZ258" s="170">
        <f t="shared" si="222"/>
        <v>0</v>
      </c>
      <c r="BA258" s="170">
        <f t="shared" si="222"/>
        <v>0</v>
      </c>
      <c r="BB258" s="170">
        <f t="shared" si="222"/>
        <v>0</v>
      </c>
      <c r="BC258" s="170">
        <f t="shared" si="222"/>
        <v>0</v>
      </c>
      <c r="BD258" s="170">
        <f t="shared" si="222"/>
        <v>0</v>
      </c>
      <c r="BE258" s="170">
        <f t="shared" si="222"/>
        <v>0</v>
      </c>
      <c r="BF258" s="170">
        <f t="shared" si="222"/>
        <v>0</v>
      </c>
      <c r="BG258" s="170">
        <f t="shared" si="222"/>
        <v>0</v>
      </c>
      <c r="BH258" s="170">
        <f t="shared" si="223"/>
        <v>0</v>
      </c>
      <c r="BI258" s="170">
        <f t="shared" si="223"/>
        <v>0</v>
      </c>
      <c r="BJ258" s="170">
        <f t="shared" si="223"/>
        <v>0</v>
      </c>
      <c r="BK258" s="170">
        <f t="shared" si="223"/>
        <v>0</v>
      </c>
      <c r="BL258" s="170">
        <f t="shared" si="223"/>
        <v>0</v>
      </c>
      <c r="BM258" s="170">
        <f t="shared" si="223"/>
        <v>0</v>
      </c>
      <c r="BN258" s="170">
        <f t="shared" si="223"/>
        <v>0</v>
      </c>
      <c r="BO258" s="170">
        <f t="shared" si="223"/>
        <v>0</v>
      </c>
      <c r="BP258" s="170">
        <f t="shared" si="223"/>
        <v>0</v>
      </c>
      <c r="BQ258" s="170">
        <f t="shared" si="223"/>
        <v>0</v>
      </c>
      <c r="BR258" s="170">
        <f t="shared" si="224"/>
        <v>0</v>
      </c>
      <c r="BS258" s="170">
        <f t="shared" si="224"/>
        <v>0</v>
      </c>
      <c r="BT258" s="170">
        <f t="shared" si="224"/>
        <v>0</v>
      </c>
      <c r="BU258" s="170">
        <f t="shared" si="224"/>
        <v>0</v>
      </c>
      <c r="BV258" s="170">
        <f t="shared" si="224"/>
        <v>0</v>
      </c>
      <c r="BW258" s="170">
        <f t="shared" si="224"/>
        <v>0</v>
      </c>
      <c r="BX258" s="170">
        <f t="shared" si="224"/>
        <v>0</v>
      </c>
      <c r="BY258" s="170">
        <f t="shared" si="224"/>
        <v>0</v>
      </c>
      <c r="BZ258" s="170">
        <f t="shared" si="224"/>
        <v>0</v>
      </c>
      <c r="CA258" s="170">
        <f t="shared" si="224"/>
        <v>0</v>
      </c>
      <c r="CB258" s="170">
        <f t="shared" si="225"/>
        <v>0</v>
      </c>
      <c r="CC258" s="170">
        <f t="shared" si="225"/>
        <v>0</v>
      </c>
      <c r="CD258" s="170">
        <f t="shared" si="225"/>
        <v>0</v>
      </c>
      <c r="CE258" s="170">
        <f t="shared" si="225"/>
        <v>0</v>
      </c>
      <c r="CF258" s="170">
        <f t="shared" si="225"/>
        <v>0</v>
      </c>
      <c r="CG258" s="170">
        <f t="shared" si="225"/>
        <v>0</v>
      </c>
      <c r="CH258" s="170">
        <f t="shared" si="225"/>
        <v>0</v>
      </c>
    </row>
    <row r="259" spans="6:86" outlineLevel="1" x14ac:dyDescent="0.2">
      <c r="F259" s="96">
        <f>Ts_First_Fin_Yr-1+ROWS(F$215:F259)</f>
        <v>2068</v>
      </c>
      <c r="G259" s="18">
        <f t="shared" si="216"/>
        <v>5</v>
      </c>
      <c r="H259" s="45">
        <f t="shared" si="217"/>
        <v>0</v>
      </c>
      <c r="J259" s="170">
        <f t="shared" si="218"/>
        <v>0</v>
      </c>
      <c r="K259" s="170">
        <f t="shared" si="218"/>
        <v>0</v>
      </c>
      <c r="L259" s="170">
        <f t="shared" si="218"/>
        <v>0</v>
      </c>
      <c r="M259" s="170">
        <f t="shared" si="218"/>
        <v>0</v>
      </c>
      <c r="N259" s="170">
        <f t="shared" si="218"/>
        <v>0</v>
      </c>
      <c r="O259" s="170">
        <f t="shared" si="218"/>
        <v>0</v>
      </c>
      <c r="P259" s="170">
        <f t="shared" si="218"/>
        <v>0</v>
      </c>
      <c r="Q259" s="170">
        <f t="shared" si="218"/>
        <v>0</v>
      </c>
      <c r="R259" s="170">
        <f t="shared" si="218"/>
        <v>0</v>
      </c>
      <c r="S259" s="170">
        <f t="shared" si="218"/>
        <v>0</v>
      </c>
      <c r="T259" s="170">
        <f t="shared" si="219"/>
        <v>0</v>
      </c>
      <c r="U259" s="170">
        <f t="shared" si="219"/>
        <v>0</v>
      </c>
      <c r="V259" s="170">
        <f t="shared" si="219"/>
        <v>0</v>
      </c>
      <c r="W259" s="170">
        <f t="shared" si="219"/>
        <v>0</v>
      </c>
      <c r="X259" s="170">
        <f t="shared" si="219"/>
        <v>0</v>
      </c>
      <c r="Y259" s="170">
        <f t="shared" si="219"/>
        <v>0</v>
      </c>
      <c r="Z259" s="170">
        <f t="shared" si="219"/>
        <v>0</v>
      </c>
      <c r="AA259" s="170">
        <f t="shared" si="219"/>
        <v>0</v>
      </c>
      <c r="AB259" s="170">
        <f t="shared" si="219"/>
        <v>0</v>
      </c>
      <c r="AC259" s="170">
        <f t="shared" si="219"/>
        <v>0</v>
      </c>
      <c r="AD259" s="170">
        <f t="shared" si="220"/>
        <v>0</v>
      </c>
      <c r="AE259" s="170">
        <f t="shared" si="220"/>
        <v>0</v>
      </c>
      <c r="AF259" s="170">
        <f t="shared" si="220"/>
        <v>0</v>
      </c>
      <c r="AG259" s="170">
        <f t="shared" si="220"/>
        <v>0</v>
      </c>
      <c r="AH259" s="170">
        <f t="shared" si="220"/>
        <v>0</v>
      </c>
      <c r="AI259" s="170">
        <f t="shared" si="220"/>
        <v>0</v>
      </c>
      <c r="AJ259" s="170">
        <f t="shared" si="220"/>
        <v>0</v>
      </c>
      <c r="AK259" s="170">
        <f t="shared" si="220"/>
        <v>0</v>
      </c>
      <c r="AL259" s="170">
        <f t="shared" si="220"/>
        <v>0</v>
      </c>
      <c r="AM259" s="170">
        <f t="shared" si="220"/>
        <v>0</v>
      </c>
      <c r="AN259" s="170">
        <f t="shared" si="221"/>
        <v>0</v>
      </c>
      <c r="AO259" s="170">
        <f t="shared" si="221"/>
        <v>0</v>
      </c>
      <c r="AP259" s="170">
        <f t="shared" si="221"/>
        <v>0</v>
      </c>
      <c r="AQ259" s="170">
        <f t="shared" si="221"/>
        <v>0</v>
      </c>
      <c r="AR259" s="170">
        <f t="shared" si="221"/>
        <v>0</v>
      </c>
      <c r="AS259" s="170">
        <f t="shared" si="221"/>
        <v>0</v>
      </c>
      <c r="AT259" s="170">
        <f t="shared" si="221"/>
        <v>0</v>
      </c>
      <c r="AU259" s="170">
        <f t="shared" si="221"/>
        <v>0</v>
      </c>
      <c r="AV259" s="170">
        <f t="shared" si="221"/>
        <v>0</v>
      </c>
      <c r="AW259" s="170">
        <f t="shared" si="221"/>
        <v>0</v>
      </c>
      <c r="AX259" s="170">
        <f t="shared" si="222"/>
        <v>0</v>
      </c>
      <c r="AY259" s="170">
        <f t="shared" si="222"/>
        <v>0</v>
      </c>
      <c r="AZ259" s="170">
        <f t="shared" si="222"/>
        <v>0</v>
      </c>
      <c r="BA259" s="170">
        <f t="shared" si="222"/>
        <v>0</v>
      </c>
      <c r="BB259" s="170">
        <f t="shared" si="222"/>
        <v>0</v>
      </c>
      <c r="BC259" s="170">
        <f t="shared" si="222"/>
        <v>0</v>
      </c>
      <c r="BD259" s="170">
        <f t="shared" si="222"/>
        <v>0</v>
      </c>
      <c r="BE259" s="170">
        <f t="shared" si="222"/>
        <v>0</v>
      </c>
      <c r="BF259" s="170">
        <f t="shared" si="222"/>
        <v>0</v>
      </c>
      <c r="BG259" s="170">
        <f t="shared" si="222"/>
        <v>0</v>
      </c>
      <c r="BH259" s="170">
        <f t="shared" si="223"/>
        <v>0</v>
      </c>
      <c r="BI259" s="170">
        <f t="shared" si="223"/>
        <v>0</v>
      </c>
      <c r="BJ259" s="170">
        <f t="shared" si="223"/>
        <v>0</v>
      </c>
      <c r="BK259" s="170">
        <f t="shared" si="223"/>
        <v>0</v>
      </c>
      <c r="BL259" s="170">
        <f t="shared" si="223"/>
        <v>0</v>
      </c>
      <c r="BM259" s="170">
        <f t="shared" si="223"/>
        <v>0</v>
      </c>
      <c r="BN259" s="170">
        <f t="shared" si="223"/>
        <v>0</v>
      </c>
      <c r="BO259" s="170">
        <f t="shared" si="223"/>
        <v>0</v>
      </c>
      <c r="BP259" s="170">
        <f t="shared" si="223"/>
        <v>0</v>
      </c>
      <c r="BQ259" s="170">
        <f t="shared" si="223"/>
        <v>0</v>
      </c>
      <c r="BR259" s="170">
        <f t="shared" si="224"/>
        <v>0</v>
      </c>
      <c r="BS259" s="170">
        <f t="shared" si="224"/>
        <v>0</v>
      </c>
      <c r="BT259" s="170">
        <f t="shared" si="224"/>
        <v>0</v>
      </c>
      <c r="BU259" s="170">
        <f t="shared" si="224"/>
        <v>0</v>
      </c>
      <c r="BV259" s="170">
        <f t="shared" si="224"/>
        <v>0</v>
      </c>
      <c r="BW259" s="170">
        <f t="shared" si="224"/>
        <v>0</v>
      </c>
      <c r="BX259" s="170">
        <f t="shared" si="224"/>
        <v>0</v>
      </c>
      <c r="BY259" s="170">
        <f t="shared" si="224"/>
        <v>0</v>
      </c>
      <c r="BZ259" s="170">
        <f t="shared" si="224"/>
        <v>0</v>
      </c>
      <c r="CA259" s="170">
        <f t="shared" si="224"/>
        <v>0</v>
      </c>
      <c r="CB259" s="170">
        <f t="shared" si="225"/>
        <v>0</v>
      </c>
      <c r="CC259" s="170">
        <f t="shared" si="225"/>
        <v>0</v>
      </c>
      <c r="CD259" s="170">
        <f t="shared" si="225"/>
        <v>0</v>
      </c>
      <c r="CE259" s="170">
        <f t="shared" si="225"/>
        <v>0</v>
      </c>
      <c r="CF259" s="170">
        <f t="shared" si="225"/>
        <v>0</v>
      </c>
      <c r="CG259" s="170">
        <f t="shared" si="225"/>
        <v>0</v>
      </c>
      <c r="CH259" s="170">
        <f t="shared" si="225"/>
        <v>0</v>
      </c>
    </row>
    <row r="260" spans="6:86" outlineLevel="1" x14ac:dyDescent="0.2">
      <c r="F260" s="96">
        <f>Ts_First_Fin_Yr-1+ROWS(F$215:F260)</f>
        <v>2069</v>
      </c>
      <c r="G260" s="18">
        <f t="shared" si="216"/>
        <v>5</v>
      </c>
      <c r="H260" s="45">
        <f t="shared" si="217"/>
        <v>0</v>
      </c>
      <c r="J260" s="170">
        <f t="shared" si="218"/>
        <v>0</v>
      </c>
      <c r="K260" s="170">
        <f t="shared" si="218"/>
        <v>0</v>
      </c>
      <c r="L260" s="170">
        <f t="shared" si="218"/>
        <v>0</v>
      </c>
      <c r="M260" s="170">
        <f t="shared" si="218"/>
        <v>0</v>
      </c>
      <c r="N260" s="170">
        <f t="shared" si="218"/>
        <v>0</v>
      </c>
      <c r="O260" s="170">
        <f t="shared" si="218"/>
        <v>0</v>
      </c>
      <c r="P260" s="170">
        <f t="shared" si="218"/>
        <v>0</v>
      </c>
      <c r="Q260" s="170">
        <f t="shared" si="218"/>
        <v>0</v>
      </c>
      <c r="R260" s="170">
        <f t="shared" si="218"/>
        <v>0</v>
      </c>
      <c r="S260" s="170">
        <f t="shared" si="218"/>
        <v>0</v>
      </c>
      <c r="T260" s="170">
        <f t="shared" si="219"/>
        <v>0</v>
      </c>
      <c r="U260" s="170">
        <f t="shared" si="219"/>
        <v>0</v>
      </c>
      <c r="V260" s="170">
        <f t="shared" si="219"/>
        <v>0</v>
      </c>
      <c r="W260" s="170">
        <f t="shared" si="219"/>
        <v>0</v>
      </c>
      <c r="X260" s="170">
        <f t="shared" si="219"/>
        <v>0</v>
      </c>
      <c r="Y260" s="170">
        <f t="shared" si="219"/>
        <v>0</v>
      </c>
      <c r="Z260" s="170">
        <f t="shared" si="219"/>
        <v>0</v>
      </c>
      <c r="AA260" s="170">
        <f t="shared" si="219"/>
        <v>0</v>
      </c>
      <c r="AB260" s="170">
        <f t="shared" si="219"/>
        <v>0</v>
      </c>
      <c r="AC260" s="170">
        <f t="shared" si="219"/>
        <v>0</v>
      </c>
      <c r="AD260" s="170">
        <f t="shared" si="220"/>
        <v>0</v>
      </c>
      <c r="AE260" s="170">
        <f t="shared" si="220"/>
        <v>0</v>
      </c>
      <c r="AF260" s="170">
        <f t="shared" si="220"/>
        <v>0</v>
      </c>
      <c r="AG260" s="170">
        <f t="shared" si="220"/>
        <v>0</v>
      </c>
      <c r="AH260" s="170">
        <f t="shared" si="220"/>
        <v>0</v>
      </c>
      <c r="AI260" s="170">
        <f t="shared" si="220"/>
        <v>0</v>
      </c>
      <c r="AJ260" s="170">
        <f t="shared" si="220"/>
        <v>0</v>
      </c>
      <c r="AK260" s="170">
        <f t="shared" si="220"/>
        <v>0</v>
      </c>
      <c r="AL260" s="170">
        <f t="shared" si="220"/>
        <v>0</v>
      </c>
      <c r="AM260" s="170">
        <f t="shared" si="220"/>
        <v>0</v>
      </c>
      <c r="AN260" s="170">
        <f t="shared" si="221"/>
        <v>0</v>
      </c>
      <c r="AO260" s="170">
        <f t="shared" si="221"/>
        <v>0</v>
      </c>
      <c r="AP260" s="170">
        <f t="shared" si="221"/>
        <v>0</v>
      </c>
      <c r="AQ260" s="170">
        <f t="shared" si="221"/>
        <v>0</v>
      </c>
      <c r="AR260" s="170">
        <f t="shared" si="221"/>
        <v>0</v>
      </c>
      <c r="AS260" s="170">
        <f t="shared" si="221"/>
        <v>0</v>
      </c>
      <c r="AT260" s="170">
        <f t="shared" si="221"/>
        <v>0</v>
      </c>
      <c r="AU260" s="170">
        <f t="shared" si="221"/>
        <v>0</v>
      </c>
      <c r="AV260" s="170">
        <f t="shared" si="221"/>
        <v>0</v>
      </c>
      <c r="AW260" s="170">
        <f t="shared" si="221"/>
        <v>0</v>
      </c>
      <c r="AX260" s="170">
        <f t="shared" si="222"/>
        <v>0</v>
      </c>
      <c r="AY260" s="170">
        <f t="shared" si="222"/>
        <v>0</v>
      </c>
      <c r="AZ260" s="170">
        <f t="shared" si="222"/>
        <v>0</v>
      </c>
      <c r="BA260" s="170">
        <f t="shared" si="222"/>
        <v>0</v>
      </c>
      <c r="BB260" s="170">
        <f t="shared" si="222"/>
        <v>0</v>
      </c>
      <c r="BC260" s="170">
        <f t="shared" si="222"/>
        <v>0</v>
      </c>
      <c r="BD260" s="170">
        <f t="shared" si="222"/>
        <v>0</v>
      </c>
      <c r="BE260" s="170">
        <f t="shared" si="222"/>
        <v>0</v>
      </c>
      <c r="BF260" s="170">
        <f t="shared" si="222"/>
        <v>0</v>
      </c>
      <c r="BG260" s="170">
        <f t="shared" si="222"/>
        <v>0</v>
      </c>
      <c r="BH260" s="170">
        <f t="shared" si="223"/>
        <v>0</v>
      </c>
      <c r="BI260" s="170">
        <f t="shared" si="223"/>
        <v>0</v>
      </c>
      <c r="BJ260" s="170">
        <f t="shared" si="223"/>
        <v>0</v>
      </c>
      <c r="BK260" s="170">
        <f t="shared" si="223"/>
        <v>0</v>
      </c>
      <c r="BL260" s="170">
        <f t="shared" si="223"/>
        <v>0</v>
      </c>
      <c r="BM260" s="170">
        <f t="shared" si="223"/>
        <v>0</v>
      </c>
      <c r="BN260" s="170">
        <f t="shared" si="223"/>
        <v>0</v>
      </c>
      <c r="BO260" s="170">
        <f t="shared" si="223"/>
        <v>0</v>
      </c>
      <c r="BP260" s="170">
        <f t="shared" si="223"/>
        <v>0</v>
      </c>
      <c r="BQ260" s="170">
        <f t="shared" si="223"/>
        <v>0</v>
      </c>
      <c r="BR260" s="170">
        <f t="shared" si="224"/>
        <v>0</v>
      </c>
      <c r="BS260" s="170">
        <f t="shared" si="224"/>
        <v>0</v>
      </c>
      <c r="BT260" s="170">
        <f t="shared" si="224"/>
        <v>0</v>
      </c>
      <c r="BU260" s="170">
        <f t="shared" si="224"/>
        <v>0</v>
      </c>
      <c r="BV260" s="170">
        <f t="shared" si="224"/>
        <v>0</v>
      </c>
      <c r="BW260" s="170">
        <f t="shared" si="224"/>
        <v>0</v>
      </c>
      <c r="BX260" s="170">
        <f t="shared" si="224"/>
        <v>0</v>
      </c>
      <c r="BY260" s="170">
        <f t="shared" si="224"/>
        <v>0</v>
      </c>
      <c r="BZ260" s="170">
        <f t="shared" si="224"/>
        <v>0</v>
      </c>
      <c r="CA260" s="170">
        <f t="shared" si="224"/>
        <v>0</v>
      </c>
      <c r="CB260" s="170">
        <f t="shared" si="225"/>
        <v>0</v>
      </c>
      <c r="CC260" s="170">
        <f t="shared" si="225"/>
        <v>0</v>
      </c>
      <c r="CD260" s="170">
        <f t="shared" si="225"/>
        <v>0</v>
      </c>
      <c r="CE260" s="170">
        <f t="shared" si="225"/>
        <v>0</v>
      </c>
      <c r="CF260" s="170">
        <f t="shared" si="225"/>
        <v>0</v>
      </c>
      <c r="CG260" s="170">
        <f t="shared" si="225"/>
        <v>0</v>
      </c>
      <c r="CH260" s="170">
        <f t="shared" si="225"/>
        <v>0</v>
      </c>
    </row>
    <row r="261" spans="6:86" outlineLevel="1" x14ac:dyDescent="0.2">
      <c r="F261" s="96">
        <f>Ts_First_Fin_Yr-1+ROWS(F$215:F261)</f>
        <v>2070</v>
      </c>
      <c r="G261" s="18">
        <f t="shared" si="216"/>
        <v>5</v>
      </c>
      <c r="H261" s="45">
        <f t="shared" si="217"/>
        <v>0</v>
      </c>
      <c r="J261" s="170">
        <f t="shared" si="218"/>
        <v>0</v>
      </c>
      <c r="K261" s="170">
        <f t="shared" si="218"/>
        <v>0</v>
      </c>
      <c r="L261" s="170">
        <f t="shared" si="218"/>
        <v>0</v>
      </c>
      <c r="M261" s="170">
        <f t="shared" si="218"/>
        <v>0</v>
      </c>
      <c r="N261" s="170">
        <f t="shared" si="218"/>
        <v>0</v>
      </c>
      <c r="O261" s="170">
        <f t="shared" si="218"/>
        <v>0</v>
      </c>
      <c r="P261" s="170">
        <f t="shared" si="218"/>
        <v>0</v>
      </c>
      <c r="Q261" s="170">
        <f t="shared" si="218"/>
        <v>0</v>
      </c>
      <c r="R261" s="170">
        <f t="shared" si="218"/>
        <v>0</v>
      </c>
      <c r="S261" s="170">
        <f t="shared" si="218"/>
        <v>0</v>
      </c>
      <c r="T261" s="170">
        <f t="shared" si="219"/>
        <v>0</v>
      </c>
      <c r="U261" s="170">
        <f t="shared" si="219"/>
        <v>0</v>
      </c>
      <c r="V261" s="170">
        <f t="shared" si="219"/>
        <v>0</v>
      </c>
      <c r="W261" s="170">
        <f t="shared" si="219"/>
        <v>0</v>
      </c>
      <c r="X261" s="170">
        <f t="shared" si="219"/>
        <v>0</v>
      </c>
      <c r="Y261" s="170">
        <f t="shared" si="219"/>
        <v>0</v>
      </c>
      <c r="Z261" s="170">
        <f t="shared" si="219"/>
        <v>0</v>
      </c>
      <c r="AA261" s="170">
        <f t="shared" si="219"/>
        <v>0</v>
      </c>
      <c r="AB261" s="170">
        <f t="shared" si="219"/>
        <v>0</v>
      </c>
      <c r="AC261" s="170">
        <f t="shared" si="219"/>
        <v>0</v>
      </c>
      <c r="AD261" s="170">
        <f t="shared" si="220"/>
        <v>0</v>
      </c>
      <c r="AE261" s="170">
        <f t="shared" si="220"/>
        <v>0</v>
      </c>
      <c r="AF261" s="170">
        <f t="shared" si="220"/>
        <v>0</v>
      </c>
      <c r="AG261" s="170">
        <f t="shared" si="220"/>
        <v>0</v>
      </c>
      <c r="AH261" s="170">
        <f t="shared" si="220"/>
        <v>0</v>
      </c>
      <c r="AI261" s="170">
        <f t="shared" si="220"/>
        <v>0</v>
      </c>
      <c r="AJ261" s="170">
        <f t="shared" si="220"/>
        <v>0</v>
      </c>
      <c r="AK261" s="170">
        <f t="shared" si="220"/>
        <v>0</v>
      </c>
      <c r="AL261" s="170">
        <f t="shared" si="220"/>
        <v>0</v>
      </c>
      <c r="AM261" s="170">
        <f t="shared" si="220"/>
        <v>0</v>
      </c>
      <c r="AN261" s="170">
        <f t="shared" si="221"/>
        <v>0</v>
      </c>
      <c r="AO261" s="170">
        <f t="shared" si="221"/>
        <v>0</v>
      </c>
      <c r="AP261" s="170">
        <f t="shared" si="221"/>
        <v>0</v>
      </c>
      <c r="AQ261" s="170">
        <f t="shared" si="221"/>
        <v>0</v>
      </c>
      <c r="AR261" s="170">
        <f t="shared" si="221"/>
        <v>0</v>
      </c>
      <c r="AS261" s="170">
        <f t="shared" si="221"/>
        <v>0</v>
      </c>
      <c r="AT261" s="170">
        <f t="shared" si="221"/>
        <v>0</v>
      </c>
      <c r="AU261" s="170">
        <f t="shared" si="221"/>
        <v>0</v>
      </c>
      <c r="AV261" s="170">
        <f t="shared" si="221"/>
        <v>0</v>
      </c>
      <c r="AW261" s="170">
        <f t="shared" si="221"/>
        <v>0</v>
      </c>
      <c r="AX261" s="170">
        <f t="shared" si="222"/>
        <v>0</v>
      </c>
      <c r="AY261" s="170">
        <f t="shared" si="222"/>
        <v>0</v>
      </c>
      <c r="AZ261" s="170">
        <f t="shared" si="222"/>
        <v>0</v>
      </c>
      <c r="BA261" s="170">
        <f t="shared" si="222"/>
        <v>0</v>
      </c>
      <c r="BB261" s="170">
        <f t="shared" si="222"/>
        <v>0</v>
      </c>
      <c r="BC261" s="170">
        <f t="shared" si="222"/>
        <v>0</v>
      </c>
      <c r="BD261" s="170">
        <f t="shared" si="222"/>
        <v>0</v>
      </c>
      <c r="BE261" s="170">
        <f t="shared" si="222"/>
        <v>0</v>
      </c>
      <c r="BF261" s="170">
        <f t="shared" si="222"/>
        <v>0</v>
      </c>
      <c r="BG261" s="170">
        <f t="shared" si="222"/>
        <v>0</v>
      </c>
      <c r="BH261" s="170">
        <f t="shared" si="223"/>
        <v>0</v>
      </c>
      <c r="BI261" s="170">
        <f t="shared" si="223"/>
        <v>0</v>
      </c>
      <c r="BJ261" s="170">
        <f t="shared" si="223"/>
        <v>0</v>
      </c>
      <c r="BK261" s="170">
        <f t="shared" si="223"/>
        <v>0</v>
      </c>
      <c r="BL261" s="170">
        <f t="shared" si="223"/>
        <v>0</v>
      </c>
      <c r="BM261" s="170">
        <f t="shared" si="223"/>
        <v>0</v>
      </c>
      <c r="BN261" s="170">
        <f t="shared" si="223"/>
        <v>0</v>
      </c>
      <c r="BO261" s="170">
        <f t="shared" si="223"/>
        <v>0</v>
      </c>
      <c r="BP261" s="170">
        <f t="shared" si="223"/>
        <v>0</v>
      </c>
      <c r="BQ261" s="170">
        <f t="shared" si="223"/>
        <v>0</v>
      </c>
      <c r="BR261" s="170">
        <f t="shared" si="224"/>
        <v>0</v>
      </c>
      <c r="BS261" s="170">
        <f t="shared" si="224"/>
        <v>0</v>
      </c>
      <c r="BT261" s="170">
        <f t="shared" si="224"/>
        <v>0</v>
      </c>
      <c r="BU261" s="170">
        <f t="shared" si="224"/>
        <v>0</v>
      </c>
      <c r="BV261" s="170">
        <f t="shared" si="224"/>
        <v>0</v>
      </c>
      <c r="BW261" s="170">
        <f t="shared" si="224"/>
        <v>0</v>
      </c>
      <c r="BX261" s="170">
        <f t="shared" si="224"/>
        <v>0</v>
      </c>
      <c r="BY261" s="170">
        <f t="shared" si="224"/>
        <v>0</v>
      </c>
      <c r="BZ261" s="170">
        <f t="shared" si="224"/>
        <v>0</v>
      </c>
      <c r="CA261" s="170">
        <f t="shared" si="224"/>
        <v>0</v>
      </c>
      <c r="CB261" s="170">
        <f t="shared" si="225"/>
        <v>0</v>
      </c>
      <c r="CC261" s="170">
        <f t="shared" si="225"/>
        <v>0</v>
      </c>
      <c r="CD261" s="170">
        <f t="shared" si="225"/>
        <v>0</v>
      </c>
      <c r="CE261" s="170">
        <f t="shared" si="225"/>
        <v>0</v>
      </c>
      <c r="CF261" s="170">
        <f t="shared" si="225"/>
        <v>0</v>
      </c>
      <c r="CG261" s="170">
        <f t="shared" si="225"/>
        <v>0</v>
      </c>
      <c r="CH261" s="170">
        <f t="shared" si="225"/>
        <v>0</v>
      </c>
    </row>
    <row r="262" spans="6:86" outlineLevel="1" x14ac:dyDescent="0.2">
      <c r="F262" s="96">
        <f>Ts_First_Fin_Yr-1+ROWS(F$215:F262)</f>
        <v>2071</v>
      </c>
      <c r="G262" s="18">
        <f t="shared" si="216"/>
        <v>5</v>
      </c>
      <c r="H262" s="45">
        <f t="shared" si="217"/>
        <v>0</v>
      </c>
      <c r="J262" s="170">
        <f t="shared" si="218"/>
        <v>0</v>
      </c>
      <c r="K262" s="170">
        <f t="shared" si="218"/>
        <v>0</v>
      </c>
      <c r="L262" s="170">
        <f t="shared" si="218"/>
        <v>0</v>
      </c>
      <c r="M262" s="170">
        <f t="shared" si="218"/>
        <v>0</v>
      </c>
      <c r="N262" s="170">
        <f t="shared" si="218"/>
        <v>0</v>
      </c>
      <c r="O262" s="170">
        <f t="shared" si="218"/>
        <v>0</v>
      </c>
      <c r="P262" s="170">
        <f t="shared" si="218"/>
        <v>0</v>
      </c>
      <c r="Q262" s="170">
        <f t="shared" si="218"/>
        <v>0</v>
      </c>
      <c r="R262" s="170">
        <f t="shared" si="218"/>
        <v>0</v>
      </c>
      <c r="S262" s="170">
        <f t="shared" si="218"/>
        <v>0</v>
      </c>
      <c r="T262" s="170">
        <f t="shared" si="219"/>
        <v>0</v>
      </c>
      <c r="U262" s="170">
        <f t="shared" si="219"/>
        <v>0</v>
      </c>
      <c r="V262" s="170">
        <f t="shared" si="219"/>
        <v>0</v>
      </c>
      <c r="W262" s="170">
        <f t="shared" si="219"/>
        <v>0</v>
      </c>
      <c r="X262" s="170">
        <f t="shared" si="219"/>
        <v>0</v>
      </c>
      <c r="Y262" s="170">
        <f t="shared" si="219"/>
        <v>0</v>
      </c>
      <c r="Z262" s="170">
        <f t="shared" si="219"/>
        <v>0</v>
      </c>
      <c r="AA262" s="170">
        <f t="shared" si="219"/>
        <v>0</v>
      </c>
      <c r="AB262" s="170">
        <f t="shared" si="219"/>
        <v>0</v>
      </c>
      <c r="AC262" s="170">
        <f t="shared" si="219"/>
        <v>0</v>
      </c>
      <c r="AD262" s="170">
        <f t="shared" si="220"/>
        <v>0</v>
      </c>
      <c r="AE262" s="170">
        <f t="shared" si="220"/>
        <v>0</v>
      </c>
      <c r="AF262" s="170">
        <f t="shared" si="220"/>
        <v>0</v>
      </c>
      <c r="AG262" s="170">
        <f t="shared" si="220"/>
        <v>0</v>
      </c>
      <c r="AH262" s="170">
        <f t="shared" si="220"/>
        <v>0</v>
      </c>
      <c r="AI262" s="170">
        <f t="shared" si="220"/>
        <v>0</v>
      </c>
      <c r="AJ262" s="170">
        <f t="shared" si="220"/>
        <v>0</v>
      </c>
      <c r="AK262" s="170">
        <f t="shared" si="220"/>
        <v>0</v>
      </c>
      <c r="AL262" s="170">
        <f t="shared" si="220"/>
        <v>0</v>
      </c>
      <c r="AM262" s="170">
        <f t="shared" si="220"/>
        <v>0</v>
      </c>
      <c r="AN262" s="170">
        <f t="shared" si="221"/>
        <v>0</v>
      </c>
      <c r="AO262" s="170">
        <f t="shared" si="221"/>
        <v>0</v>
      </c>
      <c r="AP262" s="170">
        <f t="shared" si="221"/>
        <v>0</v>
      </c>
      <c r="AQ262" s="170">
        <f t="shared" si="221"/>
        <v>0</v>
      </c>
      <c r="AR262" s="170">
        <f t="shared" si="221"/>
        <v>0</v>
      </c>
      <c r="AS262" s="170">
        <f t="shared" si="221"/>
        <v>0</v>
      </c>
      <c r="AT262" s="170">
        <f t="shared" si="221"/>
        <v>0</v>
      </c>
      <c r="AU262" s="170">
        <f t="shared" si="221"/>
        <v>0</v>
      </c>
      <c r="AV262" s="170">
        <f t="shared" si="221"/>
        <v>0</v>
      </c>
      <c r="AW262" s="170">
        <f t="shared" si="221"/>
        <v>0</v>
      </c>
      <c r="AX262" s="170">
        <f t="shared" si="222"/>
        <v>0</v>
      </c>
      <c r="AY262" s="170">
        <f t="shared" si="222"/>
        <v>0</v>
      </c>
      <c r="AZ262" s="170">
        <f t="shared" si="222"/>
        <v>0</v>
      </c>
      <c r="BA262" s="170">
        <f t="shared" si="222"/>
        <v>0</v>
      </c>
      <c r="BB262" s="170">
        <f t="shared" si="222"/>
        <v>0</v>
      </c>
      <c r="BC262" s="170">
        <f t="shared" si="222"/>
        <v>0</v>
      </c>
      <c r="BD262" s="170">
        <f t="shared" si="222"/>
        <v>0</v>
      </c>
      <c r="BE262" s="170">
        <f t="shared" si="222"/>
        <v>0</v>
      </c>
      <c r="BF262" s="170">
        <f t="shared" si="222"/>
        <v>0</v>
      </c>
      <c r="BG262" s="170">
        <f t="shared" si="222"/>
        <v>0</v>
      </c>
      <c r="BH262" s="170">
        <f t="shared" si="223"/>
        <v>0</v>
      </c>
      <c r="BI262" s="170">
        <f t="shared" si="223"/>
        <v>0</v>
      </c>
      <c r="BJ262" s="170">
        <f t="shared" si="223"/>
        <v>0</v>
      </c>
      <c r="BK262" s="170">
        <f t="shared" si="223"/>
        <v>0</v>
      </c>
      <c r="BL262" s="170">
        <f t="shared" si="223"/>
        <v>0</v>
      </c>
      <c r="BM262" s="170">
        <f t="shared" si="223"/>
        <v>0</v>
      </c>
      <c r="BN262" s="170">
        <f t="shared" si="223"/>
        <v>0</v>
      </c>
      <c r="BO262" s="170">
        <f t="shared" si="223"/>
        <v>0</v>
      </c>
      <c r="BP262" s="170">
        <f t="shared" si="223"/>
        <v>0</v>
      </c>
      <c r="BQ262" s="170">
        <f t="shared" si="223"/>
        <v>0</v>
      </c>
      <c r="BR262" s="170">
        <f t="shared" si="224"/>
        <v>0</v>
      </c>
      <c r="BS262" s="170">
        <f t="shared" si="224"/>
        <v>0</v>
      </c>
      <c r="BT262" s="170">
        <f t="shared" si="224"/>
        <v>0</v>
      </c>
      <c r="BU262" s="170">
        <f t="shared" si="224"/>
        <v>0</v>
      </c>
      <c r="BV262" s="170">
        <f t="shared" si="224"/>
        <v>0</v>
      </c>
      <c r="BW262" s="170">
        <f t="shared" si="224"/>
        <v>0</v>
      </c>
      <c r="BX262" s="170">
        <f t="shared" si="224"/>
        <v>0</v>
      </c>
      <c r="BY262" s="170">
        <f t="shared" si="224"/>
        <v>0</v>
      </c>
      <c r="BZ262" s="170">
        <f t="shared" si="224"/>
        <v>0</v>
      </c>
      <c r="CA262" s="170">
        <f t="shared" si="224"/>
        <v>0</v>
      </c>
      <c r="CB262" s="170">
        <f t="shared" si="225"/>
        <v>0</v>
      </c>
      <c r="CC262" s="170">
        <f t="shared" si="225"/>
        <v>0</v>
      </c>
      <c r="CD262" s="170">
        <f t="shared" si="225"/>
        <v>0</v>
      </c>
      <c r="CE262" s="170">
        <f t="shared" si="225"/>
        <v>0</v>
      </c>
      <c r="CF262" s="170">
        <f t="shared" si="225"/>
        <v>0</v>
      </c>
      <c r="CG262" s="170">
        <f t="shared" si="225"/>
        <v>0</v>
      </c>
      <c r="CH262" s="170">
        <f t="shared" si="225"/>
        <v>0</v>
      </c>
    </row>
    <row r="263" spans="6:86" outlineLevel="1" x14ac:dyDescent="0.2">
      <c r="F263" s="96">
        <f>Ts_First_Fin_Yr-1+ROWS(F$215:F263)</f>
        <v>2072</v>
      </c>
      <c r="G263" s="18">
        <f t="shared" si="216"/>
        <v>5</v>
      </c>
      <c r="H263" s="45">
        <f t="shared" si="217"/>
        <v>0</v>
      </c>
      <c r="J263" s="170">
        <f t="shared" si="218"/>
        <v>0</v>
      </c>
      <c r="K263" s="170">
        <f t="shared" si="218"/>
        <v>0</v>
      </c>
      <c r="L263" s="170">
        <f t="shared" si="218"/>
        <v>0</v>
      </c>
      <c r="M263" s="170">
        <f t="shared" si="218"/>
        <v>0</v>
      </c>
      <c r="N263" s="170">
        <f t="shared" si="218"/>
        <v>0</v>
      </c>
      <c r="O263" s="170">
        <f t="shared" si="218"/>
        <v>0</v>
      </c>
      <c r="P263" s="170">
        <f t="shared" si="218"/>
        <v>0</v>
      </c>
      <c r="Q263" s="170">
        <f t="shared" si="218"/>
        <v>0</v>
      </c>
      <c r="R263" s="170">
        <f t="shared" si="218"/>
        <v>0</v>
      </c>
      <c r="S263" s="170">
        <f t="shared" si="218"/>
        <v>0</v>
      </c>
      <c r="T263" s="170">
        <f t="shared" si="219"/>
        <v>0</v>
      </c>
      <c r="U263" s="170">
        <f t="shared" si="219"/>
        <v>0</v>
      </c>
      <c r="V263" s="170">
        <f t="shared" si="219"/>
        <v>0</v>
      </c>
      <c r="W263" s="170">
        <f t="shared" si="219"/>
        <v>0</v>
      </c>
      <c r="X263" s="170">
        <f t="shared" si="219"/>
        <v>0</v>
      </c>
      <c r="Y263" s="170">
        <f t="shared" si="219"/>
        <v>0</v>
      </c>
      <c r="Z263" s="170">
        <f t="shared" si="219"/>
        <v>0</v>
      </c>
      <c r="AA263" s="170">
        <f t="shared" si="219"/>
        <v>0</v>
      </c>
      <c r="AB263" s="170">
        <f t="shared" si="219"/>
        <v>0</v>
      </c>
      <c r="AC263" s="170">
        <f t="shared" si="219"/>
        <v>0</v>
      </c>
      <c r="AD263" s="170">
        <f t="shared" si="220"/>
        <v>0</v>
      </c>
      <c r="AE263" s="170">
        <f t="shared" si="220"/>
        <v>0</v>
      </c>
      <c r="AF263" s="170">
        <f t="shared" si="220"/>
        <v>0</v>
      </c>
      <c r="AG263" s="170">
        <f t="shared" si="220"/>
        <v>0</v>
      </c>
      <c r="AH263" s="170">
        <f t="shared" si="220"/>
        <v>0</v>
      </c>
      <c r="AI263" s="170">
        <f t="shared" si="220"/>
        <v>0</v>
      </c>
      <c r="AJ263" s="170">
        <f t="shared" si="220"/>
        <v>0</v>
      </c>
      <c r="AK263" s="170">
        <f t="shared" si="220"/>
        <v>0</v>
      </c>
      <c r="AL263" s="170">
        <f t="shared" si="220"/>
        <v>0</v>
      </c>
      <c r="AM263" s="170">
        <f t="shared" si="220"/>
        <v>0</v>
      </c>
      <c r="AN263" s="170">
        <f t="shared" si="221"/>
        <v>0</v>
      </c>
      <c r="AO263" s="170">
        <f t="shared" si="221"/>
        <v>0</v>
      </c>
      <c r="AP263" s="170">
        <f t="shared" si="221"/>
        <v>0</v>
      </c>
      <c r="AQ263" s="170">
        <f t="shared" si="221"/>
        <v>0</v>
      </c>
      <c r="AR263" s="170">
        <f t="shared" si="221"/>
        <v>0</v>
      </c>
      <c r="AS263" s="170">
        <f t="shared" si="221"/>
        <v>0</v>
      </c>
      <c r="AT263" s="170">
        <f t="shared" si="221"/>
        <v>0</v>
      </c>
      <c r="AU263" s="170">
        <f t="shared" si="221"/>
        <v>0</v>
      </c>
      <c r="AV263" s="170">
        <f t="shared" si="221"/>
        <v>0</v>
      </c>
      <c r="AW263" s="170">
        <f t="shared" si="221"/>
        <v>0</v>
      </c>
      <c r="AX263" s="170">
        <f t="shared" si="222"/>
        <v>0</v>
      </c>
      <c r="AY263" s="170">
        <f t="shared" si="222"/>
        <v>0</v>
      </c>
      <c r="AZ263" s="170">
        <f t="shared" si="222"/>
        <v>0</v>
      </c>
      <c r="BA263" s="170">
        <f t="shared" si="222"/>
        <v>0</v>
      </c>
      <c r="BB263" s="170">
        <f t="shared" si="222"/>
        <v>0</v>
      </c>
      <c r="BC263" s="170">
        <f t="shared" si="222"/>
        <v>0</v>
      </c>
      <c r="BD263" s="170">
        <f t="shared" si="222"/>
        <v>0</v>
      </c>
      <c r="BE263" s="170">
        <f t="shared" si="222"/>
        <v>0</v>
      </c>
      <c r="BF263" s="170">
        <f t="shared" si="222"/>
        <v>0</v>
      </c>
      <c r="BG263" s="170">
        <f t="shared" si="222"/>
        <v>0</v>
      </c>
      <c r="BH263" s="170">
        <f t="shared" si="223"/>
        <v>0</v>
      </c>
      <c r="BI263" s="170">
        <f t="shared" si="223"/>
        <v>0</v>
      </c>
      <c r="BJ263" s="170">
        <f t="shared" si="223"/>
        <v>0</v>
      </c>
      <c r="BK263" s="170">
        <f t="shared" si="223"/>
        <v>0</v>
      </c>
      <c r="BL263" s="170">
        <f t="shared" si="223"/>
        <v>0</v>
      </c>
      <c r="BM263" s="170">
        <f t="shared" si="223"/>
        <v>0</v>
      </c>
      <c r="BN263" s="170">
        <f t="shared" si="223"/>
        <v>0</v>
      </c>
      <c r="BO263" s="170">
        <f t="shared" si="223"/>
        <v>0</v>
      </c>
      <c r="BP263" s="170">
        <f t="shared" si="223"/>
        <v>0</v>
      </c>
      <c r="BQ263" s="170">
        <f t="shared" si="223"/>
        <v>0</v>
      </c>
      <c r="BR263" s="170">
        <f t="shared" si="224"/>
        <v>0</v>
      </c>
      <c r="BS263" s="170">
        <f t="shared" si="224"/>
        <v>0</v>
      </c>
      <c r="BT263" s="170">
        <f t="shared" si="224"/>
        <v>0</v>
      </c>
      <c r="BU263" s="170">
        <f t="shared" si="224"/>
        <v>0</v>
      </c>
      <c r="BV263" s="170">
        <f t="shared" si="224"/>
        <v>0</v>
      </c>
      <c r="BW263" s="170">
        <f t="shared" si="224"/>
        <v>0</v>
      </c>
      <c r="BX263" s="170">
        <f t="shared" si="224"/>
        <v>0</v>
      </c>
      <c r="BY263" s="170">
        <f t="shared" si="224"/>
        <v>0</v>
      </c>
      <c r="BZ263" s="170">
        <f t="shared" si="224"/>
        <v>0</v>
      </c>
      <c r="CA263" s="170">
        <f t="shared" si="224"/>
        <v>0</v>
      </c>
      <c r="CB263" s="170">
        <f t="shared" si="225"/>
        <v>0</v>
      </c>
      <c r="CC263" s="170">
        <f t="shared" si="225"/>
        <v>0</v>
      </c>
      <c r="CD263" s="170">
        <f t="shared" si="225"/>
        <v>0</v>
      </c>
      <c r="CE263" s="170">
        <f t="shared" si="225"/>
        <v>0</v>
      </c>
      <c r="CF263" s="170">
        <f t="shared" si="225"/>
        <v>0</v>
      </c>
      <c r="CG263" s="170">
        <f t="shared" si="225"/>
        <v>0</v>
      </c>
      <c r="CH263" s="170">
        <f t="shared" si="225"/>
        <v>0</v>
      </c>
    </row>
    <row r="264" spans="6:86" outlineLevel="1" x14ac:dyDescent="0.2">
      <c r="F264" s="96">
        <f>Ts_First_Fin_Yr-1+ROWS(F$215:F264)</f>
        <v>2073</v>
      </c>
      <c r="G264" s="18">
        <f t="shared" si="216"/>
        <v>5</v>
      </c>
      <c r="H264" s="45">
        <f t="shared" si="217"/>
        <v>0</v>
      </c>
      <c r="J264" s="170">
        <f t="shared" si="218"/>
        <v>0</v>
      </c>
      <c r="K264" s="170">
        <f t="shared" si="218"/>
        <v>0</v>
      </c>
      <c r="L264" s="170">
        <f t="shared" si="218"/>
        <v>0</v>
      </c>
      <c r="M264" s="170">
        <f t="shared" si="218"/>
        <v>0</v>
      </c>
      <c r="N264" s="170">
        <f t="shared" si="218"/>
        <v>0</v>
      </c>
      <c r="O264" s="170">
        <f t="shared" si="218"/>
        <v>0</v>
      </c>
      <c r="P264" s="170">
        <f t="shared" si="218"/>
        <v>0</v>
      </c>
      <c r="Q264" s="170">
        <f t="shared" si="218"/>
        <v>0</v>
      </c>
      <c r="R264" s="170">
        <f t="shared" si="218"/>
        <v>0</v>
      </c>
      <c r="S264" s="170">
        <f t="shared" si="218"/>
        <v>0</v>
      </c>
      <c r="T264" s="170">
        <f t="shared" si="219"/>
        <v>0</v>
      </c>
      <c r="U264" s="170">
        <f t="shared" si="219"/>
        <v>0</v>
      </c>
      <c r="V264" s="170">
        <f t="shared" si="219"/>
        <v>0</v>
      </c>
      <c r="W264" s="170">
        <f t="shared" si="219"/>
        <v>0</v>
      </c>
      <c r="X264" s="170">
        <f t="shared" si="219"/>
        <v>0</v>
      </c>
      <c r="Y264" s="170">
        <f t="shared" si="219"/>
        <v>0</v>
      </c>
      <c r="Z264" s="170">
        <f t="shared" si="219"/>
        <v>0</v>
      </c>
      <c r="AA264" s="170">
        <f t="shared" si="219"/>
        <v>0</v>
      </c>
      <c r="AB264" s="170">
        <f t="shared" si="219"/>
        <v>0</v>
      </c>
      <c r="AC264" s="170">
        <f t="shared" si="219"/>
        <v>0</v>
      </c>
      <c r="AD264" s="170">
        <f t="shared" si="220"/>
        <v>0</v>
      </c>
      <c r="AE264" s="170">
        <f t="shared" si="220"/>
        <v>0</v>
      </c>
      <c r="AF264" s="170">
        <f t="shared" si="220"/>
        <v>0</v>
      </c>
      <c r="AG264" s="170">
        <f t="shared" si="220"/>
        <v>0</v>
      </c>
      <c r="AH264" s="170">
        <f t="shared" si="220"/>
        <v>0</v>
      </c>
      <c r="AI264" s="170">
        <f t="shared" si="220"/>
        <v>0</v>
      </c>
      <c r="AJ264" s="170">
        <f t="shared" si="220"/>
        <v>0</v>
      </c>
      <c r="AK264" s="170">
        <f t="shared" si="220"/>
        <v>0</v>
      </c>
      <c r="AL264" s="170">
        <f t="shared" si="220"/>
        <v>0</v>
      </c>
      <c r="AM264" s="170">
        <f t="shared" si="220"/>
        <v>0</v>
      </c>
      <c r="AN264" s="170">
        <f t="shared" si="221"/>
        <v>0</v>
      </c>
      <c r="AO264" s="170">
        <f t="shared" si="221"/>
        <v>0</v>
      </c>
      <c r="AP264" s="170">
        <f t="shared" si="221"/>
        <v>0</v>
      </c>
      <c r="AQ264" s="170">
        <f t="shared" si="221"/>
        <v>0</v>
      </c>
      <c r="AR264" s="170">
        <f t="shared" si="221"/>
        <v>0</v>
      </c>
      <c r="AS264" s="170">
        <f t="shared" si="221"/>
        <v>0</v>
      </c>
      <c r="AT264" s="170">
        <f t="shared" si="221"/>
        <v>0</v>
      </c>
      <c r="AU264" s="170">
        <f t="shared" si="221"/>
        <v>0</v>
      </c>
      <c r="AV264" s="170">
        <f t="shared" si="221"/>
        <v>0</v>
      </c>
      <c r="AW264" s="170">
        <f t="shared" si="221"/>
        <v>0</v>
      </c>
      <c r="AX264" s="170">
        <f t="shared" si="222"/>
        <v>0</v>
      </c>
      <c r="AY264" s="170">
        <f t="shared" si="222"/>
        <v>0</v>
      </c>
      <c r="AZ264" s="170">
        <f t="shared" si="222"/>
        <v>0</v>
      </c>
      <c r="BA264" s="170">
        <f t="shared" si="222"/>
        <v>0</v>
      </c>
      <c r="BB264" s="170">
        <f t="shared" si="222"/>
        <v>0</v>
      </c>
      <c r="BC264" s="170">
        <f t="shared" si="222"/>
        <v>0</v>
      </c>
      <c r="BD264" s="170">
        <f t="shared" si="222"/>
        <v>0</v>
      </c>
      <c r="BE264" s="170">
        <f t="shared" si="222"/>
        <v>0</v>
      </c>
      <c r="BF264" s="170">
        <f t="shared" si="222"/>
        <v>0</v>
      </c>
      <c r="BG264" s="170">
        <f t="shared" si="222"/>
        <v>0</v>
      </c>
      <c r="BH264" s="170">
        <f t="shared" si="223"/>
        <v>0</v>
      </c>
      <c r="BI264" s="170">
        <f t="shared" si="223"/>
        <v>0</v>
      </c>
      <c r="BJ264" s="170">
        <f t="shared" si="223"/>
        <v>0</v>
      </c>
      <c r="BK264" s="170">
        <f t="shared" si="223"/>
        <v>0</v>
      </c>
      <c r="BL264" s="170">
        <f t="shared" si="223"/>
        <v>0</v>
      </c>
      <c r="BM264" s="170">
        <f t="shared" si="223"/>
        <v>0</v>
      </c>
      <c r="BN264" s="170">
        <f t="shared" si="223"/>
        <v>0</v>
      </c>
      <c r="BO264" s="170">
        <f t="shared" si="223"/>
        <v>0</v>
      </c>
      <c r="BP264" s="170">
        <f t="shared" si="223"/>
        <v>0</v>
      </c>
      <c r="BQ264" s="170">
        <f t="shared" si="223"/>
        <v>0</v>
      </c>
      <c r="BR264" s="170">
        <f t="shared" si="224"/>
        <v>0</v>
      </c>
      <c r="BS264" s="170">
        <f t="shared" si="224"/>
        <v>0</v>
      </c>
      <c r="BT264" s="170">
        <f t="shared" si="224"/>
        <v>0</v>
      </c>
      <c r="BU264" s="170">
        <f t="shared" si="224"/>
        <v>0</v>
      </c>
      <c r="BV264" s="170">
        <f t="shared" si="224"/>
        <v>0</v>
      </c>
      <c r="BW264" s="170">
        <f t="shared" si="224"/>
        <v>0</v>
      </c>
      <c r="BX264" s="170">
        <f t="shared" si="224"/>
        <v>0</v>
      </c>
      <c r="BY264" s="170">
        <f t="shared" si="224"/>
        <v>0</v>
      </c>
      <c r="BZ264" s="170">
        <f t="shared" si="224"/>
        <v>0</v>
      </c>
      <c r="CA264" s="170">
        <f t="shared" si="224"/>
        <v>0</v>
      </c>
      <c r="CB264" s="170">
        <f t="shared" si="225"/>
        <v>0</v>
      </c>
      <c r="CC264" s="170">
        <f t="shared" si="225"/>
        <v>0</v>
      </c>
      <c r="CD264" s="170">
        <f t="shared" si="225"/>
        <v>0</v>
      </c>
      <c r="CE264" s="170">
        <f t="shared" si="225"/>
        <v>0</v>
      </c>
      <c r="CF264" s="170">
        <f t="shared" si="225"/>
        <v>0</v>
      </c>
      <c r="CG264" s="170">
        <f t="shared" si="225"/>
        <v>0</v>
      </c>
      <c r="CH264" s="170">
        <f t="shared" si="225"/>
        <v>0</v>
      </c>
    </row>
    <row r="265" spans="6:86" outlineLevel="1" x14ac:dyDescent="0.2">
      <c r="F265" s="96">
        <f>Ts_First_Fin_Yr-1+ROWS(F$215:F265)</f>
        <v>2074</v>
      </c>
      <c r="G265" s="18">
        <f t="shared" si="216"/>
        <v>5</v>
      </c>
      <c r="H265" s="45">
        <f t="shared" si="217"/>
        <v>0</v>
      </c>
      <c r="J265" s="170">
        <f t="shared" ref="J265:S274" si="226">IF(OR(J$9&lt;=$F265,J$9&gt;($F265+$G265)),0,INDEX($J$209:$CH$209,MATCH($F265,$J$9:$CH$9,0))/$G265)</f>
        <v>0</v>
      </c>
      <c r="K265" s="170">
        <f t="shared" si="226"/>
        <v>0</v>
      </c>
      <c r="L265" s="170">
        <f t="shared" si="226"/>
        <v>0</v>
      </c>
      <c r="M265" s="170">
        <f t="shared" si="226"/>
        <v>0</v>
      </c>
      <c r="N265" s="170">
        <f t="shared" si="226"/>
        <v>0</v>
      </c>
      <c r="O265" s="170">
        <f t="shared" si="226"/>
        <v>0</v>
      </c>
      <c r="P265" s="170">
        <f t="shared" si="226"/>
        <v>0</v>
      </c>
      <c r="Q265" s="170">
        <f t="shared" si="226"/>
        <v>0</v>
      </c>
      <c r="R265" s="170">
        <f t="shared" si="226"/>
        <v>0</v>
      </c>
      <c r="S265" s="170">
        <f t="shared" si="226"/>
        <v>0</v>
      </c>
      <c r="T265" s="170">
        <f t="shared" ref="T265:AC274" si="227">IF(OR(T$9&lt;=$F265,T$9&gt;($F265+$G265)),0,INDEX($J$209:$CH$209,MATCH($F265,$J$9:$CH$9,0))/$G265)</f>
        <v>0</v>
      </c>
      <c r="U265" s="170">
        <f t="shared" si="227"/>
        <v>0</v>
      </c>
      <c r="V265" s="170">
        <f t="shared" si="227"/>
        <v>0</v>
      </c>
      <c r="W265" s="170">
        <f t="shared" si="227"/>
        <v>0</v>
      </c>
      <c r="X265" s="170">
        <f t="shared" si="227"/>
        <v>0</v>
      </c>
      <c r="Y265" s="170">
        <f t="shared" si="227"/>
        <v>0</v>
      </c>
      <c r="Z265" s="170">
        <f t="shared" si="227"/>
        <v>0</v>
      </c>
      <c r="AA265" s="170">
        <f t="shared" si="227"/>
        <v>0</v>
      </c>
      <c r="AB265" s="170">
        <f t="shared" si="227"/>
        <v>0</v>
      </c>
      <c r="AC265" s="170">
        <f t="shared" si="227"/>
        <v>0</v>
      </c>
      <c r="AD265" s="170">
        <f t="shared" ref="AD265:AM274" si="228">IF(OR(AD$9&lt;=$F265,AD$9&gt;($F265+$G265)),0,INDEX($J$209:$CH$209,MATCH($F265,$J$9:$CH$9,0))/$G265)</f>
        <v>0</v>
      </c>
      <c r="AE265" s="170">
        <f t="shared" si="228"/>
        <v>0</v>
      </c>
      <c r="AF265" s="170">
        <f t="shared" si="228"/>
        <v>0</v>
      </c>
      <c r="AG265" s="170">
        <f t="shared" si="228"/>
        <v>0</v>
      </c>
      <c r="AH265" s="170">
        <f t="shared" si="228"/>
        <v>0</v>
      </c>
      <c r="AI265" s="170">
        <f t="shared" si="228"/>
        <v>0</v>
      </c>
      <c r="AJ265" s="170">
        <f t="shared" si="228"/>
        <v>0</v>
      </c>
      <c r="AK265" s="170">
        <f t="shared" si="228"/>
        <v>0</v>
      </c>
      <c r="AL265" s="170">
        <f t="shared" si="228"/>
        <v>0</v>
      </c>
      <c r="AM265" s="170">
        <f t="shared" si="228"/>
        <v>0</v>
      </c>
      <c r="AN265" s="170">
        <f t="shared" ref="AN265:AW274" si="229">IF(OR(AN$9&lt;=$F265,AN$9&gt;($F265+$G265)),0,INDEX($J$209:$CH$209,MATCH($F265,$J$9:$CH$9,0))/$G265)</f>
        <v>0</v>
      </c>
      <c r="AO265" s="170">
        <f t="shared" si="229"/>
        <v>0</v>
      </c>
      <c r="AP265" s="170">
        <f t="shared" si="229"/>
        <v>0</v>
      </c>
      <c r="AQ265" s="170">
        <f t="shared" si="229"/>
        <v>0</v>
      </c>
      <c r="AR265" s="170">
        <f t="shared" si="229"/>
        <v>0</v>
      </c>
      <c r="AS265" s="170">
        <f t="shared" si="229"/>
        <v>0</v>
      </c>
      <c r="AT265" s="170">
        <f t="shared" si="229"/>
        <v>0</v>
      </c>
      <c r="AU265" s="170">
        <f t="shared" si="229"/>
        <v>0</v>
      </c>
      <c r="AV265" s="170">
        <f t="shared" si="229"/>
        <v>0</v>
      </c>
      <c r="AW265" s="170">
        <f t="shared" si="229"/>
        <v>0</v>
      </c>
      <c r="AX265" s="170">
        <f t="shared" ref="AX265:BG274" si="230">IF(OR(AX$9&lt;=$F265,AX$9&gt;($F265+$G265)),0,INDEX($J$209:$CH$209,MATCH($F265,$J$9:$CH$9,0))/$G265)</f>
        <v>0</v>
      </c>
      <c r="AY265" s="170">
        <f t="shared" si="230"/>
        <v>0</v>
      </c>
      <c r="AZ265" s="170">
        <f t="shared" si="230"/>
        <v>0</v>
      </c>
      <c r="BA265" s="170">
        <f t="shared" si="230"/>
        <v>0</v>
      </c>
      <c r="BB265" s="170">
        <f t="shared" si="230"/>
        <v>0</v>
      </c>
      <c r="BC265" s="170">
        <f t="shared" si="230"/>
        <v>0</v>
      </c>
      <c r="BD265" s="170">
        <f t="shared" si="230"/>
        <v>0</v>
      </c>
      <c r="BE265" s="170">
        <f t="shared" si="230"/>
        <v>0</v>
      </c>
      <c r="BF265" s="170">
        <f t="shared" si="230"/>
        <v>0</v>
      </c>
      <c r="BG265" s="170">
        <f t="shared" si="230"/>
        <v>0</v>
      </c>
      <c r="BH265" s="170">
        <f t="shared" ref="BH265:BQ274" si="231">IF(OR(BH$9&lt;=$F265,BH$9&gt;($F265+$G265)),0,INDEX($J$209:$CH$209,MATCH($F265,$J$9:$CH$9,0))/$G265)</f>
        <v>0</v>
      </c>
      <c r="BI265" s="170">
        <f t="shared" si="231"/>
        <v>0</v>
      </c>
      <c r="BJ265" s="170">
        <f t="shared" si="231"/>
        <v>0</v>
      </c>
      <c r="BK265" s="170">
        <f t="shared" si="231"/>
        <v>0</v>
      </c>
      <c r="BL265" s="170">
        <f t="shared" si="231"/>
        <v>0</v>
      </c>
      <c r="BM265" s="170">
        <f t="shared" si="231"/>
        <v>0</v>
      </c>
      <c r="BN265" s="170">
        <f t="shared" si="231"/>
        <v>0</v>
      </c>
      <c r="BO265" s="170">
        <f t="shared" si="231"/>
        <v>0</v>
      </c>
      <c r="BP265" s="170">
        <f t="shared" si="231"/>
        <v>0</v>
      </c>
      <c r="BQ265" s="170">
        <f t="shared" si="231"/>
        <v>0</v>
      </c>
      <c r="BR265" s="170">
        <f t="shared" ref="BR265:CA274" si="232">IF(OR(BR$9&lt;=$F265,BR$9&gt;($F265+$G265)),0,INDEX($J$209:$CH$209,MATCH($F265,$J$9:$CH$9,0))/$G265)</f>
        <v>0</v>
      </c>
      <c r="BS265" s="170">
        <f t="shared" si="232"/>
        <v>0</v>
      </c>
      <c r="BT265" s="170">
        <f t="shared" si="232"/>
        <v>0</v>
      </c>
      <c r="BU265" s="170">
        <f t="shared" si="232"/>
        <v>0</v>
      </c>
      <c r="BV265" s="170">
        <f t="shared" si="232"/>
        <v>0</v>
      </c>
      <c r="BW265" s="170">
        <f t="shared" si="232"/>
        <v>0</v>
      </c>
      <c r="BX265" s="170">
        <f t="shared" si="232"/>
        <v>0</v>
      </c>
      <c r="BY265" s="170">
        <f t="shared" si="232"/>
        <v>0</v>
      </c>
      <c r="BZ265" s="170">
        <f t="shared" si="232"/>
        <v>0</v>
      </c>
      <c r="CA265" s="170">
        <f t="shared" si="232"/>
        <v>0</v>
      </c>
      <c r="CB265" s="170">
        <f t="shared" ref="CB265:CH274" si="233">IF(OR(CB$9&lt;=$F265,CB$9&gt;($F265+$G265)),0,INDEX($J$209:$CH$209,MATCH($F265,$J$9:$CH$9,0))/$G265)</f>
        <v>0</v>
      </c>
      <c r="CC265" s="170">
        <f t="shared" si="233"/>
        <v>0</v>
      </c>
      <c r="CD265" s="170">
        <f t="shared" si="233"/>
        <v>0</v>
      </c>
      <c r="CE265" s="170">
        <f t="shared" si="233"/>
        <v>0</v>
      </c>
      <c r="CF265" s="170">
        <f t="shared" si="233"/>
        <v>0</v>
      </c>
      <c r="CG265" s="170">
        <f t="shared" si="233"/>
        <v>0</v>
      </c>
      <c r="CH265" s="170">
        <f t="shared" si="233"/>
        <v>0</v>
      </c>
    </row>
    <row r="266" spans="6:86" outlineLevel="1" x14ac:dyDescent="0.2">
      <c r="F266" s="96">
        <f>Ts_First_Fin_Yr-1+ROWS(F$215:F266)</f>
        <v>2075</v>
      </c>
      <c r="G266" s="18">
        <f t="shared" si="216"/>
        <v>5</v>
      </c>
      <c r="H266" s="45">
        <f t="shared" si="217"/>
        <v>0</v>
      </c>
      <c r="J266" s="170">
        <f t="shared" si="226"/>
        <v>0</v>
      </c>
      <c r="K266" s="170">
        <f t="shared" si="226"/>
        <v>0</v>
      </c>
      <c r="L266" s="170">
        <f t="shared" si="226"/>
        <v>0</v>
      </c>
      <c r="M266" s="170">
        <f t="shared" si="226"/>
        <v>0</v>
      </c>
      <c r="N266" s="170">
        <f t="shared" si="226"/>
        <v>0</v>
      </c>
      <c r="O266" s="170">
        <f t="shared" si="226"/>
        <v>0</v>
      </c>
      <c r="P266" s="170">
        <f t="shared" si="226"/>
        <v>0</v>
      </c>
      <c r="Q266" s="170">
        <f t="shared" si="226"/>
        <v>0</v>
      </c>
      <c r="R266" s="170">
        <f t="shared" si="226"/>
        <v>0</v>
      </c>
      <c r="S266" s="170">
        <f t="shared" si="226"/>
        <v>0</v>
      </c>
      <c r="T266" s="170">
        <f t="shared" si="227"/>
        <v>0</v>
      </c>
      <c r="U266" s="170">
        <f t="shared" si="227"/>
        <v>0</v>
      </c>
      <c r="V266" s="170">
        <f t="shared" si="227"/>
        <v>0</v>
      </c>
      <c r="W266" s="170">
        <f t="shared" si="227"/>
        <v>0</v>
      </c>
      <c r="X266" s="170">
        <f t="shared" si="227"/>
        <v>0</v>
      </c>
      <c r="Y266" s="170">
        <f t="shared" si="227"/>
        <v>0</v>
      </c>
      <c r="Z266" s="170">
        <f t="shared" si="227"/>
        <v>0</v>
      </c>
      <c r="AA266" s="170">
        <f t="shared" si="227"/>
        <v>0</v>
      </c>
      <c r="AB266" s="170">
        <f t="shared" si="227"/>
        <v>0</v>
      </c>
      <c r="AC266" s="170">
        <f t="shared" si="227"/>
        <v>0</v>
      </c>
      <c r="AD266" s="170">
        <f t="shared" si="228"/>
        <v>0</v>
      </c>
      <c r="AE266" s="170">
        <f t="shared" si="228"/>
        <v>0</v>
      </c>
      <c r="AF266" s="170">
        <f t="shared" si="228"/>
        <v>0</v>
      </c>
      <c r="AG266" s="170">
        <f t="shared" si="228"/>
        <v>0</v>
      </c>
      <c r="AH266" s="170">
        <f t="shared" si="228"/>
        <v>0</v>
      </c>
      <c r="AI266" s="170">
        <f t="shared" si="228"/>
        <v>0</v>
      </c>
      <c r="AJ266" s="170">
        <f t="shared" si="228"/>
        <v>0</v>
      </c>
      <c r="AK266" s="170">
        <f t="shared" si="228"/>
        <v>0</v>
      </c>
      <c r="AL266" s="170">
        <f t="shared" si="228"/>
        <v>0</v>
      </c>
      <c r="AM266" s="170">
        <f t="shared" si="228"/>
        <v>0</v>
      </c>
      <c r="AN266" s="170">
        <f t="shared" si="229"/>
        <v>0</v>
      </c>
      <c r="AO266" s="170">
        <f t="shared" si="229"/>
        <v>0</v>
      </c>
      <c r="AP266" s="170">
        <f t="shared" si="229"/>
        <v>0</v>
      </c>
      <c r="AQ266" s="170">
        <f t="shared" si="229"/>
        <v>0</v>
      </c>
      <c r="AR266" s="170">
        <f t="shared" si="229"/>
        <v>0</v>
      </c>
      <c r="AS266" s="170">
        <f t="shared" si="229"/>
        <v>0</v>
      </c>
      <c r="AT266" s="170">
        <f t="shared" si="229"/>
        <v>0</v>
      </c>
      <c r="AU266" s="170">
        <f t="shared" si="229"/>
        <v>0</v>
      </c>
      <c r="AV266" s="170">
        <f t="shared" si="229"/>
        <v>0</v>
      </c>
      <c r="AW266" s="170">
        <f t="shared" si="229"/>
        <v>0</v>
      </c>
      <c r="AX266" s="170">
        <f t="shared" si="230"/>
        <v>0</v>
      </c>
      <c r="AY266" s="170">
        <f t="shared" si="230"/>
        <v>0</v>
      </c>
      <c r="AZ266" s="170">
        <f t="shared" si="230"/>
        <v>0</v>
      </c>
      <c r="BA266" s="170">
        <f t="shared" si="230"/>
        <v>0</v>
      </c>
      <c r="BB266" s="170">
        <f t="shared" si="230"/>
        <v>0</v>
      </c>
      <c r="BC266" s="170">
        <f t="shared" si="230"/>
        <v>0</v>
      </c>
      <c r="BD266" s="170">
        <f t="shared" si="230"/>
        <v>0</v>
      </c>
      <c r="BE266" s="170">
        <f t="shared" si="230"/>
        <v>0</v>
      </c>
      <c r="BF266" s="170">
        <f t="shared" si="230"/>
        <v>0</v>
      </c>
      <c r="BG266" s="170">
        <f t="shared" si="230"/>
        <v>0</v>
      </c>
      <c r="BH266" s="170">
        <f t="shared" si="231"/>
        <v>0</v>
      </c>
      <c r="BI266" s="170">
        <f t="shared" si="231"/>
        <v>0</v>
      </c>
      <c r="BJ266" s="170">
        <f t="shared" si="231"/>
        <v>0</v>
      </c>
      <c r="BK266" s="170">
        <f t="shared" si="231"/>
        <v>0</v>
      </c>
      <c r="BL266" s="170">
        <f t="shared" si="231"/>
        <v>0</v>
      </c>
      <c r="BM266" s="170">
        <f t="shared" si="231"/>
        <v>0</v>
      </c>
      <c r="BN266" s="170">
        <f t="shared" si="231"/>
        <v>0</v>
      </c>
      <c r="BO266" s="170">
        <f t="shared" si="231"/>
        <v>0</v>
      </c>
      <c r="BP266" s="170">
        <f t="shared" si="231"/>
        <v>0</v>
      </c>
      <c r="BQ266" s="170">
        <f t="shared" si="231"/>
        <v>0</v>
      </c>
      <c r="BR266" s="170">
        <f t="shared" si="232"/>
        <v>0</v>
      </c>
      <c r="BS266" s="170">
        <f t="shared" si="232"/>
        <v>0</v>
      </c>
      <c r="BT266" s="170">
        <f t="shared" si="232"/>
        <v>0</v>
      </c>
      <c r="BU266" s="170">
        <f t="shared" si="232"/>
        <v>0</v>
      </c>
      <c r="BV266" s="170">
        <f t="shared" si="232"/>
        <v>0</v>
      </c>
      <c r="BW266" s="170">
        <f t="shared" si="232"/>
        <v>0</v>
      </c>
      <c r="BX266" s="170">
        <f t="shared" si="232"/>
        <v>0</v>
      </c>
      <c r="BY266" s="170">
        <f t="shared" si="232"/>
        <v>0</v>
      </c>
      <c r="BZ266" s="170">
        <f t="shared" si="232"/>
        <v>0</v>
      </c>
      <c r="CA266" s="170">
        <f t="shared" si="232"/>
        <v>0</v>
      </c>
      <c r="CB266" s="170">
        <f t="shared" si="233"/>
        <v>0</v>
      </c>
      <c r="CC266" s="170">
        <f t="shared" si="233"/>
        <v>0</v>
      </c>
      <c r="CD266" s="170">
        <f t="shared" si="233"/>
        <v>0</v>
      </c>
      <c r="CE266" s="170">
        <f t="shared" si="233"/>
        <v>0</v>
      </c>
      <c r="CF266" s="170">
        <f t="shared" si="233"/>
        <v>0</v>
      </c>
      <c r="CG266" s="170">
        <f t="shared" si="233"/>
        <v>0</v>
      </c>
      <c r="CH266" s="170">
        <f t="shared" si="233"/>
        <v>0</v>
      </c>
    </row>
    <row r="267" spans="6:86" outlineLevel="1" x14ac:dyDescent="0.2">
      <c r="F267" s="96">
        <f>Ts_First_Fin_Yr-1+ROWS(F$215:F267)</f>
        <v>2076</v>
      </c>
      <c r="G267" s="18">
        <f t="shared" si="216"/>
        <v>5</v>
      </c>
      <c r="H267" s="45">
        <f t="shared" si="217"/>
        <v>0</v>
      </c>
      <c r="J267" s="170">
        <f t="shared" si="226"/>
        <v>0</v>
      </c>
      <c r="K267" s="170">
        <f t="shared" si="226"/>
        <v>0</v>
      </c>
      <c r="L267" s="170">
        <f t="shared" si="226"/>
        <v>0</v>
      </c>
      <c r="M267" s="170">
        <f t="shared" si="226"/>
        <v>0</v>
      </c>
      <c r="N267" s="170">
        <f t="shared" si="226"/>
        <v>0</v>
      </c>
      <c r="O267" s="170">
        <f t="shared" si="226"/>
        <v>0</v>
      </c>
      <c r="P267" s="170">
        <f t="shared" si="226"/>
        <v>0</v>
      </c>
      <c r="Q267" s="170">
        <f t="shared" si="226"/>
        <v>0</v>
      </c>
      <c r="R267" s="170">
        <f t="shared" si="226"/>
        <v>0</v>
      </c>
      <c r="S267" s="170">
        <f t="shared" si="226"/>
        <v>0</v>
      </c>
      <c r="T267" s="170">
        <f t="shared" si="227"/>
        <v>0</v>
      </c>
      <c r="U267" s="170">
        <f t="shared" si="227"/>
        <v>0</v>
      </c>
      <c r="V267" s="170">
        <f t="shared" si="227"/>
        <v>0</v>
      </c>
      <c r="W267" s="170">
        <f t="shared" si="227"/>
        <v>0</v>
      </c>
      <c r="X267" s="170">
        <f t="shared" si="227"/>
        <v>0</v>
      </c>
      <c r="Y267" s="170">
        <f t="shared" si="227"/>
        <v>0</v>
      </c>
      <c r="Z267" s="170">
        <f t="shared" si="227"/>
        <v>0</v>
      </c>
      <c r="AA267" s="170">
        <f t="shared" si="227"/>
        <v>0</v>
      </c>
      <c r="AB267" s="170">
        <f t="shared" si="227"/>
        <v>0</v>
      </c>
      <c r="AC267" s="170">
        <f t="shared" si="227"/>
        <v>0</v>
      </c>
      <c r="AD267" s="170">
        <f t="shared" si="228"/>
        <v>0</v>
      </c>
      <c r="AE267" s="170">
        <f t="shared" si="228"/>
        <v>0</v>
      </c>
      <c r="AF267" s="170">
        <f t="shared" si="228"/>
        <v>0</v>
      </c>
      <c r="AG267" s="170">
        <f t="shared" si="228"/>
        <v>0</v>
      </c>
      <c r="AH267" s="170">
        <f t="shared" si="228"/>
        <v>0</v>
      </c>
      <c r="AI267" s="170">
        <f t="shared" si="228"/>
        <v>0</v>
      </c>
      <c r="AJ267" s="170">
        <f t="shared" si="228"/>
        <v>0</v>
      </c>
      <c r="AK267" s="170">
        <f t="shared" si="228"/>
        <v>0</v>
      </c>
      <c r="AL267" s="170">
        <f t="shared" si="228"/>
        <v>0</v>
      </c>
      <c r="AM267" s="170">
        <f t="shared" si="228"/>
        <v>0</v>
      </c>
      <c r="AN267" s="170">
        <f t="shared" si="229"/>
        <v>0</v>
      </c>
      <c r="AO267" s="170">
        <f t="shared" si="229"/>
        <v>0</v>
      </c>
      <c r="AP267" s="170">
        <f t="shared" si="229"/>
        <v>0</v>
      </c>
      <c r="AQ267" s="170">
        <f t="shared" si="229"/>
        <v>0</v>
      </c>
      <c r="AR267" s="170">
        <f t="shared" si="229"/>
        <v>0</v>
      </c>
      <c r="AS267" s="170">
        <f t="shared" si="229"/>
        <v>0</v>
      </c>
      <c r="AT267" s="170">
        <f t="shared" si="229"/>
        <v>0</v>
      </c>
      <c r="AU267" s="170">
        <f t="shared" si="229"/>
        <v>0</v>
      </c>
      <c r="AV267" s="170">
        <f t="shared" si="229"/>
        <v>0</v>
      </c>
      <c r="AW267" s="170">
        <f t="shared" si="229"/>
        <v>0</v>
      </c>
      <c r="AX267" s="170">
        <f t="shared" si="230"/>
        <v>0</v>
      </c>
      <c r="AY267" s="170">
        <f t="shared" si="230"/>
        <v>0</v>
      </c>
      <c r="AZ267" s="170">
        <f t="shared" si="230"/>
        <v>0</v>
      </c>
      <c r="BA267" s="170">
        <f t="shared" si="230"/>
        <v>0</v>
      </c>
      <c r="BB267" s="170">
        <f t="shared" si="230"/>
        <v>0</v>
      </c>
      <c r="BC267" s="170">
        <f t="shared" si="230"/>
        <v>0</v>
      </c>
      <c r="BD267" s="170">
        <f t="shared" si="230"/>
        <v>0</v>
      </c>
      <c r="BE267" s="170">
        <f t="shared" si="230"/>
        <v>0</v>
      </c>
      <c r="BF267" s="170">
        <f t="shared" si="230"/>
        <v>0</v>
      </c>
      <c r="BG267" s="170">
        <f t="shared" si="230"/>
        <v>0</v>
      </c>
      <c r="BH267" s="170">
        <f t="shared" si="231"/>
        <v>0</v>
      </c>
      <c r="BI267" s="170">
        <f t="shared" si="231"/>
        <v>0</v>
      </c>
      <c r="BJ267" s="170">
        <f t="shared" si="231"/>
        <v>0</v>
      </c>
      <c r="BK267" s="170">
        <f t="shared" si="231"/>
        <v>0</v>
      </c>
      <c r="BL267" s="170">
        <f t="shared" si="231"/>
        <v>0</v>
      </c>
      <c r="BM267" s="170">
        <f t="shared" si="231"/>
        <v>0</v>
      </c>
      <c r="BN267" s="170">
        <f t="shared" si="231"/>
        <v>0</v>
      </c>
      <c r="BO267" s="170">
        <f t="shared" si="231"/>
        <v>0</v>
      </c>
      <c r="BP267" s="170">
        <f t="shared" si="231"/>
        <v>0</v>
      </c>
      <c r="BQ267" s="170">
        <f t="shared" si="231"/>
        <v>0</v>
      </c>
      <c r="BR267" s="170">
        <f t="shared" si="232"/>
        <v>0</v>
      </c>
      <c r="BS267" s="170">
        <f t="shared" si="232"/>
        <v>0</v>
      </c>
      <c r="BT267" s="170">
        <f t="shared" si="232"/>
        <v>0</v>
      </c>
      <c r="BU267" s="170">
        <f t="shared" si="232"/>
        <v>0</v>
      </c>
      <c r="BV267" s="170">
        <f t="shared" si="232"/>
        <v>0</v>
      </c>
      <c r="BW267" s="170">
        <f t="shared" si="232"/>
        <v>0</v>
      </c>
      <c r="BX267" s="170">
        <f t="shared" si="232"/>
        <v>0</v>
      </c>
      <c r="BY267" s="170">
        <f t="shared" si="232"/>
        <v>0</v>
      </c>
      <c r="BZ267" s="170">
        <f t="shared" si="232"/>
        <v>0</v>
      </c>
      <c r="CA267" s="170">
        <f t="shared" si="232"/>
        <v>0</v>
      </c>
      <c r="CB267" s="170">
        <f t="shared" si="233"/>
        <v>0</v>
      </c>
      <c r="CC267" s="170">
        <f t="shared" si="233"/>
        <v>0</v>
      </c>
      <c r="CD267" s="170">
        <f t="shared" si="233"/>
        <v>0</v>
      </c>
      <c r="CE267" s="170">
        <f t="shared" si="233"/>
        <v>0</v>
      </c>
      <c r="CF267" s="170">
        <f t="shared" si="233"/>
        <v>0</v>
      </c>
      <c r="CG267" s="170">
        <f t="shared" si="233"/>
        <v>0</v>
      </c>
      <c r="CH267" s="170">
        <f t="shared" si="233"/>
        <v>0</v>
      </c>
    </row>
    <row r="268" spans="6:86" outlineLevel="1" x14ac:dyDescent="0.2">
      <c r="F268" s="96">
        <f>Ts_First_Fin_Yr-1+ROWS(F$215:F268)</f>
        <v>2077</v>
      </c>
      <c r="G268" s="18">
        <f t="shared" si="216"/>
        <v>5</v>
      </c>
      <c r="H268" s="45">
        <f t="shared" si="217"/>
        <v>0</v>
      </c>
      <c r="J268" s="170">
        <f t="shared" si="226"/>
        <v>0</v>
      </c>
      <c r="K268" s="170">
        <f t="shared" si="226"/>
        <v>0</v>
      </c>
      <c r="L268" s="170">
        <f t="shared" si="226"/>
        <v>0</v>
      </c>
      <c r="M268" s="170">
        <f t="shared" si="226"/>
        <v>0</v>
      </c>
      <c r="N268" s="170">
        <f t="shared" si="226"/>
        <v>0</v>
      </c>
      <c r="O268" s="170">
        <f t="shared" si="226"/>
        <v>0</v>
      </c>
      <c r="P268" s="170">
        <f t="shared" si="226"/>
        <v>0</v>
      </c>
      <c r="Q268" s="170">
        <f t="shared" si="226"/>
        <v>0</v>
      </c>
      <c r="R268" s="170">
        <f t="shared" si="226"/>
        <v>0</v>
      </c>
      <c r="S268" s="170">
        <f t="shared" si="226"/>
        <v>0</v>
      </c>
      <c r="T268" s="170">
        <f t="shared" si="227"/>
        <v>0</v>
      </c>
      <c r="U268" s="170">
        <f t="shared" si="227"/>
        <v>0</v>
      </c>
      <c r="V268" s="170">
        <f t="shared" si="227"/>
        <v>0</v>
      </c>
      <c r="W268" s="170">
        <f t="shared" si="227"/>
        <v>0</v>
      </c>
      <c r="X268" s="170">
        <f t="shared" si="227"/>
        <v>0</v>
      </c>
      <c r="Y268" s="170">
        <f t="shared" si="227"/>
        <v>0</v>
      </c>
      <c r="Z268" s="170">
        <f t="shared" si="227"/>
        <v>0</v>
      </c>
      <c r="AA268" s="170">
        <f t="shared" si="227"/>
        <v>0</v>
      </c>
      <c r="AB268" s="170">
        <f t="shared" si="227"/>
        <v>0</v>
      </c>
      <c r="AC268" s="170">
        <f t="shared" si="227"/>
        <v>0</v>
      </c>
      <c r="AD268" s="170">
        <f t="shared" si="228"/>
        <v>0</v>
      </c>
      <c r="AE268" s="170">
        <f t="shared" si="228"/>
        <v>0</v>
      </c>
      <c r="AF268" s="170">
        <f t="shared" si="228"/>
        <v>0</v>
      </c>
      <c r="AG268" s="170">
        <f t="shared" si="228"/>
        <v>0</v>
      </c>
      <c r="AH268" s="170">
        <f t="shared" si="228"/>
        <v>0</v>
      </c>
      <c r="AI268" s="170">
        <f t="shared" si="228"/>
        <v>0</v>
      </c>
      <c r="AJ268" s="170">
        <f t="shared" si="228"/>
        <v>0</v>
      </c>
      <c r="AK268" s="170">
        <f t="shared" si="228"/>
        <v>0</v>
      </c>
      <c r="AL268" s="170">
        <f t="shared" si="228"/>
        <v>0</v>
      </c>
      <c r="AM268" s="170">
        <f t="shared" si="228"/>
        <v>0</v>
      </c>
      <c r="AN268" s="170">
        <f t="shared" si="229"/>
        <v>0</v>
      </c>
      <c r="AO268" s="170">
        <f t="shared" si="229"/>
        <v>0</v>
      </c>
      <c r="AP268" s="170">
        <f t="shared" si="229"/>
        <v>0</v>
      </c>
      <c r="AQ268" s="170">
        <f t="shared" si="229"/>
        <v>0</v>
      </c>
      <c r="AR268" s="170">
        <f t="shared" si="229"/>
        <v>0</v>
      </c>
      <c r="AS268" s="170">
        <f t="shared" si="229"/>
        <v>0</v>
      </c>
      <c r="AT268" s="170">
        <f t="shared" si="229"/>
        <v>0</v>
      </c>
      <c r="AU268" s="170">
        <f t="shared" si="229"/>
        <v>0</v>
      </c>
      <c r="AV268" s="170">
        <f t="shared" si="229"/>
        <v>0</v>
      </c>
      <c r="AW268" s="170">
        <f t="shared" si="229"/>
        <v>0</v>
      </c>
      <c r="AX268" s="170">
        <f t="shared" si="230"/>
        <v>0</v>
      </c>
      <c r="AY268" s="170">
        <f t="shared" si="230"/>
        <v>0</v>
      </c>
      <c r="AZ268" s="170">
        <f t="shared" si="230"/>
        <v>0</v>
      </c>
      <c r="BA268" s="170">
        <f t="shared" si="230"/>
        <v>0</v>
      </c>
      <c r="BB268" s="170">
        <f t="shared" si="230"/>
        <v>0</v>
      </c>
      <c r="BC268" s="170">
        <f t="shared" si="230"/>
        <v>0</v>
      </c>
      <c r="BD268" s="170">
        <f t="shared" si="230"/>
        <v>0</v>
      </c>
      <c r="BE268" s="170">
        <f t="shared" si="230"/>
        <v>0</v>
      </c>
      <c r="BF268" s="170">
        <f t="shared" si="230"/>
        <v>0</v>
      </c>
      <c r="BG268" s="170">
        <f t="shared" si="230"/>
        <v>0</v>
      </c>
      <c r="BH268" s="170">
        <f t="shared" si="231"/>
        <v>0</v>
      </c>
      <c r="BI268" s="170">
        <f t="shared" si="231"/>
        <v>0</v>
      </c>
      <c r="BJ268" s="170">
        <f t="shared" si="231"/>
        <v>0</v>
      </c>
      <c r="BK268" s="170">
        <f t="shared" si="231"/>
        <v>0</v>
      </c>
      <c r="BL268" s="170">
        <f t="shared" si="231"/>
        <v>0</v>
      </c>
      <c r="BM268" s="170">
        <f t="shared" si="231"/>
        <v>0</v>
      </c>
      <c r="BN268" s="170">
        <f t="shared" si="231"/>
        <v>0</v>
      </c>
      <c r="BO268" s="170">
        <f t="shared" si="231"/>
        <v>0</v>
      </c>
      <c r="BP268" s="170">
        <f t="shared" si="231"/>
        <v>0</v>
      </c>
      <c r="BQ268" s="170">
        <f t="shared" si="231"/>
        <v>0</v>
      </c>
      <c r="BR268" s="170">
        <f t="shared" si="232"/>
        <v>0</v>
      </c>
      <c r="BS268" s="170">
        <f t="shared" si="232"/>
        <v>0</v>
      </c>
      <c r="BT268" s="170">
        <f t="shared" si="232"/>
        <v>0</v>
      </c>
      <c r="BU268" s="170">
        <f t="shared" si="232"/>
        <v>0</v>
      </c>
      <c r="BV268" s="170">
        <f t="shared" si="232"/>
        <v>0</v>
      </c>
      <c r="BW268" s="170">
        <f t="shared" si="232"/>
        <v>0</v>
      </c>
      <c r="BX268" s="170">
        <f t="shared" si="232"/>
        <v>0</v>
      </c>
      <c r="BY268" s="170">
        <f t="shared" si="232"/>
        <v>0</v>
      </c>
      <c r="BZ268" s="170">
        <f t="shared" si="232"/>
        <v>0</v>
      </c>
      <c r="CA268" s="170">
        <f t="shared" si="232"/>
        <v>0</v>
      </c>
      <c r="CB268" s="170">
        <f t="shared" si="233"/>
        <v>0</v>
      </c>
      <c r="CC268" s="170">
        <f t="shared" si="233"/>
        <v>0</v>
      </c>
      <c r="CD268" s="170">
        <f t="shared" si="233"/>
        <v>0</v>
      </c>
      <c r="CE268" s="170">
        <f t="shared" si="233"/>
        <v>0</v>
      </c>
      <c r="CF268" s="170">
        <f t="shared" si="233"/>
        <v>0</v>
      </c>
      <c r="CG268" s="170">
        <f t="shared" si="233"/>
        <v>0</v>
      </c>
      <c r="CH268" s="170">
        <f t="shared" si="233"/>
        <v>0</v>
      </c>
    </row>
    <row r="269" spans="6:86" outlineLevel="1" x14ac:dyDescent="0.2">
      <c r="F269" s="96">
        <f>Ts_First_Fin_Yr-1+ROWS(F$215:F269)</f>
        <v>2078</v>
      </c>
      <c r="G269" s="18">
        <f t="shared" si="216"/>
        <v>5</v>
      </c>
      <c r="H269" s="45">
        <f t="shared" si="217"/>
        <v>0</v>
      </c>
      <c r="J269" s="170">
        <f t="shared" si="226"/>
        <v>0</v>
      </c>
      <c r="K269" s="170">
        <f t="shared" si="226"/>
        <v>0</v>
      </c>
      <c r="L269" s="170">
        <f t="shared" si="226"/>
        <v>0</v>
      </c>
      <c r="M269" s="170">
        <f t="shared" si="226"/>
        <v>0</v>
      </c>
      <c r="N269" s="170">
        <f t="shared" si="226"/>
        <v>0</v>
      </c>
      <c r="O269" s="170">
        <f t="shared" si="226"/>
        <v>0</v>
      </c>
      <c r="P269" s="170">
        <f t="shared" si="226"/>
        <v>0</v>
      </c>
      <c r="Q269" s="170">
        <f t="shared" si="226"/>
        <v>0</v>
      </c>
      <c r="R269" s="170">
        <f t="shared" si="226"/>
        <v>0</v>
      </c>
      <c r="S269" s="170">
        <f t="shared" si="226"/>
        <v>0</v>
      </c>
      <c r="T269" s="170">
        <f t="shared" si="227"/>
        <v>0</v>
      </c>
      <c r="U269" s="170">
        <f t="shared" si="227"/>
        <v>0</v>
      </c>
      <c r="V269" s="170">
        <f t="shared" si="227"/>
        <v>0</v>
      </c>
      <c r="W269" s="170">
        <f t="shared" si="227"/>
        <v>0</v>
      </c>
      <c r="X269" s="170">
        <f t="shared" si="227"/>
        <v>0</v>
      </c>
      <c r="Y269" s="170">
        <f t="shared" si="227"/>
        <v>0</v>
      </c>
      <c r="Z269" s="170">
        <f t="shared" si="227"/>
        <v>0</v>
      </c>
      <c r="AA269" s="170">
        <f t="shared" si="227"/>
        <v>0</v>
      </c>
      <c r="AB269" s="170">
        <f t="shared" si="227"/>
        <v>0</v>
      </c>
      <c r="AC269" s="170">
        <f t="shared" si="227"/>
        <v>0</v>
      </c>
      <c r="AD269" s="170">
        <f t="shared" si="228"/>
        <v>0</v>
      </c>
      <c r="AE269" s="170">
        <f t="shared" si="228"/>
        <v>0</v>
      </c>
      <c r="AF269" s="170">
        <f t="shared" si="228"/>
        <v>0</v>
      </c>
      <c r="AG269" s="170">
        <f t="shared" si="228"/>
        <v>0</v>
      </c>
      <c r="AH269" s="170">
        <f t="shared" si="228"/>
        <v>0</v>
      </c>
      <c r="AI269" s="170">
        <f t="shared" si="228"/>
        <v>0</v>
      </c>
      <c r="AJ269" s="170">
        <f t="shared" si="228"/>
        <v>0</v>
      </c>
      <c r="AK269" s="170">
        <f t="shared" si="228"/>
        <v>0</v>
      </c>
      <c r="AL269" s="170">
        <f t="shared" si="228"/>
        <v>0</v>
      </c>
      <c r="AM269" s="170">
        <f t="shared" si="228"/>
        <v>0</v>
      </c>
      <c r="AN269" s="170">
        <f t="shared" si="229"/>
        <v>0</v>
      </c>
      <c r="AO269" s="170">
        <f t="shared" si="229"/>
        <v>0</v>
      </c>
      <c r="AP269" s="170">
        <f t="shared" si="229"/>
        <v>0</v>
      </c>
      <c r="AQ269" s="170">
        <f t="shared" si="229"/>
        <v>0</v>
      </c>
      <c r="AR269" s="170">
        <f t="shared" si="229"/>
        <v>0</v>
      </c>
      <c r="AS269" s="170">
        <f t="shared" si="229"/>
        <v>0</v>
      </c>
      <c r="AT269" s="170">
        <f t="shared" si="229"/>
        <v>0</v>
      </c>
      <c r="AU269" s="170">
        <f t="shared" si="229"/>
        <v>0</v>
      </c>
      <c r="AV269" s="170">
        <f t="shared" si="229"/>
        <v>0</v>
      </c>
      <c r="AW269" s="170">
        <f t="shared" si="229"/>
        <v>0</v>
      </c>
      <c r="AX269" s="170">
        <f t="shared" si="230"/>
        <v>0</v>
      </c>
      <c r="AY269" s="170">
        <f t="shared" si="230"/>
        <v>0</v>
      </c>
      <c r="AZ269" s="170">
        <f t="shared" si="230"/>
        <v>0</v>
      </c>
      <c r="BA269" s="170">
        <f t="shared" si="230"/>
        <v>0</v>
      </c>
      <c r="BB269" s="170">
        <f t="shared" si="230"/>
        <v>0</v>
      </c>
      <c r="BC269" s="170">
        <f t="shared" si="230"/>
        <v>0</v>
      </c>
      <c r="BD269" s="170">
        <f t="shared" si="230"/>
        <v>0</v>
      </c>
      <c r="BE269" s="170">
        <f t="shared" si="230"/>
        <v>0</v>
      </c>
      <c r="BF269" s="170">
        <f t="shared" si="230"/>
        <v>0</v>
      </c>
      <c r="BG269" s="170">
        <f t="shared" si="230"/>
        <v>0</v>
      </c>
      <c r="BH269" s="170">
        <f t="shared" si="231"/>
        <v>0</v>
      </c>
      <c r="BI269" s="170">
        <f t="shared" si="231"/>
        <v>0</v>
      </c>
      <c r="BJ269" s="170">
        <f t="shared" si="231"/>
        <v>0</v>
      </c>
      <c r="BK269" s="170">
        <f t="shared" si="231"/>
        <v>0</v>
      </c>
      <c r="BL269" s="170">
        <f t="shared" si="231"/>
        <v>0</v>
      </c>
      <c r="BM269" s="170">
        <f t="shared" si="231"/>
        <v>0</v>
      </c>
      <c r="BN269" s="170">
        <f t="shared" si="231"/>
        <v>0</v>
      </c>
      <c r="BO269" s="170">
        <f t="shared" si="231"/>
        <v>0</v>
      </c>
      <c r="BP269" s="170">
        <f t="shared" si="231"/>
        <v>0</v>
      </c>
      <c r="BQ269" s="170">
        <f t="shared" si="231"/>
        <v>0</v>
      </c>
      <c r="BR269" s="170">
        <f t="shared" si="232"/>
        <v>0</v>
      </c>
      <c r="BS269" s="170">
        <f t="shared" si="232"/>
        <v>0</v>
      </c>
      <c r="BT269" s="170">
        <f t="shared" si="232"/>
        <v>0</v>
      </c>
      <c r="BU269" s="170">
        <f t="shared" si="232"/>
        <v>0</v>
      </c>
      <c r="BV269" s="170">
        <f t="shared" si="232"/>
        <v>0</v>
      </c>
      <c r="BW269" s="170">
        <f t="shared" si="232"/>
        <v>0</v>
      </c>
      <c r="BX269" s="170">
        <f t="shared" si="232"/>
        <v>0</v>
      </c>
      <c r="BY269" s="170">
        <f t="shared" si="232"/>
        <v>0</v>
      </c>
      <c r="BZ269" s="170">
        <f t="shared" si="232"/>
        <v>0</v>
      </c>
      <c r="CA269" s="170">
        <f t="shared" si="232"/>
        <v>0</v>
      </c>
      <c r="CB269" s="170">
        <f t="shared" si="233"/>
        <v>0</v>
      </c>
      <c r="CC269" s="170">
        <f t="shared" si="233"/>
        <v>0</v>
      </c>
      <c r="CD269" s="170">
        <f t="shared" si="233"/>
        <v>0</v>
      </c>
      <c r="CE269" s="170">
        <f t="shared" si="233"/>
        <v>0</v>
      </c>
      <c r="CF269" s="170">
        <f t="shared" si="233"/>
        <v>0</v>
      </c>
      <c r="CG269" s="170">
        <f t="shared" si="233"/>
        <v>0</v>
      </c>
      <c r="CH269" s="170">
        <f t="shared" si="233"/>
        <v>0</v>
      </c>
    </row>
    <row r="270" spans="6:86" outlineLevel="1" x14ac:dyDescent="0.2">
      <c r="F270" s="96">
        <f>Ts_First_Fin_Yr-1+ROWS(F$215:F270)</f>
        <v>2079</v>
      </c>
      <c r="G270" s="18">
        <f t="shared" si="216"/>
        <v>5</v>
      </c>
      <c r="H270" s="45">
        <f t="shared" si="217"/>
        <v>0</v>
      </c>
      <c r="J270" s="170">
        <f t="shared" si="226"/>
        <v>0</v>
      </c>
      <c r="K270" s="170">
        <f t="shared" si="226"/>
        <v>0</v>
      </c>
      <c r="L270" s="170">
        <f t="shared" si="226"/>
        <v>0</v>
      </c>
      <c r="M270" s="170">
        <f t="shared" si="226"/>
        <v>0</v>
      </c>
      <c r="N270" s="170">
        <f t="shared" si="226"/>
        <v>0</v>
      </c>
      <c r="O270" s="170">
        <f t="shared" si="226"/>
        <v>0</v>
      </c>
      <c r="P270" s="170">
        <f t="shared" si="226"/>
        <v>0</v>
      </c>
      <c r="Q270" s="170">
        <f t="shared" si="226"/>
        <v>0</v>
      </c>
      <c r="R270" s="170">
        <f t="shared" si="226"/>
        <v>0</v>
      </c>
      <c r="S270" s="170">
        <f t="shared" si="226"/>
        <v>0</v>
      </c>
      <c r="T270" s="170">
        <f t="shared" si="227"/>
        <v>0</v>
      </c>
      <c r="U270" s="170">
        <f t="shared" si="227"/>
        <v>0</v>
      </c>
      <c r="V270" s="170">
        <f t="shared" si="227"/>
        <v>0</v>
      </c>
      <c r="W270" s="170">
        <f t="shared" si="227"/>
        <v>0</v>
      </c>
      <c r="X270" s="170">
        <f t="shared" si="227"/>
        <v>0</v>
      </c>
      <c r="Y270" s="170">
        <f t="shared" si="227"/>
        <v>0</v>
      </c>
      <c r="Z270" s="170">
        <f t="shared" si="227"/>
        <v>0</v>
      </c>
      <c r="AA270" s="170">
        <f t="shared" si="227"/>
        <v>0</v>
      </c>
      <c r="AB270" s="170">
        <f t="shared" si="227"/>
        <v>0</v>
      </c>
      <c r="AC270" s="170">
        <f t="shared" si="227"/>
        <v>0</v>
      </c>
      <c r="AD270" s="170">
        <f t="shared" si="228"/>
        <v>0</v>
      </c>
      <c r="AE270" s="170">
        <f t="shared" si="228"/>
        <v>0</v>
      </c>
      <c r="AF270" s="170">
        <f t="shared" si="228"/>
        <v>0</v>
      </c>
      <c r="AG270" s="170">
        <f t="shared" si="228"/>
        <v>0</v>
      </c>
      <c r="AH270" s="170">
        <f t="shared" si="228"/>
        <v>0</v>
      </c>
      <c r="AI270" s="170">
        <f t="shared" si="228"/>
        <v>0</v>
      </c>
      <c r="AJ270" s="170">
        <f t="shared" si="228"/>
        <v>0</v>
      </c>
      <c r="AK270" s="170">
        <f t="shared" si="228"/>
        <v>0</v>
      </c>
      <c r="AL270" s="170">
        <f t="shared" si="228"/>
        <v>0</v>
      </c>
      <c r="AM270" s="170">
        <f t="shared" si="228"/>
        <v>0</v>
      </c>
      <c r="AN270" s="170">
        <f t="shared" si="229"/>
        <v>0</v>
      </c>
      <c r="AO270" s="170">
        <f t="shared" si="229"/>
        <v>0</v>
      </c>
      <c r="AP270" s="170">
        <f t="shared" si="229"/>
        <v>0</v>
      </c>
      <c r="AQ270" s="170">
        <f t="shared" si="229"/>
        <v>0</v>
      </c>
      <c r="AR270" s="170">
        <f t="shared" si="229"/>
        <v>0</v>
      </c>
      <c r="AS270" s="170">
        <f t="shared" si="229"/>
        <v>0</v>
      </c>
      <c r="AT270" s="170">
        <f t="shared" si="229"/>
        <v>0</v>
      </c>
      <c r="AU270" s="170">
        <f t="shared" si="229"/>
        <v>0</v>
      </c>
      <c r="AV270" s="170">
        <f t="shared" si="229"/>
        <v>0</v>
      </c>
      <c r="AW270" s="170">
        <f t="shared" si="229"/>
        <v>0</v>
      </c>
      <c r="AX270" s="170">
        <f t="shared" si="230"/>
        <v>0</v>
      </c>
      <c r="AY270" s="170">
        <f t="shared" si="230"/>
        <v>0</v>
      </c>
      <c r="AZ270" s="170">
        <f t="shared" si="230"/>
        <v>0</v>
      </c>
      <c r="BA270" s="170">
        <f t="shared" si="230"/>
        <v>0</v>
      </c>
      <c r="BB270" s="170">
        <f t="shared" si="230"/>
        <v>0</v>
      </c>
      <c r="BC270" s="170">
        <f t="shared" si="230"/>
        <v>0</v>
      </c>
      <c r="BD270" s="170">
        <f t="shared" si="230"/>
        <v>0</v>
      </c>
      <c r="BE270" s="170">
        <f t="shared" si="230"/>
        <v>0</v>
      </c>
      <c r="BF270" s="170">
        <f t="shared" si="230"/>
        <v>0</v>
      </c>
      <c r="BG270" s="170">
        <f t="shared" si="230"/>
        <v>0</v>
      </c>
      <c r="BH270" s="170">
        <f t="shared" si="231"/>
        <v>0</v>
      </c>
      <c r="BI270" s="170">
        <f t="shared" si="231"/>
        <v>0</v>
      </c>
      <c r="BJ270" s="170">
        <f t="shared" si="231"/>
        <v>0</v>
      </c>
      <c r="BK270" s="170">
        <f t="shared" si="231"/>
        <v>0</v>
      </c>
      <c r="BL270" s="170">
        <f t="shared" si="231"/>
        <v>0</v>
      </c>
      <c r="BM270" s="170">
        <f t="shared" si="231"/>
        <v>0</v>
      </c>
      <c r="BN270" s="170">
        <f t="shared" si="231"/>
        <v>0</v>
      </c>
      <c r="BO270" s="170">
        <f t="shared" si="231"/>
        <v>0</v>
      </c>
      <c r="BP270" s="170">
        <f t="shared" si="231"/>
        <v>0</v>
      </c>
      <c r="BQ270" s="170">
        <f t="shared" si="231"/>
        <v>0</v>
      </c>
      <c r="BR270" s="170">
        <f t="shared" si="232"/>
        <v>0</v>
      </c>
      <c r="BS270" s="170">
        <f t="shared" si="232"/>
        <v>0</v>
      </c>
      <c r="BT270" s="170">
        <f t="shared" si="232"/>
        <v>0</v>
      </c>
      <c r="BU270" s="170">
        <f t="shared" si="232"/>
        <v>0</v>
      </c>
      <c r="BV270" s="170">
        <f t="shared" si="232"/>
        <v>0</v>
      </c>
      <c r="BW270" s="170">
        <f t="shared" si="232"/>
        <v>0</v>
      </c>
      <c r="BX270" s="170">
        <f t="shared" si="232"/>
        <v>0</v>
      </c>
      <c r="BY270" s="170">
        <f t="shared" si="232"/>
        <v>0</v>
      </c>
      <c r="BZ270" s="170">
        <f t="shared" si="232"/>
        <v>0</v>
      </c>
      <c r="CA270" s="170">
        <f t="shared" si="232"/>
        <v>0</v>
      </c>
      <c r="CB270" s="170">
        <f t="shared" si="233"/>
        <v>0</v>
      </c>
      <c r="CC270" s="170">
        <f t="shared" si="233"/>
        <v>0</v>
      </c>
      <c r="CD270" s="170">
        <f t="shared" si="233"/>
        <v>0</v>
      </c>
      <c r="CE270" s="170">
        <f t="shared" si="233"/>
        <v>0</v>
      </c>
      <c r="CF270" s="170">
        <f t="shared" si="233"/>
        <v>0</v>
      </c>
      <c r="CG270" s="170">
        <f t="shared" si="233"/>
        <v>0</v>
      </c>
      <c r="CH270" s="170">
        <f t="shared" si="233"/>
        <v>0</v>
      </c>
    </row>
    <row r="271" spans="6:86" outlineLevel="1" x14ac:dyDescent="0.2">
      <c r="F271" s="96">
        <f>Ts_First_Fin_Yr-1+ROWS(F$215:F271)</f>
        <v>2080</v>
      </c>
      <c r="G271" s="18">
        <f t="shared" si="216"/>
        <v>5</v>
      </c>
      <c r="H271" s="45">
        <f t="shared" si="217"/>
        <v>0</v>
      </c>
      <c r="J271" s="170">
        <f t="shared" si="226"/>
        <v>0</v>
      </c>
      <c r="K271" s="170">
        <f t="shared" si="226"/>
        <v>0</v>
      </c>
      <c r="L271" s="170">
        <f t="shared" si="226"/>
        <v>0</v>
      </c>
      <c r="M271" s="170">
        <f t="shared" si="226"/>
        <v>0</v>
      </c>
      <c r="N271" s="170">
        <f t="shared" si="226"/>
        <v>0</v>
      </c>
      <c r="O271" s="170">
        <f t="shared" si="226"/>
        <v>0</v>
      </c>
      <c r="P271" s="170">
        <f t="shared" si="226"/>
        <v>0</v>
      </c>
      <c r="Q271" s="170">
        <f t="shared" si="226"/>
        <v>0</v>
      </c>
      <c r="R271" s="170">
        <f t="shared" si="226"/>
        <v>0</v>
      </c>
      <c r="S271" s="170">
        <f t="shared" si="226"/>
        <v>0</v>
      </c>
      <c r="T271" s="170">
        <f t="shared" si="227"/>
        <v>0</v>
      </c>
      <c r="U271" s="170">
        <f t="shared" si="227"/>
        <v>0</v>
      </c>
      <c r="V271" s="170">
        <f t="shared" si="227"/>
        <v>0</v>
      </c>
      <c r="W271" s="170">
        <f t="shared" si="227"/>
        <v>0</v>
      </c>
      <c r="X271" s="170">
        <f t="shared" si="227"/>
        <v>0</v>
      </c>
      <c r="Y271" s="170">
        <f t="shared" si="227"/>
        <v>0</v>
      </c>
      <c r="Z271" s="170">
        <f t="shared" si="227"/>
        <v>0</v>
      </c>
      <c r="AA271" s="170">
        <f t="shared" si="227"/>
        <v>0</v>
      </c>
      <c r="AB271" s="170">
        <f t="shared" si="227"/>
        <v>0</v>
      </c>
      <c r="AC271" s="170">
        <f t="shared" si="227"/>
        <v>0</v>
      </c>
      <c r="AD271" s="170">
        <f t="shared" si="228"/>
        <v>0</v>
      </c>
      <c r="AE271" s="170">
        <f t="shared" si="228"/>
        <v>0</v>
      </c>
      <c r="AF271" s="170">
        <f t="shared" si="228"/>
        <v>0</v>
      </c>
      <c r="AG271" s="170">
        <f t="shared" si="228"/>
        <v>0</v>
      </c>
      <c r="AH271" s="170">
        <f t="shared" si="228"/>
        <v>0</v>
      </c>
      <c r="AI271" s="170">
        <f t="shared" si="228"/>
        <v>0</v>
      </c>
      <c r="AJ271" s="170">
        <f t="shared" si="228"/>
        <v>0</v>
      </c>
      <c r="AK271" s="170">
        <f t="shared" si="228"/>
        <v>0</v>
      </c>
      <c r="AL271" s="170">
        <f t="shared" si="228"/>
        <v>0</v>
      </c>
      <c r="AM271" s="170">
        <f t="shared" si="228"/>
        <v>0</v>
      </c>
      <c r="AN271" s="170">
        <f t="shared" si="229"/>
        <v>0</v>
      </c>
      <c r="AO271" s="170">
        <f t="shared" si="229"/>
        <v>0</v>
      </c>
      <c r="AP271" s="170">
        <f t="shared" si="229"/>
        <v>0</v>
      </c>
      <c r="AQ271" s="170">
        <f t="shared" si="229"/>
        <v>0</v>
      </c>
      <c r="AR271" s="170">
        <f t="shared" si="229"/>
        <v>0</v>
      </c>
      <c r="AS271" s="170">
        <f t="shared" si="229"/>
        <v>0</v>
      </c>
      <c r="AT271" s="170">
        <f t="shared" si="229"/>
        <v>0</v>
      </c>
      <c r="AU271" s="170">
        <f t="shared" si="229"/>
        <v>0</v>
      </c>
      <c r="AV271" s="170">
        <f t="shared" si="229"/>
        <v>0</v>
      </c>
      <c r="AW271" s="170">
        <f t="shared" si="229"/>
        <v>0</v>
      </c>
      <c r="AX271" s="170">
        <f t="shared" si="230"/>
        <v>0</v>
      </c>
      <c r="AY271" s="170">
        <f t="shared" si="230"/>
        <v>0</v>
      </c>
      <c r="AZ271" s="170">
        <f t="shared" si="230"/>
        <v>0</v>
      </c>
      <c r="BA271" s="170">
        <f t="shared" si="230"/>
        <v>0</v>
      </c>
      <c r="BB271" s="170">
        <f t="shared" si="230"/>
        <v>0</v>
      </c>
      <c r="BC271" s="170">
        <f t="shared" si="230"/>
        <v>0</v>
      </c>
      <c r="BD271" s="170">
        <f t="shared" si="230"/>
        <v>0</v>
      </c>
      <c r="BE271" s="170">
        <f t="shared" si="230"/>
        <v>0</v>
      </c>
      <c r="BF271" s="170">
        <f t="shared" si="230"/>
        <v>0</v>
      </c>
      <c r="BG271" s="170">
        <f t="shared" si="230"/>
        <v>0</v>
      </c>
      <c r="BH271" s="170">
        <f t="shared" si="231"/>
        <v>0</v>
      </c>
      <c r="BI271" s="170">
        <f t="shared" si="231"/>
        <v>0</v>
      </c>
      <c r="BJ271" s="170">
        <f t="shared" si="231"/>
        <v>0</v>
      </c>
      <c r="BK271" s="170">
        <f t="shared" si="231"/>
        <v>0</v>
      </c>
      <c r="BL271" s="170">
        <f t="shared" si="231"/>
        <v>0</v>
      </c>
      <c r="BM271" s="170">
        <f t="shared" si="231"/>
        <v>0</v>
      </c>
      <c r="BN271" s="170">
        <f t="shared" si="231"/>
        <v>0</v>
      </c>
      <c r="BO271" s="170">
        <f t="shared" si="231"/>
        <v>0</v>
      </c>
      <c r="BP271" s="170">
        <f t="shared" si="231"/>
        <v>0</v>
      </c>
      <c r="BQ271" s="170">
        <f t="shared" si="231"/>
        <v>0</v>
      </c>
      <c r="BR271" s="170">
        <f t="shared" si="232"/>
        <v>0</v>
      </c>
      <c r="BS271" s="170">
        <f t="shared" si="232"/>
        <v>0</v>
      </c>
      <c r="BT271" s="170">
        <f t="shared" si="232"/>
        <v>0</v>
      </c>
      <c r="BU271" s="170">
        <f t="shared" si="232"/>
        <v>0</v>
      </c>
      <c r="BV271" s="170">
        <f t="shared" si="232"/>
        <v>0</v>
      </c>
      <c r="BW271" s="170">
        <f t="shared" si="232"/>
        <v>0</v>
      </c>
      <c r="BX271" s="170">
        <f t="shared" si="232"/>
        <v>0</v>
      </c>
      <c r="BY271" s="170">
        <f t="shared" si="232"/>
        <v>0</v>
      </c>
      <c r="BZ271" s="170">
        <f t="shared" si="232"/>
        <v>0</v>
      </c>
      <c r="CA271" s="170">
        <f t="shared" si="232"/>
        <v>0</v>
      </c>
      <c r="CB271" s="170">
        <f t="shared" si="233"/>
        <v>0</v>
      </c>
      <c r="CC271" s="170">
        <f t="shared" si="233"/>
        <v>0</v>
      </c>
      <c r="CD271" s="170">
        <f t="shared" si="233"/>
        <v>0</v>
      </c>
      <c r="CE271" s="170">
        <f t="shared" si="233"/>
        <v>0</v>
      </c>
      <c r="CF271" s="170">
        <f t="shared" si="233"/>
        <v>0</v>
      </c>
      <c r="CG271" s="170">
        <f t="shared" si="233"/>
        <v>0</v>
      </c>
      <c r="CH271" s="170">
        <f t="shared" si="233"/>
        <v>0</v>
      </c>
    </row>
    <row r="272" spans="6:86" outlineLevel="1" x14ac:dyDescent="0.2">
      <c r="F272" s="96">
        <f>Ts_First_Fin_Yr-1+ROWS(F$215:F272)</f>
        <v>2081</v>
      </c>
      <c r="G272" s="18">
        <f t="shared" si="216"/>
        <v>5</v>
      </c>
      <c r="H272" s="45">
        <f t="shared" si="217"/>
        <v>0</v>
      </c>
      <c r="J272" s="170">
        <f t="shared" si="226"/>
        <v>0</v>
      </c>
      <c r="K272" s="170">
        <f t="shared" si="226"/>
        <v>0</v>
      </c>
      <c r="L272" s="170">
        <f t="shared" si="226"/>
        <v>0</v>
      </c>
      <c r="M272" s="170">
        <f t="shared" si="226"/>
        <v>0</v>
      </c>
      <c r="N272" s="170">
        <f t="shared" si="226"/>
        <v>0</v>
      </c>
      <c r="O272" s="170">
        <f t="shared" si="226"/>
        <v>0</v>
      </c>
      <c r="P272" s="170">
        <f t="shared" si="226"/>
        <v>0</v>
      </c>
      <c r="Q272" s="170">
        <f t="shared" si="226"/>
        <v>0</v>
      </c>
      <c r="R272" s="170">
        <f t="shared" si="226"/>
        <v>0</v>
      </c>
      <c r="S272" s="170">
        <f t="shared" si="226"/>
        <v>0</v>
      </c>
      <c r="T272" s="170">
        <f t="shared" si="227"/>
        <v>0</v>
      </c>
      <c r="U272" s="170">
        <f t="shared" si="227"/>
        <v>0</v>
      </c>
      <c r="V272" s="170">
        <f t="shared" si="227"/>
        <v>0</v>
      </c>
      <c r="W272" s="170">
        <f t="shared" si="227"/>
        <v>0</v>
      </c>
      <c r="X272" s="170">
        <f t="shared" si="227"/>
        <v>0</v>
      </c>
      <c r="Y272" s="170">
        <f t="shared" si="227"/>
        <v>0</v>
      </c>
      <c r="Z272" s="170">
        <f t="shared" si="227"/>
        <v>0</v>
      </c>
      <c r="AA272" s="170">
        <f t="shared" si="227"/>
        <v>0</v>
      </c>
      <c r="AB272" s="170">
        <f t="shared" si="227"/>
        <v>0</v>
      </c>
      <c r="AC272" s="170">
        <f t="shared" si="227"/>
        <v>0</v>
      </c>
      <c r="AD272" s="170">
        <f t="shared" si="228"/>
        <v>0</v>
      </c>
      <c r="AE272" s="170">
        <f t="shared" si="228"/>
        <v>0</v>
      </c>
      <c r="AF272" s="170">
        <f t="shared" si="228"/>
        <v>0</v>
      </c>
      <c r="AG272" s="170">
        <f t="shared" si="228"/>
        <v>0</v>
      </c>
      <c r="AH272" s="170">
        <f t="shared" si="228"/>
        <v>0</v>
      </c>
      <c r="AI272" s="170">
        <f t="shared" si="228"/>
        <v>0</v>
      </c>
      <c r="AJ272" s="170">
        <f t="shared" si="228"/>
        <v>0</v>
      </c>
      <c r="AK272" s="170">
        <f t="shared" si="228"/>
        <v>0</v>
      </c>
      <c r="AL272" s="170">
        <f t="shared" si="228"/>
        <v>0</v>
      </c>
      <c r="AM272" s="170">
        <f t="shared" si="228"/>
        <v>0</v>
      </c>
      <c r="AN272" s="170">
        <f t="shared" si="229"/>
        <v>0</v>
      </c>
      <c r="AO272" s="170">
        <f t="shared" si="229"/>
        <v>0</v>
      </c>
      <c r="AP272" s="170">
        <f t="shared" si="229"/>
        <v>0</v>
      </c>
      <c r="AQ272" s="170">
        <f t="shared" si="229"/>
        <v>0</v>
      </c>
      <c r="AR272" s="170">
        <f t="shared" si="229"/>
        <v>0</v>
      </c>
      <c r="AS272" s="170">
        <f t="shared" si="229"/>
        <v>0</v>
      </c>
      <c r="AT272" s="170">
        <f t="shared" si="229"/>
        <v>0</v>
      </c>
      <c r="AU272" s="170">
        <f t="shared" si="229"/>
        <v>0</v>
      </c>
      <c r="AV272" s="170">
        <f t="shared" si="229"/>
        <v>0</v>
      </c>
      <c r="AW272" s="170">
        <f t="shared" si="229"/>
        <v>0</v>
      </c>
      <c r="AX272" s="170">
        <f t="shared" si="230"/>
        <v>0</v>
      </c>
      <c r="AY272" s="170">
        <f t="shared" si="230"/>
        <v>0</v>
      </c>
      <c r="AZ272" s="170">
        <f t="shared" si="230"/>
        <v>0</v>
      </c>
      <c r="BA272" s="170">
        <f t="shared" si="230"/>
        <v>0</v>
      </c>
      <c r="BB272" s="170">
        <f t="shared" si="230"/>
        <v>0</v>
      </c>
      <c r="BC272" s="170">
        <f t="shared" si="230"/>
        <v>0</v>
      </c>
      <c r="BD272" s="170">
        <f t="shared" si="230"/>
        <v>0</v>
      </c>
      <c r="BE272" s="170">
        <f t="shared" si="230"/>
        <v>0</v>
      </c>
      <c r="BF272" s="170">
        <f t="shared" si="230"/>
        <v>0</v>
      </c>
      <c r="BG272" s="170">
        <f t="shared" si="230"/>
        <v>0</v>
      </c>
      <c r="BH272" s="170">
        <f t="shared" si="231"/>
        <v>0</v>
      </c>
      <c r="BI272" s="170">
        <f t="shared" si="231"/>
        <v>0</v>
      </c>
      <c r="BJ272" s="170">
        <f t="shared" si="231"/>
        <v>0</v>
      </c>
      <c r="BK272" s="170">
        <f t="shared" si="231"/>
        <v>0</v>
      </c>
      <c r="BL272" s="170">
        <f t="shared" si="231"/>
        <v>0</v>
      </c>
      <c r="BM272" s="170">
        <f t="shared" si="231"/>
        <v>0</v>
      </c>
      <c r="BN272" s="170">
        <f t="shared" si="231"/>
        <v>0</v>
      </c>
      <c r="BO272" s="170">
        <f t="shared" si="231"/>
        <v>0</v>
      </c>
      <c r="BP272" s="170">
        <f t="shared" si="231"/>
        <v>0</v>
      </c>
      <c r="BQ272" s="170">
        <f t="shared" si="231"/>
        <v>0</v>
      </c>
      <c r="BR272" s="170">
        <f t="shared" si="232"/>
        <v>0</v>
      </c>
      <c r="BS272" s="170">
        <f t="shared" si="232"/>
        <v>0</v>
      </c>
      <c r="BT272" s="170">
        <f t="shared" si="232"/>
        <v>0</v>
      </c>
      <c r="BU272" s="170">
        <f t="shared" si="232"/>
        <v>0</v>
      </c>
      <c r="BV272" s="170">
        <f t="shared" si="232"/>
        <v>0</v>
      </c>
      <c r="BW272" s="170">
        <f t="shared" si="232"/>
        <v>0</v>
      </c>
      <c r="BX272" s="170">
        <f t="shared" si="232"/>
        <v>0</v>
      </c>
      <c r="BY272" s="170">
        <f t="shared" si="232"/>
        <v>0</v>
      </c>
      <c r="BZ272" s="170">
        <f t="shared" si="232"/>
        <v>0</v>
      </c>
      <c r="CA272" s="170">
        <f t="shared" si="232"/>
        <v>0</v>
      </c>
      <c r="CB272" s="170">
        <f t="shared" si="233"/>
        <v>0</v>
      </c>
      <c r="CC272" s="170">
        <f t="shared" si="233"/>
        <v>0</v>
      </c>
      <c r="CD272" s="170">
        <f t="shared" si="233"/>
        <v>0</v>
      </c>
      <c r="CE272" s="170">
        <f t="shared" si="233"/>
        <v>0</v>
      </c>
      <c r="CF272" s="170">
        <f t="shared" si="233"/>
        <v>0</v>
      </c>
      <c r="CG272" s="170">
        <f t="shared" si="233"/>
        <v>0</v>
      </c>
      <c r="CH272" s="170">
        <f t="shared" si="233"/>
        <v>0</v>
      </c>
    </row>
    <row r="273" spans="6:86" outlineLevel="1" x14ac:dyDescent="0.2">
      <c r="F273" s="96">
        <f>Ts_First_Fin_Yr-1+ROWS(F$215:F273)</f>
        <v>2082</v>
      </c>
      <c r="G273" s="18">
        <f t="shared" si="216"/>
        <v>5</v>
      </c>
      <c r="H273" s="45">
        <f t="shared" si="217"/>
        <v>0</v>
      </c>
      <c r="J273" s="170">
        <f t="shared" si="226"/>
        <v>0</v>
      </c>
      <c r="K273" s="170">
        <f t="shared" si="226"/>
        <v>0</v>
      </c>
      <c r="L273" s="170">
        <f t="shared" si="226"/>
        <v>0</v>
      </c>
      <c r="M273" s="170">
        <f t="shared" si="226"/>
        <v>0</v>
      </c>
      <c r="N273" s="170">
        <f t="shared" si="226"/>
        <v>0</v>
      </c>
      <c r="O273" s="170">
        <f t="shared" si="226"/>
        <v>0</v>
      </c>
      <c r="P273" s="170">
        <f t="shared" si="226"/>
        <v>0</v>
      </c>
      <c r="Q273" s="170">
        <f t="shared" si="226"/>
        <v>0</v>
      </c>
      <c r="R273" s="170">
        <f t="shared" si="226"/>
        <v>0</v>
      </c>
      <c r="S273" s="170">
        <f t="shared" si="226"/>
        <v>0</v>
      </c>
      <c r="T273" s="170">
        <f t="shared" si="227"/>
        <v>0</v>
      </c>
      <c r="U273" s="170">
        <f t="shared" si="227"/>
        <v>0</v>
      </c>
      <c r="V273" s="170">
        <f t="shared" si="227"/>
        <v>0</v>
      </c>
      <c r="W273" s="170">
        <f t="shared" si="227"/>
        <v>0</v>
      </c>
      <c r="X273" s="170">
        <f t="shared" si="227"/>
        <v>0</v>
      </c>
      <c r="Y273" s="170">
        <f t="shared" si="227"/>
        <v>0</v>
      </c>
      <c r="Z273" s="170">
        <f t="shared" si="227"/>
        <v>0</v>
      </c>
      <c r="AA273" s="170">
        <f t="shared" si="227"/>
        <v>0</v>
      </c>
      <c r="AB273" s="170">
        <f t="shared" si="227"/>
        <v>0</v>
      </c>
      <c r="AC273" s="170">
        <f t="shared" si="227"/>
        <v>0</v>
      </c>
      <c r="AD273" s="170">
        <f t="shared" si="228"/>
        <v>0</v>
      </c>
      <c r="AE273" s="170">
        <f t="shared" si="228"/>
        <v>0</v>
      </c>
      <c r="AF273" s="170">
        <f t="shared" si="228"/>
        <v>0</v>
      </c>
      <c r="AG273" s="170">
        <f t="shared" si="228"/>
        <v>0</v>
      </c>
      <c r="AH273" s="170">
        <f t="shared" si="228"/>
        <v>0</v>
      </c>
      <c r="AI273" s="170">
        <f t="shared" si="228"/>
        <v>0</v>
      </c>
      <c r="AJ273" s="170">
        <f t="shared" si="228"/>
        <v>0</v>
      </c>
      <c r="AK273" s="170">
        <f t="shared" si="228"/>
        <v>0</v>
      </c>
      <c r="AL273" s="170">
        <f t="shared" si="228"/>
        <v>0</v>
      </c>
      <c r="AM273" s="170">
        <f t="shared" si="228"/>
        <v>0</v>
      </c>
      <c r="AN273" s="170">
        <f t="shared" si="229"/>
        <v>0</v>
      </c>
      <c r="AO273" s="170">
        <f t="shared" si="229"/>
        <v>0</v>
      </c>
      <c r="AP273" s="170">
        <f t="shared" si="229"/>
        <v>0</v>
      </c>
      <c r="AQ273" s="170">
        <f t="shared" si="229"/>
        <v>0</v>
      </c>
      <c r="AR273" s="170">
        <f t="shared" si="229"/>
        <v>0</v>
      </c>
      <c r="AS273" s="170">
        <f t="shared" si="229"/>
        <v>0</v>
      </c>
      <c r="AT273" s="170">
        <f t="shared" si="229"/>
        <v>0</v>
      </c>
      <c r="AU273" s="170">
        <f t="shared" si="229"/>
        <v>0</v>
      </c>
      <c r="AV273" s="170">
        <f t="shared" si="229"/>
        <v>0</v>
      </c>
      <c r="AW273" s="170">
        <f t="shared" si="229"/>
        <v>0</v>
      </c>
      <c r="AX273" s="170">
        <f t="shared" si="230"/>
        <v>0</v>
      </c>
      <c r="AY273" s="170">
        <f t="shared" si="230"/>
        <v>0</v>
      </c>
      <c r="AZ273" s="170">
        <f t="shared" si="230"/>
        <v>0</v>
      </c>
      <c r="BA273" s="170">
        <f t="shared" si="230"/>
        <v>0</v>
      </c>
      <c r="BB273" s="170">
        <f t="shared" si="230"/>
        <v>0</v>
      </c>
      <c r="BC273" s="170">
        <f t="shared" si="230"/>
        <v>0</v>
      </c>
      <c r="BD273" s="170">
        <f t="shared" si="230"/>
        <v>0</v>
      </c>
      <c r="BE273" s="170">
        <f t="shared" si="230"/>
        <v>0</v>
      </c>
      <c r="BF273" s="170">
        <f t="shared" si="230"/>
        <v>0</v>
      </c>
      <c r="BG273" s="170">
        <f t="shared" si="230"/>
        <v>0</v>
      </c>
      <c r="BH273" s="170">
        <f t="shared" si="231"/>
        <v>0</v>
      </c>
      <c r="BI273" s="170">
        <f t="shared" si="231"/>
        <v>0</v>
      </c>
      <c r="BJ273" s="170">
        <f t="shared" si="231"/>
        <v>0</v>
      </c>
      <c r="BK273" s="170">
        <f t="shared" si="231"/>
        <v>0</v>
      </c>
      <c r="BL273" s="170">
        <f t="shared" si="231"/>
        <v>0</v>
      </c>
      <c r="BM273" s="170">
        <f t="shared" si="231"/>
        <v>0</v>
      </c>
      <c r="BN273" s="170">
        <f t="shared" si="231"/>
        <v>0</v>
      </c>
      <c r="BO273" s="170">
        <f t="shared" si="231"/>
        <v>0</v>
      </c>
      <c r="BP273" s="170">
        <f t="shared" si="231"/>
        <v>0</v>
      </c>
      <c r="BQ273" s="170">
        <f t="shared" si="231"/>
        <v>0</v>
      </c>
      <c r="BR273" s="170">
        <f t="shared" si="232"/>
        <v>0</v>
      </c>
      <c r="BS273" s="170">
        <f t="shared" si="232"/>
        <v>0</v>
      </c>
      <c r="BT273" s="170">
        <f t="shared" si="232"/>
        <v>0</v>
      </c>
      <c r="BU273" s="170">
        <f t="shared" si="232"/>
        <v>0</v>
      </c>
      <c r="BV273" s="170">
        <f t="shared" si="232"/>
        <v>0</v>
      </c>
      <c r="BW273" s="170">
        <f t="shared" si="232"/>
        <v>0</v>
      </c>
      <c r="BX273" s="170">
        <f t="shared" si="232"/>
        <v>0</v>
      </c>
      <c r="BY273" s="170">
        <f t="shared" si="232"/>
        <v>0</v>
      </c>
      <c r="BZ273" s="170">
        <f t="shared" si="232"/>
        <v>0</v>
      </c>
      <c r="CA273" s="170">
        <f t="shared" si="232"/>
        <v>0</v>
      </c>
      <c r="CB273" s="170">
        <f t="shared" si="233"/>
        <v>0</v>
      </c>
      <c r="CC273" s="170">
        <f t="shared" si="233"/>
        <v>0</v>
      </c>
      <c r="CD273" s="170">
        <f t="shared" si="233"/>
        <v>0</v>
      </c>
      <c r="CE273" s="170">
        <f t="shared" si="233"/>
        <v>0</v>
      </c>
      <c r="CF273" s="170">
        <f t="shared" si="233"/>
        <v>0</v>
      </c>
      <c r="CG273" s="170">
        <f t="shared" si="233"/>
        <v>0</v>
      </c>
      <c r="CH273" s="170">
        <f t="shared" si="233"/>
        <v>0</v>
      </c>
    </row>
    <row r="274" spans="6:86" outlineLevel="1" x14ac:dyDescent="0.2">
      <c r="F274" s="96">
        <f>Ts_First_Fin_Yr-1+ROWS(F$215:F274)</f>
        <v>2083</v>
      </c>
      <c r="G274" s="18">
        <f t="shared" si="216"/>
        <v>5</v>
      </c>
      <c r="H274" s="45">
        <f t="shared" si="217"/>
        <v>0</v>
      </c>
      <c r="J274" s="170">
        <f t="shared" si="226"/>
        <v>0</v>
      </c>
      <c r="K274" s="170">
        <f t="shared" si="226"/>
        <v>0</v>
      </c>
      <c r="L274" s="170">
        <f t="shared" si="226"/>
        <v>0</v>
      </c>
      <c r="M274" s="170">
        <f t="shared" si="226"/>
        <v>0</v>
      </c>
      <c r="N274" s="170">
        <f t="shared" si="226"/>
        <v>0</v>
      </c>
      <c r="O274" s="170">
        <f t="shared" si="226"/>
        <v>0</v>
      </c>
      <c r="P274" s="170">
        <f t="shared" si="226"/>
        <v>0</v>
      </c>
      <c r="Q274" s="170">
        <f t="shared" si="226"/>
        <v>0</v>
      </c>
      <c r="R274" s="170">
        <f t="shared" si="226"/>
        <v>0</v>
      </c>
      <c r="S274" s="170">
        <f t="shared" si="226"/>
        <v>0</v>
      </c>
      <c r="T274" s="170">
        <f t="shared" si="227"/>
        <v>0</v>
      </c>
      <c r="U274" s="170">
        <f t="shared" si="227"/>
        <v>0</v>
      </c>
      <c r="V274" s="170">
        <f t="shared" si="227"/>
        <v>0</v>
      </c>
      <c r="W274" s="170">
        <f t="shared" si="227"/>
        <v>0</v>
      </c>
      <c r="X274" s="170">
        <f t="shared" si="227"/>
        <v>0</v>
      </c>
      <c r="Y274" s="170">
        <f t="shared" si="227"/>
        <v>0</v>
      </c>
      <c r="Z274" s="170">
        <f t="shared" si="227"/>
        <v>0</v>
      </c>
      <c r="AA274" s="170">
        <f t="shared" si="227"/>
        <v>0</v>
      </c>
      <c r="AB274" s="170">
        <f t="shared" si="227"/>
        <v>0</v>
      </c>
      <c r="AC274" s="170">
        <f t="shared" si="227"/>
        <v>0</v>
      </c>
      <c r="AD274" s="170">
        <f t="shared" si="228"/>
        <v>0</v>
      </c>
      <c r="AE274" s="170">
        <f t="shared" si="228"/>
        <v>0</v>
      </c>
      <c r="AF274" s="170">
        <f t="shared" si="228"/>
        <v>0</v>
      </c>
      <c r="AG274" s="170">
        <f t="shared" si="228"/>
        <v>0</v>
      </c>
      <c r="AH274" s="170">
        <f t="shared" si="228"/>
        <v>0</v>
      </c>
      <c r="AI274" s="170">
        <f t="shared" si="228"/>
        <v>0</v>
      </c>
      <c r="AJ274" s="170">
        <f t="shared" si="228"/>
        <v>0</v>
      </c>
      <c r="AK274" s="170">
        <f t="shared" si="228"/>
        <v>0</v>
      </c>
      <c r="AL274" s="170">
        <f t="shared" si="228"/>
        <v>0</v>
      </c>
      <c r="AM274" s="170">
        <f t="shared" si="228"/>
        <v>0</v>
      </c>
      <c r="AN274" s="170">
        <f t="shared" si="229"/>
        <v>0</v>
      </c>
      <c r="AO274" s="170">
        <f t="shared" si="229"/>
        <v>0</v>
      </c>
      <c r="AP274" s="170">
        <f t="shared" si="229"/>
        <v>0</v>
      </c>
      <c r="AQ274" s="170">
        <f t="shared" si="229"/>
        <v>0</v>
      </c>
      <c r="AR274" s="170">
        <f t="shared" si="229"/>
        <v>0</v>
      </c>
      <c r="AS274" s="170">
        <f t="shared" si="229"/>
        <v>0</v>
      </c>
      <c r="AT274" s="170">
        <f t="shared" si="229"/>
        <v>0</v>
      </c>
      <c r="AU274" s="170">
        <f t="shared" si="229"/>
        <v>0</v>
      </c>
      <c r="AV274" s="170">
        <f t="shared" si="229"/>
        <v>0</v>
      </c>
      <c r="AW274" s="170">
        <f t="shared" si="229"/>
        <v>0</v>
      </c>
      <c r="AX274" s="170">
        <f t="shared" si="230"/>
        <v>0</v>
      </c>
      <c r="AY274" s="170">
        <f t="shared" si="230"/>
        <v>0</v>
      </c>
      <c r="AZ274" s="170">
        <f t="shared" si="230"/>
        <v>0</v>
      </c>
      <c r="BA274" s="170">
        <f t="shared" si="230"/>
        <v>0</v>
      </c>
      <c r="BB274" s="170">
        <f t="shared" si="230"/>
        <v>0</v>
      </c>
      <c r="BC274" s="170">
        <f t="shared" si="230"/>
        <v>0</v>
      </c>
      <c r="BD274" s="170">
        <f t="shared" si="230"/>
        <v>0</v>
      </c>
      <c r="BE274" s="170">
        <f t="shared" si="230"/>
        <v>0</v>
      </c>
      <c r="BF274" s="170">
        <f t="shared" si="230"/>
        <v>0</v>
      </c>
      <c r="BG274" s="170">
        <f t="shared" si="230"/>
        <v>0</v>
      </c>
      <c r="BH274" s="170">
        <f t="shared" si="231"/>
        <v>0</v>
      </c>
      <c r="BI274" s="170">
        <f t="shared" si="231"/>
        <v>0</v>
      </c>
      <c r="BJ274" s="170">
        <f t="shared" si="231"/>
        <v>0</v>
      </c>
      <c r="BK274" s="170">
        <f t="shared" si="231"/>
        <v>0</v>
      </c>
      <c r="BL274" s="170">
        <f t="shared" si="231"/>
        <v>0</v>
      </c>
      <c r="BM274" s="170">
        <f t="shared" si="231"/>
        <v>0</v>
      </c>
      <c r="BN274" s="170">
        <f t="shared" si="231"/>
        <v>0</v>
      </c>
      <c r="BO274" s="170">
        <f t="shared" si="231"/>
        <v>0</v>
      </c>
      <c r="BP274" s="170">
        <f t="shared" si="231"/>
        <v>0</v>
      </c>
      <c r="BQ274" s="170">
        <f t="shared" si="231"/>
        <v>0</v>
      </c>
      <c r="BR274" s="170">
        <f t="shared" si="232"/>
        <v>0</v>
      </c>
      <c r="BS274" s="170">
        <f t="shared" si="232"/>
        <v>0</v>
      </c>
      <c r="BT274" s="170">
        <f t="shared" si="232"/>
        <v>0</v>
      </c>
      <c r="BU274" s="170">
        <f t="shared" si="232"/>
        <v>0</v>
      </c>
      <c r="BV274" s="170">
        <f t="shared" si="232"/>
        <v>0</v>
      </c>
      <c r="BW274" s="170">
        <f t="shared" si="232"/>
        <v>0</v>
      </c>
      <c r="BX274" s="170">
        <f t="shared" si="232"/>
        <v>0</v>
      </c>
      <c r="BY274" s="170">
        <f t="shared" si="232"/>
        <v>0</v>
      </c>
      <c r="BZ274" s="170">
        <f t="shared" si="232"/>
        <v>0</v>
      </c>
      <c r="CA274" s="170">
        <f t="shared" si="232"/>
        <v>0</v>
      </c>
      <c r="CB274" s="170">
        <f t="shared" si="233"/>
        <v>0</v>
      </c>
      <c r="CC274" s="170">
        <f t="shared" si="233"/>
        <v>0</v>
      </c>
      <c r="CD274" s="170">
        <f t="shared" si="233"/>
        <v>0</v>
      </c>
      <c r="CE274" s="170">
        <f t="shared" si="233"/>
        <v>0</v>
      </c>
      <c r="CF274" s="170">
        <f t="shared" si="233"/>
        <v>0</v>
      </c>
      <c r="CG274" s="170">
        <f t="shared" si="233"/>
        <v>0</v>
      </c>
      <c r="CH274" s="170">
        <f t="shared" si="233"/>
        <v>0</v>
      </c>
    </row>
    <row r="275" spans="6:86" outlineLevel="1" x14ac:dyDescent="0.2">
      <c r="F275" s="96">
        <f>Ts_First_Fin_Yr-1+ROWS(F$215:F275)</f>
        <v>2084</v>
      </c>
      <c r="G275" s="18">
        <f t="shared" si="216"/>
        <v>5</v>
      </c>
      <c r="H275" s="45">
        <f t="shared" si="217"/>
        <v>0</v>
      </c>
      <c r="J275" s="170">
        <f t="shared" ref="J275:S284" si="234">IF(OR(J$9&lt;=$F275,J$9&gt;($F275+$G275)),0,INDEX($J$209:$CH$209,MATCH($F275,$J$9:$CH$9,0))/$G275)</f>
        <v>0</v>
      </c>
      <c r="K275" s="170">
        <f t="shared" si="234"/>
        <v>0</v>
      </c>
      <c r="L275" s="170">
        <f t="shared" si="234"/>
        <v>0</v>
      </c>
      <c r="M275" s="170">
        <f t="shared" si="234"/>
        <v>0</v>
      </c>
      <c r="N275" s="170">
        <f t="shared" si="234"/>
        <v>0</v>
      </c>
      <c r="O275" s="170">
        <f t="shared" si="234"/>
        <v>0</v>
      </c>
      <c r="P275" s="170">
        <f t="shared" si="234"/>
        <v>0</v>
      </c>
      <c r="Q275" s="170">
        <f t="shared" si="234"/>
        <v>0</v>
      </c>
      <c r="R275" s="170">
        <f t="shared" si="234"/>
        <v>0</v>
      </c>
      <c r="S275" s="170">
        <f t="shared" si="234"/>
        <v>0</v>
      </c>
      <c r="T275" s="170">
        <f t="shared" ref="T275:AC284" si="235">IF(OR(T$9&lt;=$F275,T$9&gt;($F275+$G275)),0,INDEX($J$209:$CH$209,MATCH($F275,$J$9:$CH$9,0))/$G275)</f>
        <v>0</v>
      </c>
      <c r="U275" s="170">
        <f t="shared" si="235"/>
        <v>0</v>
      </c>
      <c r="V275" s="170">
        <f t="shared" si="235"/>
        <v>0</v>
      </c>
      <c r="W275" s="170">
        <f t="shared" si="235"/>
        <v>0</v>
      </c>
      <c r="X275" s="170">
        <f t="shared" si="235"/>
        <v>0</v>
      </c>
      <c r="Y275" s="170">
        <f t="shared" si="235"/>
        <v>0</v>
      </c>
      <c r="Z275" s="170">
        <f t="shared" si="235"/>
        <v>0</v>
      </c>
      <c r="AA275" s="170">
        <f t="shared" si="235"/>
        <v>0</v>
      </c>
      <c r="AB275" s="170">
        <f t="shared" si="235"/>
        <v>0</v>
      </c>
      <c r="AC275" s="170">
        <f t="shared" si="235"/>
        <v>0</v>
      </c>
      <c r="AD275" s="170">
        <f t="shared" ref="AD275:AM284" si="236">IF(OR(AD$9&lt;=$F275,AD$9&gt;($F275+$G275)),0,INDEX($J$209:$CH$209,MATCH($F275,$J$9:$CH$9,0))/$G275)</f>
        <v>0</v>
      </c>
      <c r="AE275" s="170">
        <f t="shared" si="236"/>
        <v>0</v>
      </c>
      <c r="AF275" s="170">
        <f t="shared" si="236"/>
        <v>0</v>
      </c>
      <c r="AG275" s="170">
        <f t="shared" si="236"/>
        <v>0</v>
      </c>
      <c r="AH275" s="170">
        <f t="shared" si="236"/>
        <v>0</v>
      </c>
      <c r="AI275" s="170">
        <f t="shared" si="236"/>
        <v>0</v>
      </c>
      <c r="AJ275" s="170">
        <f t="shared" si="236"/>
        <v>0</v>
      </c>
      <c r="AK275" s="170">
        <f t="shared" si="236"/>
        <v>0</v>
      </c>
      <c r="AL275" s="170">
        <f t="shared" si="236"/>
        <v>0</v>
      </c>
      <c r="AM275" s="170">
        <f t="shared" si="236"/>
        <v>0</v>
      </c>
      <c r="AN275" s="170">
        <f t="shared" ref="AN275:AW284" si="237">IF(OR(AN$9&lt;=$F275,AN$9&gt;($F275+$G275)),0,INDEX($J$209:$CH$209,MATCH($F275,$J$9:$CH$9,0))/$G275)</f>
        <v>0</v>
      </c>
      <c r="AO275" s="170">
        <f t="shared" si="237"/>
        <v>0</v>
      </c>
      <c r="AP275" s="170">
        <f t="shared" si="237"/>
        <v>0</v>
      </c>
      <c r="AQ275" s="170">
        <f t="shared" si="237"/>
        <v>0</v>
      </c>
      <c r="AR275" s="170">
        <f t="shared" si="237"/>
        <v>0</v>
      </c>
      <c r="AS275" s="170">
        <f t="shared" si="237"/>
        <v>0</v>
      </c>
      <c r="AT275" s="170">
        <f t="shared" si="237"/>
        <v>0</v>
      </c>
      <c r="AU275" s="170">
        <f t="shared" si="237"/>
        <v>0</v>
      </c>
      <c r="AV275" s="170">
        <f t="shared" si="237"/>
        <v>0</v>
      </c>
      <c r="AW275" s="170">
        <f t="shared" si="237"/>
        <v>0</v>
      </c>
      <c r="AX275" s="170">
        <f t="shared" ref="AX275:BG284" si="238">IF(OR(AX$9&lt;=$F275,AX$9&gt;($F275+$G275)),0,INDEX($J$209:$CH$209,MATCH($F275,$J$9:$CH$9,0))/$G275)</f>
        <v>0</v>
      </c>
      <c r="AY275" s="170">
        <f t="shared" si="238"/>
        <v>0</v>
      </c>
      <c r="AZ275" s="170">
        <f t="shared" si="238"/>
        <v>0</v>
      </c>
      <c r="BA275" s="170">
        <f t="shared" si="238"/>
        <v>0</v>
      </c>
      <c r="BB275" s="170">
        <f t="shared" si="238"/>
        <v>0</v>
      </c>
      <c r="BC275" s="170">
        <f t="shared" si="238"/>
        <v>0</v>
      </c>
      <c r="BD275" s="170">
        <f t="shared" si="238"/>
        <v>0</v>
      </c>
      <c r="BE275" s="170">
        <f t="shared" si="238"/>
        <v>0</v>
      </c>
      <c r="BF275" s="170">
        <f t="shared" si="238"/>
        <v>0</v>
      </c>
      <c r="BG275" s="170">
        <f t="shared" si="238"/>
        <v>0</v>
      </c>
      <c r="BH275" s="170">
        <f t="shared" ref="BH275:BQ284" si="239">IF(OR(BH$9&lt;=$F275,BH$9&gt;($F275+$G275)),0,INDEX($J$209:$CH$209,MATCH($F275,$J$9:$CH$9,0))/$G275)</f>
        <v>0</v>
      </c>
      <c r="BI275" s="170">
        <f t="shared" si="239"/>
        <v>0</v>
      </c>
      <c r="BJ275" s="170">
        <f t="shared" si="239"/>
        <v>0</v>
      </c>
      <c r="BK275" s="170">
        <f t="shared" si="239"/>
        <v>0</v>
      </c>
      <c r="BL275" s="170">
        <f t="shared" si="239"/>
        <v>0</v>
      </c>
      <c r="BM275" s="170">
        <f t="shared" si="239"/>
        <v>0</v>
      </c>
      <c r="BN275" s="170">
        <f t="shared" si="239"/>
        <v>0</v>
      </c>
      <c r="BO275" s="170">
        <f t="shared" si="239"/>
        <v>0</v>
      </c>
      <c r="BP275" s="170">
        <f t="shared" si="239"/>
        <v>0</v>
      </c>
      <c r="BQ275" s="170">
        <f t="shared" si="239"/>
        <v>0</v>
      </c>
      <c r="BR275" s="170">
        <f t="shared" ref="BR275:CA284" si="240">IF(OR(BR$9&lt;=$F275,BR$9&gt;($F275+$G275)),0,INDEX($J$209:$CH$209,MATCH($F275,$J$9:$CH$9,0))/$G275)</f>
        <v>0</v>
      </c>
      <c r="BS275" s="170">
        <f t="shared" si="240"/>
        <v>0</v>
      </c>
      <c r="BT275" s="170">
        <f t="shared" si="240"/>
        <v>0</v>
      </c>
      <c r="BU275" s="170">
        <f t="shared" si="240"/>
        <v>0</v>
      </c>
      <c r="BV275" s="170">
        <f t="shared" si="240"/>
        <v>0</v>
      </c>
      <c r="BW275" s="170">
        <f t="shared" si="240"/>
        <v>0</v>
      </c>
      <c r="BX275" s="170">
        <f t="shared" si="240"/>
        <v>0</v>
      </c>
      <c r="BY275" s="170">
        <f t="shared" si="240"/>
        <v>0</v>
      </c>
      <c r="BZ275" s="170">
        <f t="shared" si="240"/>
        <v>0</v>
      </c>
      <c r="CA275" s="170">
        <f t="shared" si="240"/>
        <v>0</v>
      </c>
      <c r="CB275" s="170">
        <f t="shared" ref="CB275:CH284" si="241">IF(OR(CB$9&lt;=$F275,CB$9&gt;($F275+$G275)),0,INDEX($J$209:$CH$209,MATCH($F275,$J$9:$CH$9,0))/$G275)</f>
        <v>0</v>
      </c>
      <c r="CC275" s="170">
        <f t="shared" si="241"/>
        <v>0</v>
      </c>
      <c r="CD275" s="170">
        <f t="shared" si="241"/>
        <v>0</v>
      </c>
      <c r="CE275" s="170">
        <f t="shared" si="241"/>
        <v>0</v>
      </c>
      <c r="CF275" s="170">
        <f t="shared" si="241"/>
        <v>0</v>
      </c>
      <c r="CG275" s="170">
        <f t="shared" si="241"/>
        <v>0</v>
      </c>
      <c r="CH275" s="170">
        <f t="shared" si="241"/>
        <v>0</v>
      </c>
    </row>
    <row r="276" spans="6:86" outlineLevel="1" x14ac:dyDescent="0.2">
      <c r="F276" s="96">
        <f>Ts_First_Fin_Yr-1+ROWS(F$215:F276)</f>
        <v>2085</v>
      </c>
      <c r="G276" s="18">
        <f t="shared" si="216"/>
        <v>5</v>
      </c>
      <c r="H276" s="45">
        <f t="shared" si="217"/>
        <v>0</v>
      </c>
      <c r="J276" s="170">
        <f t="shared" si="234"/>
        <v>0</v>
      </c>
      <c r="K276" s="170">
        <f t="shared" si="234"/>
        <v>0</v>
      </c>
      <c r="L276" s="170">
        <f t="shared" si="234"/>
        <v>0</v>
      </c>
      <c r="M276" s="170">
        <f t="shared" si="234"/>
        <v>0</v>
      </c>
      <c r="N276" s="170">
        <f t="shared" si="234"/>
        <v>0</v>
      </c>
      <c r="O276" s="170">
        <f t="shared" si="234"/>
        <v>0</v>
      </c>
      <c r="P276" s="170">
        <f t="shared" si="234"/>
        <v>0</v>
      </c>
      <c r="Q276" s="170">
        <f t="shared" si="234"/>
        <v>0</v>
      </c>
      <c r="R276" s="170">
        <f t="shared" si="234"/>
        <v>0</v>
      </c>
      <c r="S276" s="170">
        <f t="shared" si="234"/>
        <v>0</v>
      </c>
      <c r="T276" s="170">
        <f t="shared" si="235"/>
        <v>0</v>
      </c>
      <c r="U276" s="170">
        <f t="shared" si="235"/>
        <v>0</v>
      </c>
      <c r="V276" s="170">
        <f t="shared" si="235"/>
        <v>0</v>
      </c>
      <c r="W276" s="170">
        <f t="shared" si="235"/>
        <v>0</v>
      </c>
      <c r="X276" s="170">
        <f t="shared" si="235"/>
        <v>0</v>
      </c>
      <c r="Y276" s="170">
        <f t="shared" si="235"/>
        <v>0</v>
      </c>
      <c r="Z276" s="170">
        <f t="shared" si="235"/>
        <v>0</v>
      </c>
      <c r="AA276" s="170">
        <f t="shared" si="235"/>
        <v>0</v>
      </c>
      <c r="AB276" s="170">
        <f t="shared" si="235"/>
        <v>0</v>
      </c>
      <c r="AC276" s="170">
        <f t="shared" si="235"/>
        <v>0</v>
      </c>
      <c r="AD276" s="170">
        <f t="shared" si="236"/>
        <v>0</v>
      </c>
      <c r="AE276" s="170">
        <f t="shared" si="236"/>
        <v>0</v>
      </c>
      <c r="AF276" s="170">
        <f t="shared" si="236"/>
        <v>0</v>
      </c>
      <c r="AG276" s="170">
        <f t="shared" si="236"/>
        <v>0</v>
      </c>
      <c r="AH276" s="170">
        <f t="shared" si="236"/>
        <v>0</v>
      </c>
      <c r="AI276" s="170">
        <f t="shared" si="236"/>
        <v>0</v>
      </c>
      <c r="AJ276" s="170">
        <f t="shared" si="236"/>
        <v>0</v>
      </c>
      <c r="AK276" s="170">
        <f t="shared" si="236"/>
        <v>0</v>
      </c>
      <c r="AL276" s="170">
        <f t="shared" si="236"/>
        <v>0</v>
      </c>
      <c r="AM276" s="170">
        <f t="shared" si="236"/>
        <v>0</v>
      </c>
      <c r="AN276" s="170">
        <f t="shared" si="237"/>
        <v>0</v>
      </c>
      <c r="AO276" s="170">
        <f t="shared" si="237"/>
        <v>0</v>
      </c>
      <c r="AP276" s="170">
        <f t="shared" si="237"/>
        <v>0</v>
      </c>
      <c r="AQ276" s="170">
        <f t="shared" si="237"/>
        <v>0</v>
      </c>
      <c r="AR276" s="170">
        <f t="shared" si="237"/>
        <v>0</v>
      </c>
      <c r="AS276" s="170">
        <f t="shared" si="237"/>
        <v>0</v>
      </c>
      <c r="AT276" s="170">
        <f t="shared" si="237"/>
        <v>0</v>
      </c>
      <c r="AU276" s="170">
        <f t="shared" si="237"/>
        <v>0</v>
      </c>
      <c r="AV276" s="170">
        <f t="shared" si="237"/>
        <v>0</v>
      </c>
      <c r="AW276" s="170">
        <f t="shared" si="237"/>
        <v>0</v>
      </c>
      <c r="AX276" s="170">
        <f t="shared" si="238"/>
        <v>0</v>
      </c>
      <c r="AY276" s="170">
        <f t="shared" si="238"/>
        <v>0</v>
      </c>
      <c r="AZ276" s="170">
        <f t="shared" si="238"/>
        <v>0</v>
      </c>
      <c r="BA276" s="170">
        <f t="shared" si="238"/>
        <v>0</v>
      </c>
      <c r="BB276" s="170">
        <f t="shared" si="238"/>
        <v>0</v>
      </c>
      <c r="BC276" s="170">
        <f t="shared" si="238"/>
        <v>0</v>
      </c>
      <c r="BD276" s="170">
        <f t="shared" si="238"/>
        <v>0</v>
      </c>
      <c r="BE276" s="170">
        <f t="shared" si="238"/>
        <v>0</v>
      </c>
      <c r="BF276" s="170">
        <f t="shared" si="238"/>
        <v>0</v>
      </c>
      <c r="BG276" s="170">
        <f t="shared" si="238"/>
        <v>0</v>
      </c>
      <c r="BH276" s="170">
        <f t="shared" si="239"/>
        <v>0</v>
      </c>
      <c r="BI276" s="170">
        <f t="shared" si="239"/>
        <v>0</v>
      </c>
      <c r="BJ276" s="170">
        <f t="shared" si="239"/>
        <v>0</v>
      </c>
      <c r="BK276" s="170">
        <f t="shared" si="239"/>
        <v>0</v>
      </c>
      <c r="BL276" s="170">
        <f t="shared" si="239"/>
        <v>0</v>
      </c>
      <c r="BM276" s="170">
        <f t="shared" si="239"/>
        <v>0</v>
      </c>
      <c r="BN276" s="170">
        <f t="shared" si="239"/>
        <v>0</v>
      </c>
      <c r="BO276" s="170">
        <f t="shared" si="239"/>
        <v>0</v>
      </c>
      <c r="BP276" s="170">
        <f t="shared" si="239"/>
        <v>0</v>
      </c>
      <c r="BQ276" s="170">
        <f t="shared" si="239"/>
        <v>0</v>
      </c>
      <c r="BR276" s="170">
        <f t="shared" si="240"/>
        <v>0</v>
      </c>
      <c r="BS276" s="170">
        <f t="shared" si="240"/>
        <v>0</v>
      </c>
      <c r="BT276" s="170">
        <f t="shared" si="240"/>
        <v>0</v>
      </c>
      <c r="BU276" s="170">
        <f t="shared" si="240"/>
        <v>0</v>
      </c>
      <c r="BV276" s="170">
        <f t="shared" si="240"/>
        <v>0</v>
      </c>
      <c r="BW276" s="170">
        <f t="shared" si="240"/>
        <v>0</v>
      </c>
      <c r="BX276" s="170">
        <f t="shared" si="240"/>
        <v>0</v>
      </c>
      <c r="BY276" s="170">
        <f t="shared" si="240"/>
        <v>0</v>
      </c>
      <c r="BZ276" s="170">
        <f t="shared" si="240"/>
        <v>0</v>
      </c>
      <c r="CA276" s="170">
        <f t="shared" si="240"/>
        <v>0</v>
      </c>
      <c r="CB276" s="170">
        <f t="shared" si="241"/>
        <v>0</v>
      </c>
      <c r="CC276" s="170">
        <f t="shared" si="241"/>
        <v>0</v>
      </c>
      <c r="CD276" s="170">
        <f t="shared" si="241"/>
        <v>0</v>
      </c>
      <c r="CE276" s="170">
        <f t="shared" si="241"/>
        <v>0</v>
      </c>
      <c r="CF276" s="170">
        <f t="shared" si="241"/>
        <v>0</v>
      </c>
      <c r="CG276" s="170">
        <f t="shared" si="241"/>
        <v>0</v>
      </c>
      <c r="CH276" s="170">
        <f t="shared" si="241"/>
        <v>0</v>
      </c>
    </row>
    <row r="277" spans="6:86" outlineLevel="1" x14ac:dyDescent="0.2">
      <c r="F277" s="96">
        <f>Ts_First_Fin_Yr-1+ROWS(F$215:F277)</f>
        <v>2086</v>
      </c>
      <c r="G277" s="18">
        <f t="shared" si="216"/>
        <v>5</v>
      </c>
      <c r="H277" s="45">
        <f t="shared" si="217"/>
        <v>0</v>
      </c>
      <c r="J277" s="170">
        <f t="shared" si="234"/>
        <v>0</v>
      </c>
      <c r="K277" s="170">
        <f t="shared" si="234"/>
        <v>0</v>
      </c>
      <c r="L277" s="170">
        <f t="shared" si="234"/>
        <v>0</v>
      </c>
      <c r="M277" s="170">
        <f t="shared" si="234"/>
        <v>0</v>
      </c>
      <c r="N277" s="170">
        <f t="shared" si="234"/>
        <v>0</v>
      </c>
      <c r="O277" s="170">
        <f t="shared" si="234"/>
        <v>0</v>
      </c>
      <c r="P277" s="170">
        <f t="shared" si="234"/>
        <v>0</v>
      </c>
      <c r="Q277" s="170">
        <f t="shared" si="234"/>
        <v>0</v>
      </c>
      <c r="R277" s="170">
        <f t="shared" si="234"/>
        <v>0</v>
      </c>
      <c r="S277" s="170">
        <f t="shared" si="234"/>
        <v>0</v>
      </c>
      <c r="T277" s="170">
        <f t="shared" si="235"/>
        <v>0</v>
      </c>
      <c r="U277" s="170">
        <f t="shared" si="235"/>
        <v>0</v>
      </c>
      <c r="V277" s="170">
        <f t="shared" si="235"/>
        <v>0</v>
      </c>
      <c r="W277" s="170">
        <f t="shared" si="235"/>
        <v>0</v>
      </c>
      <c r="X277" s="170">
        <f t="shared" si="235"/>
        <v>0</v>
      </c>
      <c r="Y277" s="170">
        <f t="shared" si="235"/>
        <v>0</v>
      </c>
      <c r="Z277" s="170">
        <f t="shared" si="235"/>
        <v>0</v>
      </c>
      <c r="AA277" s="170">
        <f t="shared" si="235"/>
        <v>0</v>
      </c>
      <c r="AB277" s="170">
        <f t="shared" si="235"/>
        <v>0</v>
      </c>
      <c r="AC277" s="170">
        <f t="shared" si="235"/>
        <v>0</v>
      </c>
      <c r="AD277" s="170">
        <f t="shared" si="236"/>
        <v>0</v>
      </c>
      <c r="AE277" s="170">
        <f t="shared" si="236"/>
        <v>0</v>
      </c>
      <c r="AF277" s="170">
        <f t="shared" si="236"/>
        <v>0</v>
      </c>
      <c r="AG277" s="170">
        <f t="shared" si="236"/>
        <v>0</v>
      </c>
      <c r="AH277" s="170">
        <f t="shared" si="236"/>
        <v>0</v>
      </c>
      <c r="AI277" s="170">
        <f t="shared" si="236"/>
        <v>0</v>
      </c>
      <c r="AJ277" s="170">
        <f t="shared" si="236"/>
        <v>0</v>
      </c>
      <c r="AK277" s="170">
        <f t="shared" si="236"/>
        <v>0</v>
      </c>
      <c r="AL277" s="170">
        <f t="shared" si="236"/>
        <v>0</v>
      </c>
      <c r="AM277" s="170">
        <f t="shared" si="236"/>
        <v>0</v>
      </c>
      <c r="AN277" s="170">
        <f t="shared" si="237"/>
        <v>0</v>
      </c>
      <c r="AO277" s="170">
        <f t="shared" si="237"/>
        <v>0</v>
      </c>
      <c r="AP277" s="170">
        <f t="shared" si="237"/>
        <v>0</v>
      </c>
      <c r="AQ277" s="170">
        <f t="shared" si="237"/>
        <v>0</v>
      </c>
      <c r="AR277" s="170">
        <f t="shared" si="237"/>
        <v>0</v>
      </c>
      <c r="AS277" s="170">
        <f t="shared" si="237"/>
        <v>0</v>
      </c>
      <c r="AT277" s="170">
        <f t="shared" si="237"/>
        <v>0</v>
      </c>
      <c r="AU277" s="170">
        <f t="shared" si="237"/>
        <v>0</v>
      </c>
      <c r="AV277" s="170">
        <f t="shared" si="237"/>
        <v>0</v>
      </c>
      <c r="AW277" s="170">
        <f t="shared" si="237"/>
        <v>0</v>
      </c>
      <c r="AX277" s="170">
        <f t="shared" si="238"/>
        <v>0</v>
      </c>
      <c r="AY277" s="170">
        <f t="shared" si="238"/>
        <v>0</v>
      </c>
      <c r="AZ277" s="170">
        <f t="shared" si="238"/>
        <v>0</v>
      </c>
      <c r="BA277" s="170">
        <f t="shared" si="238"/>
        <v>0</v>
      </c>
      <c r="BB277" s="170">
        <f t="shared" si="238"/>
        <v>0</v>
      </c>
      <c r="BC277" s="170">
        <f t="shared" si="238"/>
        <v>0</v>
      </c>
      <c r="BD277" s="170">
        <f t="shared" si="238"/>
        <v>0</v>
      </c>
      <c r="BE277" s="170">
        <f t="shared" si="238"/>
        <v>0</v>
      </c>
      <c r="BF277" s="170">
        <f t="shared" si="238"/>
        <v>0</v>
      </c>
      <c r="BG277" s="170">
        <f t="shared" si="238"/>
        <v>0</v>
      </c>
      <c r="BH277" s="170">
        <f t="shared" si="239"/>
        <v>0</v>
      </c>
      <c r="BI277" s="170">
        <f t="shared" si="239"/>
        <v>0</v>
      </c>
      <c r="BJ277" s="170">
        <f t="shared" si="239"/>
        <v>0</v>
      </c>
      <c r="BK277" s="170">
        <f t="shared" si="239"/>
        <v>0</v>
      </c>
      <c r="BL277" s="170">
        <f t="shared" si="239"/>
        <v>0</v>
      </c>
      <c r="BM277" s="170">
        <f t="shared" si="239"/>
        <v>0</v>
      </c>
      <c r="BN277" s="170">
        <f t="shared" si="239"/>
        <v>0</v>
      </c>
      <c r="BO277" s="170">
        <f t="shared" si="239"/>
        <v>0</v>
      </c>
      <c r="BP277" s="170">
        <f t="shared" si="239"/>
        <v>0</v>
      </c>
      <c r="BQ277" s="170">
        <f t="shared" si="239"/>
        <v>0</v>
      </c>
      <c r="BR277" s="170">
        <f t="shared" si="240"/>
        <v>0</v>
      </c>
      <c r="BS277" s="170">
        <f t="shared" si="240"/>
        <v>0</v>
      </c>
      <c r="BT277" s="170">
        <f t="shared" si="240"/>
        <v>0</v>
      </c>
      <c r="BU277" s="170">
        <f t="shared" si="240"/>
        <v>0</v>
      </c>
      <c r="BV277" s="170">
        <f t="shared" si="240"/>
        <v>0</v>
      </c>
      <c r="BW277" s="170">
        <f t="shared" si="240"/>
        <v>0</v>
      </c>
      <c r="BX277" s="170">
        <f t="shared" si="240"/>
        <v>0</v>
      </c>
      <c r="BY277" s="170">
        <f t="shared" si="240"/>
        <v>0</v>
      </c>
      <c r="BZ277" s="170">
        <f t="shared" si="240"/>
        <v>0</v>
      </c>
      <c r="CA277" s="170">
        <f t="shared" si="240"/>
        <v>0</v>
      </c>
      <c r="CB277" s="170">
        <f t="shared" si="241"/>
        <v>0</v>
      </c>
      <c r="CC277" s="170">
        <f t="shared" si="241"/>
        <v>0</v>
      </c>
      <c r="CD277" s="170">
        <f t="shared" si="241"/>
        <v>0</v>
      </c>
      <c r="CE277" s="170">
        <f t="shared" si="241"/>
        <v>0</v>
      </c>
      <c r="CF277" s="170">
        <f t="shared" si="241"/>
        <v>0</v>
      </c>
      <c r="CG277" s="170">
        <f t="shared" si="241"/>
        <v>0</v>
      </c>
      <c r="CH277" s="170">
        <f t="shared" si="241"/>
        <v>0</v>
      </c>
    </row>
    <row r="278" spans="6:86" outlineLevel="1" x14ac:dyDescent="0.2">
      <c r="F278" s="96">
        <f>Ts_First_Fin_Yr-1+ROWS(F$215:F278)</f>
        <v>2087</v>
      </c>
      <c r="G278" s="18">
        <f t="shared" si="216"/>
        <v>5</v>
      </c>
      <c r="H278" s="45">
        <f t="shared" si="217"/>
        <v>0</v>
      </c>
      <c r="J278" s="170">
        <f t="shared" si="234"/>
        <v>0</v>
      </c>
      <c r="K278" s="170">
        <f t="shared" si="234"/>
        <v>0</v>
      </c>
      <c r="L278" s="170">
        <f t="shared" si="234"/>
        <v>0</v>
      </c>
      <c r="M278" s="170">
        <f t="shared" si="234"/>
        <v>0</v>
      </c>
      <c r="N278" s="170">
        <f t="shared" si="234"/>
        <v>0</v>
      </c>
      <c r="O278" s="170">
        <f t="shared" si="234"/>
        <v>0</v>
      </c>
      <c r="P278" s="170">
        <f t="shared" si="234"/>
        <v>0</v>
      </c>
      <c r="Q278" s="170">
        <f t="shared" si="234"/>
        <v>0</v>
      </c>
      <c r="R278" s="170">
        <f t="shared" si="234"/>
        <v>0</v>
      </c>
      <c r="S278" s="170">
        <f t="shared" si="234"/>
        <v>0</v>
      </c>
      <c r="T278" s="170">
        <f t="shared" si="235"/>
        <v>0</v>
      </c>
      <c r="U278" s="170">
        <f t="shared" si="235"/>
        <v>0</v>
      </c>
      <c r="V278" s="170">
        <f t="shared" si="235"/>
        <v>0</v>
      </c>
      <c r="W278" s="170">
        <f t="shared" si="235"/>
        <v>0</v>
      </c>
      <c r="X278" s="170">
        <f t="shared" si="235"/>
        <v>0</v>
      </c>
      <c r="Y278" s="170">
        <f t="shared" si="235"/>
        <v>0</v>
      </c>
      <c r="Z278" s="170">
        <f t="shared" si="235"/>
        <v>0</v>
      </c>
      <c r="AA278" s="170">
        <f t="shared" si="235"/>
        <v>0</v>
      </c>
      <c r="AB278" s="170">
        <f t="shared" si="235"/>
        <v>0</v>
      </c>
      <c r="AC278" s="170">
        <f t="shared" si="235"/>
        <v>0</v>
      </c>
      <c r="AD278" s="170">
        <f t="shared" si="236"/>
        <v>0</v>
      </c>
      <c r="AE278" s="170">
        <f t="shared" si="236"/>
        <v>0</v>
      </c>
      <c r="AF278" s="170">
        <f t="shared" si="236"/>
        <v>0</v>
      </c>
      <c r="AG278" s="170">
        <f t="shared" si="236"/>
        <v>0</v>
      </c>
      <c r="AH278" s="170">
        <f t="shared" si="236"/>
        <v>0</v>
      </c>
      <c r="AI278" s="170">
        <f t="shared" si="236"/>
        <v>0</v>
      </c>
      <c r="AJ278" s="170">
        <f t="shared" si="236"/>
        <v>0</v>
      </c>
      <c r="AK278" s="170">
        <f t="shared" si="236"/>
        <v>0</v>
      </c>
      <c r="AL278" s="170">
        <f t="shared" si="236"/>
        <v>0</v>
      </c>
      <c r="AM278" s="170">
        <f t="shared" si="236"/>
        <v>0</v>
      </c>
      <c r="AN278" s="170">
        <f t="shared" si="237"/>
        <v>0</v>
      </c>
      <c r="AO278" s="170">
        <f t="shared" si="237"/>
        <v>0</v>
      </c>
      <c r="AP278" s="170">
        <f t="shared" si="237"/>
        <v>0</v>
      </c>
      <c r="AQ278" s="170">
        <f t="shared" si="237"/>
        <v>0</v>
      </c>
      <c r="AR278" s="170">
        <f t="shared" si="237"/>
        <v>0</v>
      </c>
      <c r="AS278" s="170">
        <f t="shared" si="237"/>
        <v>0</v>
      </c>
      <c r="AT278" s="170">
        <f t="shared" si="237"/>
        <v>0</v>
      </c>
      <c r="AU278" s="170">
        <f t="shared" si="237"/>
        <v>0</v>
      </c>
      <c r="AV278" s="170">
        <f t="shared" si="237"/>
        <v>0</v>
      </c>
      <c r="AW278" s="170">
        <f t="shared" si="237"/>
        <v>0</v>
      </c>
      <c r="AX278" s="170">
        <f t="shared" si="238"/>
        <v>0</v>
      </c>
      <c r="AY278" s="170">
        <f t="shared" si="238"/>
        <v>0</v>
      </c>
      <c r="AZ278" s="170">
        <f t="shared" si="238"/>
        <v>0</v>
      </c>
      <c r="BA278" s="170">
        <f t="shared" si="238"/>
        <v>0</v>
      </c>
      <c r="BB278" s="170">
        <f t="shared" si="238"/>
        <v>0</v>
      </c>
      <c r="BC278" s="170">
        <f t="shared" si="238"/>
        <v>0</v>
      </c>
      <c r="BD278" s="170">
        <f t="shared" si="238"/>
        <v>0</v>
      </c>
      <c r="BE278" s="170">
        <f t="shared" si="238"/>
        <v>0</v>
      </c>
      <c r="BF278" s="170">
        <f t="shared" si="238"/>
        <v>0</v>
      </c>
      <c r="BG278" s="170">
        <f t="shared" si="238"/>
        <v>0</v>
      </c>
      <c r="BH278" s="170">
        <f t="shared" si="239"/>
        <v>0</v>
      </c>
      <c r="BI278" s="170">
        <f t="shared" si="239"/>
        <v>0</v>
      </c>
      <c r="BJ278" s="170">
        <f t="shared" si="239"/>
        <v>0</v>
      </c>
      <c r="BK278" s="170">
        <f t="shared" si="239"/>
        <v>0</v>
      </c>
      <c r="BL278" s="170">
        <f t="shared" si="239"/>
        <v>0</v>
      </c>
      <c r="BM278" s="170">
        <f t="shared" si="239"/>
        <v>0</v>
      </c>
      <c r="BN278" s="170">
        <f t="shared" si="239"/>
        <v>0</v>
      </c>
      <c r="BO278" s="170">
        <f t="shared" si="239"/>
        <v>0</v>
      </c>
      <c r="BP278" s="170">
        <f t="shared" si="239"/>
        <v>0</v>
      </c>
      <c r="BQ278" s="170">
        <f t="shared" si="239"/>
        <v>0</v>
      </c>
      <c r="BR278" s="170">
        <f t="shared" si="240"/>
        <v>0</v>
      </c>
      <c r="BS278" s="170">
        <f t="shared" si="240"/>
        <v>0</v>
      </c>
      <c r="BT278" s="170">
        <f t="shared" si="240"/>
        <v>0</v>
      </c>
      <c r="BU278" s="170">
        <f t="shared" si="240"/>
        <v>0</v>
      </c>
      <c r="BV278" s="170">
        <f t="shared" si="240"/>
        <v>0</v>
      </c>
      <c r="BW278" s="170">
        <f t="shared" si="240"/>
        <v>0</v>
      </c>
      <c r="BX278" s="170">
        <f t="shared" si="240"/>
        <v>0</v>
      </c>
      <c r="BY278" s="170">
        <f t="shared" si="240"/>
        <v>0</v>
      </c>
      <c r="BZ278" s="170">
        <f t="shared" si="240"/>
        <v>0</v>
      </c>
      <c r="CA278" s="170">
        <f t="shared" si="240"/>
        <v>0</v>
      </c>
      <c r="CB278" s="170">
        <f t="shared" si="241"/>
        <v>0</v>
      </c>
      <c r="CC278" s="170">
        <f t="shared" si="241"/>
        <v>0</v>
      </c>
      <c r="CD278" s="170">
        <f t="shared" si="241"/>
        <v>0</v>
      </c>
      <c r="CE278" s="170">
        <f t="shared" si="241"/>
        <v>0</v>
      </c>
      <c r="CF278" s="170">
        <f t="shared" si="241"/>
        <v>0</v>
      </c>
      <c r="CG278" s="170">
        <f t="shared" si="241"/>
        <v>0</v>
      </c>
      <c r="CH278" s="170">
        <f t="shared" si="241"/>
        <v>0</v>
      </c>
    </row>
    <row r="279" spans="6:86" outlineLevel="1" x14ac:dyDescent="0.2">
      <c r="F279" s="96">
        <f>Ts_First_Fin_Yr-1+ROWS(F$215:F279)</f>
        <v>2088</v>
      </c>
      <c r="G279" s="18">
        <f t="shared" ref="G279:G291" si="242">$G$211</f>
        <v>5</v>
      </c>
      <c r="H279" s="45">
        <f t="shared" ref="H279:H291" si="243">INDEX($J$209:$CH$209,MATCH($F279,$J$9:$CH$9,0))</f>
        <v>0</v>
      </c>
      <c r="J279" s="170">
        <f t="shared" si="234"/>
        <v>0</v>
      </c>
      <c r="K279" s="170">
        <f t="shared" si="234"/>
        <v>0</v>
      </c>
      <c r="L279" s="170">
        <f t="shared" si="234"/>
        <v>0</v>
      </c>
      <c r="M279" s="170">
        <f t="shared" si="234"/>
        <v>0</v>
      </c>
      <c r="N279" s="170">
        <f t="shared" si="234"/>
        <v>0</v>
      </c>
      <c r="O279" s="170">
        <f t="shared" si="234"/>
        <v>0</v>
      </c>
      <c r="P279" s="170">
        <f t="shared" si="234"/>
        <v>0</v>
      </c>
      <c r="Q279" s="170">
        <f t="shared" si="234"/>
        <v>0</v>
      </c>
      <c r="R279" s="170">
        <f t="shared" si="234"/>
        <v>0</v>
      </c>
      <c r="S279" s="170">
        <f t="shared" si="234"/>
        <v>0</v>
      </c>
      <c r="T279" s="170">
        <f t="shared" si="235"/>
        <v>0</v>
      </c>
      <c r="U279" s="170">
        <f t="shared" si="235"/>
        <v>0</v>
      </c>
      <c r="V279" s="170">
        <f t="shared" si="235"/>
        <v>0</v>
      </c>
      <c r="W279" s="170">
        <f t="shared" si="235"/>
        <v>0</v>
      </c>
      <c r="X279" s="170">
        <f t="shared" si="235"/>
        <v>0</v>
      </c>
      <c r="Y279" s="170">
        <f t="shared" si="235"/>
        <v>0</v>
      </c>
      <c r="Z279" s="170">
        <f t="shared" si="235"/>
        <v>0</v>
      </c>
      <c r="AA279" s="170">
        <f t="shared" si="235"/>
        <v>0</v>
      </c>
      <c r="AB279" s="170">
        <f t="shared" si="235"/>
        <v>0</v>
      </c>
      <c r="AC279" s="170">
        <f t="shared" si="235"/>
        <v>0</v>
      </c>
      <c r="AD279" s="170">
        <f t="shared" si="236"/>
        <v>0</v>
      </c>
      <c r="AE279" s="170">
        <f t="shared" si="236"/>
        <v>0</v>
      </c>
      <c r="AF279" s="170">
        <f t="shared" si="236"/>
        <v>0</v>
      </c>
      <c r="AG279" s="170">
        <f t="shared" si="236"/>
        <v>0</v>
      </c>
      <c r="AH279" s="170">
        <f t="shared" si="236"/>
        <v>0</v>
      </c>
      <c r="AI279" s="170">
        <f t="shared" si="236"/>
        <v>0</v>
      </c>
      <c r="AJ279" s="170">
        <f t="shared" si="236"/>
        <v>0</v>
      </c>
      <c r="AK279" s="170">
        <f t="shared" si="236"/>
        <v>0</v>
      </c>
      <c r="AL279" s="170">
        <f t="shared" si="236"/>
        <v>0</v>
      </c>
      <c r="AM279" s="170">
        <f t="shared" si="236"/>
        <v>0</v>
      </c>
      <c r="AN279" s="170">
        <f t="shared" si="237"/>
        <v>0</v>
      </c>
      <c r="AO279" s="170">
        <f t="shared" si="237"/>
        <v>0</v>
      </c>
      <c r="AP279" s="170">
        <f t="shared" si="237"/>
        <v>0</v>
      </c>
      <c r="AQ279" s="170">
        <f t="shared" si="237"/>
        <v>0</v>
      </c>
      <c r="AR279" s="170">
        <f t="shared" si="237"/>
        <v>0</v>
      </c>
      <c r="AS279" s="170">
        <f t="shared" si="237"/>
        <v>0</v>
      </c>
      <c r="AT279" s="170">
        <f t="shared" si="237"/>
        <v>0</v>
      </c>
      <c r="AU279" s="170">
        <f t="shared" si="237"/>
        <v>0</v>
      </c>
      <c r="AV279" s="170">
        <f t="shared" si="237"/>
        <v>0</v>
      </c>
      <c r="AW279" s="170">
        <f t="shared" si="237"/>
        <v>0</v>
      </c>
      <c r="AX279" s="170">
        <f t="shared" si="238"/>
        <v>0</v>
      </c>
      <c r="AY279" s="170">
        <f t="shared" si="238"/>
        <v>0</v>
      </c>
      <c r="AZ279" s="170">
        <f t="shared" si="238"/>
        <v>0</v>
      </c>
      <c r="BA279" s="170">
        <f t="shared" si="238"/>
        <v>0</v>
      </c>
      <c r="BB279" s="170">
        <f t="shared" si="238"/>
        <v>0</v>
      </c>
      <c r="BC279" s="170">
        <f t="shared" si="238"/>
        <v>0</v>
      </c>
      <c r="BD279" s="170">
        <f t="shared" si="238"/>
        <v>0</v>
      </c>
      <c r="BE279" s="170">
        <f t="shared" si="238"/>
        <v>0</v>
      </c>
      <c r="BF279" s="170">
        <f t="shared" si="238"/>
        <v>0</v>
      </c>
      <c r="BG279" s="170">
        <f t="shared" si="238"/>
        <v>0</v>
      </c>
      <c r="BH279" s="170">
        <f t="shared" si="239"/>
        <v>0</v>
      </c>
      <c r="BI279" s="170">
        <f t="shared" si="239"/>
        <v>0</v>
      </c>
      <c r="BJ279" s="170">
        <f t="shared" si="239"/>
        <v>0</v>
      </c>
      <c r="BK279" s="170">
        <f t="shared" si="239"/>
        <v>0</v>
      </c>
      <c r="BL279" s="170">
        <f t="shared" si="239"/>
        <v>0</v>
      </c>
      <c r="BM279" s="170">
        <f t="shared" si="239"/>
        <v>0</v>
      </c>
      <c r="BN279" s="170">
        <f t="shared" si="239"/>
        <v>0</v>
      </c>
      <c r="BO279" s="170">
        <f t="shared" si="239"/>
        <v>0</v>
      </c>
      <c r="BP279" s="170">
        <f t="shared" si="239"/>
        <v>0</v>
      </c>
      <c r="BQ279" s="170">
        <f t="shared" si="239"/>
        <v>0</v>
      </c>
      <c r="BR279" s="170">
        <f t="shared" si="240"/>
        <v>0</v>
      </c>
      <c r="BS279" s="170">
        <f t="shared" si="240"/>
        <v>0</v>
      </c>
      <c r="BT279" s="170">
        <f t="shared" si="240"/>
        <v>0</v>
      </c>
      <c r="BU279" s="170">
        <f t="shared" si="240"/>
        <v>0</v>
      </c>
      <c r="BV279" s="170">
        <f t="shared" si="240"/>
        <v>0</v>
      </c>
      <c r="BW279" s="170">
        <f t="shared" si="240"/>
        <v>0</v>
      </c>
      <c r="BX279" s="170">
        <f t="shared" si="240"/>
        <v>0</v>
      </c>
      <c r="BY279" s="170">
        <f t="shared" si="240"/>
        <v>0</v>
      </c>
      <c r="BZ279" s="170">
        <f t="shared" si="240"/>
        <v>0</v>
      </c>
      <c r="CA279" s="170">
        <f t="shared" si="240"/>
        <v>0</v>
      </c>
      <c r="CB279" s="170">
        <f t="shared" si="241"/>
        <v>0</v>
      </c>
      <c r="CC279" s="170">
        <f t="shared" si="241"/>
        <v>0</v>
      </c>
      <c r="CD279" s="170">
        <f t="shared" si="241"/>
        <v>0</v>
      </c>
      <c r="CE279" s="170">
        <f t="shared" si="241"/>
        <v>0</v>
      </c>
      <c r="CF279" s="170">
        <f t="shared" si="241"/>
        <v>0</v>
      </c>
      <c r="CG279" s="170">
        <f t="shared" si="241"/>
        <v>0</v>
      </c>
      <c r="CH279" s="170">
        <f t="shared" si="241"/>
        <v>0</v>
      </c>
    </row>
    <row r="280" spans="6:86" outlineLevel="1" x14ac:dyDescent="0.2">
      <c r="F280" s="96">
        <f>Ts_First_Fin_Yr-1+ROWS(F$215:F280)</f>
        <v>2089</v>
      </c>
      <c r="G280" s="18">
        <f t="shared" si="242"/>
        <v>5</v>
      </c>
      <c r="H280" s="45">
        <f t="shared" si="243"/>
        <v>0</v>
      </c>
      <c r="J280" s="170">
        <f t="shared" si="234"/>
        <v>0</v>
      </c>
      <c r="K280" s="170">
        <f t="shared" si="234"/>
        <v>0</v>
      </c>
      <c r="L280" s="170">
        <f t="shared" si="234"/>
        <v>0</v>
      </c>
      <c r="M280" s="170">
        <f t="shared" si="234"/>
        <v>0</v>
      </c>
      <c r="N280" s="170">
        <f t="shared" si="234"/>
        <v>0</v>
      </c>
      <c r="O280" s="170">
        <f t="shared" si="234"/>
        <v>0</v>
      </c>
      <c r="P280" s="170">
        <f t="shared" si="234"/>
        <v>0</v>
      </c>
      <c r="Q280" s="170">
        <f t="shared" si="234"/>
        <v>0</v>
      </c>
      <c r="R280" s="170">
        <f t="shared" si="234"/>
        <v>0</v>
      </c>
      <c r="S280" s="170">
        <f t="shared" si="234"/>
        <v>0</v>
      </c>
      <c r="T280" s="170">
        <f t="shared" si="235"/>
        <v>0</v>
      </c>
      <c r="U280" s="170">
        <f t="shared" si="235"/>
        <v>0</v>
      </c>
      <c r="V280" s="170">
        <f t="shared" si="235"/>
        <v>0</v>
      </c>
      <c r="W280" s="170">
        <f t="shared" si="235"/>
        <v>0</v>
      </c>
      <c r="X280" s="170">
        <f t="shared" si="235"/>
        <v>0</v>
      </c>
      <c r="Y280" s="170">
        <f t="shared" si="235"/>
        <v>0</v>
      </c>
      <c r="Z280" s="170">
        <f t="shared" si="235"/>
        <v>0</v>
      </c>
      <c r="AA280" s="170">
        <f t="shared" si="235"/>
        <v>0</v>
      </c>
      <c r="AB280" s="170">
        <f t="shared" si="235"/>
        <v>0</v>
      </c>
      <c r="AC280" s="170">
        <f t="shared" si="235"/>
        <v>0</v>
      </c>
      <c r="AD280" s="170">
        <f t="shared" si="236"/>
        <v>0</v>
      </c>
      <c r="AE280" s="170">
        <f t="shared" si="236"/>
        <v>0</v>
      </c>
      <c r="AF280" s="170">
        <f t="shared" si="236"/>
        <v>0</v>
      </c>
      <c r="AG280" s="170">
        <f t="shared" si="236"/>
        <v>0</v>
      </c>
      <c r="AH280" s="170">
        <f t="shared" si="236"/>
        <v>0</v>
      </c>
      <c r="AI280" s="170">
        <f t="shared" si="236"/>
        <v>0</v>
      </c>
      <c r="AJ280" s="170">
        <f t="shared" si="236"/>
        <v>0</v>
      </c>
      <c r="AK280" s="170">
        <f t="shared" si="236"/>
        <v>0</v>
      </c>
      <c r="AL280" s="170">
        <f t="shared" si="236"/>
        <v>0</v>
      </c>
      <c r="AM280" s="170">
        <f t="shared" si="236"/>
        <v>0</v>
      </c>
      <c r="AN280" s="170">
        <f t="shared" si="237"/>
        <v>0</v>
      </c>
      <c r="AO280" s="170">
        <f t="shared" si="237"/>
        <v>0</v>
      </c>
      <c r="AP280" s="170">
        <f t="shared" si="237"/>
        <v>0</v>
      </c>
      <c r="AQ280" s="170">
        <f t="shared" si="237"/>
        <v>0</v>
      </c>
      <c r="AR280" s="170">
        <f t="shared" si="237"/>
        <v>0</v>
      </c>
      <c r="AS280" s="170">
        <f t="shared" si="237"/>
        <v>0</v>
      </c>
      <c r="AT280" s="170">
        <f t="shared" si="237"/>
        <v>0</v>
      </c>
      <c r="AU280" s="170">
        <f t="shared" si="237"/>
        <v>0</v>
      </c>
      <c r="AV280" s="170">
        <f t="shared" si="237"/>
        <v>0</v>
      </c>
      <c r="AW280" s="170">
        <f t="shared" si="237"/>
        <v>0</v>
      </c>
      <c r="AX280" s="170">
        <f t="shared" si="238"/>
        <v>0</v>
      </c>
      <c r="AY280" s="170">
        <f t="shared" si="238"/>
        <v>0</v>
      </c>
      <c r="AZ280" s="170">
        <f t="shared" si="238"/>
        <v>0</v>
      </c>
      <c r="BA280" s="170">
        <f t="shared" si="238"/>
        <v>0</v>
      </c>
      <c r="BB280" s="170">
        <f t="shared" si="238"/>
        <v>0</v>
      </c>
      <c r="BC280" s="170">
        <f t="shared" si="238"/>
        <v>0</v>
      </c>
      <c r="BD280" s="170">
        <f t="shared" si="238"/>
        <v>0</v>
      </c>
      <c r="BE280" s="170">
        <f t="shared" si="238"/>
        <v>0</v>
      </c>
      <c r="BF280" s="170">
        <f t="shared" si="238"/>
        <v>0</v>
      </c>
      <c r="BG280" s="170">
        <f t="shared" si="238"/>
        <v>0</v>
      </c>
      <c r="BH280" s="170">
        <f t="shared" si="239"/>
        <v>0</v>
      </c>
      <c r="BI280" s="170">
        <f t="shared" si="239"/>
        <v>0</v>
      </c>
      <c r="BJ280" s="170">
        <f t="shared" si="239"/>
        <v>0</v>
      </c>
      <c r="BK280" s="170">
        <f t="shared" si="239"/>
        <v>0</v>
      </c>
      <c r="BL280" s="170">
        <f t="shared" si="239"/>
        <v>0</v>
      </c>
      <c r="BM280" s="170">
        <f t="shared" si="239"/>
        <v>0</v>
      </c>
      <c r="BN280" s="170">
        <f t="shared" si="239"/>
        <v>0</v>
      </c>
      <c r="BO280" s="170">
        <f t="shared" si="239"/>
        <v>0</v>
      </c>
      <c r="BP280" s="170">
        <f t="shared" si="239"/>
        <v>0</v>
      </c>
      <c r="BQ280" s="170">
        <f t="shared" si="239"/>
        <v>0</v>
      </c>
      <c r="BR280" s="170">
        <f t="shared" si="240"/>
        <v>0</v>
      </c>
      <c r="BS280" s="170">
        <f t="shared" si="240"/>
        <v>0</v>
      </c>
      <c r="BT280" s="170">
        <f t="shared" si="240"/>
        <v>0</v>
      </c>
      <c r="BU280" s="170">
        <f t="shared" si="240"/>
        <v>0</v>
      </c>
      <c r="BV280" s="170">
        <f t="shared" si="240"/>
        <v>0</v>
      </c>
      <c r="BW280" s="170">
        <f t="shared" si="240"/>
        <v>0</v>
      </c>
      <c r="BX280" s="170">
        <f t="shared" si="240"/>
        <v>0</v>
      </c>
      <c r="BY280" s="170">
        <f t="shared" si="240"/>
        <v>0</v>
      </c>
      <c r="BZ280" s="170">
        <f t="shared" si="240"/>
        <v>0</v>
      </c>
      <c r="CA280" s="170">
        <f t="shared" si="240"/>
        <v>0</v>
      </c>
      <c r="CB280" s="170">
        <f t="shared" si="241"/>
        <v>0</v>
      </c>
      <c r="CC280" s="170">
        <f t="shared" si="241"/>
        <v>0</v>
      </c>
      <c r="CD280" s="170">
        <f t="shared" si="241"/>
        <v>0</v>
      </c>
      <c r="CE280" s="170">
        <f t="shared" si="241"/>
        <v>0</v>
      </c>
      <c r="CF280" s="170">
        <f t="shared" si="241"/>
        <v>0</v>
      </c>
      <c r="CG280" s="170">
        <f t="shared" si="241"/>
        <v>0</v>
      </c>
      <c r="CH280" s="170">
        <f t="shared" si="241"/>
        <v>0</v>
      </c>
    </row>
    <row r="281" spans="6:86" outlineLevel="1" x14ac:dyDescent="0.2">
      <c r="F281" s="96">
        <f>Ts_First_Fin_Yr-1+ROWS(F$215:F281)</f>
        <v>2090</v>
      </c>
      <c r="G281" s="18">
        <f t="shared" si="242"/>
        <v>5</v>
      </c>
      <c r="H281" s="45">
        <f t="shared" si="243"/>
        <v>0</v>
      </c>
      <c r="J281" s="170">
        <f t="shared" si="234"/>
        <v>0</v>
      </c>
      <c r="K281" s="170">
        <f t="shared" si="234"/>
        <v>0</v>
      </c>
      <c r="L281" s="170">
        <f t="shared" si="234"/>
        <v>0</v>
      </c>
      <c r="M281" s="170">
        <f t="shared" si="234"/>
        <v>0</v>
      </c>
      <c r="N281" s="170">
        <f t="shared" si="234"/>
        <v>0</v>
      </c>
      <c r="O281" s="170">
        <f t="shared" si="234"/>
        <v>0</v>
      </c>
      <c r="P281" s="170">
        <f t="shared" si="234"/>
        <v>0</v>
      </c>
      <c r="Q281" s="170">
        <f t="shared" si="234"/>
        <v>0</v>
      </c>
      <c r="R281" s="170">
        <f t="shared" si="234"/>
        <v>0</v>
      </c>
      <c r="S281" s="170">
        <f t="shared" si="234"/>
        <v>0</v>
      </c>
      <c r="T281" s="170">
        <f t="shared" si="235"/>
        <v>0</v>
      </c>
      <c r="U281" s="170">
        <f t="shared" si="235"/>
        <v>0</v>
      </c>
      <c r="V281" s="170">
        <f t="shared" si="235"/>
        <v>0</v>
      </c>
      <c r="W281" s="170">
        <f t="shared" si="235"/>
        <v>0</v>
      </c>
      <c r="X281" s="170">
        <f t="shared" si="235"/>
        <v>0</v>
      </c>
      <c r="Y281" s="170">
        <f t="shared" si="235"/>
        <v>0</v>
      </c>
      <c r="Z281" s="170">
        <f t="shared" si="235"/>
        <v>0</v>
      </c>
      <c r="AA281" s="170">
        <f t="shared" si="235"/>
        <v>0</v>
      </c>
      <c r="AB281" s="170">
        <f t="shared" si="235"/>
        <v>0</v>
      </c>
      <c r="AC281" s="170">
        <f t="shared" si="235"/>
        <v>0</v>
      </c>
      <c r="AD281" s="170">
        <f t="shared" si="236"/>
        <v>0</v>
      </c>
      <c r="AE281" s="170">
        <f t="shared" si="236"/>
        <v>0</v>
      </c>
      <c r="AF281" s="170">
        <f t="shared" si="236"/>
        <v>0</v>
      </c>
      <c r="AG281" s="170">
        <f t="shared" si="236"/>
        <v>0</v>
      </c>
      <c r="AH281" s="170">
        <f t="shared" si="236"/>
        <v>0</v>
      </c>
      <c r="AI281" s="170">
        <f t="shared" si="236"/>
        <v>0</v>
      </c>
      <c r="AJ281" s="170">
        <f t="shared" si="236"/>
        <v>0</v>
      </c>
      <c r="AK281" s="170">
        <f t="shared" si="236"/>
        <v>0</v>
      </c>
      <c r="AL281" s="170">
        <f t="shared" si="236"/>
        <v>0</v>
      </c>
      <c r="AM281" s="170">
        <f t="shared" si="236"/>
        <v>0</v>
      </c>
      <c r="AN281" s="170">
        <f t="shared" si="237"/>
        <v>0</v>
      </c>
      <c r="AO281" s="170">
        <f t="shared" si="237"/>
        <v>0</v>
      </c>
      <c r="AP281" s="170">
        <f t="shared" si="237"/>
        <v>0</v>
      </c>
      <c r="AQ281" s="170">
        <f t="shared" si="237"/>
        <v>0</v>
      </c>
      <c r="AR281" s="170">
        <f t="shared" si="237"/>
        <v>0</v>
      </c>
      <c r="AS281" s="170">
        <f t="shared" si="237"/>
        <v>0</v>
      </c>
      <c r="AT281" s="170">
        <f t="shared" si="237"/>
        <v>0</v>
      </c>
      <c r="AU281" s="170">
        <f t="shared" si="237"/>
        <v>0</v>
      </c>
      <c r="AV281" s="170">
        <f t="shared" si="237"/>
        <v>0</v>
      </c>
      <c r="AW281" s="170">
        <f t="shared" si="237"/>
        <v>0</v>
      </c>
      <c r="AX281" s="170">
        <f t="shared" si="238"/>
        <v>0</v>
      </c>
      <c r="AY281" s="170">
        <f t="shared" si="238"/>
        <v>0</v>
      </c>
      <c r="AZ281" s="170">
        <f t="shared" si="238"/>
        <v>0</v>
      </c>
      <c r="BA281" s="170">
        <f t="shared" si="238"/>
        <v>0</v>
      </c>
      <c r="BB281" s="170">
        <f t="shared" si="238"/>
        <v>0</v>
      </c>
      <c r="BC281" s="170">
        <f t="shared" si="238"/>
        <v>0</v>
      </c>
      <c r="BD281" s="170">
        <f t="shared" si="238"/>
        <v>0</v>
      </c>
      <c r="BE281" s="170">
        <f t="shared" si="238"/>
        <v>0</v>
      </c>
      <c r="BF281" s="170">
        <f t="shared" si="238"/>
        <v>0</v>
      </c>
      <c r="BG281" s="170">
        <f t="shared" si="238"/>
        <v>0</v>
      </c>
      <c r="BH281" s="170">
        <f t="shared" si="239"/>
        <v>0</v>
      </c>
      <c r="BI281" s="170">
        <f t="shared" si="239"/>
        <v>0</v>
      </c>
      <c r="BJ281" s="170">
        <f t="shared" si="239"/>
        <v>0</v>
      </c>
      <c r="BK281" s="170">
        <f t="shared" si="239"/>
        <v>0</v>
      </c>
      <c r="BL281" s="170">
        <f t="shared" si="239"/>
        <v>0</v>
      </c>
      <c r="BM281" s="170">
        <f t="shared" si="239"/>
        <v>0</v>
      </c>
      <c r="BN281" s="170">
        <f t="shared" si="239"/>
        <v>0</v>
      </c>
      <c r="BO281" s="170">
        <f t="shared" si="239"/>
        <v>0</v>
      </c>
      <c r="BP281" s="170">
        <f t="shared" si="239"/>
        <v>0</v>
      </c>
      <c r="BQ281" s="170">
        <f t="shared" si="239"/>
        <v>0</v>
      </c>
      <c r="BR281" s="170">
        <f t="shared" si="240"/>
        <v>0</v>
      </c>
      <c r="BS281" s="170">
        <f t="shared" si="240"/>
        <v>0</v>
      </c>
      <c r="BT281" s="170">
        <f t="shared" si="240"/>
        <v>0</v>
      </c>
      <c r="BU281" s="170">
        <f t="shared" si="240"/>
        <v>0</v>
      </c>
      <c r="BV281" s="170">
        <f t="shared" si="240"/>
        <v>0</v>
      </c>
      <c r="BW281" s="170">
        <f t="shared" si="240"/>
        <v>0</v>
      </c>
      <c r="BX281" s="170">
        <f t="shared" si="240"/>
        <v>0</v>
      </c>
      <c r="BY281" s="170">
        <f t="shared" si="240"/>
        <v>0</v>
      </c>
      <c r="BZ281" s="170">
        <f t="shared" si="240"/>
        <v>0</v>
      </c>
      <c r="CA281" s="170">
        <f t="shared" si="240"/>
        <v>0</v>
      </c>
      <c r="CB281" s="170">
        <f t="shared" si="241"/>
        <v>0</v>
      </c>
      <c r="CC281" s="170">
        <f t="shared" si="241"/>
        <v>0</v>
      </c>
      <c r="CD281" s="170">
        <f t="shared" si="241"/>
        <v>0</v>
      </c>
      <c r="CE281" s="170">
        <f t="shared" si="241"/>
        <v>0</v>
      </c>
      <c r="CF281" s="170">
        <f t="shared" si="241"/>
        <v>0</v>
      </c>
      <c r="CG281" s="170">
        <f t="shared" si="241"/>
        <v>0</v>
      </c>
      <c r="CH281" s="170">
        <f t="shared" si="241"/>
        <v>0</v>
      </c>
    </row>
    <row r="282" spans="6:86" outlineLevel="1" x14ac:dyDescent="0.2">
      <c r="F282" s="96">
        <f>Ts_First_Fin_Yr-1+ROWS(F$215:F282)</f>
        <v>2091</v>
      </c>
      <c r="G282" s="18">
        <f t="shared" si="242"/>
        <v>5</v>
      </c>
      <c r="H282" s="45">
        <f t="shared" si="243"/>
        <v>0</v>
      </c>
      <c r="J282" s="170">
        <f t="shared" si="234"/>
        <v>0</v>
      </c>
      <c r="K282" s="170">
        <f t="shared" si="234"/>
        <v>0</v>
      </c>
      <c r="L282" s="170">
        <f t="shared" si="234"/>
        <v>0</v>
      </c>
      <c r="M282" s="170">
        <f t="shared" si="234"/>
        <v>0</v>
      </c>
      <c r="N282" s="170">
        <f t="shared" si="234"/>
        <v>0</v>
      </c>
      <c r="O282" s="170">
        <f t="shared" si="234"/>
        <v>0</v>
      </c>
      <c r="P282" s="170">
        <f t="shared" si="234"/>
        <v>0</v>
      </c>
      <c r="Q282" s="170">
        <f t="shared" si="234"/>
        <v>0</v>
      </c>
      <c r="R282" s="170">
        <f t="shared" si="234"/>
        <v>0</v>
      </c>
      <c r="S282" s="170">
        <f t="shared" si="234"/>
        <v>0</v>
      </c>
      <c r="T282" s="170">
        <f t="shared" si="235"/>
        <v>0</v>
      </c>
      <c r="U282" s="170">
        <f t="shared" si="235"/>
        <v>0</v>
      </c>
      <c r="V282" s="170">
        <f t="shared" si="235"/>
        <v>0</v>
      </c>
      <c r="W282" s="170">
        <f t="shared" si="235"/>
        <v>0</v>
      </c>
      <c r="X282" s="170">
        <f t="shared" si="235"/>
        <v>0</v>
      </c>
      <c r="Y282" s="170">
        <f t="shared" si="235"/>
        <v>0</v>
      </c>
      <c r="Z282" s="170">
        <f t="shared" si="235"/>
        <v>0</v>
      </c>
      <c r="AA282" s="170">
        <f t="shared" si="235"/>
        <v>0</v>
      </c>
      <c r="AB282" s="170">
        <f t="shared" si="235"/>
        <v>0</v>
      </c>
      <c r="AC282" s="170">
        <f t="shared" si="235"/>
        <v>0</v>
      </c>
      <c r="AD282" s="170">
        <f t="shared" si="236"/>
        <v>0</v>
      </c>
      <c r="AE282" s="170">
        <f t="shared" si="236"/>
        <v>0</v>
      </c>
      <c r="AF282" s="170">
        <f t="shared" si="236"/>
        <v>0</v>
      </c>
      <c r="AG282" s="170">
        <f t="shared" si="236"/>
        <v>0</v>
      </c>
      <c r="AH282" s="170">
        <f t="shared" si="236"/>
        <v>0</v>
      </c>
      <c r="AI282" s="170">
        <f t="shared" si="236"/>
        <v>0</v>
      </c>
      <c r="AJ282" s="170">
        <f t="shared" si="236"/>
        <v>0</v>
      </c>
      <c r="AK282" s="170">
        <f t="shared" si="236"/>
        <v>0</v>
      </c>
      <c r="AL282" s="170">
        <f t="shared" si="236"/>
        <v>0</v>
      </c>
      <c r="AM282" s="170">
        <f t="shared" si="236"/>
        <v>0</v>
      </c>
      <c r="AN282" s="170">
        <f t="shared" si="237"/>
        <v>0</v>
      </c>
      <c r="AO282" s="170">
        <f t="shared" si="237"/>
        <v>0</v>
      </c>
      <c r="AP282" s="170">
        <f t="shared" si="237"/>
        <v>0</v>
      </c>
      <c r="AQ282" s="170">
        <f t="shared" si="237"/>
        <v>0</v>
      </c>
      <c r="AR282" s="170">
        <f t="shared" si="237"/>
        <v>0</v>
      </c>
      <c r="AS282" s="170">
        <f t="shared" si="237"/>
        <v>0</v>
      </c>
      <c r="AT282" s="170">
        <f t="shared" si="237"/>
        <v>0</v>
      </c>
      <c r="AU282" s="170">
        <f t="shared" si="237"/>
        <v>0</v>
      </c>
      <c r="AV282" s="170">
        <f t="shared" si="237"/>
        <v>0</v>
      </c>
      <c r="AW282" s="170">
        <f t="shared" si="237"/>
        <v>0</v>
      </c>
      <c r="AX282" s="170">
        <f t="shared" si="238"/>
        <v>0</v>
      </c>
      <c r="AY282" s="170">
        <f t="shared" si="238"/>
        <v>0</v>
      </c>
      <c r="AZ282" s="170">
        <f t="shared" si="238"/>
        <v>0</v>
      </c>
      <c r="BA282" s="170">
        <f t="shared" si="238"/>
        <v>0</v>
      </c>
      <c r="BB282" s="170">
        <f t="shared" si="238"/>
        <v>0</v>
      </c>
      <c r="BC282" s="170">
        <f t="shared" si="238"/>
        <v>0</v>
      </c>
      <c r="BD282" s="170">
        <f t="shared" si="238"/>
        <v>0</v>
      </c>
      <c r="BE282" s="170">
        <f t="shared" si="238"/>
        <v>0</v>
      </c>
      <c r="BF282" s="170">
        <f t="shared" si="238"/>
        <v>0</v>
      </c>
      <c r="BG282" s="170">
        <f t="shared" si="238"/>
        <v>0</v>
      </c>
      <c r="BH282" s="170">
        <f t="shared" si="239"/>
        <v>0</v>
      </c>
      <c r="BI282" s="170">
        <f t="shared" si="239"/>
        <v>0</v>
      </c>
      <c r="BJ282" s="170">
        <f t="shared" si="239"/>
        <v>0</v>
      </c>
      <c r="BK282" s="170">
        <f t="shared" si="239"/>
        <v>0</v>
      </c>
      <c r="BL282" s="170">
        <f t="shared" si="239"/>
        <v>0</v>
      </c>
      <c r="BM282" s="170">
        <f t="shared" si="239"/>
        <v>0</v>
      </c>
      <c r="BN282" s="170">
        <f t="shared" si="239"/>
        <v>0</v>
      </c>
      <c r="BO282" s="170">
        <f t="shared" si="239"/>
        <v>0</v>
      </c>
      <c r="BP282" s="170">
        <f t="shared" si="239"/>
        <v>0</v>
      </c>
      <c r="BQ282" s="170">
        <f t="shared" si="239"/>
        <v>0</v>
      </c>
      <c r="BR282" s="170">
        <f t="shared" si="240"/>
        <v>0</v>
      </c>
      <c r="BS282" s="170">
        <f t="shared" si="240"/>
        <v>0</v>
      </c>
      <c r="BT282" s="170">
        <f t="shared" si="240"/>
        <v>0</v>
      </c>
      <c r="BU282" s="170">
        <f t="shared" si="240"/>
        <v>0</v>
      </c>
      <c r="BV282" s="170">
        <f t="shared" si="240"/>
        <v>0</v>
      </c>
      <c r="BW282" s="170">
        <f t="shared" si="240"/>
        <v>0</v>
      </c>
      <c r="BX282" s="170">
        <f t="shared" si="240"/>
        <v>0</v>
      </c>
      <c r="BY282" s="170">
        <f t="shared" si="240"/>
        <v>0</v>
      </c>
      <c r="BZ282" s="170">
        <f t="shared" si="240"/>
        <v>0</v>
      </c>
      <c r="CA282" s="170">
        <f t="shared" si="240"/>
        <v>0</v>
      </c>
      <c r="CB282" s="170">
        <f t="shared" si="241"/>
        <v>0</v>
      </c>
      <c r="CC282" s="170">
        <f t="shared" si="241"/>
        <v>0</v>
      </c>
      <c r="CD282" s="170">
        <f t="shared" si="241"/>
        <v>0</v>
      </c>
      <c r="CE282" s="170">
        <f t="shared" si="241"/>
        <v>0</v>
      </c>
      <c r="CF282" s="170">
        <f t="shared" si="241"/>
        <v>0</v>
      </c>
      <c r="CG282" s="170">
        <f t="shared" si="241"/>
        <v>0</v>
      </c>
      <c r="CH282" s="170">
        <f t="shared" si="241"/>
        <v>0</v>
      </c>
    </row>
    <row r="283" spans="6:86" outlineLevel="1" x14ac:dyDescent="0.2">
      <c r="F283" s="96">
        <f>Ts_First_Fin_Yr-1+ROWS(F$215:F283)</f>
        <v>2092</v>
      </c>
      <c r="G283" s="18">
        <f t="shared" si="242"/>
        <v>5</v>
      </c>
      <c r="H283" s="45">
        <f t="shared" si="243"/>
        <v>0</v>
      </c>
      <c r="J283" s="170">
        <f t="shared" si="234"/>
        <v>0</v>
      </c>
      <c r="K283" s="170">
        <f t="shared" si="234"/>
        <v>0</v>
      </c>
      <c r="L283" s="170">
        <f t="shared" si="234"/>
        <v>0</v>
      </c>
      <c r="M283" s="170">
        <f t="shared" si="234"/>
        <v>0</v>
      </c>
      <c r="N283" s="170">
        <f t="shared" si="234"/>
        <v>0</v>
      </c>
      <c r="O283" s="170">
        <f t="shared" si="234"/>
        <v>0</v>
      </c>
      <c r="P283" s="170">
        <f t="shared" si="234"/>
        <v>0</v>
      </c>
      <c r="Q283" s="170">
        <f t="shared" si="234"/>
        <v>0</v>
      </c>
      <c r="R283" s="170">
        <f t="shared" si="234"/>
        <v>0</v>
      </c>
      <c r="S283" s="170">
        <f t="shared" si="234"/>
        <v>0</v>
      </c>
      <c r="T283" s="170">
        <f t="shared" si="235"/>
        <v>0</v>
      </c>
      <c r="U283" s="170">
        <f t="shared" si="235"/>
        <v>0</v>
      </c>
      <c r="V283" s="170">
        <f t="shared" si="235"/>
        <v>0</v>
      </c>
      <c r="W283" s="170">
        <f t="shared" si="235"/>
        <v>0</v>
      </c>
      <c r="X283" s="170">
        <f t="shared" si="235"/>
        <v>0</v>
      </c>
      <c r="Y283" s="170">
        <f t="shared" si="235"/>
        <v>0</v>
      </c>
      <c r="Z283" s="170">
        <f t="shared" si="235"/>
        <v>0</v>
      </c>
      <c r="AA283" s="170">
        <f t="shared" si="235"/>
        <v>0</v>
      </c>
      <c r="AB283" s="170">
        <f t="shared" si="235"/>
        <v>0</v>
      </c>
      <c r="AC283" s="170">
        <f t="shared" si="235"/>
        <v>0</v>
      </c>
      <c r="AD283" s="170">
        <f t="shared" si="236"/>
        <v>0</v>
      </c>
      <c r="AE283" s="170">
        <f t="shared" si="236"/>
        <v>0</v>
      </c>
      <c r="AF283" s="170">
        <f t="shared" si="236"/>
        <v>0</v>
      </c>
      <c r="AG283" s="170">
        <f t="shared" si="236"/>
        <v>0</v>
      </c>
      <c r="AH283" s="170">
        <f t="shared" si="236"/>
        <v>0</v>
      </c>
      <c r="AI283" s="170">
        <f t="shared" si="236"/>
        <v>0</v>
      </c>
      <c r="AJ283" s="170">
        <f t="shared" si="236"/>
        <v>0</v>
      </c>
      <c r="AK283" s="170">
        <f t="shared" si="236"/>
        <v>0</v>
      </c>
      <c r="AL283" s="170">
        <f t="shared" si="236"/>
        <v>0</v>
      </c>
      <c r="AM283" s="170">
        <f t="shared" si="236"/>
        <v>0</v>
      </c>
      <c r="AN283" s="170">
        <f t="shared" si="237"/>
        <v>0</v>
      </c>
      <c r="AO283" s="170">
        <f t="shared" si="237"/>
        <v>0</v>
      </c>
      <c r="AP283" s="170">
        <f t="shared" si="237"/>
        <v>0</v>
      </c>
      <c r="AQ283" s="170">
        <f t="shared" si="237"/>
        <v>0</v>
      </c>
      <c r="AR283" s="170">
        <f t="shared" si="237"/>
        <v>0</v>
      </c>
      <c r="AS283" s="170">
        <f t="shared" si="237"/>
        <v>0</v>
      </c>
      <c r="AT283" s="170">
        <f t="shared" si="237"/>
        <v>0</v>
      </c>
      <c r="AU283" s="170">
        <f t="shared" si="237"/>
        <v>0</v>
      </c>
      <c r="AV283" s="170">
        <f t="shared" si="237"/>
        <v>0</v>
      </c>
      <c r="AW283" s="170">
        <f t="shared" si="237"/>
        <v>0</v>
      </c>
      <c r="AX283" s="170">
        <f t="shared" si="238"/>
        <v>0</v>
      </c>
      <c r="AY283" s="170">
        <f t="shared" si="238"/>
        <v>0</v>
      </c>
      <c r="AZ283" s="170">
        <f t="shared" si="238"/>
        <v>0</v>
      </c>
      <c r="BA283" s="170">
        <f t="shared" si="238"/>
        <v>0</v>
      </c>
      <c r="BB283" s="170">
        <f t="shared" si="238"/>
        <v>0</v>
      </c>
      <c r="BC283" s="170">
        <f t="shared" si="238"/>
        <v>0</v>
      </c>
      <c r="BD283" s="170">
        <f t="shared" si="238"/>
        <v>0</v>
      </c>
      <c r="BE283" s="170">
        <f t="shared" si="238"/>
        <v>0</v>
      </c>
      <c r="BF283" s="170">
        <f t="shared" si="238"/>
        <v>0</v>
      </c>
      <c r="BG283" s="170">
        <f t="shared" si="238"/>
        <v>0</v>
      </c>
      <c r="BH283" s="170">
        <f t="shared" si="239"/>
        <v>0</v>
      </c>
      <c r="BI283" s="170">
        <f t="shared" si="239"/>
        <v>0</v>
      </c>
      <c r="BJ283" s="170">
        <f t="shared" si="239"/>
        <v>0</v>
      </c>
      <c r="BK283" s="170">
        <f t="shared" si="239"/>
        <v>0</v>
      </c>
      <c r="BL283" s="170">
        <f t="shared" si="239"/>
        <v>0</v>
      </c>
      <c r="BM283" s="170">
        <f t="shared" si="239"/>
        <v>0</v>
      </c>
      <c r="BN283" s="170">
        <f t="shared" si="239"/>
        <v>0</v>
      </c>
      <c r="BO283" s="170">
        <f t="shared" si="239"/>
        <v>0</v>
      </c>
      <c r="BP283" s="170">
        <f t="shared" si="239"/>
        <v>0</v>
      </c>
      <c r="BQ283" s="170">
        <f t="shared" si="239"/>
        <v>0</v>
      </c>
      <c r="BR283" s="170">
        <f t="shared" si="240"/>
        <v>0</v>
      </c>
      <c r="BS283" s="170">
        <f t="shared" si="240"/>
        <v>0</v>
      </c>
      <c r="BT283" s="170">
        <f t="shared" si="240"/>
        <v>0</v>
      </c>
      <c r="BU283" s="170">
        <f t="shared" si="240"/>
        <v>0</v>
      </c>
      <c r="BV283" s="170">
        <f t="shared" si="240"/>
        <v>0</v>
      </c>
      <c r="BW283" s="170">
        <f t="shared" si="240"/>
        <v>0</v>
      </c>
      <c r="BX283" s="170">
        <f t="shared" si="240"/>
        <v>0</v>
      </c>
      <c r="BY283" s="170">
        <f t="shared" si="240"/>
        <v>0</v>
      </c>
      <c r="BZ283" s="170">
        <f t="shared" si="240"/>
        <v>0</v>
      </c>
      <c r="CA283" s="170">
        <f t="shared" si="240"/>
        <v>0</v>
      </c>
      <c r="CB283" s="170">
        <f t="shared" si="241"/>
        <v>0</v>
      </c>
      <c r="CC283" s="170">
        <f t="shared" si="241"/>
        <v>0</v>
      </c>
      <c r="CD283" s="170">
        <f t="shared" si="241"/>
        <v>0</v>
      </c>
      <c r="CE283" s="170">
        <f t="shared" si="241"/>
        <v>0</v>
      </c>
      <c r="CF283" s="170">
        <f t="shared" si="241"/>
        <v>0</v>
      </c>
      <c r="CG283" s="170">
        <f t="shared" si="241"/>
        <v>0</v>
      </c>
      <c r="CH283" s="170">
        <f t="shared" si="241"/>
        <v>0</v>
      </c>
    </row>
    <row r="284" spans="6:86" outlineLevel="1" x14ac:dyDescent="0.2">
      <c r="F284" s="96">
        <f>Ts_First_Fin_Yr-1+ROWS(F$215:F284)</f>
        <v>2093</v>
      </c>
      <c r="G284" s="18">
        <f t="shared" si="242"/>
        <v>5</v>
      </c>
      <c r="H284" s="45">
        <f t="shared" si="243"/>
        <v>0</v>
      </c>
      <c r="J284" s="170">
        <f t="shared" si="234"/>
        <v>0</v>
      </c>
      <c r="K284" s="170">
        <f t="shared" si="234"/>
        <v>0</v>
      </c>
      <c r="L284" s="170">
        <f t="shared" si="234"/>
        <v>0</v>
      </c>
      <c r="M284" s="170">
        <f t="shared" si="234"/>
        <v>0</v>
      </c>
      <c r="N284" s="170">
        <f t="shared" si="234"/>
        <v>0</v>
      </c>
      <c r="O284" s="170">
        <f t="shared" si="234"/>
        <v>0</v>
      </c>
      <c r="P284" s="170">
        <f t="shared" si="234"/>
        <v>0</v>
      </c>
      <c r="Q284" s="170">
        <f t="shared" si="234"/>
        <v>0</v>
      </c>
      <c r="R284" s="170">
        <f t="shared" si="234"/>
        <v>0</v>
      </c>
      <c r="S284" s="170">
        <f t="shared" si="234"/>
        <v>0</v>
      </c>
      <c r="T284" s="170">
        <f t="shared" si="235"/>
        <v>0</v>
      </c>
      <c r="U284" s="170">
        <f t="shared" si="235"/>
        <v>0</v>
      </c>
      <c r="V284" s="170">
        <f t="shared" si="235"/>
        <v>0</v>
      </c>
      <c r="W284" s="170">
        <f t="shared" si="235"/>
        <v>0</v>
      </c>
      <c r="X284" s="170">
        <f t="shared" si="235"/>
        <v>0</v>
      </c>
      <c r="Y284" s="170">
        <f t="shared" si="235"/>
        <v>0</v>
      </c>
      <c r="Z284" s="170">
        <f t="shared" si="235"/>
        <v>0</v>
      </c>
      <c r="AA284" s="170">
        <f t="shared" si="235"/>
        <v>0</v>
      </c>
      <c r="AB284" s="170">
        <f t="shared" si="235"/>
        <v>0</v>
      </c>
      <c r="AC284" s="170">
        <f t="shared" si="235"/>
        <v>0</v>
      </c>
      <c r="AD284" s="170">
        <f t="shared" si="236"/>
        <v>0</v>
      </c>
      <c r="AE284" s="170">
        <f t="shared" si="236"/>
        <v>0</v>
      </c>
      <c r="AF284" s="170">
        <f t="shared" si="236"/>
        <v>0</v>
      </c>
      <c r="AG284" s="170">
        <f t="shared" si="236"/>
        <v>0</v>
      </c>
      <c r="AH284" s="170">
        <f t="shared" si="236"/>
        <v>0</v>
      </c>
      <c r="AI284" s="170">
        <f t="shared" si="236"/>
        <v>0</v>
      </c>
      <c r="AJ284" s="170">
        <f t="shared" si="236"/>
        <v>0</v>
      </c>
      <c r="AK284" s="170">
        <f t="shared" si="236"/>
        <v>0</v>
      </c>
      <c r="AL284" s="170">
        <f t="shared" si="236"/>
        <v>0</v>
      </c>
      <c r="AM284" s="170">
        <f t="shared" si="236"/>
        <v>0</v>
      </c>
      <c r="AN284" s="170">
        <f t="shared" si="237"/>
        <v>0</v>
      </c>
      <c r="AO284" s="170">
        <f t="shared" si="237"/>
        <v>0</v>
      </c>
      <c r="AP284" s="170">
        <f t="shared" si="237"/>
        <v>0</v>
      </c>
      <c r="AQ284" s="170">
        <f t="shared" si="237"/>
        <v>0</v>
      </c>
      <c r="AR284" s="170">
        <f t="shared" si="237"/>
        <v>0</v>
      </c>
      <c r="AS284" s="170">
        <f t="shared" si="237"/>
        <v>0</v>
      </c>
      <c r="AT284" s="170">
        <f t="shared" si="237"/>
        <v>0</v>
      </c>
      <c r="AU284" s="170">
        <f t="shared" si="237"/>
        <v>0</v>
      </c>
      <c r="AV284" s="170">
        <f t="shared" si="237"/>
        <v>0</v>
      </c>
      <c r="AW284" s="170">
        <f t="shared" si="237"/>
        <v>0</v>
      </c>
      <c r="AX284" s="170">
        <f t="shared" si="238"/>
        <v>0</v>
      </c>
      <c r="AY284" s="170">
        <f t="shared" si="238"/>
        <v>0</v>
      </c>
      <c r="AZ284" s="170">
        <f t="shared" si="238"/>
        <v>0</v>
      </c>
      <c r="BA284" s="170">
        <f t="shared" si="238"/>
        <v>0</v>
      </c>
      <c r="BB284" s="170">
        <f t="shared" si="238"/>
        <v>0</v>
      </c>
      <c r="BC284" s="170">
        <f t="shared" si="238"/>
        <v>0</v>
      </c>
      <c r="BD284" s="170">
        <f t="shared" si="238"/>
        <v>0</v>
      </c>
      <c r="BE284" s="170">
        <f t="shared" si="238"/>
        <v>0</v>
      </c>
      <c r="BF284" s="170">
        <f t="shared" si="238"/>
        <v>0</v>
      </c>
      <c r="BG284" s="170">
        <f t="shared" si="238"/>
        <v>0</v>
      </c>
      <c r="BH284" s="170">
        <f t="shared" si="239"/>
        <v>0</v>
      </c>
      <c r="BI284" s="170">
        <f t="shared" si="239"/>
        <v>0</v>
      </c>
      <c r="BJ284" s="170">
        <f t="shared" si="239"/>
        <v>0</v>
      </c>
      <c r="BK284" s="170">
        <f t="shared" si="239"/>
        <v>0</v>
      </c>
      <c r="BL284" s="170">
        <f t="shared" si="239"/>
        <v>0</v>
      </c>
      <c r="BM284" s="170">
        <f t="shared" si="239"/>
        <v>0</v>
      </c>
      <c r="BN284" s="170">
        <f t="shared" si="239"/>
        <v>0</v>
      </c>
      <c r="BO284" s="170">
        <f t="shared" si="239"/>
        <v>0</v>
      </c>
      <c r="BP284" s="170">
        <f t="shared" si="239"/>
        <v>0</v>
      </c>
      <c r="BQ284" s="170">
        <f t="shared" si="239"/>
        <v>0</v>
      </c>
      <c r="BR284" s="170">
        <f t="shared" si="240"/>
        <v>0</v>
      </c>
      <c r="BS284" s="170">
        <f t="shared" si="240"/>
        <v>0</v>
      </c>
      <c r="BT284" s="170">
        <f t="shared" si="240"/>
        <v>0</v>
      </c>
      <c r="BU284" s="170">
        <f t="shared" si="240"/>
        <v>0</v>
      </c>
      <c r="BV284" s="170">
        <f t="shared" si="240"/>
        <v>0</v>
      </c>
      <c r="BW284" s="170">
        <f t="shared" si="240"/>
        <v>0</v>
      </c>
      <c r="BX284" s="170">
        <f t="shared" si="240"/>
        <v>0</v>
      </c>
      <c r="BY284" s="170">
        <f t="shared" si="240"/>
        <v>0</v>
      </c>
      <c r="BZ284" s="170">
        <f t="shared" si="240"/>
        <v>0</v>
      </c>
      <c r="CA284" s="170">
        <f t="shared" si="240"/>
        <v>0</v>
      </c>
      <c r="CB284" s="170">
        <f t="shared" si="241"/>
        <v>0</v>
      </c>
      <c r="CC284" s="170">
        <f t="shared" si="241"/>
        <v>0</v>
      </c>
      <c r="CD284" s="170">
        <f t="shared" si="241"/>
        <v>0</v>
      </c>
      <c r="CE284" s="170">
        <f t="shared" si="241"/>
        <v>0</v>
      </c>
      <c r="CF284" s="170">
        <f t="shared" si="241"/>
        <v>0</v>
      </c>
      <c r="CG284" s="170">
        <f t="shared" si="241"/>
        <v>0</v>
      </c>
      <c r="CH284" s="170">
        <f t="shared" si="241"/>
        <v>0</v>
      </c>
    </row>
    <row r="285" spans="6:86" outlineLevel="1" x14ac:dyDescent="0.2">
      <c r="F285" s="96">
        <f>Ts_First_Fin_Yr-1+ROWS(F$215:F285)</f>
        <v>2094</v>
      </c>
      <c r="G285" s="18">
        <f t="shared" si="242"/>
        <v>5</v>
      </c>
      <c r="H285" s="45">
        <f t="shared" si="243"/>
        <v>0</v>
      </c>
      <c r="J285" s="170">
        <f t="shared" ref="J285:S291" si="244">IF(OR(J$9&lt;=$F285,J$9&gt;($F285+$G285)),0,INDEX($J$209:$CH$209,MATCH($F285,$J$9:$CH$9,0))/$G285)</f>
        <v>0</v>
      </c>
      <c r="K285" s="170">
        <f t="shared" si="244"/>
        <v>0</v>
      </c>
      <c r="L285" s="170">
        <f t="shared" si="244"/>
        <v>0</v>
      </c>
      <c r="M285" s="170">
        <f t="shared" si="244"/>
        <v>0</v>
      </c>
      <c r="N285" s="170">
        <f t="shared" si="244"/>
        <v>0</v>
      </c>
      <c r="O285" s="170">
        <f t="shared" si="244"/>
        <v>0</v>
      </c>
      <c r="P285" s="170">
        <f t="shared" si="244"/>
        <v>0</v>
      </c>
      <c r="Q285" s="170">
        <f t="shared" si="244"/>
        <v>0</v>
      </c>
      <c r="R285" s="170">
        <f t="shared" si="244"/>
        <v>0</v>
      </c>
      <c r="S285" s="170">
        <f t="shared" si="244"/>
        <v>0</v>
      </c>
      <c r="T285" s="170">
        <f t="shared" ref="T285:AC291" si="245">IF(OR(T$9&lt;=$F285,T$9&gt;($F285+$G285)),0,INDEX($J$209:$CH$209,MATCH($F285,$J$9:$CH$9,0))/$G285)</f>
        <v>0</v>
      </c>
      <c r="U285" s="170">
        <f t="shared" si="245"/>
        <v>0</v>
      </c>
      <c r="V285" s="170">
        <f t="shared" si="245"/>
        <v>0</v>
      </c>
      <c r="W285" s="170">
        <f t="shared" si="245"/>
        <v>0</v>
      </c>
      <c r="X285" s="170">
        <f t="shared" si="245"/>
        <v>0</v>
      </c>
      <c r="Y285" s="170">
        <f t="shared" si="245"/>
        <v>0</v>
      </c>
      <c r="Z285" s="170">
        <f t="shared" si="245"/>
        <v>0</v>
      </c>
      <c r="AA285" s="170">
        <f t="shared" si="245"/>
        <v>0</v>
      </c>
      <c r="AB285" s="170">
        <f t="shared" si="245"/>
        <v>0</v>
      </c>
      <c r="AC285" s="170">
        <f t="shared" si="245"/>
        <v>0</v>
      </c>
      <c r="AD285" s="170">
        <f t="shared" ref="AD285:AM291" si="246">IF(OR(AD$9&lt;=$F285,AD$9&gt;($F285+$G285)),0,INDEX($J$209:$CH$209,MATCH($F285,$J$9:$CH$9,0))/$G285)</f>
        <v>0</v>
      </c>
      <c r="AE285" s="170">
        <f t="shared" si="246"/>
        <v>0</v>
      </c>
      <c r="AF285" s="170">
        <f t="shared" si="246"/>
        <v>0</v>
      </c>
      <c r="AG285" s="170">
        <f t="shared" si="246"/>
        <v>0</v>
      </c>
      <c r="AH285" s="170">
        <f t="shared" si="246"/>
        <v>0</v>
      </c>
      <c r="AI285" s="170">
        <f t="shared" si="246"/>
        <v>0</v>
      </c>
      <c r="AJ285" s="170">
        <f t="shared" si="246"/>
        <v>0</v>
      </c>
      <c r="AK285" s="170">
        <f t="shared" si="246"/>
        <v>0</v>
      </c>
      <c r="AL285" s="170">
        <f t="shared" si="246"/>
        <v>0</v>
      </c>
      <c r="AM285" s="170">
        <f t="shared" si="246"/>
        <v>0</v>
      </c>
      <c r="AN285" s="170">
        <f t="shared" ref="AN285:AW291" si="247">IF(OR(AN$9&lt;=$F285,AN$9&gt;($F285+$G285)),0,INDEX($J$209:$CH$209,MATCH($F285,$J$9:$CH$9,0))/$G285)</f>
        <v>0</v>
      </c>
      <c r="AO285" s="170">
        <f t="shared" si="247"/>
        <v>0</v>
      </c>
      <c r="AP285" s="170">
        <f t="shared" si="247"/>
        <v>0</v>
      </c>
      <c r="AQ285" s="170">
        <f t="shared" si="247"/>
        <v>0</v>
      </c>
      <c r="AR285" s="170">
        <f t="shared" si="247"/>
        <v>0</v>
      </c>
      <c r="AS285" s="170">
        <f t="shared" si="247"/>
        <v>0</v>
      </c>
      <c r="AT285" s="170">
        <f t="shared" si="247"/>
        <v>0</v>
      </c>
      <c r="AU285" s="170">
        <f t="shared" si="247"/>
        <v>0</v>
      </c>
      <c r="AV285" s="170">
        <f t="shared" si="247"/>
        <v>0</v>
      </c>
      <c r="AW285" s="170">
        <f t="shared" si="247"/>
        <v>0</v>
      </c>
      <c r="AX285" s="170">
        <f t="shared" ref="AX285:BG291" si="248">IF(OR(AX$9&lt;=$F285,AX$9&gt;($F285+$G285)),0,INDEX($J$209:$CH$209,MATCH($F285,$J$9:$CH$9,0))/$G285)</f>
        <v>0</v>
      </c>
      <c r="AY285" s="170">
        <f t="shared" si="248"/>
        <v>0</v>
      </c>
      <c r="AZ285" s="170">
        <f t="shared" si="248"/>
        <v>0</v>
      </c>
      <c r="BA285" s="170">
        <f t="shared" si="248"/>
        <v>0</v>
      </c>
      <c r="BB285" s="170">
        <f t="shared" si="248"/>
        <v>0</v>
      </c>
      <c r="BC285" s="170">
        <f t="shared" si="248"/>
        <v>0</v>
      </c>
      <c r="BD285" s="170">
        <f t="shared" si="248"/>
        <v>0</v>
      </c>
      <c r="BE285" s="170">
        <f t="shared" si="248"/>
        <v>0</v>
      </c>
      <c r="BF285" s="170">
        <f t="shared" si="248"/>
        <v>0</v>
      </c>
      <c r="BG285" s="170">
        <f t="shared" si="248"/>
        <v>0</v>
      </c>
      <c r="BH285" s="170">
        <f t="shared" ref="BH285:BQ291" si="249">IF(OR(BH$9&lt;=$F285,BH$9&gt;($F285+$G285)),0,INDEX($J$209:$CH$209,MATCH($F285,$J$9:$CH$9,0))/$G285)</f>
        <v>0</v>
      </c>
      <c r="BI285" s="170">
        <f t="shared" si="249"/>
        <v>0</v>
      </c>
      <c r="BJ285" s="170">
        <f t="shared" si="249"/>
        <v>0</v>
      </c>
      <c r="BK285" s="170">
        <f t="shared" si="249"/>
        <v>0</v>
      </c>
      <c r="BL285" s="170">
        <f t="shared" si="249"/>
        <v>0</v>
      </c>
      <c r="BM285" s="170">
        <f t="shared" si="249"/>
        <v>0</v>
      </c>
      <c r="BN285" s="170">
        <f t="shared" si="249"/>
        <v>0</v>
      </c>
      <c r="BO285" s="170">
        <f t="shared" si="249"/>
        <v>0</v>
      </c>
      <c r="BP285" s="170">
        <f t="shared" si="249"/>
        <v>0</v>
      </c>
      <c r="BQ285" s="170">
        <f t="shared" si="249"/>
        <v>0</v>
      </c>
      <c r="BR285" s="170">
        <f t="shared" ref="BR285:CA291" si="250">IF(OR(BR$9&lt;=$F285,BR$9&gt;($F285+$G285)),0,INDEX($J$209:$CH$209,MATCH($F285,$J$9:$CH$9,0))/$G285)</f>
        <v>0</v>
      </c>
      <c r="BS285" s="170">
        <f t="shared" si="250"/>
        <v>0</v>
      </c>
      <c r="BT285" s="170">
        <f t="shared" si="250"/>
        <v>0</v>
      </c>
      <c r="BU285" s="170">
        <f t="shared" si="250"/>
        <v>0</v>
      </c>
      <c r="BV285" s="170">
        <f t="shared" si="250"/>
        <v>0</v>
      </c>
      <c r="BW285" s="170">
        <f t="shared" si="250"/>
        <v>0</v>
      </c>
      <c r="BX285" s="170">
        <f t="shared" si="250"/>
        <v>0</v>
      </c>
      <c r="BY285" s="170">
        <f t="shared" si="250"/>
        <v>0</v>
      </c>
      <c r="BZ285" s="170">
        <f t="shared" si="250"/>
        <v>0</v>
      </c>
      <c r="CA285" s="170">
        <f t="shared" si="250"/>
        <v>0</v>
      </c>
      <c r="CB285" s="170">
        <f t="shared" ref="CB285:CH291" si="251">IF(OR(CB$9&lt;=$F285,CB$9&gt;($F285+$G285)),0,INDEX($J$209:$CH$209,MATCH($F285,$J$9:$CH$9,0))/$G285)</f>
        <v>0</v>
      </c>
      <c r="CC285" s="170">
        <f t="shared" si="251"/>
        <v>0</v>
      </c>
      <c r="CD285" s="170">
        <f t="shared" si="251"/>
        <v>0</v>
      </c>
      <c r="CE285" s="170">
        <f t="shared" si="251"/>
        <v>0</v>
      </c>
      <c r="CF285" s="170">
        <f t="shared" si="251"/>
        <v>0</v>
      </c>
      <c r="CG285" s="170">
        <f t="shared" si="251"/>
        <v>0</v>
      </c>
      <c r="CH285" s="170">
        <f t="shared" si="251"/>
        <v>0</v>
      </c>
    </row>
    <row r="286" spans="6:86" outlineLevel="1" x14ac:dyDescent="0.2">
      <c r="F286" s="96">
        <f>Ts_First_Fin_Yr-1+ROWS(F$215:F286)</f>
        <v>2095</v>
      </c>
      <c r="G286" s="18">
        <f t="shared" si="242"/>
        <v>5</v>
      </c>
      <c r="H286" s="45">
        <f t="shared" si="243"/>
        <v>0</v>
      </c>
      <c r="J286" s="170">
        <f t="shared" si="244"/>
        <v>0</v>
      </c>
      <c r="K286" s="170">
        <f t="shared" si="244"/>
        <v>0</v>
      </c>
      <c r="L286" s="170">
        <f t="shared" si="244"/>
        <v>0</v>
      </c>
      <c r="M286" s="170">
        <f t="shared" si="244"/>
        <v>0</v>
      </c>
      <c r="N286" s="170">
        <f t="shared" si="244"/>
        <v>0</v>
      </c>
      <c r="O286" s="170">
        <f t="shared" si="244"/>
        <v>0</v>
      </c>
      <c r="P286" s="170">
        <f t="shared" si="244"/>
        <v>0</v>
      </c>
      <c r="Q286" s="170">
        <f t="shared" si="244"/>
        <v>0</v>
      </c>
      <c r="R286" s="170">
        <f t="shared" si="244"/>
        <v>0</v>
      </c>
      <c r="S286" s="170">
        <f t="shared" si="244"/>
        <v>0</v>
      </c>
      <c r="T286" s="170">
        <f t="shared" si="245"/>
        <v>0</v>
      </c>
      <c r="U286" s="170">
        <f t="shared" si="245"/>
        <v>0</v>
      </c>
      <c r="V286" s="170">
        <f t="shared" si="245"/>
        <v>0</v>
      </c>
      <c r="W286" s="170">
        <f t="shared" si="245"/>
        <v>0</v>
      </c>
      <c r="X286" s="170">
        <f t="shared" si="245"/>
        <v>0</v>
      </c>
      <c r="Y286" s="170">
        <f t="shared" si="245"/>
        <v>0</v>
      </c>
      <c r="Z286" s="170">
        <f t="shared" si="245"/>
        <v>0</v>
      </c>
      <c r="AA286" s="170">
        <f t="shared" si="245"/>
        <v>0</v>
      </c>
      <c r="AB286" s="170">
        <f t="shared" si="245"/>
        <v>0</v>
      </c>
      <c r="AC286" s="170">
        <f t="shared" si="245"/>
        <v>0</v>
      </c>
      <c r="AD286" s="170">
        <f t="shared" si="246"/>
        <v>0</v>
      </c>
      <c r="AE286" s="170">
        <f t="shared" si="246"/>
        <v>0</v>
      </c>
      <c r="AF286" s="170">
        <f t="shared" si="246"/>
        <v>0</v>
      </c>
      <c r="AG286" s="170">
        <f t="shared" si="246"/>
        <v>0</v>
      </c>
      <c r="AH286" s="170">
        <f t="shared" si="246"/>
        <v>0</v>
      </c>
      <c r="AI286" s="170">
        <f t="shared" si="246"/>
        <v>0</v>
      </c>
      <c r="AJ286" s="170">
        <f t="shared" si="246"/>
        <v>0</v>
      </c>
      <c r="AK286" s="170">
        <f t="shared" si="246"/>
        <v>0</v>
      </c>
      <c r="AL286" s="170">
        <f t="shared" si="246"/>
        <v>0</v>
      </c>
      <c r="AM286" s="170">
        <f t="shared" si="246"/>
        <v>0</v>
      </c>
      <c r="AN286" s="170">
        <f t="shared" si="247"/>
        <v>0</v>
      </c>
      <c r="AO286" s="170">
        <f t="shared" si="247"/>
        <v>0</v>
      </c>
      <c r="AP286" s="170">
        <f t="shared" si="247"/>
        <v>0</v>
      </c>
      <c r="AQ286" s="170">
        <f t="shared" si="247"/>
        <v>0</v>
      </c>
      <c r="AR286" s="170">
        <f t="shared" si="247"/>
        <v>0</v>
      </c>
      <c r="AS286" s="170">
        <f t="shared" si="247"/>
        <v>0</v>
      </c>
      <c r="AT286" s="170">
        <f t="shared" si="247"/>
        <v>0</v>
      </c>
      <c r="AU286" s="170">
        <f t="shared" si="247"/>
        <v>0</v>
      </c>
      <c r="AV286" s="170">
        <f t="shared" si="247"/>
        <v>0</v>
      </c>
      <c r="AW286" s="170">
        <f t="shared" si="247"/>
        <v>0</v>
      </c>
      <c r="AX286" s="170">
        <f t="shared" si="248"/>
        <v>0</v>
      </c>
      <c r="AY286" s="170">
        <f t="shared" si="248"/>
        <v>0</v>
      </c>
      <c r="AZ286" s="170">
        <f t="shared" si="248"/>
        <v>0</v>
      </c>
      <c r="BA286" s="170">
        <f t="shared" si="248"/>
        <v>0</v>
      </c>
      <c r="BB286" s="170">
        <f t="shared" si="248"/>
        <v>0</v>
      </c>
      <c r="BC286" s="170">
        <f t="shared" si="248"/>
        <v>0</v>
      </c>
      <c r="BD286" s="170">
        <f t="shared" si="248"/>
        <v>0</v>
      </c>
      <c r="BE286" s="170">
        <f t="shared" si="248"/>
        <v>0</v>
      </c>
      <c r="BF286" s="170">
        <f t="shared" si="248"/>
        <v>0</v>
      </c>
      <c r="BG286" s="170">
        <f t="shared" si="248"/>
        <v>0</v>
      </c>
      <c r="BH286" s="170">
        <f t="shared" si="249"/>
        <v>0</v>
      </c>
      <c r="BI286" s="170">
        <f t="shared" si="249"/>
        <v>0</v>
      </c>
      <c r="BJ286" s="170">
        <f t="shared" si="249"/>
        <v>0</v>
      </c>
      <c r="BK286" s="170">
        <f t="shared" si="249"/>
        <v>0</v>
      </c>
      <c r="BL286" s="170">
        <f t="shared" si="249"/>
        <v>0</v>
      </c>
      <c r="BM286" s="170">
        <f t="shared" si="249"/>
        <v>0</v>
      </c>
      <c r="BN286" s="170">
        <f t="shared" si="249"/>
        <v>0</v>
      </c>
      <c r="BO286" s="170">
        <f t="shared" si="249"/>
        <v>0</v>
      </c>
      <c r="BP286" s="170">
        <f t="shared" si="249"/>
        <v>0</v>
      </c>
      <c r="BQ286" s="170">
        <f t="shared" si="249"/>
        <v>0</v>
      </c>
      <c r="BR286" s="170">
        <f t="shared" si="250"/>
        <v>0</v>
      </c>
      <c r="BS286" s="170">
        <f t="shared" si="250"/>
        <v>0</v>
      </c>
      <c r="BT286" s="170">
        <f t="shared" si="250"/>
        <v>0</v>
      </c>
      <c r="BU286" s="170">
        <f t="shared" si="250"/>
        <v>0</v>
      </c>
      <c r="BV286" s="170">
        <f t="shared" si="250"/>
        <v>0</v>
      </c>
      <c r="BW286" s="170">
        <f t="shared" si="250"/>
        <v>0</v>
      </c>
      <c r="BX286" s="170">
        <f t="shared" si="250"/>
        <v>0</v>
      </c>
      <c r="BY286" s="170">
        <f t="shared" si="250"/>
        <v>0</v>
      </c>
      <c r="BZ286" s="170">
        <f t="shared" si="250"/>
        <v>0</v>
      </c>
      <c r="CA286" s="170">
        <f t="shared" si="250"/>
        <v>0</v>
      </c>
      <c r="CB286" s="170">
        <f t="shared" si="251"/>
        <v>0</v>
      </c>
      <c r="CC286" s="170">
        <f t="shared" si="251"/>
        <v>0</v>
      </c>
      <c r="CD286" s="170">
        <f t="shared" si="251"/>
        <v>0</v>
      </c>
      <c r="CE286" s="170">
        <f t="shared" si="251"/>
        <v>0</v>
      </c>
      <c r="CF286" s="170">
        <f t="shared" si="251"/>
        <v>0</v>
      </c>
      <c r="CG286" s="170">
        <f t="shared" si="251"/>
        <v>0</v>
      </c>
      <c r="CH286" s="170">
        <f t="shared" si="251"/>
        <v>0</v>
      </c>
    </row>
    <row r="287" spans="6:86" outlineLevel="1" x14ac:dyDescent="0.2">
      <c r="F287" s="96">
        <f>Ts_First_Fin_Yr-1+ROWS(F$215:F287)</f>
        <v>2096</v>
      </c>
      <c r="G287" s="18">
        <f t="shared" si="242"/>
        <v>5</v>
      </c>
      <c r="H287" s="45">
        <f t="shared" si="243"/>
        <v>0</v>
      </c>
      <c r="J287" s="170">
        <f t="shared" si="244"/>
        <v>0</v>
      </c>
      <c r="K287" s="170">
        <f t="shared" si="244"/>
        <v>0</v>
      </c>
      <c r="L287" s="170">
        <f t="shared" si="244"/>
        <v>0</v>
      </c>
      <c r="M287" s="170">
        <f t="shared" si="244"/>
        <v>0</v>
      </c>
      <c r="N287" s="170">
        <f t="shared" si="244"/>
        <v>0</v>
      </c>
      <c r="O287" s="170">
        <f t="shared" si="244"/>
        <v>0</v>
      </c>
      <c r="P287" s="170">
        <f t="shared" si="244"/>
        <v>0</v>
      </c>
      <c r="Q287" s="170">
        <f t="shared" si="244"/>
        <v>0</v>
      </c>
      <c r="R287" s="170">
        <f t="shared" si="244"/>
        <v>0</v>
      </c>
      <c r="S287" s="170">
        <f t="shared" si="244"/>
        <v>0</v>
      </c>
      <c r="T287" s="170">
        <f t="shared" si="245"/>
        <v>0</v>
      </c>
      <c r="U287" s="170">
        <f t="shared" si="245"/>
        <v>0</v>
      </c>
      <c r="V287" s="170">
        <f t="shared" si="245"/>
        <v>0</v>
      </c>
      <c r="W287" s="170">
        <f t="shared" si="245"/>
        <v>0</v>
      </c>
      <c r="X287" s="170">
        <f t="shared" si="245"/>
        <v>0</v>
      </c>
      <c r="Y287" s="170">
        <f t="shared" si="245"/>
        <v>0</v>
      </c>
      <c r="Z287" s="170">
        <f t="shared" si="245"/>
        <v>0</v>
      </c>
      <c r="AA287" s="170">
        <f t="shared" si="245"/>
        <v>0</v>
      </c>
      <c r="AB287" s="170">
        <f t="shared" si="245"/>
        <v>0</v>
      </c>
      <c r="AC287" s="170">
        <f t="shared" si="245"/>
        <v>0</v>
      </c>
      <c r="AD287" s="170">
        <f t="shared" si="246"/>
        <v>0</v>
      </c>
      <c r="AE287" s="170">
        <f t="shared" si="246"/>
        <v>0</v>
      </c>
      <c r="AF287" s="170">
        <f t="shared" si="246"/>
        <v>0</v>
      </c>
      <c r="AG287" s="170">
        <f t="shared" si="246"/>
        <v>0</v>
      </c>
      <c r="AH287" s="170">
        <f t="shared" si="246"/>
        <v>0</v>
      </c>
      <c r="AI287" s="170">
        <f t="shared" si="246"/>
        <v>0</v>
      </c>
      <c r="AJ287" s="170">
        <f t="shared" si="246"/>
        <v>0</v>
      </c>
      <c r="AK287" s="170">
        <f t="shared" si="246"/>
        <v>0</v>
      </c>
      <c r="AL287" s="170">
        <f t="shared" si="246"/>
        <v>0</v>
      </c>
      <c r="AM287" s="170">
        <f t="shared" si="246"/>
        <v>0</v>
      </c>
      <c r="AN287" s="170">
        <f t="shared" si="247"/>
        <v>0</v>
      </c>
      <c r="AO287" s="170">
        <f t="shared" si="247"/>
        <v>0</v>
      </c>
      <c r="AP287" s="170">
        <f t="shared" si="247"/>
        <v>0</v>
      </c>
      <c r="AQ287" s="170">
        <f t="shared" si="247"/>
        <v>0</v>
      </c>
      <c r="AR287" s="170">
        <f t="shared" si="247"/>
        <v>0</v>
      </c>
      <c r="AS287" s="170">
        <f t="shared" si="247"/>
        <v>0</v>
      </c>
      <c r="AT287" s="170">
        <f t="shared" si="247"/>
        <v>0</v>
      </c>
      <c r="AU287" s="170">
        <f t="shared" si="247"/>
        <v>0</v>
      </c>
      <c r="AV287" s="170">
        <f t="shared" si="247"/>
        <v>0</v>
      </c>
      <c r="AW287" s="170">
        <f t="shared" si="247"/>
        <v>0</v>
      </c>
      <c r="AX287" s="170">
        <f t="shared" si="248"/>
        <v>0</v>
      </c>
      <c r="AY287" s="170">
        <f t="shared" si="248"/>
        <v>0</v>
      </c>
      <c r="AZ287" s="170">
        <f t="shared" si="248"/>
        <v>0</v>
      </c>
      <c r="BA287" s="170">
        <f t="shared" si="248"/>
        <v>0</v>
      </c>
      <c r="BB287" s="170">
        <f t="shared" si="248"/>
        <v>0</v>
      </c>
      <c r="BC287" s="170">
        <f t="shared" si="248"/>
        <v>0</v>
      </c>
      <c r="BD287" s="170">
        <f t="shared" si="248"/>
        <v>0</v>
      </c>
      <c r="BE287" s="170">
        <f t="shared" si="248"/>
        <v>0</v>
      </c>
      <c r="BF287" s="170">
        <f t="shared" si="248"/>
        <v>0</v>
      </c>
      <c r="BG287" s="170">
        <f t="shared" si="248"/>
        <v>0</v>
      </c>
      <c r="BH287" s="170">
        <f t="shared" si="249"/>
        <v>0</v>
      </c>
      <c r="BI287" s="170">
        <f t="shared" si="249"/>
        <v>0</v>
      </c>
      <c r="BJ287" s="170">
        <f t="shared" si="249"/>
        <v>0</v>
      </c>
      <c r="BK287" s="170">
        <f t="shared" si="249"/>
        <v>0</v>
      </c>
      <c r="BL287" s="170">
        <f t="shared" si="249"/>
        <v>0</v>
      </c>
      <c r="BM287" s="170">
        <f t="shared" si="249"/>
        <v>0</v>
      </c>
      <c r="BN287" s="170">
        <f t="shared" si="249"/>
        <v>0</v>
      </c>
      <c r="BO287" s="170">
        <f t="shared" si="249"/>
        <v>0</v>
      </c>
      <c r="BP287" s="170">
        <f t="shared" si="249"/>
        <v>0</v>
      </c>
      <c r="BQ287" s="170">
        <f t="shared" si="249"/>
        <v>0</v>
      </c>
      <c r="BR287" s="170">
        <f t="shared" si="250"/>
        <v>0</v>
      </c>
      <c r="BS287" s="170">
        <f t="shared" si="250"/>
        <v>0</v>
      </c>
      <c r="BT287" s="170">
        <f t="shared" si="250"/>
        <v>0</v>
      </c>
      <c r="BU287" s="170">
        <f t="shared" si="250"/>
        <v>0</v>
      </c>
      <c r="BV287" s="170">
        <f t="shared" si="250"/>
        <v>0</v>
      </c>
      <c r="BW287" s="170">
        <f t="shared" si="250"/>
        <v>0</v>
      </c>
      <c r="BX287" s="170">
        <f t="shared" si="250"/>
        <v>0</v>
      </c>
      <c r="BY287" s="170">
        <f t="shared" si="250"/>
        <v>0</v>
      </c>
      <c r="BZ287" s="170">
        <f t="shared" si="250"/>
        <v>0</v>
      </c>
      <c r="CA287" s="170">
        <f t="shared" si="250"/>
        <v>0</v>
      </c>
      <c r="CB287" s="170">
        <f t="shared" si="251"/>
        <v>0</v>
      </c>
      <c r="CC287" s="170">
        <f t="shared" si="251"/>
        <v>0</v>
      </c>
      <c r="CD287" s="170">
        <f t="shared" si="251"/>
        <v>0</v>
      </c>
      <c r="CE287" s="170">
        <f t="shared" si="251"/>
        <v>0</v>
      </c>
      <c r="CF287" s="170">
        <f t="shared" si="251"/>
        <v>0</v>
      </c>
      <c r="CG287" s="170">
        <f t="shared" si="251"/>
        <v>0</v>
      </c>
      <c r="CH287" s="170">
        <f t="shared" si="251"/>
        <v>0</v>
      </c>
    </row>
    <row r="288" spans="6:86" outlineLevel="1" x14ac:dyDescent="0.2">
      <c r="F288" s="96">
        <f>Ts_First_Fin_Yr-1+ROWS(F$215:F288)</f>
        <v>2097</v>
      </c>
      <c r="G288" s="18">
        <f t="shared" si="242"/>
        <v>5</v>
      </c>
      <c r="H288" s="45">
        <f t="shared" si="243"/>
        <v>0</v>
      </c>
      <c r="J288" s="170">
        <f t="shared" si="244"/>
        <v>0</v>
      </c>
      <c r="K288" s="170">
        <f t="shared" si="244"/>
        <v>0</v>
      </c>
      <c r="L288" s="170">
        <f t="shared" si="244"/>
        <v>0</v>
      </c>
      <c r="M288" s="170">
        <f t="shared" si="244"/>
        <v>0</v>
      </c>
      <c r="N288" s="170">
        <f t="shared" si="244"/>
        <v>0</v>
      </c>
      <c r="O288" s="170">
        <f t="shared" si="244"/>
        <v>0</v>
      </c>
      <c r="P288" s="170">
        <f t="shared" si="244"/>
        <v>0</v>
      </c>
      <c r="Q288" s="170">
        <f t="shared" si="244"/>
        <v>0</v>
      </c>
      <c r="R288" s="170">
        <f t="shared" si="244"/>
        <v>0</v>
      </c>
      <c r="S288" s="170">
        <f t="shared" si="244"/>
        <v>0</v>
      </c>
      <c r="T288" s="170">
        <f t="shared" si="245"/>
        <v>0</v>
      </c>
      <c r="U288" s="170">
        <f t="shared" si="245"/>
        <v>0</v>
      </c>
      <c r="V288" s="170">
        <f t="shared" si="245"/>
        <v>0</v>
      </c>
      <c r="W288" s="170">
        <f t="shared" si="245"/>
        <v>0</v>
      </c>
      <c r="X288" s="170">
        <f t="shared" si="245"/>
        <v>0</v>
      </c>
      <c r="Y288" s="170">
        <f t="shared" si="245"/>
        <v>0</v>
      </c>
      <c r="Z288" s="170">
        <f t="shared" si="245"/>
        <v>0</v>
      </c>
      <c r="AA288" s="170">
        <f t="shared" si="245"/>
        <v>0</v>
      </c>
      <c r="AB288" s="170">
        <f t="shared" si="245"/>
        <v>0</v>
      </c>
      <c r="AC288" s="170">
        <f t="shared" si="245"/>
        <v>0</v>
      </c>
      <c r="AD288" s="170">
        <f t="shared" si="246"/>
        <v>0</v>
      </c>
      <c r="AE288" s="170">
        <f t="shared" si="246"/>
        <v>0</v>
      </c>
      <c r="AF288" s="170">
        <f t="shared" si="246"/>
        <v>0</v>
      </c>
      <c r="AG288" s="170">
        <f t="shared" si="246"/>
        <v>0</v>
      </c>
      <c r="AH288" s="170">
        <f t="shared" si="246"/>
        <v>0</v>
      </c>
      <c r="AI288" s="170">
        <f t="shared" si="246"/>
        <v>0</v>
      </c>
      <c r="AJ288" s="170">
        <f t="shared" si="246"/>
        <v>0</v>
      </c>
      <c r="AK288" s="170">
        <f t="shared" si="246"/>
        <v>0</v>
      </c>
      <c r="AL288" s="170">
        <f t="shared" si="246"/>
        <v>0</v>
      </c>
      <c r="AM288" s="170">
        <f t="shared" si="246"/>
        <v>0</v>
      </c>
      <c r="AN288" s="170">
        <f t="shared" si="247"/>
        <v>0</v>
      </c>
      <c r="AO288" s="170">
        <f t="shared" si="247"/>
        <v>0</v>
      </c>
      <c r="AP288" s="170">
        <f t="shared" si="247"/>
        <v>0</v>
      </c>
      <c r="AQ288" s="170">
        <f t="shared" si="247"/>
        <v>0</v>
      </c>
      <c r="AR288" s="170">
        <f t="shared" si="247"/>
        <v>0</v>
      </c>
      <c r="AS288" s="170">
        <f t="shared" si="247"/>
        <v>0</v>
      </c>
      <c r="AT288" s="170">
        <f t="shared" si="247"/>
        <v>0</v>
      </c>
      <c r="AU288" s="170">
        <f t="shared" si="247"/>
        <v>0</v>
      </c>
      <c r="AV288" s="170">
        <f t="shared" si="247"/>
        <v>0</v>
      </c>
      <c r="AW288" s="170">
        <f t="shared" si="247"/>
        <v>0</v>
      </c>
      <c r="AX288" s="170">
        <f t="shared" si="248"/>
        <v>0</v>
      </c>
      <c r="AY288" s="170">
        <f t="shared" si="248"/>
        <v>0</v>
      </c>
      <c r="AZ288" s="170">
        <f t="shared" si="248"/>
        <v>0</v>
      </c>
      <c r="BA288" s="170">
        <f t="shared" si="248"/>
        <v>0</v>
      </c>
      <c r="BB288" s="170">
        <f t="shared" si="248"/>
        <v>0</v>
      </c>
      <c r="BC288" s="170">
        <f t="shared" si="248"/>
        <v>0</v>
      </c>
      <c r="BD288" s="170">
        <f t="shared" si="248"/>
        <v>0</v>
      </c>
      <c r="BE288" s="170">
        <f t="shared" si="248"/>
        <v>0</v>
      </c>
      <c r="BF288" s="170">
        <f t="shared" si="248"/>
        <v>0</v>
      </c>
      <c r="BG288" s="170">
        <f t="shared" si="248"/>
        <v>0</v>
      </c>
      <c r="BH288" s="170">
        <f t="shared" si="249"/>
        <v>0</v>
      </c>
      <c r="BI288" s="170">
        <f t="shared" si="249"/>
        <v>0</v>
      </c>
      <c r="BJ288" s="170">
        <f t="shared" si="249"/>
        <v>0</v>
      </c>
      <c r="BK288" s="170">
        <f t="shared" si="249"/>
        <v>0</v>
      </c>
      <c r="BL288" s="170">
        <f t="shared" si="249"/>
        <v>0</v>
      </c>
      <c r="BM288" s="170">
        <f t="shared" si="249"/>
        <v>0</v>
      </c>
      <c r="BN288" s="170">
        <f t="shared" si="249"/>
        <v>0</v>
      </c>
      <c r="BO288" s="170">
        <f t="shared" si="249"/>
        <v>0</v>
      </c>
      <c r="BP288" s="170">
        <f t="shared" si="249"/>
        <v>0</v>
      </c>
      <c r="BQ288" s="170">
        <f t="shared" si="249"/>
        <v>0</v>
      </c>
      <c r="BR288" s="170">
        <f t="shared" si="250"/>
        <v>0</v>
      </c>
      <c r="BS288" s="170">
        <f t="shared" si="250"/>
        <v>0</v>
      </c>
      <c r="BT288" s="170">
        <f t="shared" si="250"/>
        <v>0</v>
      </c>
      <c r="BU288" s="170">
        <f t="shared" si="250"/>
        <v>0</v>
      </c>
      <c r="BV288" s="170">
        <f t="shared" si="250"/>
        <v>0</v>
      </c>
      <c r="BW288" s="170">
        <f t="shared" si="250"/>
        <v>0</v>
      </c>
      <c r="BX288" s="170">
        <f t="shared" si="250"/>
        <v>0</v>
      </c>
      <c r="BY288" s="170">
        <f t="shared" si="250"/>
        <v>0</v>
      </c>
      <c r="BZ288" s="170">
        <f t="shared" si="250"/>
        <v>0</v>
      </c>
      <c r="CA288" s="170">
        <f t="shared" si="250"/>
        <v>0</v>
      </c>
      <c r="CB288" s="170">
        <f t="shared" si="251"/>
        <v>0</v>
      </c>
      <c r="CC288" s="170">
        <f t="shared" si="251"/>
        <v>0</v>
      </c>
      <c r="CD288" s="170">
        <f t="shared" si="251"/>
        <v>0</v>
      </c>
      <c r="CE288" s="170">
        <f t="shared" si="251"/>
        <v>0</v>
      </c>
      <c r="CF288" s="170">
        <f t="shared" si="251"/>
        <v>0</v>
      </c>
      <c r="CG288" s="170">
        <f t="shared" si="251"/>
        <v>0</v>
      </c>
      <c r="CH288" s="170">
        <f t="shared" si="251"/>
        <v>0</v>
      </c>
    </row>
    <row r="289" spans="6:86" outlineLevel="1" x14ac:dyDescent="0.2">
      <c r="F289" s="96">
        <f>Ts_First_Fin_Yr-1+ROWS(F$215:F289)</f>
        <v>2098</v>
      </c>
      <c r="G289" s="18">
        <f t="shared" si="242"/>
        <v>5</v>
      </c>
      <c r="H289" s="45">
        <f t="shared" si="243"/>
        <v>0</v>
      </c>
      <c r="J289" s="170">
        <f t="shared" si="244"/>
        <v>0</v>
      </c>
      <c r="K289" s="170">
        <f t="shared" si="244"/>
        <v>0</v>
      </c>
      <c r="L289" s="170">
        <f t="shared" si="244"/>
        <v>0</v>
      </c>
      <c r="M289" s="170">
        <f t="shared" si="244"/>
        <v>0</v>
      </c>
      <c r="N289" s="170">
        <f t="shared" si="244"/>
        <v>0</v>
      </c>
      <c r="O289" s="170">
        <f t="shared" si="244"/>
        <v>0</v>
      </c>
      <c r="P289" s="170">
        <f t="shared" si="244"/>
        <v>0</v>
      </c>
      <c r="Q289" s="170">
        <f t="shared" si="244"/>
        <v>0</v>
      </c>
      <c r="R289" s="170">
        <f t="shared" si="244"/>
        <v>0</v>
      </c>
      <c r="S289" s="170">
        <f t="shared" si="244"/>
        <v>0</v>
      </c>
      <c r="T289" s="170">
        <f t="shared" si="245"/>
        <v>0</v>
      </c>
      <c r="U289" s="170">
        <f t="shared" si="245"/>
        <v>0</v>
      </c>
      <c r="V289" s="170">
        <f t="shared" si="245"/>
        <v>0</v>
      </c>
      <c r="W289" s="170">
        <f t="shared" si="245"/>
        <v>0</v>
      </c>
      <c r="X289" s="170">
        <f t="shared" si="245"/>
        <v>0</v>
      </c>
      <c r="Y289" s="170">
        <f t="shared" si="245"/>
        <v>0</v>
      </c>
      <c r="Z289" s="170">
        <f t="shared" si="245"/>
        <v>0</v>
      </c>
      <c r="AA289" s="170">
        <f t="shared" si="245"/>
        <v>0</v>
      </c>
      <c r="AB289" s="170">
        <f t="shared" si="245"/>
        <v>0</v>
      </c>
      <c r="AC289" s="170">
        <f t="shared" si="245"/>
        <v>0</v>
      </c>
      <c r="AD289" s="170">
        <f t="shared" si="246"/>
        <v>0</v>
      </c>
      <c r="AE289" s="170">
        <f t="shared" si="246"/>
        <v>0</v>
      </c>
      <c r="AF289" s="170">
        <f t="shared" si="246"/>
        <v>0</v>
      </c>
      <c r="AG289" s="170">
        <f t="shared" si="246"/>
        <v>0</v>
      </c>
      <c r="AH289" s="170">
        <f t="shared" si="246"/>
        <v>0</v>
      </c>
      <c r="AI289" s="170">
        <f t="shared" si="246"/>
        <v>0</v>
      </c>
      <c r="AJ289" s="170">
        <f t="shared" si="246"/>
        <v>0</v>
      </c>
      <c r="AK289" s="170">
        <f t="shared" si="246"/>
        <v>0</v>
      </c>
      <c r="AL289" s="170">
        <f t="shared" si="246"/>
        <v>0</v>
      </c>
      <c r="AM289" s="170">
        <f t="shared" si="246"/>
        <v>0</v>
      </c>
      <c r="AN289" s="170">
        <f t="shared" si="247"/>
        <v>0</v>
      </c>
      <c r="AO289" s="170">
        <f t="shared" si="247"/>
        <v>0</v>
      </c>
      <c r="AP289" s="170">
        <f t="shared" si="247"/>
        <v>0</v>
      </c>
      <c r="AQ289" s="170">
        <f t="shared" si="247"/>
        <v>0</v>
      </c>
      <c r="AR289" s="170">
        <f t="shared" si="247"/>
        <v>0</v>
      </c>
      <c r="AS289" s="170">
        <f t="shared" si="247"/>
        <v>0</v>
      </c>
      <c r="AT289" s="170">
        <f t="shared" si="247"/>
        <v>0</v>
      </c>
      <c r="AU289" s="170">
        <f t="shared" si="247"/>
        <v>0</v>
      </c>
      <c r="AV289" s="170">
        <f t="shared" si="247"/>
        <v>0</v>
      </c>
      <c r="AW289" s="170">
        <f t="shared" si="247"/>
        <v>0</v>
      </c>
      <c r="AX289" s="170">
        <f t="shared" si="248"/>
        <v>0</v>
      </c>
      <c r="AY289" s="170">
        <f t="shared" si="248"/>
        <v>0</v>
      </c>
      <c r="AZ289" s="170">
        <f t="shared" si="248"/>
        <v>0</v>
      </c>
      <c r="BA289" s="170">
        <f t="shared" si="248"/>
        <v>0</v>
      </c>
      <c r="BB289" s="170">
        <f t="shared" si="248"/>
        <v>0</v>
      </c>
      <c r="BC289" s="170">
        <f t="shared" si="248"/>
        <v>0</v>
      </c>
      <c r="BD289" s="170">
        <f t="shared" si="248"/>
        <v>0</v>
      </c>
      <c r="BE289" s="170">
        <f t="shared" si="248"/>
        <v>0</v>
      </c>
      <c r="BF289" s="170">
        <f t="shared" si="248"/>
        <v>0</v>
      </c>
      <c r="BG289" s="170">
        <f t="shared" si="248"/>
        <v>0</v>
      </c>
      <c r="BH289" s="170">
        <f t="shared" si="249"/>
        <v>0</v>
      </c>
      <c r="BI289" s="170">
        <f t="shared" si="249"/>
        <v>0</v>
      </c>
      <c r="BJ289" s="170">
        <f t="shared" si="249"/>
        <v>0</v>
      </c>
      <c r="BK289" s="170">
        <f t="shared" si="249"/>
        <v>0</v>
      </c>
      <c r="BL289" s="170">
        <f t="shared" si="249"/>
        <v>0</v>
      </c>
      <c r="BM289" s="170">
        <f t="shared" si="249"/>
        <v>0</v>
      </c>
      <c r="BN289" s="170">
        <f t="shared" si="249"/>
        <v>0</v>
      </c>
      <c r="BO289" s="170">
        <f t="shared" si="249"/>
        <v>0</v>
      </c>
      <c r="BP289" s="170">
        <f t="shared" si="249"/>
        <v>0</v>
      </c>
      <c r="BQ289" s="170">
        <f t="shared" si="249"/>
        <v>0</v>
      </c>
      <c r="BR289" s="170">
        <f t="shared" si="250"/>
        <v>0</v>
      </c>
      <c r="BS289" s="170">
        <f t="shared" si="250"/>
        <v>0</v>
      </c>
      <c r="BT289" s="170">
        <f t="shared" si="250"/>
        <v>0</v>
      </c>
      <c r="BU289" s="170">
        <f t="shared" si="250"/>
        <v>0</v>
      </c>
      <c r="BV289" s="170">
        <f t="shared" si="250"/>
        <v>0</v>
      </c>
      <c r="BW289" s="170">
        <f t="shared" si="250"/>
        <v>0</v>
      </c>
      <c r="BX289" s="170">
        <f t="shared" si="250"/>
        <v>0</v>
      </c>
      <c r="BY289" s="170">
        <f t="shared" si="250"/>
        <v>0</v>
      </c>
      <c r="BZ289" s="170">
        <f t="shared" si="250"/>
        <v>0</v>
      </c>
      <c r="CA289" s="170">
        <f t="shared" si="250"/>
        <v>0</v>
      </c>
      <c r="CB289" s="170">
        <f t="shared" si="251"/>
        <v>0</v>
      </c>
      <c r="CC289" s="170">
        <f t="shared" si="251"/>
        <v>0</v>
      </c>
      <c r="CD289" s="170">
        <f t="shared" si="251"/>
        <v>0</v>
      </c>
      <c r="CE289" s="170">
        <f t="shared" si="251"/>
        <v>0</v>
      </c>
      <c r="CF289" s="170">
        <f t="shared" si="251"/>
        <v>0</v>
      </c>
      <c r="CG289" s="170">
        <f t="shared" si="251"/>
        <v>0</v>
      </c>
      <c r="CH289" s="170">
        <f t="shared" si="251"/>
        <v>0</v>
      </c>
    </row>
    <row r="290" spans="6:86" s="36" customFormat="1" outlineLevel="1" x14ac:dyDescent="0.2">
      <c r="F290" s="74">
        <f>Ts_First_Fin_Yr-1+ROWS(F$215:F290)</f>
        <v>2099</v>
      </c>
      <c r="G290" s="75">
        <f t="shared" si="242"/>
        <v>5</v>
      </c>
      <c r="H290" s="45">
        <f t="shared" si="243"/>
        <v>0</v>
      </c>
      <c r="J290" s="169">
        <f t="shared" si="244"/>
        <v>0</v>
      </c>
      <c r="K290" s="169">
        <f t="shared" si="244"/>
        <v>0</v>
      </c>
      <c r="L290" s="169">
        <f t="shared" si="244"/>
        <v>0</v>
      </c>
      <c r="M290" s="169">
        <f t="shared" si="244"/>
        <v>0</v>
      </c>
      <c r="N290" s="169">
        <f t="shared" si="244"/>
        <v>0</v>
      </c>
      <c r="O290" s="169">
        <f t="shared" si="244"/>
        <v>0</v>
      </c>
      <c r="P290" s="169">
        <f t="shared" si="244"/>
        <v>0</v>
      </c>
      <c r="Q290" s="169">
        <f t="shared" si="244"/>
        <v>0</v>
      </c>
      <c r="R290" s="169">
        <f t="shared" si="244"/>
        <v>0</v>
      </c>
      <c r="S290" s="169">
        <f t="shared" si="244"/>
        <v>0</v>
      </c>
      <c r="T290" s="169">
        <f t="shared" si="245"/>
        <v>0</v>
      </c>
      <c r="U290" s="169">
        <f t="shared" si="245"/>
        <v>0</v>
      </c>
      <c r="V290" s="169">
        <f t="shared" si="245"/>
        <v>0</v>
      </c>
      <c r="W290" s="169">
        <f t="shared" si="245"/>
        <v>0</v>
      </c>
      <c r="X290" s="169">
        <f t="shared" si="245"/>
        <v>0</v>
      </c>
      <c r="Y290" s="169">
        <f t="shared" si="245"/>
        <v>0</v>
      </c>
      <c r="Z290" s="169">
        <f t="shared" si="245"/>
        <v>0</v>
      </c>
      <c r="AA290" s="169">
        <f t="shared" si="245"/>
        <v>0</v>
      </c>
      <c r="AB290" s="169">
        <f t="shared" si="245"/>
        <v>0</v>
      </c>
      <c r="AC290" s="169">
        <f t="shared" si="245"/>
        <v>0</v>
      </c>
      <c r="AD290" s="169">
        <f t="shared" si="246"/>
        <v>0</v>
      </c>
      <c r="AE290" s="169">
        <f t="shared" si="246"/>
        <v>0</v>
      </c>
      <c r="AF290" s="169">
        <f t="shared" si="246"/>
        <v>0</v>
      </c>
      <c r="AG290" s="169">
        <f t="shared" si="246"/>
        <v>0</v>
      </c>
      <c r="AH290" s="169">
        <f t="shared" si="246"/>
        <v>0</v>
      </c>
      <c r="AI290" s="169">
        <f t="shared" si="246"/>
        <v>0</v>
      </c>
      <c r="AJ290" s="169">
        <f t="shared" si="246"/>
        <v>0</v>
      </c>
      <c r="AK290" s="169">
        <f t="shared" si="246"/>
        <v>0</v>
      </c>
      <c r="AL290" s="169">
        <f t="shared" si="246"/>
        <v>0</v>
      </c>
      <c r="AM290" s="169">
        <f t="shared" si="246"/>
        <v>0</v>
      </c>
      <c r="AN290" s="169">
        <f t="shared" si="247"/>
        <v>0</v>
      </c>
      <c r="AO290" s="169">
        <f t="shared" si="247"/>
        <v>0</v>
      </c>
      <c r="AP290" s="169">
        <f t="shared" si="247"/>
        <v>0</v>
      </c>
      <c r="AQ290" s="169">
        <f t="shared" si="247"/>
        <v>0</v>
      </c>
      <c r="AR290" s="169">
        <f t="shared" si="247"/>
        <v>0</v>
      </c>
      <c r="AS290" s="169">
        <f t="shared" si="247"/>
        <v>0</v>
      </c>
      <c r="AT290" s="169">
        <f t="shared" si="247"/>
        <v>0</v>
      </c>
      <c r="AU290" s="169">
        <f t="shared" si="247"/>
        <v>0</v>
      </c>
      <c r="AV290" s="169">
        <f t="shared" si="247"/>
        <v>0</v>
      </c>
      <c r="AW290" s="169">
        <f t="shared" si="247"/>
        <v>0</v>
      </c>
      <c r="AX290" s="169">
        <f t="shared" si="248"/>
        <v>0</v>
      </c>
      <c r="AY290" s="169">
        <f t="shared" si="248"/>
        <v>0</v>
      </c>
      <c r="AZ290" s="169">
        <f t="shared" si="248"/>
        <v>0</v>
      </c>
      <c r="BA290" s="169">
        <f t="shared" si="248"/>
        <v>0</v>
      </c>
      <c r="BB290" s="169">
        <f t="shared" si="248"/>
        <v>0</v>
      </c>
      <c r="BC290" s="169">
        <f t="shared" si="248"/>
        <v>0</v>
      </c>
      <c r="BD290" s="169">
        <f t="shared" si="248"/>
        <v>0</v>
      </c>
      <c r="BE290" s="169">
        <f t="shared" si="248"/>
        <v>0</v>
      </c>
      <c r="BF290" s="169">
        <f t="shared" si="248"/>
        <v>0</v>
      </c>
      <c r="BG290" s="169">
        <f t="shared" si="248"/>
        <v>0</v>
      </c>
      <c r="BH290" s="169">
        <f t="shared" si="249"/>
        <v>0</v>
      </c>
      <c r="BI290" s="169">
        <f t="shared" si="249"/>
        <v>0</v>
      </c>
      <c r="BJ290" s="169">
        <f t="shared" si="249"/>
        <v>0</v>
      </c>
      <c r="BK290" s="169">
        <f t="shared" si="249"/>
        <v>0</v>
      </c>
      <c r="BL290" s="169">
        <f t="shared" si="249"/>
        <v>0</v>
      </c>
      <c r="BM290" s="169">
        <f t="shared" si="249"/>
        <v>0</v>
      </c>
      <c r="BN290" s="169">
        <f t="shared" si="249"/>
        <v>0</v>
      </c>
      <c r="BO290" s="169">
        <f t="shared" si="249"/>
        <v>0</v>
      </c>
      <c r="BP290" s="169">
        <f t="shared" si="249"/>
        <v>0</v>
      </c>
      <c r="BQ290" s="169">
        <f t="shared" si="249"/>
        <v>0</v>
      </c>
      <c r="BR290" s="169">
        <f t="shared" si="250"/>
        <v>0</v>
      </c>
      <c r="BS290" s="169">
        <f t="shared" si="250"/>
        <v>0</v>
      </c>
      <c r="BT290" s="169">
        <f t="shared" si="250"/>
        <v>0</v>
      </c>
      <c r="BU290" s="169">
        <f t="shared" si="250"/>
        <v>0</v>
      </c>
      <c r="BV290" s="169">
        <f t="shared" si="250"/>
        <v>0</v>
      </c>
      <c r="BW290" s="169">
        <f t="shared" si="250"/>
        <v>0</v>
      </c>
      <c r="BX290" s="169">
        <f t="shared" si="250"/>
        <v>0</v>
      </c>
      <c r="BY290" s="169">
        <f t="shared" si="250"/>
        <v>0</v>
      </c>
      <c r="BZ290" s="169">
        <f t="shared" si="250"/>
        <v>0</v>
      </c>
      <c r="CA290" s="169">
        <f t="shared" si="250"/>
        <v>0</v>
      </c>
      <c r="CB290" s="169">
        <f t="shared" si="251"/>
        <v>0</v>
      </c>
      <c r="CC290" s="169">
        <f t="shared" si="251"/>
        <v>0</v>
      </c>
      <c r="CD290" s="169">
        <f t="shared" si="251"/>
        <v>0</v>
      </c>
      <c r="CE290" s="169">
        <f t="shared" si="251"/>
        <v>0</v>
      </c>
      <c r="CF290" s="169">
        <f t="shared" si="251"/>
        <v>0</v>
      </c>
      <c r="CG290" s="169">
        <f t="shared" si="251"/>
        <v>0</v>
      </c>
      <c r="CH290" s="169">
        <f t="shared" si="251"/>
        <v>0</v>
      </c>
    </row>
    <row r="291" spans="6:86" s="36" customFormat="1" outlineLevel="1" x14ac:dyDescent="0.2">
      <c r="F291" s="74">
        <f>Ts_First_Fin_Yr-1+ROWS(F$215:F291)</f>
        <v>2100</v>
      </c>
      <c r="G291" s="75">
        <f t="shared" si="242"/>
        <v>5</v>
      </c>
      <c r="H291" s="45">
        <f t="shared" si="243"/>
        <v>0</v>
      </c>
      <c r="J291" s="169">
        <f t="shared" si="244"/>
        <v>0</v>
      </c>
      <c r="K291" s="169">
        <f t="shared" si="244"/>
        <v>0</v>
      </c>
      <c r="L291" s="169">
        <f t="shared" si="244"/>
        <v>0</v>
      </c>
      <c r="M291" s="169">
        <f t="shared" si="244"/>
        <v>0</v>
      </c>
      <c r="N291" s="169">
        <f t="shared" si="244"/>
        <v>0</v>
      </c>
      <c r="O291" s="169">
        <f t="shared" si="244"/>
        <v>0</v>
      </c>
      <c r="P291" s="169">
        <f t="shared" si="244"/>
        <v>0</v>
      </c>
      <c r="Q291" s="169">
        <f t="shared" si="244"/>
        <v>0</v>
      </c>
      <c r="R291" s="169">
        <f t="shared" si="244"/>
        <v>0</v>
      </c>
      <c r="S291" s="169">
        <f t="shared" si="244"/>
        <v>0</v>
      </c>
      <c r="T291" s="169">
        <f t="shared" si="245"/>
        <v>0</v>
      </c>
      <c r="U291" s="169">
        <f t="shared" si="245"/>
        <v>0</v>
      </c>
      <c r="V291" s="169">
        <f t="shared" si="245"/>
        <v>0</v>
      </c>
      <c r="W291" s="169">
        <f t="shared" si="245"/>
        <v>0</v>
      </c>
      <c r="X291" s="169">
        <f t="shared" si="245"/>
        <v>0</v>
      </c>
      <c r="Y291" s="169">
        <f t="shared" si="245"/>
        <v>0</v>
      </c>
      <c r="Z291" s="169">
        <f t="shared" si="245"/>
        <v>0</v>
      </c>
      <c r="AA291" s="169">
        <f t="shared" si="245"/>
        <v>0</v>
      </c>
      <c r="AB291" s="169">
        <f t="shared" si="245"/>
        <v>0</v>
      </c>
      <c r="AC291" s="169">
        <f t="shared" si="245"/>
        <v>0</v>
      </c>
      <c r="AD291" s="169">
        <f t="shared" si="246"/>
        <v>0</v>
      </c>
      <c r="AE291" s="169">
        <f t="shared" si="246"/>
        <v>0</v>
      </c>
      <c r="AF291" s="169">
        <f t="shared" si="246"/>
        <v>0</v>
      </c>
      <c r="AG291" s="169">
        <f t="shared" si="246"/>
        <v>0</v>
      </c>
      <c r="AH291" s="169">
        <f t="shared" si="246"/>
        <v>0</v>
      </c>
      <c r="AI291" s="169">
        <f t="shared" si="246"/>
        <v>0</v>
      </c>
      <c r="AJ291" s="169">
        <f t="shared" si="246"/>
        <v>0</v>
      </c>
      <c r="AK291" s="169">
        <f t="shared" si="246"/>
        <v>0</v>
      </c>
      <c r="AL291" s="169">
        <f t="shared" si="246"/>
        <v>0</v>
      </c>
      <c r="AM291" s="169">
        <f t="shared" si="246"/>
        <v>0</v>
      </c>
      <c r="AN291" s="169">
        <f t="shared" si="247"/>
        <v>0</v>
      </c>
      <c r="AO291" s="169">
        <f t="shared" si="247"/>
        <v>0</v>
      </c>
      <c r="AP291" s="169">
        <f t="shared" si="247"/>
        <v>0</v>
      </c>
      <c r="AQ291" s="169">
        <f t="shared" si="247"/>
        <v>0</v>
      </c>
      <c r="AR291" s="169">
        <f t="shared" si="247"/>
        <v>0</v>
      </c>
      <c r="AS291" s="169">
        <f t="shared" si="247"/>
        <v>0</v>
      </c>
      <c r="AT291" s="169">
        <f t="shared" si="247"/>
        <v>0</v>
      </c>
      <c r="AU291" s="169">
        <f t="shared" si="247"/>
        <v>0</v>
      </c>
      <c r="AV291" s="169">
        <f t="shared" si="247"/>
        <v>0</v>
      </c>
      <c r="AW291" s="169">
        <f t="shared" si="247"/>
        <v>0</v>
      </c>
      <c r="AX291" s="169">
        <f t="shared" si="248"/>
        <v>0</v>
      </c>
      <c r="AY291" s="169">
        <f t="shared" si="248"/>
        <v>0</v>
      </c>
      <c r="AZ291" s="169">
        <f t="shared" si="248"/>
        <v>0</v>
      </c>
      <c r="BA291" s="169">
        <f t="shared" si="248"/>
        <v>0</v>
      </c>
      <c r="BB291" s="169">
        <f t="shared" si="248"/>
        <v>0</v>
      </c>
      <c r="BC291" s="169">
        <f t="shared" si="248"/>
        <v>0</v>
      </c>
      <c r="BD291" s="169">
        <f t="shared" si="248"/>
        <v>0</v>
      </c>
      <c r="BE291" s="169">
        <f t="shared" si="248"/>
        <v>0</v>
      </c>
      <c r="BF291" s="169">
        <f t="shared" si="248"/>
        <v>0</v>
      </c>
      <c r="BG291" s="169">
        <f t="shared" si="248"/>
        <v>0</v>
      </c>
      <c r="BH291" s="169">
        <f t="shared" si="249"/>
        <v>0</v>
      </c>
      <c r="BI291" s="169">
        <f t="shared" si="249"/>
        <v>0</v>
      </c>
      <c r="BJ291" s="169">
        <f t="shared" si="249"/>
        <v>0</v>
      </c>
      <c r="BK291" s="169">
        <f t="shared" si="249"/>
        <v>0</v>
      </c>
      <c r="BL291" s="169">
        <f t="shared" si="249"/>
        <v>0</v>
      </c>
      <c r="BM291" s="169">
        <f t="shared" si="249"/>
        <v>0</v>
      </c>
      <c r="BN291" s="169">
        <f t="shared" si="249"/>
        <v>0</v>
      </c>
      <c r="BO291" s="169">
        <f t="shared" si="249"/>
        <v>0</v>
      </c>
      <c r="BP291" s="169">
        <f t="shared" si="249"/>
        <v>0</v>
      </c>
      <c r="BQ291" s="169">
        <f t="shared" si="249"/>
        <v>0</v>
      </c>
      <c r="BR291" s="169">
        <f t="shared" si="250"/>
        <v>0</v>
      </c>
      <c r="BS291" s="169">
        <f t="shared" si="250"/>
        <v>0</v>
      </c>
      <c r="BT291" s="169">
        <f t="shared" si="250"/>
        <v>0</v>
      </c>
      <c r="BU291" s="169">
        <f t="shared" si="250"/>
        <v>0</v>
      </c>
      <c r="BV291" s="169">
        <f t="shared" si="250"/>
        <v>0</v>
      </c>
      <c r="BW291" s="169">
        <f t="shared" si="250"/>
        <v>0</v>
      </c>
      <c r="BX291" s="169">
        <f t="shared" si="250"/>
        <v>0</v>
      </c>
      <c r="BY291" s="169">
        <f t="shared" si="250"/>
        <v>0</v>
      </c>
      <c r="BZ291" s="169">
        <f t="shared" si="250"/>
        <v>0</v>
      </c>
      <c r="CA291" s="169">
        <f t="shared" si="250"/>
        <v>0</v>
      </c>
      <c r="CB291" s="169">
        <f t="shared" si="251"/>
        <v>0</v>
      </c>
      <c r="CC291" s="169">
        <f t="shared" si="251"/>
        <v>0</v>
      </c>
      <c r="CD291" s="169">
        <f t="shared" si="251"/>
        <v>0</v>
      </c>
      <c r="CE291" s="169">
        <f t="shared" si="251"/>
        <v>0</v>
      </c>
      <c r="CF291" s="169">
        <f t="shared" si="251"/>
        <v>0</v>
      </c>
      <c r="CG291" s="169">
        <f t="shared" si="251"/>
        <v>0</v>
      </c>
      <c r="CH291" s="169">
        <f t="shared" si="251"/>
        <v>0</v>
      </c>
    </row>
    <row r="292" spans="6:86" s="36" customFormat="1" ht="5.85" customHeight="1" outlineLevel="1" x14ac:dyDescent="0.2"/>
    <row r="293" spans="6:86" s="36" customFormat="1" outlineLevel="1" x14ac:dyDescent="0.2">
      <c r="F293" s="209" t="str">
        <f>"Total "&amp;B205&amp;" Base Case Depreciation"</f>
        <v>Total IT &amp; Other Base Case Depreciation</v>
      </c>
      <c r="G293" s="209"/>
      <c r="H293" s="209"/>
      <c r="I293" s="209"/>
      <c r="J293" s="73">
        <f t="shared" ref="J293:AO293" si="252">SUM(J213:J291)</f>
        <v>2.6990325931659487</v>
      </c>
      <c r="K293" s="73">
        <f t="shared" si="252"/>
        <v>6.2390325931659483</v>
      </c>
      <c r="L293" s="73">
        <f t="shared" si="252"/>
        <v>10.259032593165948</v>
      </c>
      <c r="M293" s="73">
        <f t="shared" si="252"/>
        <v>14.599032593165948</v>
      </c>
      <c r="N293" s="73">
        <f t="shared" si="252"/>
        <v>14.24</v>
      </c>
      <c r="O293" s="73">
        <f t="shared" si="252"/>
        <v>16.04</v>
      </c>
      <c r="P293" s="73">
        <f t="shared" si="252"/>
        <v>15.753016188113691</v>
      </c>
      <c r="Q293" s="73">
        <f t="shared" si="252"/>
        <v>14.986032376227381</v>
      </c>
      <c r="R293" s="73">
        <f t="shared" si="252"/>
        <v>13.736397754935384</v>
      </c>
      <c r="S293" s="73">
        <f t="shared" si="252"/>
        <v>14.324112324237705</v>
      </c>
      <c r="T293" s="73">
        <f t="shared" si="252"/>
        <v>15.289176084134342</v>
      </c>
      <c r="U293" s="73">
        <f t="shared" si="252"/>
        <v>14.638572846511602</v>
      </c>
      <c r="V293" s="73">
        <f t="shared" si="252"/>
        <v>13.825318799483181</v>
      </c>
      <c r="W293" s="73">
        <f t="shared" si="252"/>
        <v>13.012064752454755</v>
      </c>
      <c r="X293" s="73">
        <f t="shared" si="252"/>
        <v>12.198810705426332</v>
      </c>
      <c r="Y293" s="73">
        <f t="shared" si="252"/>
        <v>11.385556658397912</v>
      </c>
      <c r="Z293" s="73">
        <f t="shared" si="252"/>
        <v>10.572302611369487</v>
      </c>
      <c r="AA293" s="73">
        <f t="shared" si="252"/>
        <v>9.7590485643410645</v>
      </c>
      <c r="AB293" s="73">
        <f t="shared" si="252"/>
        <v>8.9457945173126401</v>
      </c>
      <c r="AC293" s="73">
        <f t="shared" si="252"/>
        <v>8.1325404702842192</v>
      </c>
      <c r="AD293" s="73">
        <f t="shared" si="252"/>
        <v>7.3192864232557948</v>
      </c>
      <c r="AE293" s="73">
        <f t="shared" si="252"/>
        <v>6.506032376227374</v>
      </c>
      <c r="AF293" s="73">
        <f t="shared" si="252"/>
        <v>5.6927783291989522</v>
      </c>
      <c r="AG293" s="73">
        <f t="shared" si="252"/>
        <v>4.8795242821705296</v>
      </c>
      <c r="AH293" s="73">
        <f t="shared" si="252"/>
        <v>4.0662702351421069</v>
      </c>
      <c r="AI293" s="73">
        <f t="shared" si="252"/>
        <v>3.2530161881136856</v>
      </c>
      <c r="AJ293" s="73">
        <f t="shared" si="252"/>
        <v>2.4397621410852643</v>
      </c>
      <c r="AK293" s="73">
        <f t="shared" si="252"/>
        <v>1.626508094056843</v>
      </c>
      <c r="AL293" s="73">
        <f t="shared" si="252"/>
        <v>0.97590485643410596</v>
      </c>
      <c r="AM293" s="73">
        <f t="shared" si="252"/>
        <v>0.48795242821705348</v>
      </c>
      <c r="AN293" s="73">
        <f t="shared" si="252"/>
        <v>0.16265080940568449</v>
      </c>
      <c r="AO293" s="73">
        <f t="shared" si="252"/>
        <v>0</v>
      </c>
      <c r="AP293" s="73">
        <f t="shared" ref="AP293:BU293" si="253">SUM(AP213:AP291)</f>
        <v>0</v>
      </c>
      <c r="AQ293" s="73">
        <f t="shared" si="253"/>
        <v>0</v>
      </c>
      <c r="AR293" s="73">
        <f t="shared" si="253"/>
        <v>0</v>
      </c>
      <c r="AS293" s="73">
        <f t="shared" si="253"/>
        <v>0</v>
      </c>
      <c r="AT293" s="73">
        <f t="shared" si="253"/>
        <v>0</v>
      </c>
      <c r="AU293" s="73">
        <f t="shared" si="253"/>
        <v>0</v>
      </c>
      <c r="AV293" s="73">
        <f t="shared" si="253"/>
        <v>0</v>
      </c>
      <c r="AW293" s="73">
        <f t="shared" si="253"/>
        <v>0</v>
      </c>
      <c r="AX293" s="73">
        <f t="shared" si="253"/>
        <v>0</v>
      </c>
      <c r="AY293" s="73">
        <f t="shared" si="253"/>
        <v>0</v>
      </c>
      <c r="AZ293" s="73">
        <f t="shared" si="253"/>
        <v>0</v>
      </c>
      <c r="BA293" s="73">
        <f t="shared" si="253"/>
        <v>0</v>
      </c>
      <c r="BB293" s="73">
        <f t="shared" si="253"/>
        <v>0</v>
      </c>
      <c r="BC293" s="73">
        <f t="shared" si="253"/>
        <v>0</v>
      </c>
      <c r="BD293" s="73">
        <f t="shared" si="253"/>
        <v>0</v>
      </c>
      <c r="BE293" s="73">
        <f t="shared" si="253"/>
        <v>0</v>
      </c>
      <c r="BF293" s="73">
        <f t="shared" si="253"/>
        <v>0</v>
      </c>
      <c r="BG293" s="73">
        <f t="shared" si="253"/>
        <v>0</v>
      </c>
      <c r="BH293" s="73">
        <f t="shared" si="253"/>
        <v>0</v>
      </c>
      <c r="BI293" s="73">
        <f t="shared" si="253"/>
        <v>0</v>
      </c>
      <c r="BJ293" s="73">
        <f t="shared" si="253"/>
        <v>0</v>
      </c>
      <c r="BK293" s="73">
        <f t="shared" si="253"/>
        <v>0</v>
      </c>
      <c r="BL293" s="73">
        <f t="shared" si="253"/>
        <v>0</v>
      </c>
      <c r="BM293" s="73">
        <f t="shared" si="253"/>
        <v>0</v>
      </c>
      <c r="BN293" s="73">
        <f t="shared" si="253"/>
        <v>0</v>
      </c>
      <c r="BO293" s="73">
        <f t="shared" si="253"/>
        <v>0</v>
      </c>
      <c r="BP293" s="73">
        <f t="shared" si="253"/>
        <v>0</v>
      </c>
      <c r="BQ293" s="73">
        <f t="shared" si="253"/>
        <v>0</v>
      </c>
      <c r="BR293" s="73">
        <f t="shared" si="253"/>
        <v>0</v>
      </c>
      <c r="BS293" s="73">
        <f t="shared" si="253"/>
        <v>0</v>
      </c>
      <c r="BT293" s="73">
        <f t="shared" si="253"/>
        <v>0</v>
      </c>
      <c r="BU293" s="73">
        <f t="shared" si="253"/>
        <v>0</v>
      </c>
      <c r="BV293" s="73">
        <f t="shared" ref="BV293:CH293" si="254">SUM(BV213:BV291)</f>
        <v>0</v>
      </c>
      <c r="BW293" s="73">
        <f t="shared" si="254"/>
        <v>0</v>
      </c>
      <c r="BX293" s="73">
        <f t="shared" si="254"/>
        <v>0</v>
      </c>
      <c r="BY293" s="73">
        <f t="shared" si="254"/>
        <v>0</v>
      </c>
      <c r="BZ293" s="73">
        <f t="shared" si="254"/>
        <v>0</v>
      </c>
      <c r="CA293" s="73">
        <f t="shared" si="254"/>
        <v>0</v>
      </c>
      <c r="CB293" s="73">
        <f t="shared" si="254"/>
        <v>0</v>
      </c>
      <c r="CC293" s="73">
        <f t="shared" si="254"/>
        <v>0</v>
      </c>
      <c r="CD293" s="73">
        <f t="shared" si="254"/>
        <v>0</v>
      </c>
      <c r="CE293" s="73">
        <f t="shared" si="254"/>
        <v>0</v>
      </c>
      <c r="CF293" s="73">
        <f t="shared" si="254"/>
        <v>0</v>
      </c>
      <c r="CG293" s="73">
        <f t="shared" si="254"/>
        <v>0</v>
      </c>
      <c r="CH293" s="73">
        <f t="shared" si="254"/>
        <v>0</v>
      </c>
    </row>
    <row r="294" spans="6:86" s="36" customFormat="1" outlineLevel="1" x14ac:dyDescent="0.2"/>
    <row r="295" spans="6:86" s="36" customFormat="1" outlineLevel="1" x14ac:dyDescent="0.2"/>
    <row r="296" spans="6:86" s="36" customFormat="1" outlineLevel="1" x14ac:dyDescent="0.2"/>
  </sheetData>
  <sheetProtection formatColumns="0" formatRows="0"/>
  <mergeCells count="6">
    <mergeCell ref="F103:I103"/>
    <mergeCell ref="F198:I198"/>
    <mergeCell ref="F293:I293"/>
    <mergeCell ref="F18:I18"/>
    <mergeCell ref="F113:I113"/>
    <mergeCell ref="F208:I208"/>
  </mergeCells>
  <hyperlinks>
    <hyperlink ref="A1" location="HL_Home" tooltip="Go to Table of Contents" display="HL_Home" xr:uid="{7EA59BEA-F060-4292-982D-F16369A42C55}"/>
    <hyperlink ref="A2" location="HL_Err_Chk" tooltip="Go to Error Checks" display="HL_Err_Chk" xr:uid="{7A63E39C-2143-41A2-BE29-53B8E9ECD82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E949-B6B9-43A3-A5A6-1C1F429A2E52}">
  <sheetPr codeName="Sheet13">
    <pageSetUpPr autoPageBreaks="0"/>
  </sheetPr>
  <dimension ref="A1:CH323"/>
  <sheetViews>
    <sheetView showGridLines="0" zoomScaleNormal="100" workbookViewId="0">
      <pane xSplit="9" ySplit="11" topLeftCell="J28" activePane="bottomRight" state="frozen"/>
      <selection pane="topRight" activeCell="J1" sqref="J1"/>
      <selection pane="bottomLeft" activeCell="A21" sqref="A21"/>
      <selection pane="bottomRight" activeCell="J82" sqref="J82:AD82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147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71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hidden="1" outlineLevel="2" x14ac:dyDescent="0.2">
      <c r="B15" s="51" t="str">
        <f>GA!F8</f>
        <v>Mains &amp; Services</v>
      </c>
    </row>
    <row r="16" spans="1:86" s="36" customFormat="1" outlineLevel="1" collapsed="1" x14ac:dyDescent="0.2"/>
    <row r="17" spans="6:86" s="36" customFormat="1" outlineLevel="2" x14ac:dyDescent="0.2">
      <c r="F17" s="125" t="s">
        <v>118</v>
      </c>
      <c r="J17" s="82">
        <f>IF(J$9&lt;=Ts_Last_Yr_Current_Fcast,Forecast!J21,0)</f>
        <v>72.099999999999994</v>
      </c>
      <c r="K17" s="82">
        <f>IF(K$9&lt;=Ts_Last_Yr_Current_Fcast,Forecast!K21,0)</f>
        <v>66.400000000000006</v>
      </c>
      <c r="L17" s="82">
        <f>IF(L$9&lt;=Ts_Last_Yr_Current_Fcast,Forecast!L21,0)</f>
        <v>55.3</v>
      </c>
      <c r="M17" s="82">
        <f>IF(M$9&lt;=Ts_Last_Yr_Current_Fcast,Forecast!M21,0)</f>
        <v>49.1</v>
      </c>
      <c r="N17" s="82">
        <f>IF(N$9&lt;=Ts_Last_Yr_Current_Fcast,Forecast!N21,0)</f>
        <v>37.299999999999997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2" x14ac:dyDescent="0.2">
      <c r="F18" s="211" t="s">
        <v>119</v>
      </c>
      <c r="G18" s="211"/>
      <c r="H18" s="211"/>
      <c r="I18" s="211"/>
      <c r="J18" s="126">
        <v>0</v>
      </c>
      <c r="K18" s="127">
        <v>0</v>
      </c>
      <c r="L18" s="127">
        <v>0</v>
      </c>
      <c r="M18" s="127">
        <v>0</v>
      </c>
      <c r="N18" s="127">
        <v>0</v>
      </c>
      <c r="O18" s="128">
        <f>Scenarios!J15</f>
        <v>20.572483683887459</v>
      </c>
      <c r="P18" s="128">
        <f>Scenarios!K15</f>
        <v>20.527318464511495</v>
      </c>
      <c r="Q18" s="128">
        <f>Scenarios!L15</f>
        <v>19.85695204378165</v>
      </c>
      <c r="R18" s="128">
        <f>Scenarios!M15</f>
        <v>19.233308263785563</v>
      </c>
      <c r="S18" s="128">
        <f>Scenarios!N15</f>
        <v>18.544252786762211</v>
      </c>
      <c r="T18" s="128">
        <f>Scenarios!O15</f>
        <v>17.82560630394082</v>
      </c>
      <c r="U18" s="128">
        <f>Scenarios!P15</f>
        <v>17.145895355064223</v>
      </c>
      <c r="V18" s="128">
        <f>Scenarios!Q15</f>
        <v>16.453725035325295</v>
      </c>
      <c r="W18" s="128">
        <f>Scenarios!R15</f>
        <v>15.745980502008443</v>
      </c>
      <c r="X18" s="128">
        <f>Scenarios!S15</f>
        <v>14.944790687224078</v>
      </c>
      <c r="Y18" s="128">
        <f>Scenarios!T15</f>
        <v>13.726211948551489</v>
      </c>
      <c r="Z18" s="128">
        <f>Scenarios!U15</f>
        <v>12.453123462356185</v>
      </c>
      <c r="AA18" s="128">
        <f>Scenarios!V15</f>
        <v>11.583407107828979</v>
      </c>
      <c r="AB18" s="128">
        <f>Scenarios!W15</f>
        <v>10.810250877484869</v>
      </c>
      <c r="AC18" s="128">
        <f>Scenarios!X15</f>
        <v>10.002831377269338</v>
      </c>
      <c r="AD18" s="128">
        <f>Scenarios!Y15</f>
        <v>9.1673782926135541</v>
      </c>
      <c r="AE18" s="128">
        <f>Scenarios!Z15</f>
        <v>8.3101213089486841</v>
      </c>
      <c r="AF18" s="128">
        <f>Scenarios!AA15</f>
        <v>7.2862202400000813</v>
      </c>
      <c r="AG18" s="128">
        <f>Scenarios!AB15</f>
        <v>6.346419924372241</v>
      </c>
      <c r="AH18" s="128">
        <f>Scenarios!AC15</f>
        <v>5.4486699854047842</v>
      </c>
      <c r="AI18" s="128">
        <f>Scenarios!AD15</f>
        <v>4.6132169007489994</v>
      </c>
      <c r="AJ18" s="128">
        <f>Scenarios!AE15</f>
        <v>3.7808786588087986</v>
      </c>
      <c r="AK18" s="128">
        <f>Scenarios!AF15</f>
        <v>3.5472654551400153</v>
      </c>
      <c r="AL18" s="128">
        <f>Scenarios!AG15</f>
        <v>3.6204642589562335</v>
      </c>
      <c r="AM18" s="128">
        <f>Scenarios!AH15</f>
        <v>3.5036576571218423</v>
      </c>
      <c r="AN18" s="128">
        <f>Scenarios!AI15</f>
        <v>3.5394783483510555</v>
      </c>
      <c r="AO18" s="128">
        <f>Scenarios!AJ15</f>
        <v>3.5893158318003966</v>
      </c>
      <c r="AP18" s="128">
        <f>Scenarios!AK15</f>
        <v>3.6360384725341528</v>
      </c>
      <c r="AQ18" s="128">
        <f>Scenarios!AL15</f>
        <v>3.6765314278367422</v>
      </c>
      <c r="AR18" s="128">
        <f>Scenarios!AM15</f>
        <v>4.5190963824021546</v>
      </c>
      <c r="AS18" s="128">
        <f>Scenarios!AN15</f>
        <v>4.5222112251177382</v>
      </c>
      <c r="AT18" s="128">
        <f>Scenarios!AO15</f>
        <v>4.4957350620352763</v>
      </c>
      <c r="AU18" s="128">
        <f>Scenarios!AP15</f>
        <v>4.4786034270995652</v>
      </c>
      <c r="AV18" s="128">
        <f>Scenarios!AQ15</f>
        <v>4.4474549999437274</v>
      </c>
      <c r="AW18" s="128">
        <f>Scenarios!AR15</f>
        <v>4.4256511009346413</v>
      </c>
      <c r="AX18" s="128">
        <f>Scenarios!AS15</f>
        <v>4.3976175164943871</v>
      </c>
      <c r="AY18" s="128">
        <f>Scenarios!AT15</f>
        <v>4.3789284602008847</v>
      </c>
      <c r="AZ18" s="128">
        <f>Scenarios!AU15</f>
        <v>4.3368780835405039</v>
      </c>
      <c r="BA18" s="128">
        <f>Scenarios!AV15</f>
        <v>4.310401920458041</v>
      </c>
      <c r="BB18" s="128">
        <f>Scenarios!AW15</f>
        <v>4.28392575737558</v>
      </c>
      <c r="BC18" s="128">
        <f>Scenarios!AX15</f>
        <v>4.2590070156509094</v>
      </c>
      <c r="BD18" s="128">
        <f>Scenarios!AY15</f>
        <v>4.2216289030639036</v>
      </c>
      <c r="BE18" s="128">
        <f>Scenarios!AZ15</f>
        <v>4.1951527399814408</v>
      </c>
      <c r="BF18" s="128">
        <f>Scenarios!BA15</f>
        <v>4.164004312825603</v>
      </c>
      <c r="BG18" s="128">
        <f>Scenarios!BB15</f>
        <v>4.1437578351743092</v>
      </c>
      <c r="BH18" s="128">
        <f>Scenarios!BC15</f>
        <v>4.104822301229512</v>
      </c>
      <c r="BI18" s="128">
        <f>Scenarios!BD15</f>
        <v>4.0799035595048414</v>
      </c>
      <c r="BJ18" s="128">
        <f>Scenarios!BE15</f>
        <v>4.0643293459269225</v>
      </c>
      <c r="BK18" s="128">
        <f>Scenarios!BF15</f>
        <v>4.0565422391379631</v>
      </c>
      <c r="BL18" s="128">
        <f>Scenarios!BG15</f>
        <v>4.0316234974132925</v>
      </c>
      <c r="BM18" s="128">
        <f>Scenarios!BH15</f>
        <v>4.01293444111979</v>
      </c>
      <c r="BN18" s="128">
        <f>Scenarios!BI15</f>
        <v>3.9880156993951199</v>
      </c>
      <c r="BO18" s="128">
        <f>Scenarios!BJ15</f>
        <v>3.9771137498905769</v>
      </c>
      <c r="BP18" s="128">
        <f>Scenarios!BK15</f>
        <v>3.9506375868081145</v>
      </c>
      <c r="BQ18" s="128">
        <f>Scenarios!BL15</f>
        <v>3.9366207945879879</v>
      </c>
      <c r="BR18" s="128">
        <f>Scenarios!BM15</f>
        <v>3.921046581010069</v>
      </c>
      <c r="BS18" s="128">
        <f>Scenarios!BN15</f>
        <v>3.9132594742211095</v>
      </c>
      <c r="BT18" s="128">
        <f>Scenarios!BO15</f>
        <v>3.891455575212023</v>
      </c>
      <c r="BU18" s="128">
        <f>Scenarios!BP15</f>
        <v>3.8743239402763119</v>
      </c>
      <c r="BV18" s="128">
        <f>Scenarios!BQ15</f>
        <v>3.855634883982809</v>
      </c>
      <c r="BW18" s="128">
        <f>Scenarios!BR15</f>
        <v>3.8431755131204746</v>
      </c>
      <c r="BX18" s="128">
        <f>Scenarios!BS15</f>
        <v>3.8104696646068446</v>
      </c>
      <c r="BY18" s="128">
        <f>Scenarios!BT15</f>
        <v>3.7964528723867179</v>
      </c>
      <c r="BZ18" s="128">
        <f>Scenarios!BU15</f>
        <v>3.7699767093042555</v>
      </c>
      <c r="CA18" s="128">
        <f>Scenarios!BV15</f>
        <v>3.7590747597997121</v>
      </c>
      <c r="CB18" s="128">
        <f>Scenarios!BW15</f>
        <v>3.7325985967172497</v>
      </c>
      <c r="CC18" s="128">
        <f>Scenarios!BX15</f>
        <v>3.7061224336347878</v>
      </c>
      <c r="CD18" s="128">
        <f>Scenarios!BY15</f>
        <v>3.6827611132679099</v>
      </c>
      <c r="CE18" s="128">
        <f>Scenarios!BZ15</f>
        <v>3.6671868996899906</v>
      </c>
      <c r="CF18" s="128">
        <f>Scenarios!CA15</f>
        <v>3.634481051176361</v>
      </c>
      <c r="CG18" s="128">
        <f>Scenarios!CB15</f>
        <v>3.6142345735250667</v>
      </c>
      <c r="CH18" s="128">
        <f>Scenarios!CC15</f>
        <v>3.5846435677270208</v>
      </c>
    </row>
    <row r="19" spans="6:86" s="36" customFormat="1" outlineLevel="1" x14ac:dyDescent="0.2">
      <c r="F19" s="91" t="s">
        <v>100</v>
      </c>
      <c r="J19" s="82">
        <f t="shared" ref="J19:AO19" si="18">SUM(J17:J18)</f>
        <v>72.099999999999994</v>
      </c>
      <c r="K19" s="82">
        <f t="shared" si="18"/>
        <v>66.400000000000006</v>
      </c>
      <c r="L19" s="82">
        <f t="shared" si="18"/>
        <v>55.3</v>
      </c>
      <c r="M19" s="82">
        <f t="shared" si="18"/>
        <v>49.1</v>
      </c>
      <c r="N19" s="82">
        <f t="shared" si="18"/>
        <v>37.299999999999997</v>
      </c>
      <c r="O19" s="82">
        <f t="shared" si="18"/>
        <v>20.572483683887459</v>
      </c>
      <c r="P19" s="82">
        <f t="shared" si="18"/>
        <v>20.527318464511495</v>
      </c>
      <c r="Q19" s="82">
        <f t="shared" si="18"/>
        <v>19.85695204378165</v>
      </c>
      <c r="R19" s="82">
        <f t="shared" si="18"/>
        <v>19.233308263785563</v>
      </c>
      <c r="S19" s="82">
        <f t="shared" si="18"/>
        <v>18.544252786762211</v>
      </c>
      <c r="T19" s="82">
        <f t="shared" si="18"/>
        <v>17.82560630394082</v>
      </c>
      <c r="U19" s="82">
        <f t="shared" si="18"/>
        <v>17.145895355064223</v>
      </c>
      <c r="V19" s="82">
        <f t="shared" si="18"/>
        <v>16.453725035325295</v>
      </c>
      <c r="W19" s="82">
        <f t="shared" si="18"/>
        <v>15.745980502008443</v>
      </c>
      <c r="X19" s="82">
        <f t="shared" si="18"/>
        <v>14.944790687224078</v>
      </c>
      <c r="Y19" s="82">
        <f t="shared" si="18"/>
        <v>13.726211948551489</v>
      </c>
      <c r="Z19" s="82">
        <f t="shared" si="18"/>
        <v>12.453123462356185</v>
      </c>
      <c r="AA19" s="82">
        <f t="shared" si="18"/>
        <v>11.583407107828979</v>
      </c>
      <c r="AB19" s="82">
        <f t="shared" si="18"/>
        <v>10.810250877484869</v>
      </c>
      <c r="AC19" s="82">
        <f t="shared" si="18"/>
        <v>10.002831377269338</v>
      </c>
      <c r="AD19" s="82">
        <f t="shared" si="18"/>
        <v>9.1673782926135541</v>
      </c>
      <c r="AE19" s="82">
        <f t="shared" si="18"/>
        <v>8.3101213089486841</v>
      </c>
      <c r="AF19" s="82">
        <f t="shared" si="18"/>
        <v>7.2862202400000813</v>
      </c>
      <c r="AG19" s="82">
        <f t="shared" si="18"/>
        <v>6.346419924372241</v>
      </c>
      <c r="AH19" s="82">
        <f t="shared" si="18"/>
        <v>5.4486699854047842</v>
      </c>
      <c r="AI19" s="82">
        <f t="shared" si="18"/>
        <v>4.6132169007489994</v>
      </c>
      <c r="AJ19" s="82">
        <f t="shared" si="18"/>
        <v>3.7808786588087986</v>
      </c>
      <c r="AK19" s="82">
        <f t="shared" si="18"/>
        <v>3.5472654551400153</v>
      </c>
      <c r="AL19" s="82">
        <f t="shared" si="18"/>
        <v>3.6204642589562335</v>
      </c>
      <c r="AM19" s="82">
        <f t="shared" si="18"/>
        <v>3.5036576571218423</v>
      </c>
      <c r="AN19" s="82">
        <f t="shared" si="18"/>
        <v>3.5394783483510555</v>
      </c>
      <c r="AO19" s="82">
        <f t="shared" si="18"/>
        <v>3.5893158318003966</v>
      </c>
      <c r="AP19" s="82">
        <f t="shared" ref="AP19:BU19" si="19">SUM(AP17:AP18)</f>
        <v>3.6360384725341528</v>
      </c>
      <c r="AQ19" s="82">
        <f t="shared" si="19"/>
        <v>3.6765314278367422</v>
      </c>
      <c r="AR19" s="82">
        <f t="shared" si="19"/>
        <v>4.5190963824021546</v>
      </c>
      <c r="AS19" s="82">
        <f t="shared" si="19"/>
        <v>4.5222112251177382</v>
      </c>
      <c r="AT19" s="82">
        <f t="shared" si="19"/>
        <v>4.4957350620352763</v>
      </c>
      <c r="AU19" s="82">
        <f t="shared" si="19"/>
        <v>4.4786034270995652</v>
      </c>
      <c r="AV19" s="82">
        <f t="shared" si="19"/>
        <v>4.4474549999437274</v>
      </c>
      <c r="AW19" s="82">
        <f t="shared" si="19"/>
        <v>4.4256511009346413</v>
      </c>
      <c r="AX19" s="82">
        <f t="shared" si="19"/>
        <v>4.3976175164943871</v>
      </c>
      <c r="AY19" s="82">
        <f t="shared" si="19"/>
        <v>4.3789284602008847</v>
      </c>
      <c r="AZ19" s="82">
        <f t="shared" si="19"/>
        <v>4.3368780835405039</v>
      </c>
      <c r="BA19" s="82">
        <f t="shared" si="19"/>
        <v>4.310401920458041</v>
      </c>
      <c r="BB19" s="82">
        <f t="shared" si="19"/>
        <v>4.28392575737558</v>
      </c>
      <c r="BC19" s="82">
        <f t="shared" si="19"/>
        <v>4.2590070156509094</v>
      </c>
      <c r="BD19" s="82">
        <f t="shared" si="19"/>
        <v>4.2216289030639036</v>
      </c>
      <c r="BE19" s="82">
        <f t="shared" si="19"/>
        <v>4.1951527399814408</v>
      </c>
      <c r="BF19" s="82">
        <f t="shared" si="19"/>
        <v>4.164004312825603</v>
      </c>
      <c r="BG19" s="82">
        <f t="shared" si="19"/>
        <v>4.1437578351743092</v>
      </c>
      <c r="BH19" s="82">
        <f t="shared" si="19"/>
        <v>4.104822301229512</v>
      </c>
      <c r="BI19" s="82">
        <f t="shared" si="19"/>
        <v>4.0799035595048414</v>
      </c>
      <c r="BJ19" s="82">
        <f t="shared" si="19"/>
        <v>4.0643293459269225</v>
      </c>
      <c r="BK19" s="82">
        <f t="shared" si="19"/>
        <v>4.0565422391379631</v>
      </c>
      <c r="BL19" s="82">
        <f t="shared" si="19"/>
        <v>4.0316234974132925</v>
      </c>
      <c r="BM19" s="82">
        <f t="shared" si="19"/>
        <v>4.01293444111979</v>
      </c>
      <c r="BN19" s="82">
        <f t="shared" si="19"/>
        <v>3.9880156993951199</v>
      </c>
      <c r="BO19" s="82">
        <f t="shared" si="19"/>
        <v>3.9771137498905769</v>
      </c>
      <c r="BP19" s="82">
        <f t="shared" si="19"/>
        <v>3.9506375868081145</v>
      </c>
      <c r="BQ19" s="82">
        <f t="shared" si="19"/>
        <v>3.9366207945879879</v>
      </c>
      <c r="BR19" s="82">
        <f t="shared" si="19"/>
        <v>3.921046581010069</v>
      </c>
      <c r="BS19" s="82">
        <f t="shared" si="19"/>
        <v>3.9132594742211095</v>
      </c>
      <c r="BT19" s="82">
        <f t="shared" si="19"/>
        <v>3.891455575212023</v>
      </c>
      <c r="BU19" s="82">
        <f t="shared" si="19"/>
        <v>3.8743239402763119</v>
      </c>
      <c r="BV19" s="82">
        <f t="shared" ref="BV19:CH19" si="20">SUM(BV17:BV18)</f>
        <v>3.855634883982809</v>
      </c>
      <c r="BW19" s="82">
        <f t="shared" si="20"/>
        <v>3.8431755131204746</v>
      </c>
      <c r="BX19" s="82">
        <f t="shared" si="20"/>
        <v>3.8104696646068446</v>
      </c>
      <c r="BY19" s="82">
        <f t="shared" si="20"/>
        <v>3.7964528723867179</v>
      </c>
      <c r="BZ19" s="82">
        <f t="shared" si="20"/>
        <v>3.7699767093042555</v>
      </c>
      <c r="CA19" s="82">
        <f t="shared" si="20"/>
        <v>3.7590747597997121</v>
      </c>
      <c r="CB19" s="82">
        <f t="shared" si="20"/>
        <v>3.7325985967172497</v>
      </c>
      <c r="CC19" s="82">
        <f t="shared" si="20"/>
        <v>3.7061224336347878</v>
      </c>
      <c r="CD19" s="82">
        <f t="shared" si="20"/>
        <v>3.6827611132679099</v>
      </c>
      <c r="CE19" s="82">
        <f t="shared" si="20"/>
        <v>3.6671868996899906</v>
      </c>
      <c r="CF19" s="82">
        <f t="shared" si="20"/>
        <v>3.634481051176361</v>
      </c>
      <c r="CG19" s="82">
        <f t="shared" si="20"/>
        <v>3.6142345735250667</v>
      </c>
      <c r="CH19" s="82">
        <f t="shared" si="20"/>
        <v>3.5846435677270208</v>
      </c>
    </row>
    <row r="20" spans="6:86" s="36" customFormat="1" ht="5.85" customHeight="1" outlineLevel="1" x14ac:dyDescent="0.2"/>
    <row r="21" spans="6:86" s="36" customFormat="1" outlineLevel="1" x14ac:dyDescent="0.2">
      <c r="F21" s="91" t="s">
        <v>113</v>
      </c>
      <c r="G21" s="129">
        <f>GA!I8</f>
        <v>50</v>
      </c>
    </row>
    <row r="22" spans="6:86" s="36" customFormat="1" outlineLevel="1" x14ac:dyDescent="0.2">
      <c r="F22" s="91" t="s">
        <v>114</v>
      </c>
      <c r="G22" s="130">
        <f>Ts_Shape_Factor</f>
        <v>4.0800000000000003E-2</v>
      </c>
    </row>
    <row r="23" spans="6:86" s="36" customFormat="1" outlineLevel="1" x14ac:dyDescent="0.2">
      <c r="F23" s="91" t="s">
        <v>219</v>
      </c>
      <c r="G23" s="91" t="b">
        <f>GA!J8</f>
        <v>1</v>
      </c>
    </row>
    <row r="24" spans="6:86" s="36" customFormat="1" outlineLevel="1" x14ac:dyDescent="0.2">
      <c r="F24" s="91" t="s">
        <v>220</v>
      </c>
      <c r="G24" s="91" t="b">
        <f>CB_GAAR_Shape_Factor_Opening_RAB</f>
        <v>1</v>
      </c>
    </row>
    <row r="25" spans="6:86" s="36" customFormat="1" outlineLevel="1" x14ac:dyDescent="0.2">
      <c r="F25" s="91" t="s">
        <v>221</v>
      </c>
      <c r="G25" s="91" t="b">
        <f>CB_GAAR_Shape_Factor_2024_28</f>
        <v>1</v>
      </c>
    </row>
    <row r="26" spans="6:86" s="36" customFormat="1" outlineLevel="1" x14ac:dyDescent="0.2">
      <c r="F26" s="91" t="s">
        <v>222</v>
      </c>
      <c r="G26" s="91" t="b">
        <f>CB_GAAR_Shape_Factor_Post2028</f>
        <v>0</v>
      </c>
    </row>
    <row r="27" spans="6:86" s="36" customFormat="1" outlineLevel="1" x14ac:dyDescent="0.2">
      <c r="F27" s="91" t="s">
        <v>110</v>
      </c>
      <c r="G27" s="164">
        <f>GAAR_Focus_Date</f>
        <v>2055</v>
      </c>
    </row>
    <row r="28" spans="6:86" s="36" customFormat="1" outlineLevel="1" x14ac:dyDescent="0.2">
      <c r="F28" s="91" t="s">
        <v>293</v>
      </c>
      <c r="G28" s="56" t="b">
        <f>GA!K8</f>
        <v>0</v>
      </c>
    </row>
    <row r="29" spans="6:86" s="36" customFormat="1" outlineLevel="1" x14ac:dyDescent="0.2">
      <c r="F29" s="91" t="s">
        <v>294</v>
      </c>
      <c r="G29" s="56" t="b">
        <f>CB_GAAR_Focus_Date_Opening_RAB</f>
        <v>0</v>
      </c>
      <c r="H29"/>
    </row>
    <row r="30" spans="6:86" s="36" customFormat="1" outlineLevel="1" x14ac:dyDescent="0.2">
      <c r="F30" s="91" t="s">
        <v>295</v>
      </c>
      <c r="G30" s="56" t="b">
        <f>CB_GAAR_Focus_Date_2024_28</f>
        <v>0</v>
      </c>
    </row>
    <row r="31" spans="6:86" s="36" customFormat="1" outlineLevel="1" x14ac:dyDescent="0.2">
      <c r="F31" s="91" t="s">
        <v>296</v>
      </c>
      <c r="G31" s="56" t="b">
        <f>CB_GAAR_Focus_Date_Post2028</f>
        <v>0</v>
      </c>
    </row>
    <row r="32" spans="6:86" s="36" customFormat="1" ht="5.85" customHeight="1" outlineLevel="1" x14ac:dyDescent="0.2"/>
    <row r="33" spans="3:86" s="36" customFormat="1" outlineLevel="1" x14ac:dyDescent="0.2">
      <c r="F33" s="61">
        <f>Ts_First_Fin_Yr-1</f>
        <v>2023</v>
      </c>
      <c r="G33" s="64">
        <f>MIN(GA!H8,G27-F33+1)</f>
        <v>33</v>
      </c>
      <c r="H33" s="63">
        <f>GA!G8</f>
        <v>1730.3566237966645</v>
      </c>
      <c r="I33" s="131">
        <f>G23*G24*G22+Ts_Min_Shape_Factor</f>
        <v>4.0800000000010002E-2</v>
      </c>
      <c r="J33" s="168">
        <f t="shared" ref="J33:AO33" si="21">IF(J$8&lt;=$G33,(1-$I33)^(J$8-1)*$I33/(1-(1-$I33)^$G33),0)*$H33</f>
        <v>94.500749766177918</v>
      </c>
      <c r="K33" s="168">
        <f t="shared" si="21"/>
        <v>90.6451191757169</v>
      </c>
      <c r="L33" s="168">
        <f t="shared" si="21"/>
        <v>86.946798313346733</v>
      </c>
      <c r="M33" s="168">
        <f t="shared" si="21"/>
        <v>83.399368942161317</v>
      </c>
      <c r="N33" s="168">
        <f t="shared" si="21"/>
        <v>79.996674689320301</v>
      </c>
      <c r="O33" s="168">
        <f t="shared" si="21"/>
        <v>76.73281036199522</v>
      </c>
      <c r="P33" s="168">
        <f t="shared" si="21"/>
        <v>73.602111699225048</v>
      </c>
      <c r="Q33" s="168">
        <f t="shared" si="21"/>
        <v>70.599145541895922</v>
      </c>
      <c r="R33" s="168">
        <f t="shared" si="21"/>
        <v>67.718700403785846</v>
      </c>
      <c r="S33" s="168">
        <f t="shared" si="21"/>
        <v>64.955777427310707</v>
      </c>
      <c r="T33" s="168">
        <f t="shared" si="21"/>
        <v>62.305581708275774</v>
      </c>
      <c r="U33" s="168">
        <f t="shared" si="21"/>
        <v>59.763513974577499</v>
      </c>
      <c r="V33" s="168">
        <f t="shared" si="21"/>
        <v>57.325162604414125</v>
      </c>
      <c r="W33" s="168">
        <f t="shared" si="21"/>
        <v>54.986295970153456</v>
      </c>
      <c r="X33" s="168">
        <f t="shared" si="21"/>
        <v>52.742855094570636</v>
      </c>
      <c r="Y33" s="168">
        <f t="shared" si="21"/>
        <v>50.590946606711626</v>
      </c>
      <c r="Z33" s="168">
        <f t="shared" si="21"/>
        <v>48.526835985157277</v>
      </c>
      <c r="AA33" s="168">
        <f t="shared" si="21"/>
        <v>46.546941076962369</v>
      </c>
      <c r="AB33" s="168">
        <f t="shared" si="21"/>
        <v>44.647825881021831</v>
      </c>
      <c r="AC33" s="168">
        <f t="shared" si="21"/>
        <v>42.826194585075697</v>
      </c>
      <c r="AD33" s="168">
        <f t="shared" si="21"/>
        <v>41.078885846004177</v>
      </c>
      <c r="AE33" s="168">
        <f t="shared" si="21"/>
        <v>39.402867303486786</v>
      </c>
      <c r="AF33" s="168">
        <f t="shared" si="21"/>
        <v>37.795230317504128</v>
      </c>
      <c r="AG33" s="168">
        <f t="shared" si="21"/>
        <v>36.253184920549586</v>
      </c>
      <c r="AH33" s="168">
        <f t="shared" si="21"/>
        <v>34.774054975790797</v>
      </c>
      <c r="AI33" s="168">
        <f t="shared" si="21"/>
        <v>33.355273532778185</v>
      </c>
      <c r="AJ33" s="168">
        <f t="shared" si="21"/>
        <v>31.99437837264049</v>
      </c>
      <c r="AK33" s="168">
        <f t="shared" si="21"/>
        <v>30.689007735036441</v>
      </c>
      <c r="AL33" s="168">
        <f t="shared" si="21"/>
        <v>29.436896219446638</v>
      </c>
      <c r="AM33" s="168">
        <f t="shared" si="21"/>
        <v>28.235870853692916</v>
      </c>
      <c r="AN33" s="168">
        <f t="shared" si="21"/>
        <v>27.083847322861967</v>
      </c>
      <c r="AO33" s="168">
        <f t="shared" si="21"/>
        <v>25.97882635208892</v>
      </c>
      <c r="AP33" s="168">
        <f t="shared" ref="AP33:BU33" si="22">IF(AP$8&lt;=$G33,(1-$I33)^(AP$8-1)*$I33/(1-(1-$I33)^$G33),0)*$H33</f>
        <v>24.918890236923431</v>
      </c>
      <c r="AQ33" s="168">
        <f t="shared" si="22"/>
        <v>0</v>
      </c>
      <c r="AR33" s="168">
        <f t="shared" si="22"/>
        <v>0</v>
      </c>
      <c r="AS33" s="168">
        <f t="shared" si="22"/>
        <v>0</v>
      </c>
      <c r="AT33" s="168">
        <f t="shared" si="22"/>
        <v>0</v>
      </c>
      <c r="AU33" s="168">
        <f t="shared" si="22"/>
        <v>0</v>
      </c>
      <c r="AV33" s="168">
        <f t="shared" si="22"/>
        <v>0</v>
      </c>
      <c r="AW33" s="168">
        <f t="shared" si="22"/>
        <v>0</v>
      </c>
      <c r="AX33" s="168">
        <f t="shared" si="22"/>
        <v>0</v>
      </c>
      <c r="AY33" s="168">
        <f t="shared" si="22"/>
        <v>0</v>
      </c>
      <c r="AZ33" s="168">
        <f t="shared" si="22"/>
        <v>0</v>
      </c>
      <c r="BA33" s="168">
        <f t="shared" si="22"/>
        <v>0</v>
      </c>
      <c r="BB33" s="168">
        <f t="shared" si="22"/>
        <v>0</v>
      </c>
      <c r="BC33" s="168">
        <f t="shared" si="22"/>
        <v>0</v>
      </c>
      <c r="BD33" s="168">
        <f t="shared" si="22"/>
        <v>0</v>
      </c>
      <c r="BE33" s="168">
        <f t="shared" si="22"/>
        <v>0</v>
      </c>
      <c r="BF33" s="168">
        <f t="shared" si="22"/>
        <v>0</v>
      </c>
      <c r="BG33" s="168">
        <f t="shared" si="22"/>
        <v>0</v>
      </c>
      <c r="BH33" s="168">
        <f t="shared" si="22"/>
        <v>0</v>
      </c>
      <c r="BI33" s="168">
        <f t="shared" si="22"/>
        <v>0</v>
      </c>
      <c r="BJ33" s="168">
        <f t="shared" si="22"/>
        <v>0</v>
      </c>
      <c r="BK33" s="168">
        <f t="shared" si="22"/>
        <v>0</v>
      </c>
      <c r="BL33" s="168">
        <f t="shared" si="22"/>
        <v>0</v>
      </c>
      <c r="BM33" s="168">
        <f t="shared" si="22"/>
        <v>0</v>
      </c>
      <c r="BN33" s="168">
        <f t="shared" si="22"/>
        <v>0</v>
      </c>
      <c r="BO33" s="168">
        <f t="shared" si="22"/>
        <v>0</v>
      </c>
      <c r="BP33" s="168">
        <f t="shared" si="22"/>
        <v>0</v>
      </c>
      <c r="BQ33" s="168">
        <f t="shared" si="22"/>
        <v>0</v>
      </c>
      <c r="BR33" s="168">
        <f t="shared" si="22"/>
        <v>0</v>
      </c>
      <c r="BS33" s="168">
        <f t="shared" si="22"/>
        <v>0</v>
      </c>
      <c r="BT33" s="168">
        <f t="shared" si="22"/>
        <v>0</v>
      </c>
      <c r="BU33" s="168">
        <f t="shared" si="22"/>
        <v>0</v>
      </c>
      <c r="BV33" s="168">
        <f t="shared" ref="BV33:CH33" si="23">IF(BV$8&lt;=$G33,(1-$I33)^(BV$8-1)*$I33/(1-(1-$I33)^$G33),0)*$H33</f>
        <v>0</v>
      </c>
      <c r="BW33" s="168">
        <f t="shared" si="23"/>
        <v>0</v>
      </c>
      <c r="BX33" s="168">
        <f t="shared" si="23"/>
        <v>0</v>
      </c>
      <c r="BY33" s="168">
        <f t="shared" si="23"/>
        <v>0</v>
      </c>
      <c r="BZ33" s="168">
        <f t="shared" si="23"/>
        <v>0</v>
      </c>
      <c r="CA33" s="168">
        <f t="shared" si="23"/>
        <v>0</v>
      </c>
      <c r="CB33" s="168">
        <f t="shared" si="23"/>
        <v>0</v>
      </c>
      <c r="CC33" s="168">
        <f t="shared" si="23"/>
        <v>0</v>
      </c>
      <c r="CD33" s="168">
        <f t="shared" si="23"/>
        <v>0</v>
      </c>
      <c r="CE33" s="168">
        <f t="shared" si="23"/>
        <v>0</v>
      </c>
      <c r="CF33" s="168">
        <f t="shared" si="23"/>
        <v>0</v>
      </c>
      <c r="CG33" s="168">
        <f t="shared" si="23"/>
        <v>0</v>
      </c>
      <c r="CH33" s="168">
        <f t="shared" si="23"/>
        <v>0</v>
      </c>
    </row>
    <row r="34" spans="3:86" s="36" customFormat="1" ht="5.85" customHeight="1" outlineLevel="1" x14ac:dyDescent="0.2"/>
    <row r="35" spans="3:86" s="36" customFormat="1" outlineLevel="1" x14ac:dyDescent="0.2">
      <c r="C35" s="38"/>
      <c r="E35" s="166"/>
      <c r="F35" s="61">
        <f>Ts_First_Fin_Yr-1+ROWS(F$35:F35)</f>
        <v>2024</v>
      </c>
      <c r="G35" s="175">
        <f t="shared" ref="G35:G66" si="24">IF(OR(AND(F35&lt;=Ts_Last_Yr_Current_Fcast,IF(G$28=G$30,G$28)),AND(F35&gt;Ts_Last_Yr_Current_Fcast,IF(G$28=G$31,G$28))),G$27-F35+1,$G$21)</f>
        <v>50</v>
      </c>
      <c r="H35" s="171">
        <f t="shared" ref="H35:H66" si="25">INDEX($J$19:$CH$19,MATCH($F35,$J$9:$CH$9,0))</f>
        <v>72.099999999999994</v>
      </c>
      <c r="I35" s="131">
        <f t="shared" ref="I35:I66" si="26">IF(F35&lt;=Ts_Last_Yr_Current_Fcast,$G$25,$G$26)*$G$23*$G$22+Ts_Min_Shape_Factor</f>
        <v>4.0800000000010002E-2</v>
      </c>
      <c r="J35" s="169">
        <f t="shared" ref="J35:S44" si="27">IF($F35&gt;=J$9,0,IF(J$9&lt;=($F35+$G35),(1-$I35)^(J$9-$F35-1)*$I35/(1-(1-$I35)^$G35),0)*$H35)</f>
        <v>0</v>
      </c>
      <c r="K35" s="169">
        <f t="shared" si="27"/>
        <v>3.3603182597750512</v>
      </c>
      <c r="L35" s="169">
        <f t="shared" si="27"/>
        <v>3.2232172747761951</v>
      </c>
      <c r="M35" s="169">
        <f t="shared" si="27"/>
        <v>3.0917100099652939</v>
      </c>
      <c r="N35" s="169">
        <f t="shared" si="27"/>
        <v>2.9655682415586786</v>
      </c>
      <c r="O35" s="169">
        <f t="shared" si="27"/>
        <v>2.8445730573030548</v>
      </c>
      <c r="P35" s="169">
        <f t="shared" si="27"/>
        <v>2.7285144765650613</v>
      </c>
      <c r="Q35" s="169">
        <f t="shared" si="27"/>
        <v>2.6171910859211795</v>
      </c>
      <c r="R35" s="169">
        <f t="shared" si="27"/>
        <v>2.5104096896155692</v>
      </c>
      <c r="S35" s="169">
        <f t="shared" si="27"/>
        <v>2.4079849742792283</v>
      </c>
      <c r="T35" s="169">
        <f t="shared" ref="T35:AC44" si="28">IF($F35&gt;=T$9,0,IF(T$9&lt;=($F35+$G35),(1-$I35)^(T$9-$F35-1)*$I35/(1-(1-$I35)^$G35),0)*$H35)</f>
        <v>2.3097391873286117</v>
      </c>
      <c r="U35" s="169">
        <f t="shared" si="28"/>
        <v>2.2155018284855807</v>
      </c>
      <c r="V35" s="169">
        <f t="shared" si="28"/>
        <v>2.1251093538833472</v>
      </c>
      <c r="W35" s="169">
        <f t="shared" si="28"/>
        <v>2.0384048922448845</v>
      </c>
      <c r="X35" s="169">
        <f t="shared" si="28"/>
        <v>1.9552379726412727</v>
      </c>
      <c r="Y35" s="169">
        <f t="shared" si="28"/>
        <v>1.8754642633574894</v>
      </c>
      <c r="Z35" s="169">
        <f t="shared" si="28"/>
        <v>1.7989453214124849</v>
      </c>
      <c r="AA35" s="169">
        <f t="shared" si="28"/>
        <v>1.7255483522988373</v>
      </c>
      <c r="AB35" s="169">
        <f t="shared" si="28"/>
        <v>1.6551459795250274</v>
      </c>
      <c r="AC35" s="169">
        <f t="shared" si="28"/>
        <v>1.5876160235603893</v>
      </c>
      <c r="AD35" s="169">
        <f t="shared" ref="AD35:AM44" si="29">IF($F35&gt;=AD$9,0,IF(AD$9&lt;=($F35+$G35),(1-$I35)^(AD$9-$F35-1)*$I35/(1-(1-$I35)^$G35),0)*$H35)</f>
        <v>1.5228412897991095</v>
      </c>
      <c r="AE35" s="169">
        <f t="shared" si="29"/>
        <v>1.4607093651752905</v>
      </c>
      <c r="AF35" s="169">
        <f t="shared" si="29"/>
        <v>1.4011124230761238</v>
      </c>
      <c r="AG35" s="169">
        <f t="shared" si="29"/>
        <v>1.343947036214604</v>
      </c>
      <c r="AH35" s="169">
        <f t="shared" si="29"/>
        <v>1.2891139971370347</v>
      </c>
      <c r="AI35" s="169">
        <f t="shared" si="29"/>
        <v>1.2365181460538306</v>
      </c>
      <c r="AJ35" s="169">
        <f t="shared" si="29"/>
        <v>1.1860682056948217</v>
      </c>
      <c r="AK35" s="169">
        <f t="shared" si="29"/>
        <v>1.1376766229024609</v>
      </c>
      <c r="AL35" s="169">
        <f t="shared" si="29"/>
        <v>1.0912594166880292</v>
      </c>
      <c r="AM35" s="169">
        <f t="shared" si="29"/>
        <v>1.0467360324871464</v>
      </c>
      <c r="AN35" s="169">
        <f t="shared" ref="AN35:AW44" si="30">IF($F35&gt;=AN$9,0,IF(AN$9&lt;=($F35+$G35),(1-$I35)^(AN$9-$F35-1)*$I35/(1-(1-$I35)^$G35),0)*$H35)</f>
        <v>1.0040292023616604</v>
      </c>
      <c r="AO35" s="169">
        <f t="shared" si="30"/>
        <v>0.96306481090529472</v>
      </c>
      <c r="AP35" s="169">
        <f t="shared" si="30"/>
        <v>0.92377176662034866</v>
      </c>
      <c r="AQ35" s="169">
        <f t="shared" si="30"/>
        <v>0.88608187854222931</v>
      </c>
      <c r="AR35" s="169">
        <f t="shared" si="30"/>
        <v>0.84992973789769732</v>
      </c>
      <c r="AS35" s="169">
        <f t="shared" si="30"/>
        <v>0.81525260459146276</v>
      </c>
      <c r="AT35" s="169">
        <f t="shared" si="30"/>
        <v>0.78199029832412281</v>
      </c>
      <c r="AU35" s="169">
        <f t="shared" si="30"/>
        <v>0.75008509415249069</v>
      </c>
      <c r="AV35" s="169">
        <f t="shared" si="30"/>
        <v>0.71948162231106161</v>
      </c>
      <c r="AW35" s="169">
        <f t="shared" si="30"/>
        <v>0.69012677212076301</v>
      </c>
      <c r="AX35" s="169">
        <f t="shared" ref="AX35:BG44" si="31">IF($F35&gt;=AX$9,0,IF(AX$9&lt;=($F35+$G35),(1-$I35)^(AX$9-$F35-1)*$I35/(1-(1-$I35)^$G35),0)*$H35)</f>
        <v>0.66196959981822889</v>
      </c>
      <c r="AY35" s="169">
        <f t="shared" si="31"/>
        <v>0.63496124014563848</v>
      </c>
      <c r="AZ35" s="169">
        <f t="shared" si="31"/>
        <v>0.60905482154769008</v>
      </c>
      <c r="BA35" s="169">
        <f t="shared" si="31"/>
        <v>0.58420538482853812</v>
      </c>
      <c r="BB35" s="169">
        <f t="shared" si="31"/>
        <v>0.56036980512752788</v>
      </c>
      <c r="BC35" s="169">
        <f t="shared" si="31"/>
        <v>0.53750671707831899</v>
      </c>
      <c r="BD35" s="169">
        <f t="shared" si="31"/>
        <v>0.51557644302151828</v>
      </c>
      <c r="BE35" s="169">
        <f t="shared" si="31"/>
        <v>0.49454092414623496</v>
      </c>
      <c r="BF35" s="169">
        <f t="shared" si="31"/>
        <v>0.47436365444106371</v>
      </c>
      <c r="BG35" s="169">
        <f t="shared" si="31"/>
        <v>0.4550096173398635</v>
      </c>
      <c r="BH35" s="169">
        <f t="shared" ref="BH35:BQ44" si="32">IF($F35&gt;=BH$9,0,IF(BH$9&lt;=($F35+$G35),(1-$I35)^(BH$9-$F35-1)*$I35/(1-(1-$I35)^$G35),0)*$H35)</f>
        <v>0.43644522495239252</v>
      </c>
      <c r="BI35" s="169">
        <f t="shared" si="32"/>
        <v>0</v>
      </c>
      <c r="BJ35" s="169">
        <f t="shared" si="32"/>
        <v>0</v>
      </c>
      <c r="BK35" s="169">
        <f t="shared" si="32"/>
        <v>0</v>
      </c>
      <c r="BL35" s="169">
        <f t="shared" si="32"/>
        <v>0</v>
      </c>
      <c r="BM35" s="169">
        <f t="shared" si="32"/>
        <v>0</v>
      </c>
      <c r="BN35" s="169">
        <f t="shared" si="32"/>
        <v>0</v>
      </c>
      <c r="BO35" s="169">
        <f t="shared" si="32"/>
        <v>0</v>
      </c>
      <c r="BP35" s="169">
        <f t="shared" si="32"/>
        <v>0</v>
      </c>
      <c r="BQ35" s="169">
        <f t="shared" si="32"/>
        <v>0</v>
      </c>
      <c r="BR35" s="169">
        <f t="shared" ref="BR35:CA44" si="33">IF($F35&gt;=BR$9,0,IF(BR$9&lt;=($F35+$G35),(1-$I35)^(BR$9-$F35-1)*$I35/(1-(1-$I35)^$G35),0)*$H35)</f>
        <v>0</v>
      </c>
      <c r="BS35" s="169">
        <f t="shared" si="33"/>
        <v>0</v>
      </c>
      <c r="BT35" s="169">
        <f t="shared" si="33"/>
        <v>0</v>
      </c>
      <c r="BU35" s="169">
        <f t="shared" si="33"/>
        <v>0</v>
      </c>
      <c r="BV35" s="169">
        <f t="shared" si="33"/>
        <v>0</v>
      </c>
      <c r="BW35" s="169">
        <f t="shared" si="33"/>
        <v>0</v>
      </c>
      <c r="BX35" s="169">
        <f t="shared" si="33"/>
        <v>0</v>
      </c>
      <c r="BY35" s="169">
        <f t="shared" si="33"/>
        <v>0</v>
      </c>
      <c r="BZ35" s="169">
        <f t="shared" si="33"/>
        <v>0</v>
      </c>
      <c r="CA35" s="169">
        <f t="shared" si="33"/>
        <v>0</v>
      </c>
      <c r="CB35" s="169">
        <f t="shared" ref="CB35:CH44" si="34">IF($F35&gt;=CB$9,0,IF(CB$9&lt;=($F35+$G35),(1-$I35)^(CB$9-$F35-1)*$I35/(1-(1-$I35)^$G35),0)*$H35)</f>
        <v>0</v>
      </c>
      <c r="CC35" s="169">
        <f t="shared" si="34"/>
        <v>0</v>
      </c>
      <c r="CD35" s="169">
        <f t="shared" si="34"/>
        <v>0</v>
      </c>
      <c r="CE35" s="169">
        <f t="shared" si="34"/>
        <v>0</v>
      </c>
      <c r="CF35" s="169">
        <f t="shared" si="34"/>
        <v>0</v>
      </c>
      <c r="CG35" s="169">
        <f t="shared" si="34"/>
        <v>0</v>
      </c>
      <c r="CH35" s="169">
        <f t="shared" si="34"/>
        <v>0</v>
      </c>
    </row>
    <row r="36" spans="3:86" s="36" customFormat="1" outlineLevel="1" x14ac:dyDescent="0.2">
      <c r="C36" s="38"/>
      <c r="E36" s="166"/>
      <c r="F36" s="61">
        <f>Ts_First_Fin_Yr-1+ROWS(F$35:F36)</f>
        <v>2025</v>
      </c>
      <c r="G36" s="175">
        <f t="shared" si="24"/>
        <v>50</v>
      </c>
      <c r="H36" s="171">
        <f t="shared" si="25"/>
        <v>66.400000000000006</v>
      </c>
      <c r="I36" s="131">
        <f t="shared" si="26"/>
        <v>4.0800000000010002E-2</v>
      </c>
      <c r="J36" s="169">
        <f t="shared" si="27"/>
        <v>0</v>
      </c>
      <c r="K36" s="169">
        <f t="shared" si="27"/>
        <v>0</v>
      </c>
      <c r="L36" s="169">
        <f t="shared" si="27"/>
        <v>3.0946620311936677</v>
      </c>
      <c r="M36" s="169">
        <f t="shared" si="27"/>
        <v>2.968399820320935</v>
      </c>
      <c r="N36" s="169">
        <f t="shared" si="27"/>
        <v>2.8472891076518105</v>
      </c>
      <c r="O36" s="169">
        <f t="shared" si="27"/>
        <v>2.7311197120595878</v>
      </c>
      <c r="P36" s="169">
        <f t="shared" si="27"/>
        <v>2.6196900278075295</v>
      </c>
      <c r="Q36" s="169">
        <f t="shared" si="27"/>
        <v>2.5128066746729556</v>
      </c>
      <c r="R36" s="169">
        <f t="shared" si="27"/>
        <v>2.4102841623462736</v>
      </c>
      <c r="S36" s="169">
        <f t="shared" si="27"/>
        <v>2.3119445685225219</v>
      </c>
      <c r="T36" s="169">
        <f t="shared" si="28"/>
        <v>2.2176172301267791</v>
      </c>
      <c r="U36" s="169">
        <f t="shared" si="28"/>
        <v>2.1271384471375847</v>
      </c>
      <c r="V36" s="169">
        <f t="shared" si="28"/>
        <v>2.0403511984943492</v>
      </c>
      <c r="W36" s="169">
        <f t="shared" si="28"/>
        <v>1.9571048695957596</v>
      </c>
      <c r="X36" s="169">
        <f t="shared" si="28"/>
        <v>1.8772549909162326</v>
      </c>
      <c r="Y36" s="169">
        <f t="shared" si="28"/>
        <v>1.8006629872868312</v>
      </c>
      <c r="Z36" s="169">
        <f t="shared" si="28"/>
        <v>1.7271959374055106</v>
      </c>
      <c r="AA36" s="169">
        <f t="shared" si="28"/>
        <v>1.6567263431593484</v>
      </c>
      <c r="AB36" s="169">
        <f t="shared" si="28"/>
        <v>1.5891319083584301</v>
      </c>
      <c r="AC36" s="169">
        <f t="shared" si="28"/>
        <v>1.5242953264973902</v>
      </c>
      <c r="AD36" s="169">
        <f t="shared" si="29"/>
        <v>1.462104077176281</v>
      </c>
      <c r="AE36" s="169">
        <f t="shared" si="29"/>
        <v>1.4024502308274742</v>
      </c>
      <c r="AF36" s="169">
        <f t="shared" si="29"/>
        <v>1.3452302614096989</v>
      </c>
      <c r="AG36" s="169">
        <f t="shared" si="29"/>
        <v>1.2903448667441699</v>
      </c>
      <c r="AH36" s="169">
        <f t="shared" si="29"/>
        <v>1.2376987961809947</v>
      </c>
      <c r="AI36" s="169">
        <f t="shared" si="29"/>
        <v>1.1872006852967978</v>
      </c>
      <c r="AJ36" s="169">
        <f t="shared" si="29"/>
        <v>1.1387628973366763</v>
      </c>
      <c r="AK36" s="169">
        <f t="shared" si="29"/>
        <v>1.0923013711253284</v>
      </c>
      <c r="AL36" s="169">
        <f t="shared" si="29"/>
        <v>1.0477354751834038</v>
      </c>
      <c r="AM36" s="169">
        <f t="shared" si="29"/>
        <v>1.0049878677959105</v>
      </c>
      <c r="AN36" s="169">
        <f t="shared" si="30"/>
        <v>0.96398436278982713</v>
      </c>
      <c r="AO36" s="169">
        <f t="shared" si="30"/>
        <v>0.92465380078799253</v>
      </c>
      <c r="AP36" s="169">
        <f t="shared" si="30"/>
        <v>0.88692792571583323</v>
      </c>
      <c r="AQ36" s="169">
        <f t="shared" si="30"/>
        <v>0.85074126634661795</v>
      </c>
      <c r="AR36" s="169">
        <f t="shared" si="30"/>
        <v>0.81603102267966765</v>
      </c>
      <c r="AS36" s="169">
        <f t="shared" si="30"/>
        <v>0.78273695695432888</v>
      </c>
      <c r="AT36" s="169">
        <f t="shared" si="30"/>
        <v>0.75080128911058441</v>
      </c>
      <c r="AU36" s="169">
        <f t="shared" si="30"/>
        <v>0.72016859651486498</v>
      </c>
      <c r="AV36" s="169">
        <f t="shared" si="30"/>
        <v>0.69078571777705111</v>
      </c>
      <c r="AW36" s="169">
        <f t="shared" si="30"/>
        <v>0.66260166049174063</v>
      </c>
      <c r="AX36" s="169">
        <f t="shared" si="31"/>
        <v>0.63556751274367085</v>
      </c>
      <c r="AY36" s="169">
        <f t="shared" si="31"/>
        <v>0.60963635822372264</v>
      </c>
      <c r="AZ36" s="169">
        <f t="shared" si="31"/>
        <v>0.58476319480818861</v>
      </c>
      <c r="BA36" s="169">
        <f t="shared" si="31"/>
        <v>0.56090485646000865</v>
      </c>
      <c r="BB36" s="169">
        <f t="shared" si="31"/>
        <v>0.53801993831643469</v>
      </c>
      <c r="BC36" s="169">
        <f t="shared" si="31"/>
        <v>0.51606872483311872</v>
      </c>
      <c r="BD36" s="169">
        <f t="shared" si="31"/>
        <v>0.49501312085992216</v>
      </c>
      <c r="BE36" s="169">
        <f t="shared" si="31"/>
        <v>0.47481658552883244</v>
      </c>
      <c r="BF36" s="169">
        <f t="shared" si="31"/>
        <v>0.45544406883925115</v>
      </c>
      <c r="BG36" s="169">
        <f t="shared" si="31"/>
        <v>0.43686195083060525</v>
      </c>
      <c r="BH36" s="169">
        <f t="shared" si="32"/>
        <v>0.4190379832367121</v>
      </c>
      <c r="BI36" s="169">
        <f t="shared" si="32"/>
        <v>0.40194123352065003</v>
      </c>
      <c r="BJ36" s="169">
        <f t="shared" si="32"/>
        <v>0</v>
      </c>
      <c r="BK36" s="169">
        <f t="shared" si="32"/>
        <v>0</v>
      </c>
      <c r="BL36" s="169">
        <f t="shared" si="32"/>
        <v>0</v>
      </c>
      <c r="BM36" s="169">
        <f t="shared" si="32"/>
        <v>0</v>
      </c>
      <c r="BN36" s="169">
        <f t="shared" si="32"/>
        <v>0</v>
      </c>
      <c r="BO36" s="169">
        <f t="shared" si="32"/>
        <v>0</v>
      </c>
      <c r="BP36" s="169">
        <f t="shared" si="32"/>
        <v>0</v>
      </c>
      <c r="BQ36" s="169">
        <f t="shared" si="32"/>
        <v>0</v>
      </c>
      <c r="BR36" s="169">
        <f t="shared" si="33"/>
        <v>0</v>
      </c>
      <c r="BS36" s="169">
        <f t="shared" si="33"/>
        <v>0</v>
      </c>
      <c r="BT36" s="169">
        <f t="shared" si="33"/>
        <v>0</v>
      </c>
      <c r="BU36" s="169">
        <f t="shared" si="33"/>
        <v>0</v>
      </c>
      <c r="BV36" s="169">
        <f t="shared" si="33"/>
        <v>0</v>
      </c>
      <c r="BW36" s="169">
        <f t="shared" si="33"/>
        <v>0</v>
      </c>
      <c r="BX36" s="169">
        <f t="shared" si="33"/>
        <v>0</v>
      </c>
      <c r="BY36" s="169">
        <f t="shared" si="33"/>
        <v>0</v>
      </c>
      <c r="BZ36" s="169">
        <f t="shared" si="33"/>
        <v>0</v>
      </c>
      <c r="CA36" s="169">
        <f t="shared" si="33"/>
        <v>0</v>
      </c>
      <c r="CB36" s="169">
        <f t="shared" si="34"/>
        <v>0</v>
      </c>
      <c r="CC36" s="169">
        <f t="shared" si="34"/>
        <v>0</v>
      </c>
      <c r="CD36" s="169">
        <f t="shared" si="34"/>
        <v>0</v>
      </c>
      <c r="CE36" s="169">
        <f t="shared" si="34"/>
        <v>0</v>
      </c>
      <c r="CF36" s="169">
        <f t="shared" si="34"/>
        <v>0</v>
      </c>
      <c r="CG36" s="169">
        <f t="shared" si="34"/>
        <v>0</v>
      </c>
      <c r="CH36" s="169">
        <f t="shared" si="34"/>
        <v>0</v>
      </c>
    </row>
    <row r="37" spans="3:86" s="36" customFormat="1" outlineLevel="1" x14ac:dyDescent="0.2">
      <c r="C37" s="38"/>
      <c r="E37" s="166"/>
      <c r="F37" s="61">
        <f>Ts_First_Fin_Yr-1+ROWS(F$35:F37)</f>
        <v>2026</v>
      </c>
      <c r="G37" s="175">
        <f t="shared" si="24"/>
        <v>50</v>
      </c>
      <c r="H37" s="171">
        <f t="shared" si="25"/>
        <v>55.3</v>
      </c>
      <c r="I37" s="131">
        <f t="shared" si="26"/>
        <v>4.0800000000010002E-2</v>
      </c>
      <c r="J37" s="169">
        <f t="shared" si="27"/>
        <v>0</v>
      </c>
      <c r="K37" s="169">
        <f t="shared" si="27"/>
        <v>0</v>
      </c>
      <c r="L37" s="169">
        <f t="shared" si="27"/>
        <v>0</v>
      </c>
      <c r="M37" s="169">
        <f t="shared" si="27"/>
        <v>2.5773314807983403</v>
      </c>
      <c r="N37" s="169">
        <f t="shared" si="27"/>
        <v>2.472176356381742</v>
      </c>
      <c r="O37" s="169">
        <f t="shared" si="27"/>
        <v>2.3713115610413422</v>
      </c>
      <c r="P37" s="169">
        <f t="shared" si="27"/>
        <v>2.274562049350831</v>
      </c>
      <c r="Q37" s="169">
        <f t="shared" si="27"/>
        <v>2.1817599177372946</v>
      </c>
      <c r="R37" s="169">
        <f t="shared" si="27"/>
        <v>2.0927441130935907</v>
      </c>
      <c r="S37" s="169">
        <f t="shared" si="27"/>
        <v>2.0073601532793512</v>
      </c>
      <c r="T37" s="169">
        <f t="shared" si="28"/>
        <v>1.9254598590255338</v>
      </c>
      <c r="U37" s="169">
        <f t="shared" si="28"/>
        <v>1.8469010967772723</v>
      </c>
      <c r="V37" s="169">
        <f t="shared" si="28"/>
        <v>1.771547532028741</v>
      </c>
      <c r="W37" s="169">
        <f t="shared" si="28"/>
        <v>1.6992683927219503</v>
      </c>
      <c r="X37" s="169">
        <f t="shared" si="28"/>
        <v>1.629938242298878</v>
      </c>
      <c r="Y37" s="169">
        <f t="shared" si="28"/>
        <v>1.5634367620130669</v>
      </c>
      <c r="Z37" s="169">
        <f t="shared" si="28"/>
        <v>1.499648542122918</v>
      </c>
      <c r="AA37" s="169">
        <f t="shared" si="28"/>
        <v>1.4384628816042879</v>
      </c>
      <c r="AB37" s="169">
        <f t="shared" si="28"/>
        <v>1.3797735960348185</v>
      </c>
      <c r="AC37" s="169">
        <f t="shared" si="28"/>
        <v>1.3234788333165839</v>
      </c>
      <c r="AD37" s="169">
        <f t="shared" si="29"/>
        <v>1.269480896917254</v>
      </c>
      <c r="AE37" s="169">
        <f t="shared" si="29"/>
        <v>1.2176860763230171</v>
      </c>
      <c r="AF37" s="169">
        <f t="shared" si="29"/>
        <v>1.1680044844090258</v>
      </c>
      <c r="AG37" s="169">
        <f t="shared" si="29"/>
        <v>1.1203499014451257</v>
      </c>
      <c r="AH37" s="169">
        <f t="shared" si="29"/>
        <v>1.0746396254661534</v>
      </c>
      <c r="AI37" s="169">
        <f t="shared" si="29"/>
        <v>1.0307943287471235</v>
      </c>
      <c r="AJ37" s="169">
        <f t="shared" si="29"/>
        <v>0.98873792013423045</v>
      </c>
      <c r="AK37" s="169">
        <f t="shared" si="29"/>
        <v>0.94839741299274383</v>
      </c>
      <c r="AL37" s="169">
        <f t="shared" si="29"/>
        <v>0.90970279854263025</v>
      </c>
      <c r="AM37" s="169">
        <f t="shared" si="29"/>
        <v>0.87258692436208174</v>
      </c>
      <c r="AN37" s="169">
        <f t="shared" si="30"/>
        <v>0.83698537784810012</v>
      </c>
      <c r="AO37" s="169">
        <f t="shared" si="30"/>
        <v>0.80283637443188904</v>
      </c>
      <c r="AP37" s="169">
        <f t="shared" si="30"/>
        <v>0.7700806503550599</v>
      </c>
      <c r="AQ37" s="169">
        <f t="shared" si="30"/>
        <v>0.7386613598205658</v>
      </c>
      <c r="AR37" s="169">
        <f t="shared" si="30"/>
        <v>0.70852397633987907</v>
      </c>
      <c r="AS37" s="169">
        <f t="shared" si="30"/>
        <v>0.67961619810520502</v>
      </c>
      <c r="AT37" s="169">
        <f t="shared" si="30"/>
        <v>0.65188785722250575</v>
      </c>
      <c r="AU37" s="169">
        <f t="shared" si="30"/>
        <v>0.62529083264782104</v>
      </c>
      <c r="AV37" s="169">
        <f t="shared" si="30"/>
        <v>0.59977896667578356</v>
      </c>
      <c r="AW37" s="169">
        <f t="shared" si="30"/>
        <v>0.57530798483540546</v>
      </c>
      <c r="AX37" s="169">
        <f t="shared" si="31"/>
        <v>0.55183541905411526</v>
      </c>
      <c r="AY37" s="169">
        <f t="shared" si="31"/>
        <v>0.52932053395670176</v>
      </c>
      <c r="AZ37" s="169">
        <f t="shared" si="31"/>
        <v>0.50772425617126293</v>
      </c>
      <c r="BA37" s="169">
        <f t="shared" si="31"/>
        <v>0.48700910651947027</v>
      </c>
      <c r="BB37" s="169">
        <f t="shared" si="31"/>
        <v>0.46713913497347104</v>
      </c>
      <c r="BC37" s="169">
        <f t="shared" si="31"/>
        <v>0.44807985826654867</v>
      </c>
      <c r="BD37" s="169">
        <f t="shared" si="31"/>
        <v>0.429798200049269</v>
      </c>
      <c r="BE37" s="169">
        <f t="shared" si="31"/>
        <v>0.41226243348725439</v>
      </c>
      <c r="BF37" s="169">
        <f t="shared" si="31"/>
        <v>0.39544212620097036</v>
      </c>
      <c r="BG37" s="169">
        <f t="shared" si="31"/>
        <v>0.37930808745196665</v>
      </c>
      <c r="BH37" s="169">
        <f t="shared" si="32"/>
        <v>0.3638323174839227</v>
      </c>
      <c r="BI37" s="169">
        <f t="shared" si="32"/>
        <v>0.34898795893057494</v>
      </c>
      <c r="BJ37" s="169">
        <f t="shared" si="32"/>
        <v>0.334749250206204</v>
      </c>
      <c r="BK37" s="169">
        <f t="shared" si="32"/>
        <v>0</v>
      </c>
      <c r="BL37" s="169">
        <f t="shared" si="32"/>
        <v>0</v>
      </c>
      <c r="BM37" s="169">
        <f t="shared" si="32"/>
        <v>0</v>
      </c>
      <c r="BN37" s="169">
        <f t="shared" si="32"/>
        <v>0</v>
      </c>
      <c r="BO37" s="169">
        <f t="shared" si="32"/>
        <v>0</v>
      </c>
      <c r="BP37" s="169">
        <f t="shared" si="32"/>
        <v>0</v>
      </c>
      <c r="BQ37" s="169">
        <f t="shared" si="32"/>
        <v>0</v>
      </c>
      <c r="BR37" s="169">
        <f t="shared" si="33"/>
        <v>0</v>
      </c>
      <c r="BS37" s="169">
        <f t="shared" si="33"/>
        <v>0</v>
      </c>
      <c r="BT37" s="169">
        <f t="shared" si="33"/>
        <v>0</v>
      </c>
      <c r="BU37" s="169">
        <f t="shared" si="33"/>
        <v>0</v>
      </c>
      <c r="BV37" s="169">
        <f t="shared" si="33"/>
        <v>0</v>
      </c>
      <c r="BW37" s="169">
        <f t="shared" si="33"/>
        <v>0</v>
      </c>
      <c r="BX37" s="169">
        <f t="shared" si="33"/>
        <v>0</v>
      </c>
      <c r="BY37" s="169">
        <f t="shared" si="33"/>
        <v>0</v>
      </c>
      <c r="BZ37" s="169">
        <f t="shared" si="33"/>
        <v>0</v>
      </c>
      <c r="CA37" s="169">
        <f t="shared" si="33"/>
        <v>0</v>
      </c>
      <c r="CB37" s="169">
        <f t="shared" si="34"/>
        <v>0</v>
      </c>
      <c r="CC37" s="169">
        <f t="shared" si="34"/>
        <v>0</v>
      </c>
      <c r="CD37" s="169">
        <f t="shared" si="34"/>
        <v>0</v>
      </c>
      <c r="CE37" s="169">
        <f t="shared" si="34"/>
        <v>0</v>
      </c>
      <c r="CF37" s="169">
        <f t="shared" si="34"/>
        <v>0</v>
      </c>
      <c r="CG37" s="169">
        <f t="shared" si="34"/>
        <v>0</v>
      </c>
      <c r="CH37" s="169">
        <f t="shared" si="34"/>
        <v>0</v>
      </c>
    </row>
    <row r="38" spans="3:86" s="36" customFormat="1" outlineLevel="1" x14ac:dyDescent="0.2">
      <c r="C38" s="38"/>
      <c r="E38" s="166"/>
      <c r="F38" s="61">
        <f>Ts_First_Fin_Yr-1+ROWS(F$35:F38)</f>
        <v>2027</v>
      </c>
      <c r="G38" s="175">
        <f t="shared" si="24"/>
        <v>50</v>
      </c>
      <c r="H38" s="171">
        <f t="shared" si="25"/>
        <v>49.1</v>
      </c>
      <c r="I38" s="131">
        <f t="shared" si="26"/>
        <v>4.0800000000010002E-2</v>
      </c>
      <c r="J38" s="169">
        <f t="shared" si="27"/>
        <v>0</v>
      </c>
      <c r="K38" s="169">
        <f t="shared" si="27"/>
        <v>0</v>
      </c>
      <c r="L38" s="169">
        <f t="shared" si="27"/>
        <v>0</v>
      </c>
      <c r="M38" s="169">
        <f t="shared" si="27"/>
        <v>0</v>
      </c>
      <c r="N38" s="169">
        <f t="shared" si="27"/>
        <v>2.288372074271221</v>
      </c>
      <c r="O38" s="169">
        <f t="shared" si="27"/>
        <v>2.1950064936409319</v>
      </c>
      <c r="P38" s="169">
        <f t="shared" si="27"/>
        <v>2.1054502287003598</v>
      </c>
      <c r="Q38" s="169">
        <f t="shared" si="27"/>
        <v>2.0195478593693639</v>
      </c>
      <c r="R38" s="169">
        <f t="shared" si="27"/>
        <v>1.9371503067070737</v>
      </c>
      <c r="S38" s="169">
        <f t="shared" si="27"/>
        <v>1.8581145741934053</v>
      </c>
      <c r="T38" s="169">
        <f t="shared" si="28"/>
        <v>1.7823034995662959</v>
      </c>
      <c r="U38" s="169">
        <f t="shared" si="28"/>
        <v>1.7095855167839733</v>
      </c>
      <c r="V38" s="169">
        <f t="shared" si="28"/>
        <v>1.6398344276991694</v>
      </c>
      <c r="W38" s="169">
        <f t="shared" si="28"/>
        <v>1.5729291830490271</v>
      </c>
      <c r="X38" s="169">
        <f t="shared" si="28"/>
        <v>1.5087536723806105</v>
      </c>
      <c r="Y38" s="169">
        <f t="shared" si="28"/>
        <v>1.4471965225474668</v>
      </c>
      <c r="Z38" s="169">
        <f t="shared" si="28"/>
        <v>1.3881509044275153</v>
      </c>
      <c r="AA38" s="169">
        <f t="shared" si="28"/>
        <v>1.3315143475268585</v>
      </c>
      <c r="AB38" s="169">
        <f t="shared" si="28"/>
        <v>1.2771885621477495</v>
      </c>
      <c r="AC38" s="169">
        <f t="shared" si="28"/>
        <v>1.2250792688121084</v>
      </c>
      <c r="AD38" s="169">
        <f t="shared" si="29"/>
        <v>1.175096034644562</v>
      </c>
      <c r="AE38" s="169">
        <f t="shared" si="29"/>
        <v>1.1271521164310521</v>
      </c>
      <c r="AF38" s="169">
        <f t="shared" si="29"/>
        <v>1.0811643100806536</v>
      </c>
      <c r="AG38" s="169">
        <f t="shared" si="29"/>
        <v>1.037052806229352</v>
      </c>
      <c r="AH38" s="169">
        <f t="shared" si="29"/>
        <v>0.99474105173518401</v>
      </c>
      <c r="AI38" s="169">
        <f t="shared" si="29"/>
        <v>0.95415561682437855</v>
      </c>
      <c r="AJ38" s="169">
        <f t="shared" si="29"/>
        <v>0.91522606765793424</v>
      </c>
      <c r="AK38" s="169">
        <f t="shared" si="29"/>
        <v>0.87788484409748135</v>
      </c>
      <c r="AL38" s="169">
        <f t="shared" si="29"/>
        <v>0.84206714245829517</v>
      </c>
      <c r="AM38" s="169">
        <f t="shared" si="29"/>
        <v>0.8077108030459883</v>
      </c>
      <c r="AN38" s="169">
        <f t="shared" si="30"/>
        <v>0.77475620228170372</v>
      </c>
      <c r="AO38" s="169">
        <f t="shared" si="30"/>
        <v>0.74314614922860245</v>
      </c>
      <c r="AP38" s="169">
        <f t="shared" si="30"/>
        <v>0.71282578634006788</v>
      </c>
      <c r="AQ38" s="169">
        <f t="shared" si="30"/>
        <v>0.68374249425738598</v>
      </c>
      <c r="AR38" s="169">
        <f t="shared" si="30"/>
        <v>0.65584580049167784</v>
      </c>
      <c r="AS38" s="169">
        <f t="shared" si="30"/>
        <v>0.62908729183161061</v>
      </c>
      <c r="AT38" s="169">
        <f t="shared" si="30"/>
        <v>0.60342053032487464</v>
      </c>
      <c r="AU38" s="169">
        <f t="shared" si="30"/>
        <v>0.57880097268761366</v>
      </c>
      <c r="AV38" s="169">
        <f t="shared" si="30"/>
        <v>0.5551858930019532</v>
      </c>
      <c r="AW38" s="169">
        <f t="shared" si="30"/>
        <v>0.53253430856746786</v>
      </c>
      <c r="AX38" s="169">
        <f t="shared" si="31"/>
        <v>0.5108069087779098</v>
      </c>
      <c r="AY38" s="169">
        <f t="shared" si="31"/>
        <v>0.489965986899766</v>
      </c>
      <c r="AZ38" s="169">
        <f t="shared" si="31"/>
        <v>0.4699753746342506</v>
      </c>
      <c r="BA38" s="169">
        <f t="shared" si="31"/>
        <v>0.45080037934916839</v>
      </c>
      <c r="BB38" s="169">
        <f t="shared" si="31"/>
        <v>0.43240772387171778</v>
      </c>
      <c r="BC38" s="169">
        <f t="shared" si="31"/>
        <v>0.41476548873774738</v>
      </c>
      <c r="BD38" s="169">
        <f t="shared" si="31"/>
        <v>0.39784305679724308</v>
      </c>
      <c r="BE38" s="169">
        <f t="shared" si="31"/>
        <v>0.38161106007991158</v>
      </c>
      <c r="BF38" s="169">
        <f t="shared" si="31"/>
        <v>0.36604132882864721</v>
      </c>
      <c r="BG38" s="169">
        <f t="shared" si="31"/>
        <v>0.3511068426124348</v>
      </c>
      <c r="BH38" s="169">
        <f t="shared" si="32"/>
        <v>0.33678168343384385</v>
      </c>
      <c r="BI38" s="169">
        <f t="shared" si="32"/>
        <v>0.32304099074973969</v>
      </c>
      <c r="BJ38" s="169">
        <f t="shared" si="32"/>
        <v>0.30986091832714702</v>
      </c>
      <c r="BK38" s="169">
        <f t="shared" si="32"/>
        <v>0.29721859285939634</v>
      </c>
      <c r="BL38" s="169">
        <f t="shared" si="32"/>
        <v>0</v>
      </c>
      <c r="BM38" s="169">
        <f t="shared" si="32"/>
        <v>0</v>
      </c>
      <c r="BN38" s="169">
        <f t="shared" si="32"/>
        <v>0</v>
      </c>
      <c r="BO38" s="169">
        <f t="shared" si="32"/>
        <v>0</v>
      </c>
      <c r="BP38" s="169">
        <f t="shared" si="32"/>
        <v>0</v>
      </c>
      <c r="BQ38" s="169">
        <f t="shared" si="32"/>
        <v>0</v>
      </c>
      <c r="BR38" s="169">
        <f t="shared" si="33"/>
        <v>0</v>
      </c>
      <c r="BS38" s="169">
        <f t="shared" si="33"/>
        <v>0</v>
      </c>
      <c r="BT38" s="169">
        <f t="shared" si="33"/>
        <v>0</v>
      </c>
      <c r="BU38" s="169">
        <f t="shared" si="33"/>
        <v>0</v>
      </c>
      <c r="BV38" s="169">
        <f t="shared" si="33"/>
        <v>0</v>
      </c>
      <c r="BW38" s="169">
        <f t="shared" si="33"/>
        <v>0</v>
      </c>
      <c r="BX38" s="169">
        <f t="shared" si="33"/>
        <v>0</v>
      </c>
      <c r="BY38" s="169">
        <f t="shared" si="33"/>
        <v>0</v>
      </c>
      <c r="BZ38" s="169">
        <f t="shared" si="33"/>
        <v>0</v>
      </c>
      <c r="CA38" s="169">
        <f t="shared" si="33"/>
        <v>0</v>
      </c>
      <c r="CB38" s="169">
        <f t="shared" si="34"/>
        <v>0</v>
      </c>
      <c r="CC38" s="169">
        <f t="shared" si="34"/>
        <v>0</v>
      </c>
      <c r="CD38" s="169">
        <f t="shared" si="34"/>
        <v>0</v>
      </c>
      <c r="CE38" s="169">
        <f t="shared" si="34"/>
        <v>0</v>
      </c>
      <c r="CF38" s="169">
        <f t="shared" si="34"/>
        <v>0</v>
      </c>
      <c r="CG38" s="169">
        <f t="shared" si="34"/>
        <v>0</v>
      </c>
      <c r="CH38" s="169">
        <f t="shared" si="34"/>
        <v>0</v>
      </c>
    </row>
    <row r="39" spans="3:86" s="36" customFormat="1" outlineLevel="1" x14ac:dyDescent="0.2">
      <c r="C39" s="38"/>
      <c r="E39" s="166"/>
      <c r="F39" s="61">
        <f>Ts_First_Fin_Yr-1+ROWS(F$35:F39)</f>
        <v>2028</v>
      </c>
      <c r="G39" s="175">
        <f t="shared" si="24"/>
        <v>50</v>
      </c>
      <c r="H39" s="171">
        <f t="shared" si="25"/>
        <v>37.299999999999997</v>
      </c>
      <c r="I39" s="131">
        <f t="shared" si="26"/>
        <v>4.0800000000010002E-2</v>
      </c>
      <c r="J39" s="169">
        <f t="shared" si="27"/>
        <v>0</v>
      </c>
      <c r="K39" s="169">
        <f t="shared" si="27"/>
        <v>0</v>
      </c>
      <c r="L39" s="169">
        <f t="shared" si="27"/>
        <v>0</v>
      </c>
      <c r="M39" s="169">
        <f t="shared" si="27"/>
        <v>0</v>
      </c>
      <c r="N39" s="169">
        <f t="shared" si="27"/>
        <v>0</v>
      </c>
      <c r="O39" s="169">
        <f t="shared" si="27"/>
        <v>1.7384170747518641</v>
      </c>
      <c r="P39" s="169">
        <f t="shared" si="27"/>
        <v>1.6674896581019707</v>
      </c>
      <c r="Q39" s="169">
        <f t="shared" si="27"/>
        <v>1.5994560800513935</v>
      </c>
      <c r="R39" s="169">
        <f t="shared" si="27"/>
        <v>1.5341982719852802</v>
      </c>
      <c r="S39" s="169">
        <f t="shared" si="27"/>
        <v>1.4716029824882655</v>
      </c>
      <c r="T39" s="169">
        <f t="shared" si="28"/>
        <v>1.4115615808027293</v>
      </c>
      <c r="U39" s="169">
        <f t="shared" si="28"/>
        <v>1.3539698683059638</v>
      </c>
      <c r="V39" s="169">
        <f t="shared" si="28"/>
        <v>1.298727897679067</v>
      </c>
      <c r="W39" s="169">
        <f t="shared" si="28"/>
        <v>1.2457397994537478</v>
      </c>
      <c r="X39" s="169">
        <f t="shared" si="28"/>
        <v>1.1949136156360225</v>
      </c>
      <c r="Y39" s="169">
        <f t="shared" si="28"/>
        <v>1.1461611401180605</v>
      </c>
      <c r="Z39" s="169">
        <f t="shared" si="28"/>
        <v>1.0993977656012321</v>
      </c>
      <c r="AA39" s="169">
        <f t="shared" si="28"/>
        <v>1.0545423367646907</v>
      </c>
      <c r="AB39" s="169">
        <f t="shared" si="28"/>
        <v>1.0115170094246806</v>
      </c>
      <c r="AC39" s="169">
        <f t="shared" si="28"/>
        <v>0.97024711544014353</v>
      </c>
      <c r="AD39" s="169">
        <f t="shared" si="29"/>
        <v>0.9306610331301759</v>
      </c>
      <c r="AE39" s="169">
        <f t="shared" si="29"/>
        <v>0.89269006297845532</v>
      </c>
      <c r="AF39" s="169">
        <f t="shared" si="29"/>
        <v>0.85626830840892532</v>
      </c>
      <c r="AG39" s="169">
        <f t="shared" si="29"/>
        <v>0.82133256142583244</v>
      </c>
      <c r="AH39" s="169">
        <f t="shared" si="29"/>
        <v>0.78782219291965028</v>
      </c>
      <c r="AI39" s="169">
        <f t="shared" si="29"/>
        <v>0.75567904744852055</v>
      </c>
      <c r="AJ39" s="169">
        <f t="shared" si="29"/>
        <v>0.72484734231261339</v>
      </c>
      <c r="AK39" s="169">
        <f t="shared" si="29"/>
        <v>0.6952735707462514</v>
      </c>
      <c r="AL39" s="169">
        <f t="shared" si="29"/>
        <v>0.66690640905979737</v>
      </c>
      <c r="AM39" s="169">
        <f t="shared" si="29"/>
        <v>0.63969662757015089</v>
      </c>
      <c r="AN39" s="169">
        <f t="shared" si="30"/>
        <v>0.61359700516528226</v>
      </c>
      <c r="AO39" s="169">
        <f t="shared" si="30"/>
        <v>0.58856224735453255</v>
      </c>
      <c r="AP39" s="169">
        <f t="shared" si="30"/>
        <v>0.56454890766246169</v>
      </c>
      <c r="AQ39" s="169">
        <f t="shared" si="30"/>
        <v>0.54151531222982752</v>
      </c>
      <c r="AR39" s="169">
        <f t="shared" si="30"/>
        <v>0.51942148749084505</v>
      </c>
      <c r="AS39" s="169">
        <f t="shared" si="30"/>
        <v>0.49822909080121347</v>
      </c>
      <c r="AT39" s="169">
        <f t="shared" si="30"/>
        <v>0.47790134389651878</v>
      </c>
      <c r="AU39" s="169">
        <f t="shared" si="30"/>
        <v>0.45840296906553607</v>
      </c>
      <c r="AV39" s="169">
        <f t="shared" si="30"/>
        <v>0.43970012792765756</v>
      </c>
      <c r="AW39" s="169">
        <f t="shared" si="30"/>
        <v>0.42176036270820477</v>
      </c>
      <c r="AX39" s="169">
        <f t="shared" si="31"/>
        <v>0.40455253990970569</v>
      </c>
      <c r="AY39" s="169">
        <f t="shared" si="31"/>
        <v>0.38804679628138561</v>
      </c>
      <c r="AZ39" s="169">
        <f t="shared" si="31"/>
        <v>0.37221448699310122</v>
      </c>
      <c r="BA39" s="169">
        <f t="shared" si="31"/>
        <v>0.35702813592377891</v>
      </c>
      <c r="BB39" s="169">
        <f t="shared" si="31"/>
        <v>0.34246138797808512</v>
      </c>
      <c r="BC39" s="169">
        <f t="shared" si="31"/>
        <v>0.3284889633485758</v>
      </c>
      <c r="BD39" s="169">
        <f t="shared" si="31"/>
        <v>0.31508661364395063</v>
      </c>
      <c r="BE39" s="169">
        <f t="shared" si="31"/>
        <v>0.30223107980727421</v>
      </c>
      <c r="BF39" s="169">
        <f t="shared" si="31"/>
        <v>0.28990005175113442</v>
      </c>
      <c r="BG39" s="169">
        <f t="shared" si="31"/>
        <v>0.27807212963968514</v>
      </c>
      <c r="BH39" s="169">
        <f t="shared" si="32"/>
        <v>0.26672678675038325</v>
      </c>
      <c r="BI39" s="169">
        <f t="shared" si="32"/>
        <v>0.25584433385096483</v>
      </c>
      <c r="BJ39" s="169">
        <f t="shared" si="32"/>
        <v>0.24540588502984295</v>
      </c>
      <c r="BK39" s="169">
        <f t="shared" si="32"/>
        <v>0.23539332492062287</v>
      </c>
      <c r="BL39" s="169">
        <f t="shared" si="32"/>
        <v>0.22578927726385911</v>
      </c>
      <c r="BM39" s="169">
        <f t="shared" si="32"/>
        <v>0</v>
      </c>
      <c r="BN39" s="169">
        <f t="shared" si="32"/>
        <v>0</v>
      </c>
      <c r="BO39" s="169">
        <f t="shared" si="32"/>
        <v>0</v>
      </c>
      <c r="BP39" s="169">
        <f t="shared" si="32"/>
        <v>0</v>
      </c>
      <c r="BQ39" s="169">
        <f t="shared" si="32"/>
        <v>0</v>
      </c>
      <c r="BR39" s="169">
        <f t="shared" si="33"/>
        <v>0</v>
      </c>
      <c r="BS39" s="169">
        <f t="shared" si="33"/>
        <v>0</v>
      </c>
      <c r="BT39" s="169">
        <f t="shared" si="33"/>
        <v>0</v>
      </c>
      <c r="BU39" s="169">
        <f t="shared" si="33"/>
        <v>0</v>
      </c>
      <c r="BV39" s="169">
        <f t="shared" si="33"/>
        <v>0</v>
      </c>
      <c r="BW39" s="169">
        <f t="shared" si="33"/>
        <v>0</v>
      </c>
      <c r="BX39" s="169">
        <f t="shared" si="33"/>
        <v>0</v>
      </c>
      <c r="BY39" s="169">
        <f t="shared" si="33"/>
        <v>0</v>
      </c>
      <c r="BZ39" s="169">
        <f t="shared" si="33"/>
        <v>0</v>
      </c>
      <c r="CA39" s="169">
        <f t="shared" si="33"/>
        <v>0</v>
      </c>
      <c r="CB39" s="169">
        <f t="shared" si="34"/>
        <v>0</v>
      </c>
      <c r="CC39" s="169">
        <f t="shared" si="34"/>
        <v>0</v>
      </c>
      <c r="CD39" s="169">
        <f t="shared" si="34"/>
        <v>0</v>
      </c>
      <c r="CE39" s="169">
        <f t="shared" si="34"/>
        <v>0</v>
      </c>
      <c r="CF39" s="169">
        <f t="shared" si="34"/>
        <v>0</v>
      </c>
      <c r="CG39" s="169">
        <f t="shared" si="34"/>
        <v>0</v>
      </c>
      <c r="CH39" s="169">
        <f t="shared" si="34"/>
        <v>0</v>
      </c>
    </row>
    <row r="40" spans="3:86" s="36" customFormat="1" outlineLevel="1" x14ac:dyDescent="0.2">
      <c r="C40" s="38"/>
      <c r="E40" s="166"/>
      <c r="F40" s="61">
        <f>Ts_First_Fin_Yr-1+ROWS(F$35:F40)</f>
        <v>2029</v>
      </c>
      <c r="G40" s="175">
        <f t="shared" si="24"/>
        <v>50</v>
      </c>
      <c r="H40" s="171">
        <f t="shared" si="25"/>
        <v>20.572483683887459</v>
      </c>
      <c r="I40" s="131">
        <f t="shared" si="26"/>
        <v>1E-14</v>
      </c>
      <c r="J40" s="169">
        <f t="shared" si="27"/>
        <v>0</v>
      </c>
      <c r="K40" s="169">
        <f t="shared" si="27"/>
        <v>0</v>
      </c>
      <c r="L40" s="169">
        <f t="shared" si="27"/>
        <v>0</v>
      </c>
      <c r="M40" s="169">
        <f t="shared" si="27"/>
        <v>0</v>
      </c>
      <c r="N40" s="169">
        <f t="shared" si="27"/>
        <v>0</v>
      </c>
      <c r="O40" s="169">
        <f t="shared" si="27"/>
        <v>0</v>
      </c>
      <c r="P40" s="169">
        <f t="shared" si="27"/>
        <v>0.41177879934596073</v>
      </c>
      <c r="Q40" s="169">
        <f t="shared" si="27"/>
        <v>0.41177879934595668</v>
      </c>
      <c r="R40" s="169">
        <f t="shared" si="27"/>
        <v>0.41177879934595246</v>
      </c>
      <c r="S40" s="169">
        <f t="shared" si="27"/>
        <v>0.41177879934594841</v>
      </c>
      <c r="T40" s="169">
        <f t="shared" si="28"/>
        <v>0.4117787993459443</v>
      </c>
      <c r="U40" s="169">
        <f t="shared" si="28"/>
        <v>0.41177879934594014</v>
      </c>
      <c r="V40" s="169">
        <f t="shared" si="28"/>
        <v>0.41177879934593603</v>
      </c>
      <c r="W40" s="169">
        <f t="shared" si="28"/>
        <v>0.41177879934593198</v>
      </c>
      <c r="X40" s="169">
        <f t="shared" si="28"/>
        <v>0.41177879934592782</v>
      </c>
      <c r="Y40" s="169">
        <f t="shared" si="28"/>
        <v>0.41177879934592371</v>
      </c>
      <c r="Z40" s="169">
        <f t="shared" si="28"/>
        <v>0.41177879934591965</v>
      </c>
      <c r="AA40" s="169">
        <f t="shared" si="28"/>
        <v>0.41177879934591549</v>
      </c>
      <c r="AB40" s="169">
        <f t="shared" si="28"/>
        <v>0.41177879934591133</v>
      </c>
      <c r="AC40" s="169">
        <f t="shared" si="28"/>
        <v>0.41177879934590728</v>
      </c>
      <c r="AD40" s="169">
        <f t="shared" si="29"/>
        <v>0.41177879934590317</v>
      </c>
      <c r="AE40" s="169">
        <f t="shared" si="29"/>
        <v>0.411778799345899</v>
      </c>
      <c r="AF40" s="169">
        <f t="shared" si="29"/>
        <v>0.41177879934589495</v>
      </c>
      <c r="AG40" s="169">
        <f t="shared" si="29"/>
        <v>0.41177879934589079</v>
      </c>
      <c r="AH40" s="169">
        <f t="shared" si="29"/>
        <v>0.41177879934588668</v>
      </c>
      <c r="AI40" s="169">
        <f t="shared" si="29"/>
        <v>0.41177879934588257</v>
      </c>
      <c r="AJ40" s="169">
        <f t="shared" si="29"/>
        <v>0.41177879934587847</v>
      </c>
      <c r="AK40" s="169">
        <f t="shared" si="29"/>
        <v>0.4117787993458743</v>
      </c>
      <c r="AL40" s="169">
        <f t="shared" si="29"/>
        <v>0.41177879934587025</v>
      </c>
      <c r="AM40" s="169">
        <f t="shared" si="29"/>
        <v>0.41177879934586609</v>
      </c>
      <c r="AN40" s="169">
        <f t="shared" si="30"/>
        <v>0.41177879934586198</v>
      </c>
      <c r="AO40" s="169">
        <f t="shared" si="30"/>
        <v>0.41177879934585787</v>
      </c>
      <c r="AP40" s="169">
        <f t="shared" si="30"/>
        <v>0.41177879934585376</v>
      </c>
      <c r="AQ40" s="169">
        <f t="shared" si="30"/>
        <v>0.41177879934584971</v>
      </c>
      <c r="AR40" s="169">
        <f t="shared" si="30"/>
        <v>0.41177879934584555</v>
      </c>
      <c r="AS40" s="169">
        <f t="shared" si="30"/>
        <v>0.41177879934584138</v>
      </c>
      <c r="AT40" s="169">
        <f t="shared" si="30"/>
        <v>0.41177879934583733</v>
      </c>
      <c r="AU40" s="169">
        <f t="shared" si="30"/>
        <v>0.41177879934583322</v>
      </c>
      <c r="AV40" s="169">
        <f t="shared" si="30"/>
        <v>0.41177879934582906</v>
      </c>
      <c r="AW40" s="169">
        <f t="shared" si="30"/>
        <v>0.41177879934582501</v>
      </c>
      <c r="AX40" s="169">
        <f t="shared" si="31"/>
        <v>0.41177879934582085</v>
      </c>
      <c r="AY40" s="169">
        <f t="shared" si="31"/>
        <v>0.41177879934581668</v>
      </c>
      <c r="AZ40" s="169">
        <f t="shared" si="31"/>
        <v>0.41177879934581263</v>
      </c>
      <c r="BA40" s="169">
        <f t="shared" si="31"/>
        <v>0.41177879934580852</v>
      </c>
      <c r="BB40" s="169">
        <f t="shared" si="31"/>
        <v>0.41177879934580436</v>
      </c>
      <c r="BC40" s="169">
        <f t="shared" si="31"/>
        <v>0.41177879934580031</v>
      </c>
      <c r="BD40" s="169">
        <f t="shared" si="31"/>
        <v>0.41177879934579614</v>
      </c>
      <c r="BE40" s="169">
        <f t="shared" si="31"/>
        <v>0.41177879934579203</v>
      </c>
      <c r="BF40" s="169">
        <f t="shared" si="31"/>
        <v>0.41177879934578793</v>
      </c>
      <c r="BG40" s="169">
        <f t="shared" si="31"/>
        <v>0.41177879934578382</v>
      </c>
      <c r="BH40" s="169">
        <f t="shared" si="32"/>
        <v>0.41177879934577966</v>
      </c>
      <c r="BI40" s="169">
        <f t="shared" si="32"/>
        <v>0.4117787993457756</v>
      </c>
      <c r="BJ40" s="169">
        <f t="shared" si="32"/>
        <v>0.41177879934577155</v>
      </c>
      <c r="BK40" s="169">
        <f t="shared" si="32"/>
        <v>0.41177879934576733</v>
      </c>
      <c r="BL40" s="169">
        <f t="shared" si="32"/>
        <v>0.41177879934576322</v>
      </c>
      <c r="BM40" s="169">
        <f t="shared" si="32"/>
        <v>0.41177879934575917</v>
      </c>
      <c r="BN40" s="169">
        <f t="shared" si="32"/>
        <v>0</v>
      </c>
      <c r="BO40" s="169">
        <f t="shared" si="32"/>
        <v>0</v>
      </c>
      <c r="BP40" s="169">
        <f t="shared" si="32"/>
        <v>0</v>
      </c>
      <c r="BQ40" s="169">
        <f t="shared" si="32"/>
        <v>0</v>
      </c>
      <c r="BR40" s="169">
        <f t="shared" si="33"/>
        <v>0</v>
      </c>
      <c r="BS40" s="169">
        <f t="shared" si="33"/>
        <v>0</v>
      </c>
      <c r="BT40" s="169">
        <f t="shared" si="33"/>
        <v>0</v>
      </c>
      <c r="BU40" s="169">
        <f t="shared" si="33"/>
        <v>0</v>
      </c>
      <c r="BV40" s="169">
        <f t="shared" si="33"/>
        <v>0</v>
      </c>
      <c r="BW40" s="169">
        <f t="shared" si="33"/>
        <v>0</v>
      </c>
      <c r="BX40" s="169">
        <f t="shared" si="33"/>
        <v>0</v>
      </c>
      <c r="BY40" s="169">
        <f t="shared" si="33"/>
        <v>0</v>
      </c>
      <c r="BZ40" s="169">
        <f t="shared" si="33"/>
        <v>0</v>
      </c>
      <c r="CA40" s="169">
        <f t="shared" si="33"/>
        <v>0</v>
      </c>
      <c r="CB40" s="169">
        <f t="shared" si="34"/>
        <v>0</v>
      </c>
      <c r="CC40" s="169">
        <f t="shared" si="34"/>
        <v>0</v>
      </c>
      <c r="CD40" s="169">
        <f t="shared" si="34"/>
        <v>0</v>
      </c>
      <c r="CE40" s="169">
        <f t="shared" si="34"/>
        <v>0</v>
      </c>
      <c r="CF40" s="169">
        <f t="shared" si="34"/>
        <v>0</v>
      </c>
      <c r="CG40" s="169">
        <f t="shared" si="34"/>
        <v>0</v>
      </c>
      <c r="CH40" s="169">
        <f t="shared" si="34"/>
        <v>0</v>
      </c>
    </row>
    <row r="41" spans="3:86" s="36" customFormat="1" outlineLevel="1" x14ac:dyDescent="0.2">
      <c r="C41" s="38"/>
      <c r="E41" s="166"/>
      <c r="F41" s="61">
        <f>Ts_First_Fin_Yr-1+ROWS(F$35:F41)</f>
        <v>2030</v>
      </c>
      <c r="G41" s="175">
        <f t="shared" si="24"/>
        <v>50</v>
      </c>
      <c r="H41" s="171">
        <f t="shared" si="25"/>
        <v>20.527318464511495</v>
      </c>
      <c r="I41" s="131">
        <f t="shared" si="26"/>
        <v>1E-14</v>
      </c>
      <c r="J41" s="169">
        <f t="shared" si="27"/>
        <v>0</v>
      </c>
      <c r="K41" s="169">
        <f t="shared" si="27"/>
        <v>0</v>
      </c>
      <c r="L41" s="169">
        <f t="shared" si="27"/>
        <v>0</v>
      </c>
      <c r="M41" s="169">
        <f t="shared" si="27"/>
        <v>0</v>
      </c>
      <c r="N41" s="169">
        <f t="shared" si="27"/>
        <v>0</v>
      </c>
      <c r="O41" s="169">
        <f t="shared" si="27"/>
        <v>0</v>
      </c>
      <c r="P41" s="169">
        <f t="shared" si="27"/>
        <v>0</v>
      </c>
      <c r="Q41" s="169">
        <f t="shared" si="27"/>
        <v>0.41087477238973097</v>
      </c>
      <c r="R41" s="169">
        <f t="shared" si="27"/>
        <v>0.41087477238972692</v>
      </c>
      <c r="S41" s="169">
        <f t="shared" si="27"/>
        <v>0.4108747723897227</v>
      </c>
      <c r="T41" s="169">
        <f t="shared" si="28"/>
        <v>0.41087477238971865</v>
      </c>
      <c r="U41" s="169">
        <f t="shared" si="28"/>
        <v>0.41087477238971459</v>
      </c>
      <c r="V41" s="169">
        <f t="shared" si="28"/>
        <v>0.41087477238971043</v>
      </c>
      <c r="W41" s="169">
        <f t="shared" si="28"/>
        <v>0.41087477238970632</v>
      </c>
      <c r="X41" s="169">
        <f t="shared" si="28"/>
        <v>0.41087477238970227</v>
      </c>
      <c r="Y41" s="169">
        <f t="shared" si="28"/>
        <v>0.41087477238969816</v>
      </c>
      <c r="Z41" s="169">
        <f t="shared" si="28"/>
        <v>0.410874772389694</v>
      </c>
      <c r="AA41" s="169">
        <f t="shared" si="28"/>
        <v>0.41087477238968995</v>
      </c>
      <c r="AB41" s="169">
        <f t="shared" si="28"/>
        <v>0.41087477238968584</v>
      </c>
      <c r="AC41" s="169">
        <f t="shared" si="28"/>
        <v>0.41087477238968168</v>
      </c>
      <c r="AD41" s="169">
        <f t="shared" si="29"/>
        <v>0.41087477238967762</v>
      </c>
      <c r="AE41" s="169">
        <f t="shared" si="29"/>
        <v>0.41087477238967351</v>
      </c>
      <c r="AF41" s="169">
        <f t="shared" si="29"/>
        <v>0.41087477238966941</v>
      </c>
      <c r="AG41" s="169">
        <f t="shared" si="29"/>
        <v>0.4108747723896653</v>
      </c>
      <c r="AH41" s="169">
        <f t="shared" si="29"/>
        <v>0.41087477238966119</v>
      </c>
      <c r="AI41" s="169">
        <f t="shared" si="29"/>
        <v>0.41087477238965708</v>
      </c>
      <c r="AJ41" s="169">
        <f t="shared" si="29"/>
        <v>0.41087477238965298</v>
      </c>
      <c r="AK41" s="169">
        <f t="shared" si="29"/>
        <v>0.41087477238964887</v>
      </c>
      <c r="AL41" s="169">
        <f t="shared" si="29"/>
        <v>0.41087477238964476</v>
      </c>
      <c r="AM41" s="169">
        <f t="shared" si="29"/>
        <v>0.41087477238964065</v>
      </c>
      <c r="AN41" s="169">
        <f t="shared" si="30"/>
        <v>0.41087477238963654</v>
      </c>
      <c r="AO41" s="169">
        <f t="shared" si="30"/>
        <v>0.41087477238963244</v>
      </c>
      <c r="AP41" s="169">
        <f t="shared" si="30"/>
        <v>0.41087477238962838</v>
      </c>
      <c r="AQ41" s="169">
        <f t="shared" si="30"/>
        <v>0.41087477238962422</v>
      </c>
      <c r="AR41" s="169">
        <f t="shared" si="30"/>
        <v>0.41087477238962017</v>
      </c>
      <c r="AS41" s="169">
        <f t="shared" si="30"/>
        <v>0.41087477238961606</v>
      </c>
      <c r="AT41" s="169">
        <f t="shared" si="30"/>
        <v>0.4108747723896119</v>
      </c>
      <c r="AU41" s="169">
        <f t="shared" si="30"/>
        <v>0.41087477238960785</v>
      </c>
      <c r="AV41" s="169">
        <f t="shared" si="30"/>
        <v>0.41087477238960374</v>
      </c>
      <c r="AW41" s="169">
        <f t="shared" si="30"/>
        <v>0.41087477238959957</v>
      </c>
      <c r="AX41" s="169">
        <f t="shared" si="31"/>
        <v>0.41087477238959552</v>
      </c>
      <c r="AY41" s="169">
        <f t="shared" si="31"/>
        <v>0.41087477238959141</v>
      </c>
      <c r="AZ41" s="169">
        <f t="shared" si="31"/>
        <v>0.41087477238958725</v>
      </c>
      <c r="BA41" s="169">
        <f t="shared" si="31"/>
        <v>0.4108747723895832</v>
      </c>
      <c r="BB41" s="169">
        <f t="shared" si="31"/>
        <v>0.41087477238957909</v>
      </c>
      <c r="BC41" s="169">
        <f t="shared" si="31"/>
        <v>0.41087477238957493</v>
      </c>
      <c r="BD41" s="169">
        <f t="shared" si="31"/>
        <v>0.41087477238957087</v>
      </c>
      <c r="BE41" s="169">
        <f t="shared" si="31"/>
        <v>0.41087477238956677</v>
      </c>
      <c r="BF41" s="169">
        <f t="shared" si="31"/>
        <v>0.4108747723895626</v>
      </c>
      <c r="BG41" s="169">
        <f t="shared" si="31"/>
        <v>0.41087477238955855</v>
      </c>
      <c r="BH41" s="169">
        <f t="shared" si="32"/>
        <v>0.41087477238955444</v>
      </c>
      <c r="BI41" s="169">
        <f t="shared" si="32"/>
        <v>0.41087477238955028</v>
      </c>
      <c r="BJ41" s="169">
        <f t="shared" si="32"/>
        <v>0.41087477238954623</v>
      </c>
      <c r="BK41" s="169">
        <f t="shared" si="32"/>
        <v>0.41087477238954218</v>
      </c>
      <c r="BL41" s="169">
        <f t="shared" si="32"/>
        <v>0.41087477238953796</v>
      </c>
      <c r="BM41" s="169">
        <f t="shared" si="32"/>
        <v>0.4108747723895339</v>
      </c>
      <c r="BN41" s="169">
        <f t="shared" si="32"/>
        <v>0.41087477238952985</v>
      </c>
      <c r="BO41" s="169">
        <f t="shared" si="32"/>
        <v>0</v>
      </c>
      <c r="BP41" s="169">
        <f t="shared" si="32"/>
        <v>0</v>
      </c>
      <c r="BQ41" s="169">
        <f t="shared" si="32"/>
        <v>0</v>
      </c>
      <c r="BR41" s="169">
        <f t="shared" si="33"/>
        <v>0</v>
      </c>
      <c r="BS41" s="169">
        <f t="shared" si="33"/>
        <v>0</v>
      </c>
      <c r="BT41" s="169">
        <f t="shared" si="33"/>
        <v>0</v>
      </c>
      <c r="BU41" s="169">
        <f t="shared" si="33"/>
        <v>0</v>
      </c>
      <c r="BV41" s="169">
        <f t="shared" si="33"/>
        <v>0</v>
      </c>
      <c r="BW41" s="169">
        <f t="shared" si="33"/>
        <v>0</v>
      </c>
      <c r="BX41" s="169">
        <f t="shared" si="33"/>
        <v>0</v>
      </c>
      <c r="BY41" s="169">
        <f t="shared" si="33"/>
        <v>0</v>
      </c>
      <c r="BZ41" s="169">
        <f t="shared" si="33"/>
        <v>0</v>
      </c>
      <c r="CA41" s="169">
        <f t="shared" si="33"/>
        <v>0</v>
      </c>
      <c r="CB41" s="169">
        <f t="shared" si="34"/>
        <v>0</v>
      </c>
      <c r="CC41" s="169">
        <f t="shared" si="34"/>
        <v>0</v>
      </c>
      <c r="CD41" s="169">
        <f t="shared" si="34"/>
        <v>0</v>
      </c>
      <c r="CE41" s="169">
        <f t="shared" si="34"/>
        <v>0</v>
      </c>
      <c r="CF41" s="169">
        <f t="shared" si="34"/>
        <v>0</v>
      </c>
      <c r="CG41" s="169">
        <f t="shared" si="34"/>
        <v>0</v>
      </c>
      <c r="CH41" s="169">
        <f t="shared" si="34"/>
        <v>0</v>
      </c>
    </row>
    <row r="42" spans="3:86" s="36" customFormat="1" outlineLevel="1" x14ac:dyDescent="0.2">
      <c r="C42" s="38"/>
      <c r="E42" s="166"/>
      <c r="F42" s="61">
        <f>Ts_First_Fin_Yr-1+ROWS(F$35:F42)</f>
        <v>2031</v>
      </c>
      <c r="G42" s="175">
        <f t="shared" si="24"/>
        <v>50</v>
      </c>
      <c r="H42" s="171">
        <f t="shared" si="25"/>
        <v>19.85695204378165</v>
      </c>
      <c r="I42" s="131">
        <f t="shared" si="26"/>
        <v>1E-14</v>
      </c>
      <c r="J42" s="169">
        <f t="shared" si="27"/>
        <v>0</v>
      </c>
      <c r="K42" s="169">
        <f t="shared" si="27"/>
        <v>0</v>
      </c>
      <c r="L42" s="169">
        <f t="shared" si="27"/>
        <v>0</v>
      </c>
      <c r="M42" s="169">
        <f t="shared" si="27"/>
        <v>0</v>
      </c>
      <c r="N42" s="169">
        <f t="shared" si="27"/>
        <v>0</v>
      </c>
      <c r="O42" s="169">
        <f t="shared" si="27"/>
        <v>0</v>
      </c>
      <c r="P42" s="169">
        <f t="shared" si="27"/>
        <v>0</v>
      </c>
      <c r="Q42" s="169">
        <f t="shared" si="27"/>
        <v>0</v>
      </c>
      <c r="R42" s="169">
        <f t="shared" si="27"/>
        <v>0.39745671922261711</v>
      </c>
      <c r="S42" s="169">
        <f t="shared" si="27"/>
        <v>0.39745671922261316</v>
      </c>
      <c r="T42" s="169">
        <f t="shared" si="28"/>
        <v>0.39745671922260911</v>
      </c>
      <c r="U42" s="169">
        <f t="shared" si="28"/>
        <v>0.39745671922260517</v>
      </c>
      <c r="V42" s="169">
        <f t="shared" si="28"/>
        <v>0.39745671922260123</v>
      </c>
      <c r="W42" s="169">
        <f t="shared" si="28"/>
        <v>0.39745671922259718</v>
      </c>
      <c r="X42" s="169">
        <f t="shared" si="28"/>
        <v>0.39745671922259324</v>
      </c>
      <c r="Y42" s="169">
        <f t="shared" si="28"/>
        <v>0.39745671922258935</v>
      </c>
      <c r="Z42" s="169">
        <f t="shared" si="28"/>
        <v>0.39745671922258535</v>
      </c>
      <c r="AA42" s="169">
        <f t="shared" si="28"/>
        <v>0.39745671922258136</v>
      </c>
      <c r="AB42" s="169">
        <f t="shared" si="28"/>
        <v>0.39745671922257741</v>
      </c>
      <c r="AC42" s="169">
        <f t="shared" si="28"/>
        <v>0.39745671922257342</v>
      </c>
      <c r="AD42" s="169">
        <f t="shared" si="29"/>
        <v>0.39745671922256942</v>
      </c>
      <c r="AE42" s="169">
        <f t="shared" si="29"/>
        <v>0.39745671922256548</v>
      </c>
      <c r="AF42" s="169">
        <f t="shared" si="29"/>
        <v>0.39745671922256148</v>
      </c>
      <c r="AG42" s="169">
        <f t="shared" si="29"/>
        <v>0.39745671922255749</v>
      </c>
      <c r="AH42" s="169">
        <f t="shared" si="29"/>
        <v>0.3974567192225536</v>
      </c>
      <c r="AI42" s="169">
        <f t="shared" si="29"/>
        <v>0.3974567192225496</v>
      </c>
      <c r="AJ42" s="169">
        <f t="shared" si="29"/>
        <v>0.39745671922254561</v>
      </c>
      <c r="AK42" s="169">
        <f t="shared" si="29"/>
        <v>0.39745671922254167</v>
      </c>
      <c r="AL42" s="169">
        <f t="shared" si="29"/>
        <v>0.39745671922253767</v>
      </c>
      <c r="AM42" s="169">
        <f t="shared" si="29"/>
        <v>0.39745671922253367</v>
      </c>
      <c r="AN42" s="169">
        <f t="shared" si="30"/>
        <v>0.39745671922252973</v>
      </c>
      <c r="AO42" s="169">
        <f t="shared" si="30"/>
        <v>0.39745671922252573</v>
      </c>
      <c r="AP42" s="169">
        <f t="shared" si="30"/>
        <v>0.39745671922252174</v>
      </c>
      <c r="AQ42" s="169">
        <f t="shared" si="30"/>
        <v>0.39745671922251785</v>
      </c>
      <c r="AR42" s="169">
        <f t="shared" si="30"/>
        <v>0.39745671922251385</v>
      </c>
      <c r="AS42" s="169">
        <f t="shared" si="30"/>
        <v>0.39745671922250991</v>
      </c>
      <c r="AT42" s="169">
        <f t="shared" si="30"/>
        <v>0.39745671922250592</v>
      </c>
      <c r="AU42" s="169">
        <f t="shared" si="30"/>
        <v>0.39745671922250192</v>
      </c>
      <c r="AV42" s="169">
        <f t="shared" si="30"/>
        <v>0.39745671922249798</v>
      </c>
      <c r="AW42" s="169">
        <f t="shared" si="30"/>
        <v>0.39745671922249398</v>
      </c>
      <c r="AX42" s="169">
        <f t="shared" si="31"/>
        <v>0.39745671922248998</v>
      </c>
      <c r="AY42" s="169">
        <f t="shared" si="31"/>
        <v>0.39745671922248604</v>
      </c>
      <c r="AZ42" s="169">
        <f t="shared" si="31"/>
        <v>0.39745671922248205</v>
      </c>
      <c r="BA42" s="169">
        <f t="shared" si="31"/>
        <v>0.39745671922247805</v>
      </c>
      <c r="BB42" s="169">
        <f t="shared" si="31"/>
        <v>0.39745671922247416</v>
      </c>
      <c r="BC42" s="169">
        <f t="shared" si="31"/>
        <v>0.39745671922247017</v>
      </c>
      <c r="BD42" s="169">
        <f t="shared" si="31"/>
        <v>0.39745671922246617</v>
      </c>
      <c r="BE42" s="169">
        <f t="shared" si="31"/>
        <v>0.39745671922246223</v>
      </c>
      <c r="BF42" s="169">
        <f t="shared" si="31"/>
        <v>0.39745671922245823</v>
      </c>
      <c r="BG42" s="169">
        <f t="shared" si="31"/>
        <v>0.39745671922245424</v>
      </c>
      <c r="BH42" s="169">
        <f t="shared" si="32"/>
        <v>0.39745671922245029</v>
      </c>
      <c r="BI42" s="169">
        <f t="shared" si="32"/>
        <v>0.3974567192224463</v>
      </c>
      <c r="BJ42" s="169">
        <f t="shared" si="32"/>
        <v>0.3974567192224423</v>
      </c>
      <c r="BK42" s="169">
        <f t="shared" si="32"/>
        <v>0.39745671922243841</v>
      </c>
      <c r="BL42" s="169">
        <f t="shared" si="32"/>
        <v>0.39745671922243447</v>
      </c>
      <c r="BM42" s="169">
        <f t="shared" si="32"/>
        <v>0.39745671922243042</v>
      </c>
      <c r="BN42" s="169">
        <f t="shared" si="32"/>
        <v>0.39745671922242648</v>
      </c>
      <c r="BO42" s="169">
        <f t="shared" si="32"/>
        <v>0.39745671922242254</v>
      </c>
      <c r="BP42" s="169">
        <f t="shared" si="32"/>
        <v>0</v>
      </c>
      <c r="BQ42" s="169">
        <f t="shared" si="32"/>
        <v>0</v>
      </c>
      <c r="BR42" s="169">
        <f t="shared" si="33"/>
        <v>0</v>
      </c>
      <c r="BS42" s="169">
        <f t="shared" si="33"/>
        <v>0</v>
      </c>
      <c r="BT42" s="169">
        <f t="shared" si="33"/>
        <v>0</v>
      </c>
      <c r="BU42" s="169">
        <f t="shared" si="33"/>
        <v>0</v>
      </c>
      <c r="BV42" s="169">
        <f t="shared" si="33"/>
        <v>0</v>
      </c>
      <c r="BW42" s="169">
        <f t="shared" si="33"/>
        <v>0</v>
      </c>
      <c r="BX42" s="169">
        <f t="shared" si="33"/>
        <v>0</v>
      </c>
      <c r="BY42" s="169">
        <f t="shared" si="33"/>
        <v>0</v>
      </c>
      <c r="BZ42" s="169">
        <f t="shared" si="33"/>
        <v>0</v>
      </c>
      <c r="CA42" s="169">
        <f t="shared" si="33"/>
        <v>0</v>
      </c>
      <c r="CB42" s="169">
        <f t="shared" si="34"/>
        <v>0</v>
      </c>
      <c r="CC42" s="169">
        <f t="shared" si="34"/>
        <v>0</v>
      </c>
      <c r="CD42" s="169">
        <f t="shared" si="34"/>
        <v>0</v>
      </c>
      <c r="CE42" s="169">
        <f t="shared" si="34"/>
        <v>0</v>
      </c>
      <c r="CF42" s="169">
        <f t="shared" si="34"/>
        <v>0</v>
      </c>
      <c r="CG42" s="169">
        <f t="shared" si="34"/>
        <v>0</v>
      </c>
      <c r="CH42" s="169">
        <f t="shared" si="34"/>
        <v>0</v>
      </c>
    </row>
    <row r="43" spans="3:86" s="36" customFormat="1" outlineLevel="1" x14ac:dyDescent="0.2">
      <c r="C43" s="38"/>
      <c r="E43" s="166"/>
      <c r="F43" s="61">
        <f>Ts_First_Fin_Yr-1+ROWS(F$35:F43)</f>
        <v>2032</v>
      </c>
      <c r="G43" s="175">
        <f t="shared" si="24"/>
        <v>50</v>
      </c>
      <c r="H43" s="171">
        <f t="shared" si="25"/>
        <v>19.233308263785563</v>
      </c>
      <c r="I43" s="131">
        <f t="shared" si="26"/>
        <v>1E-14</v>
      </c>
      <c r="J43" s="169">
        <f t="shared" si="27"/>
        <v>0</v>
      </c>
      <c r="K43" s="169">
        <f t="shared" si="27"/>
        <v>0</v>
      </c>
      <c r="L43" s="169">
        <f t="shared" si="27"/>
        <v>0</v>
      </c>
      <c r="M43" s="169">
        <f t="shared" si="27"/>
        <v>0</v>
      </c>
      <c r="N43" s="169">
        <f t="shared" si="27"/>
        <v>0</v>
      </c>
      <c r="O43" s="169">
        <f t="shared" si="27"/>
        <v>0</v>
      </c>
      <c r="P43" s="169">
        <f t="shared" si="27"/>
        <v>0</v>
      </c>
      <c r="Q43" s="169">
        <f t="shared" si="27"/>
        <v>0</v>
      </c>
      <c r="R43" s="169">
        <f t="shared" si="27"/>
        <v>0</v>
      </c>
      <c r="S43" s="169">
        <f t="shared" si="27"/>
        <v>0.38497386635505132</v>
      </c>
      <c r="T43" s="169">
        <f t="shared" si="28"/>
        <v>0.38497386635504749</v>
      </c>
      <c r="U43" s="169">
        <f t="shared" si="28"/>
        <v>0.38497386635504355</v>
      </c>
      <c r="V43" s="169">
        <f t="shared" si="28"/>
        <v>0.38497386635503977</v>
      </c>
      <c r="W43" s="169">
        <f t="shared" si="28"/>
        <v>0.38497386635503594</v>
      </c>
      <c r="X43" s="169">
        <f t="shared" si="28"/>
        <v>0.384973866355032</v>
      </c>
      <c r="Y43" s="169">
        <f t="shared" si="28"/>
        <v>0.38497386635502823</v>
      </c>
      <c r="Z43" s="169">
        <f t="shared" si="28"/>
        <v>0.3849738663550244</v>
      </c>
      <c r="AA43" s="169">
        <f t="shared" si="28"/>
        <v>0.38497386635502057</v>
      </c>
      <c r="AB43" s="169">
        <f t="shared" si="28"/>
        <v>0.38497386635501668</v>
      </c>
      <c r="AC43" s="169">
        <f t="shared" si="28"/>
        <v>0.38497386635501285</v>
      </c>
      <c r="AD43" s="169">
        <f t="shared" si="29"/>
        <v>0.38497386635500902</v>
      </c>
      <c r="AE43" s="169">
        <f t="shared" si="29"/>
        <v>0.38497386635500513</v>
      </c>
      <c r="AF43" s="169">
        <f t="shared" si="29"/>
        <v>0.3849738663550013</v>
      </c>
      <c r="AG43" s="169">
        <f t="shared" si="29"/>
        <v>0.38497386635499747</v>
      </c>
      <c r="AH43" s="169">
        <f t="shared" si="29"/>
        <v>0.38497386635499359</v>
      </c>
      <c r="AI43" s="169">
        <f t="shared" si="29"/>
        <v>0.38497386635498976</v>
      </c>
      <c r="AJ43" s="169">
        <f t="shared" si="29"/>
        <v>0.38497386635498593</v>
      </c>
      <c r="AK43" s="169">
        <f t="shared" si="29"/>
        <v>0.38497386635498204</v>
      </c>
      <c r="AL43" s="169">
        <f t="shared" si="29"/>
        <v>0.38497386635497821</v>
      </c>
      <c r="AM43" s="169">
        <f t="shared" si="29"/>
        <v>0.38497386635497438</v>
      </c>
      <c r="AN43" s="169">
        <f t="shared" si="30"/>
        <v>0.3849738663549705</v>
      </c>
      <c r="AO43" s="169">
        <f t="shared" si="30"/>
        <v>0.38497386635496667</v>
      </c>
      <c r="AP43" s="169">
        <f t="shared" si="30"/>
        <v>0.38497386635496283</v>
      </c>
      <c r="AQ43" s="169">
        <f t="shared" si="30"/>
        <v>0.38497386635495895</v>
      </c>
      <c r="AR43" s="169">
        <f t="shared" si="30"/>
        <v>0.38497386635495517</v>
      </c>
      <c r="AS43" s="169">
        <f t="shared" si="30"/>
        <v>0.38497386635495129</v>
      </c>
      <c r="AT43" s="169">
        <f t="shared" si="30"/>
        <v>0.38497386635494746</v>
      </c>
      <c r="AU43" s="169">
        <f t="shared" si="30"/>
        <v>0.38497386635494363</v>
      </c>
      <c r="AV43" s="169">
        <f t="shared" si="30"/>
        <v>0.38497386635493974</v>
      </c>
      <c r="AW43" s="169">
        <f t="shared" si="30"/>
        <v>0.38497386635493591</v>
      </c>
      <c r="AX43" s="169">
        <f t="shared" si="31"/>
        <v>0.38497386635493208</v>
      </c>
      <c r="AY43" s="169">
        <f t="shared" si="31"/>
        <v>0.3849738663549282</v>
      </c>
      <c r="AZ43" s="169">
        <f t="shared" si="31"/>
        <v>0.38497386635492437</v>
      </c>
      <c r="BA43" s="169">
        <f t="shared" si="31"/>
        <v>0.38497386635492054</v>
      </c>
      <c r="BB43" s="169">
        <f t="shared" si="31"/>
        <v>0.38497386635491665</v>
      </c>
      <c r="BC43" s="169">
        <f t="shared" si="31"/>
        <v>0.38497386635491282</v>
      </c>
      <c r="BD43" s="169">
        <f t="shared" si="31"/>
        <v>0.38497386635490899</v>
      </c>
      <c r="BE43" s="169">
        <f t="shared" si="31"/>
        <v>0.3849738663549051</v>
      </c>
      <c r="BF43" s="169">
        <f t="shared" si="31"/>
        <v>0.38497386635490127</v>
      </c>
      <c r="BG43" s="169">
        <f t="shared" si="31"/>
        <v>0.38497386635489744</v>
      </c>
      <c r="BH43" s="169">
        <f t="shared" si="32"/>
        <v>0.38497386635489356</v>
      </c>
      <c r="BI43" s="169">
        <f t="shared" si="32"/>
        <v>0.38497386635488973</v>
      </c>
      <c r="BJ43" s="169">
        <f t="shared" si="32"/>
        <v>0.3849738663548859</v>
      </c>
      <c r="BK43" s="169">
        <f t="shared" si="32"/>
        <v>0.38497386635488201</v>
      </c>
      <c r="BL43" s="169">
        <f t="shared" si="32"/>
        <v>0.38497386635487824</v>
      </c>
      <c r="BM43" s="169">
        <f t="shared" si="32"/>
        <v>0.38497386635487441</v>
      </c>
      <c r="BN43" s="169">
        <f t="shared" si="32"/>
        <v>0.38497386635487046</v>
      </c>
      <c r="BO43" s="169">
        <f t="shared" si="32"/>
        <v>0.38497386635486669</v>
      </c>
      <c r="BP43" s="169">
        <f t="shared" si="32"/>
        <v>0.38497386635486286</v>
      </c>
      <c r="BQ43" s="169">
        <f t="shared" si="32"/>
        <v>0</v>
      </c>
      <c r="BR43" s="169">
        <f t="shared" si="33"/>
        <v>0</v>
      </c>
      <c r="BS43" s="169">
        <f t="shared" si="33"/>
        <v>0</v>
      </c>
      <c r="BT43" s="169">
        <f t="shared" si="33"/>
        <v>0</v>
      </c>
      <c r="BU43" s="169">
        <f t="shared" si="33"/>
        <v>0</v>
      </c>
      <c r="BV43" s="169">
        <f t="shared" si="33"/>
        <v>0</v>
      </c>
      <c r="BW43" s="169">
        <f t="shared" si="33"/>
        <v>0</v>
      </c>
      <c r="BX43" s="169">
        <f t="shared" si="33"/>
        <v>0</v>
      </c>
      <c r="BY43" s="169">
        <f t="shared" si="33"/>
        <v>0</v>
      </c>
      <c r="BZ43" s="169">
        <f t="shared" si="33"/>
        <v>0</v>
      </c>
      <c r="CA43" s="169">
        <f t="shared" si="33"/>
        <v>0</v>
      </c>
      <c r="CB43" s="169">
        <f t="shared" si="34"/>
        <v>0</v>
      </c>
      <c r="CC43" s="169">
        <f t="shared" si="34"/>
        <v>0</v>
      </c>
      <c r="CD43" s="169">
        <f t="shared" si="34"/>
        <v>0</v>
      </c>
      <c r="CE43" s="169">
        <f t="shared" si="34"/>
        <v>0</v>
      </c>
      <c r="CF43" s="169">
        <f t="shared" si="34"/>
        <v>0</v>
      </c>
      <c r="CG43" s="169">
        <f t="shared" si="34"/>
        <v>0</v>
      </c>
      <c r="CH43" s="169">
        <f t="shared" si="34"/>
        <v>0</v>
      </c>
    </row>
    <row r="44" spans="3:86" s="36" customFormat="1" outlineLevel="1" x14ac:dyDescent="0.2">
      <c r="C44" s="38"/>
      <c r="E44" s="166"/>
      <c r="F44" s="61">
        <f>Ts_First_Fin_Yr-1+ROWS(F$35:F44)</f>
        <v>2033</v>
      </c>
      <c r="G44" s="175">
        <f t="shared" si="24"/>
        <v>50</v>
      </c>
      <c r="H44" s="171">
        <f t="shared" si="25"/>
        <v>18.544252786762211</v>
      </c>
      <c r="I44" s="131">
        <f t="shared" si="26"/>
        <v>1E-14</v>
      </c>
      <c r="J44" s="169">
        <f t="shared" si="27"/>
        <v>0</v>
      </c>
      <c r="K44" s="169">
        <f t="shared" si="27"/>
        <v>0</v>
      </c>
      <c r="L44" s="169">
        <f t="shared" si="27"/>
        <v>0</v>
      </c>
      <c r="M44" s="169">
        <f t="shared" si="27"/>
        <v>0</v>
      </c>
      <c r="N44" s="169">
        <f t="shared" si="27"/>
        <v>0</v>
      </c>
      <c r="O44" s="169">
        <f t="shared" si="27"/>
        <v>0</v>
      </c>
      <c r="P44" s="169">
        <f t="shared" si="27"/>
        <v>0</v>
      </c>
      <c r="Q44" s="169">
        <f t="shared" si="27"/>
        <v>0</v>
      </c>
      <c r="R44" s="169">
        <f t="shared" si="27"/>
        <v>0</v>
      </c>
      <c r="S44" s="169">
        <f t="shared" si="27"/>
        <v>0</v>
      </c>
      <c r="T44" s="169">
        <f t="shared" si="28"/>
        <v>0.37118173306811814</v>
      </c>
      <c r="U44" s="169">
        <f t="shared" si="28"/>
        <v>0.37118173306811447</v>
      </c>
      <c r="V44" s="169">
        <f t="shared" si="28"/>
        <v>0.37118173306811064</v>
      </c>
      <c r="W44" s="169">
        <f t="shared" si="28"/>
        <v>0.37118173306810698</v>
      </c>
      <c r="X44" s="169">
        <f t="shared" si="28"/>
        <v>0.37118173306810331</v>
      </c>
      <c r="Y44" s="169">
        <f t="shared" si="28"/>
        <v>0.37118173306809954</v>
      </c>
      <c r="Z44" s="169">
        <f t="shared" si="28"/>
        <v>0.37118173306809588</v>
      </c>
      <c r="AA44" s="169">
        <f t="shared" si="28"/>
        <v>0.37118173306809221</v>
      </c>
      <c r="AB44" s="169">
        <f t="shared" si="28"/>
        <v>0.37118173306808844</v>
      </c>
      <c r="AC44" s="169">
        <f t="shared" si="28"/>
        <v>0.37118173306808472</v>
      </c>
      <c r="AD44" s="169">
        <f t="shared" si="29"/>
        <v>0.37118173306808105</v>
      </c>
      <c r="AE44" s="169">
        <f t="shared" si="29"/>
        <v>0.37118173306807734</v>
      </c>
      <c r="AF44" s="169">
        <f t="shared" si="29"/>
        <v>0.37118173306807362</v>
      </c>
      <c r="AG44" s="169">
        <f t="shared" si="29"/>
        <v>0.3711817330680699</v>
      </c>
      <c r="AH44" s="169">
        <f t="shared" si="29"/>
        <v>0.37118173306806618</v>
      </c>
      <c r="AI44" s="169">
        <f t="shared" si="29"/>
        <v>0.37118173306806246</v>
      </c>
      <c r="AJ44" s="169">
        <f t="shared" si="29"/>
        <v>0.37118173306805879</v>
      </c>
      <c r="AK44" s="169">
        <f t="shared" si="29"/>
        <v>0.37118173306805508</v>
      </c>
      <c r="AL44" s="169">
        <f t="shared" si="29"/>
        <v>0.37118173306805136</v>
      </c>
      <c r="AM44" s="169">
        <f t="shared" si="29"/>
        <v>0.37118173306804764</v>
      </c>
      <c r="AN44" s="169">
        <f t="shared" si="30"/>
        <v>0.37118173306804392</v>
      </c>
      <c r="AO44" s="169">
        <f t="shared" si="30"/>
        <v>0.3711817330680402</v>
      </c>
      <c r="AP44" s="169">
        <f t="shared" si="30"/>
        <v>0.37118173306803653</v>
      </c>
      <c r="AQ44" s="169">
        <f t="shared" si="30"/>
        <v>0.37118173306803282</v>
      </c>
      <c r="AR44" s="169">
        <f t="shared" si="30"/>
        <v>0.3711817330680291</v>
      </c>
      <c r="AS44" s="169">
        <f t="shared" si="30"/>
        <v>0.37118173306802538</v>
      </c>
      <c r="AT44" s="169">
        <f t="shared" si="30"/>
        <v>0.37118173306802166</v>
      </c>
      <c r="AU44" s="169">
        <f t="shared" si="30"/>
        <v>0.37118173306801799</v>
      </c>
      <c r="AV44" s="169">
        <f t="shared" si="30"/>
        <v>0.37118173306801427</v>
      </c>
      <c r="AW44" s="169">
        <f t="shared" si="30"/>
        <v>0.37118173306801056</v>
      </c>
      <c r="AX44" s="169">
        <f t="shared" si="31"/>
        <v>0.37118173306800689</v>
      </c>
      <c r="AY44" s="169">
        <f t="shared" si="31"/>
        <v>0.37118173306800312</v>
      </c>
      <c r="AZ44" s="169">
        <f t="shared" si="31"/>
        <v>0.3711817330679994</v>
      </c>
      <c r="BA44" s="169">
        <f t="shared" si="31"/>
        <v>0.37118173306799573</v>
      </c>
      <c r="BB44" s="169">
        <f t="shared" si="31"/>
        <v>0.37118173306799201</v>
      </c>
      <c r="BC44" s="169">
        <f t="shared" si="31"/>
        <v>0.3711817330679883</v>
      </c>
      <c r="BD44" s="169">
        <f t="shared" si="31"/>
        <v>0.37118173306798463</v>
      </c>
      <c r="BE44" s="169">
        <f t="shared" si="31"/>
        <v>0.37118173306798086</v>
      </c>
      <c r="BF44" s="169">
        <f t="shared" si="31"/>
        <v>0.37118173306797714</v>
      </c>
      <c r="BG44" s="169">
        <f t="shared" si="31"/>
        <v>0.37118173306797347</v>
      </c>
      <c r="BH44" s="169">
        <f t="shared" si="32"/>
        <v>0.37118173306796975</v>
      </c>
      <c r="BI44" s="169">
        <f t="shared" si="32"/>
        <v>0.37118173306796604</v>
      </c>
      <c r="BJ44" s="169">
        <f t="shared" si="32"/>
        <v>0.37118173306796237</v>
      </c>
      <c r="BK44" s="169">
        <f t="shared" si="32"/>
        <v>0.3711817330679586</v>
      </c>
      <c r="BL44" s="169">
        <f t="shared" si="32"/>
        <v>0.37118173306795488</v>
      </c>
      <c r="BM44" s="169">
        <f t="shared" si="32"/>
        <v>0.37118173306795121</v>
      </c>
      <c r="BN44" s="169">
        <f t="shared" si="32"/>
        <v>0.37118173306794755</v>
      </c>
      <c r="BO44" s="169">
        <f t="shared" si="32"/>
        <v>0.37118173306794378</v>
      </c>
      <c r="BP44" s="169">
        <f t="shared" si="32"/>
        <v>0.37118173306794011</v>
      </c>
      <c r="BQ44" s="169">
        <f t="shared" si="32"/>
        <v>0.37118173306793645</v>
      </c>
      <c r="BR44" s="169">
        <f t="shared" si="33"/>
        <v>0</v>
      </c>
      <c r="BS44" s="169">
        <f t="shared" si="33"/>
        <v>0</v>
      </c>
      <c r="BT44" s="169">
        <f t="shared" si="33"/>
        <v>0</v>
      </c>
      <c r="BU44" s="169">
        <f t="shared" si="33"/>
        <v>0</v>
      </c>
      <c r="BV44" s="169">
        <f t="shared" si="33"/>
        <v>0</v>
      </c>
      <c r="BW44" s="169">
        <f t="shared" si="33"/>
        <v>0</v>
      </c>
      <c r="BX44" s="169">
        <f t="shared" si="33"/>
        <v>0</v>
      </c>
      <c r="BY44" s="169">
        <f t="shared" si="33"/>
        <v>0</v>
      </c>
      <c r="BZ44" s="169">
        <f t="shared" si="33"/>
        <v>0</v>
      </c>
      <c r="CA44" s="169">
        <f t="shared" si="33"/>
        <v>0</v>
      </c>
      <c r="CB44" s="169">
        <f t="shared" si="34"/>
        <v>0</v>
      </c>
      <c r="CC44" s="169">
        <f t="shared" si="34"/>
        <v>0</v>
      </c>
      <c r="CD44" s="169">
        <f t="shared" si="34"/>
        <v>0</v>
      </c>
      <c r="CE44" s="169">
        <f t="shared" si="34"/>
        <v>0</v>
      </c>
      <c r="CF44" s="169">
        <f t="shared" si="34"/>
        <v>0</v>
      </c>
      <c r="CG44" s="169">
        <f t="shared" si="34"/>
        <v>0</v>
      </c>
      <c r="CH44" s="169">
        <f t="shared" si="34"/>
        <v>0</v>
      </c>
    </row>
    <row r="45" spans="3:86" s="36" customFormat="1" outlineLevel="1" x14ac:dyDescent="0.2">
      <c r="C45" s="38"/>
      <c r="E45" s="166"/>
      <c r="F45" s="61">
        <f>Ts_First_Fin_Yr-1+ROWS(F$35:F45)</f>
        <v>2034</v>
      </c>
      <c r="G45" s="175">
        <f t="shared" si="24"/>
        <v>50</v>
      </c>
      <c r="H45" s="171">
        <f t="shared" si="25"/>
        <v>17.82560630394082</v>
      </c>
      <c r="I45" s="131">
        <f t="shared" si="26"/>
        <v>1E-14</v>
      </c>
      <c r="J45" s="169">
        <f t="shared" ref="J45:S54" si="35">IF($F45&gt;=J$9,0,IF(J$9&lt;=($F45+$G45),(1-$I45)^(J$9-$F45-1)*$I45/(1-(1-$I45)^$G45),0)*$H45)</f>
        <v>0</v>
      </c>
      <c r="K45" s="169">
        <f t="shared" si="35"/>
        <v>0</v>
      </c>
      <c r="L45" s="169">
        <f t="shared" si="35"/>
        <v>0</v>
      </c>
      <c r="M45" s="169">
        <f t="shared" si="35"/>
        <v>0</v>
      </c>
      <c r="N45" s="169">
        <f t="shared" si="35"/>
        <v>0</v>
      </c>
      <c r="O45" s="169">
        <f t="shared" si="35"/>
        <v>0</v>
      </c>
      <c r="P45" s="169">
        <f t="shared" si="35"/>
        <v>0</v>
      </c>
      <c r="Q45" s="169">
        <f t="shared" si="35"/>
        <v>0</v>
      </c>
      <c r="R45" s="169">
        <f t="shared" si="35"/>
        <v>0</v>
      </c>
      <c r="S45" s="169">
        <f t="shared" si="35"/>
        <v>0</v>
      </c>
      <c r="T45" s="169">
        <f t="shared" ref="T45:AC54" si="36">IF($F45&gt;=T$9,0,IF(T$9&lt;=($F45+$G45),(1-$I45)^(T$9-$F45-1)*$I45/(1-(1-$I45)^$G45),0)*$H45)</f>
        <v>0</v>
      </c>
      <c r="U45" s="169">
        <f t="shared" si="36"/>
        <v>0.35679730625813794</v>
      </c>
      <c r="V45" s="169">
        <f t="shared" si="36"/>
        <v>0.35679730625813444</v>
      </c>
      <c r="W45" s="169">
        <f t="shared" si="36"/>
        <v>0.35679730625813078</v>
      </c>
      <c r="X45" s="169">
        <f t="shared" si="36"/>
        <v>0.35679730625812728</v>
      </c>
      <c r="Y45" s="169">
        <f t="shared" si="36"/>
        <v>0.35679730625812373</v>
      </c>
      <c r="Z45" s="169">
        <f t="shared" si="36"/>
        <v>0.35679730625812006</v>
      </c>
      <c r="AA45" s="169">
        <f t="shared" si="36"/>
        <v>0.35679730625811656</v>
      </c>
      <c r="AB45" s="169">
        <f t="shared" si="36"/>
        <v>0.35679730625811301</v>
      </c>
      <c r="AC45" s="169">
        <f t="shared" si="36"/>
        <v>0.35679730625810946</v>
      </c>
      <c r="AD45" s="169">
        <f t="shared" ref="AD45:AM54" si="37">IF($F45&gt;=AD$9,0,IF(AD$9&lt;=($F45+$G45),(1-$I45)^(AD$9-$F45-1)*$I45/(1-(1-$I45)^$G45),0)*$H45)</f>
        <v>0.35679730625810585</v>
      </c>
      <c r="AE45" s="169">
        <f t="shared" si="37"/>
        <v>0.35679730625810235</v>
      </c>
      <c r="AF45" s="169">
        <f t="shared" si="37"/>
        <v>0.35679730625809875</v>
      </c>
      <c r="AG45" s="169">
        <f t="shared" si="37"/>
        <v>0.35679730625809514</v>
      </c>
      <c r="AH45" s="169">
        <f t="shared" si="37"/>
        <v>0.35679730625809164</v>
      </c>
      <c r="AI45" s="169">
        <f t="shared" si="37"/>
        <v>0.35679730625808803</v>
      </c>
      <c r="AJ45" s="169">
        <f t="shared" si="37"/>
        <v>0.35679730625808448</v>
      </c>
      <c r="AK45" s="169">
        <f t="shared" si="37"/>
        <v>0.35679730625808093</v>
      </c>
      <c r="AL45" s="169">
        <f t="shared" si="37"/>
        <v>0.35679730625807732</v>
      </c>
      <c r="AM45" s="169">
        <f t="shared" si="37"/>
        <v>0.35679730625807377</v>
      </c>
      <c r="AN45" s="169">
        <f t="shared" ref="AN45:AW54" si="38">IF($F45&gt;=AN$9,0,IF(AN$9&lt;=($F45+$G45),(1-$I45)^(AN$9-$F45-1)*$I45/(1-(1-$I45)^$G45),0)*$H45)</f>
        <v>0.35679730625807021</v>
      </c>
      <c r="AO45" s="169">
        <f t="shared" si="38"/>
        <v>0.35679730625806666</v>
      </c>
      <c r="AP45" s="169">
        <f t="shared" si="38"/>
        <v>0.35679730625806305</v>
      </c>
      <c r="AQ45" s="169">
        <f t="shared" si="38"/>
        <v>0.35679730625805955</v>
      </c>
      <c r="AR45" s="169">
        <f t="shared" si="38"/>
        <v>0.35679730625805595</v>
      </c>
      <c r="AS45" s="169">
        <f t="shared" si="38"/>
        <v>0.35679730625805234</v>
      </c>
      <c r="AT45" s="169">
        <f t="shared" si="38"/>
        <v>0.35679730625804884</v>
      </c>
      <c r="AU45" s="169">
        <f t="shared" si="38"/>
        <v>0.35679730625804523</v>
      </c>
      <c r="AV45" s="169">
        <f t="shared" si="38"/>
        <v>0.35679730625804174</v>
      </c>
      <c r="AW45" s="169">
        <f t="shared" si="38"/>
        <v>0.35679730625803813</v>
      </c>
      <c r="AX45" s="169">
        <f t="shared" ref="AX45:BG54" si="39">IF($F45&gt;=AX$9,0,IF(AX$9&lt;=($F45+$G45),(1-$I45)^(AX$9-$F45-1)*$I45/(1-(1-$I45)^$G45),0)*$H45)</f>
        <v>0.35679730625803457</v>
      </c>
      <c r="AY45" s="169">
        <f t="shared" si="39"/>
        <v>0.35679730625803102</v>
      </c>
      <c r="AZ45" s="169">
        <f t="shared" si="39"/>
        <v>0.35679730625802741</v>
      </c>
      <c r="BA45" s="169">
        <f t="shared" si="39"/>
        <v>0.35679730625802386</v>
      </c>
      <c r="BB45" s="169">
        <f t="shared" si="39"/>
        <v>0.35679730625802031</v>
      </c>
      <c r="BC45" s="169">
        <f t="shared" si="39"/>
        <v>0.35679730625801676</v>
      </c>
      <c r="BD45" s="169">
        <f t="shared" si="39"/>
        <v>0.35679730625801315</v>
      </c>
      <c r="BE45" s="169">
        <f t="shared" si="39"/>
        <v>0.35679730625800965</v>
      </c>
      <c r="BF45" s="169">
        <f t="shared" si="39"/>
        <v>0.35679730625800604</v>
      </c>
      <c r="BG45" s="169">
        <f t="shared" si="39"/>
        <v>0.35679730625800243</v>
      </c>
      <c r="BH45" s="169">
        <f t="shared" ref="BH45:BQ54" si="40">IF($F45&gt;=BH$9,0,IF(BH$9&lt;=($F45+$G45),(1-$I45)^(BH$9-$F45-1)*$I45/(1-(1-$I45)^$G45),0)*$H45)</f>
        <v>0.35679730625799894</v>
      </c>
      <c r="BI45" s="169">
        <f t="shared" si="40"/>
        <v>0.35679730625799533</v>
      </c>
      <c r="BJ45" s="169">
        <f t="shared" si="40"/>
        <v>0.35679730625799178</v>
      </c>
      <c r="BK45" s="169">
        <f t="shared" si="40"/>
        <v>0.35679730625798822</v>
      </c>
      <c r="BL45" s="169">
        <f t="shared" si="40"/>
        <v>0.35679730625798461</v>
      </c>
      <c r="BM45" s="169">
        <f t="shared" si="40"/>
        <v>0.35679730625798106</v>
      </c>
      <c r="BN45" s="169">
        <f t="shared" si="40"/>
        <v>0.35679730625797751</v>
      </c>
      <c r="BO45" s="169">
        <f t="shared" si="40"/>
        <v>0.35679730625797401</v>
      </c>
      <c r="BP45" s="169">
        <f t="shared" si="40"/>
        <v>0.35679730625797035</v>
      </c>
      <c r="BQ45" s="169">
        <f t="shared" si="40"/>
        <v>0.35679730625796685</v>
      </c>
      <c r="BR45" s="169">
        <f t="shared" ref="BR45:CA54" si="41">IF($F45&gt;=BR$9,0,IF(BR$9&lt;=($F45+$G45),(1-$I45)^(BR$9-$F45-1)*$I45/(1-(1-$I45)^$G45),0)*$H45)</f>
        <v>0.3567973062579633</v>
      </c>
      <c r="BS45" s="169">
        <f t="shared" si="41"/>
        <v>0</v>
      </c>
      <c r="BT45" s="169">
        <f t="shared" si="41"/>
        <v>0</v>
      </c>
      <c r="BU45" s="169">
        <f t="shared" si="41"/>
        <v>0</v>
      </c>
      <c r="BV45" s="169">
        <f t="shared" si="41"/>
        <v>0</v>
      </c>
      <c r="BW45" s="169">
        <f t="shared" si="41"/>
        <v>0</v>
      </c>
      <c r="BX45" s="169">
        <f t="shared" si="41"/>
        <v>0</v>
      </c>
      <c r="BY45" s="169">
        <f t="shared" si="41"/>
        <v>0</v>
      </c>
      <c r="BZ45" s="169">
        <f t="shared" si="41"/>
        <v>0</v>
      </c>
      <c r="CA45" s="169">
        <f t="shared" si="41"/>
        <v>0</v>
      </c>
      <c r="CB45" s="169">
        <f t="shared" ref="CB45:CH54" si="42">IF($F45&gt;=CB$9,0,IF(CB$9&lt;=($F45+$G45),(1-$I45)^(CB$9-$F45-1)*$I45/(1-(1-$I45)^$G45),0)*$H45)</f>
        <v>0</v>
      </c>
      <c r="CC45" s="169">
        <f t="shared" si="42"/>
        <v>0</v>
      </c>
      <c r="CD45" s="169">
        <f t="shared" si="42"/>
        <v>0</v>
      </c>
      <c r="CE45" s="169">
        <f t="shared" si="42"/>
        <v>0</v>
      </c>
      <c r="CF45" s="169">
        <f t="shared" si="42"/>
        <v>0</v>
      </c>
      <c r="CG45" s="169">
        <f t="shared" si="42"/>
        <v>0</v>
      </c>
      <c r="CH45" s="169">
        <f t="shared" si="42"/>
        <v>0</v>
      </c>
    </row>
    <row r="46" spans="3:86" s="36" customFormat="1" outlineLevel="1" x14ac:dyDescent="0.2">
      <c r="C46" s="38"/>
      <c r="E46" s="166"/>
      <c r="F46" s="61">
        <f>Ts_First_Fin_Yr-1+ROWS(F$35:F46)</f>
        <v>2035</v>
      </c>
      <c r="G46" s="175">
        <f t="shared" si="24"/>
        <v>50</v>
      </c>
      <c r="H46" s="171">
        <f t="shared" si="25"/>
        <v>17.145895355064223</v>
      </c>
      <c r="I46" s="131">
        <f t="shared" si="26"/>
        <v>1E-14</v>
      </c>
      <c r="J46" s="169">
        <f t="shared" si="35"/>
        <v>0</v>
      </c>
      <c r="K46" s="169">
        <f t="shared" si="35"/>
        <v>0</v>
      </c>
      <c r="L46" s="169">
        <f t="shared" si="35"/>
        <v>0</v>
      </c>
      <c r="M46" s="169">
        <f t="shared" si="35"/>
        <v>0</v>
      </c>
      <c r="N46" s="169">
        <f t="shared" si="35"/>
        <v>0</v>
      </c>
      <c r="O46" s="169">
        <f t="shared" si="35"/>
        <v>0</v>
      </c>
      <c r="P46" s="169">
        <f t="shared" si="35"/>
        <v>0</v>
      </c>
      <c r="Q46" s="169">
        <f t="shared" si="35"/>
        <v>0</v>
      </c>
      <c r="R46" s="169">
        <f t="shared" si="35"/>
        <v>0</v>
      </c>
      <c r="S46" s="169">
        <f t="shared" si="35"/>
        <v>0</v>
      </c>
      <c r="T46" s="169">
        <f t="shared" si="36"/>
        <v>0</v>
      </c>
      <c r="U46" s="169">
        <f t="shared" si="36"/>
        <v>0</v>
      </c>
      <c r="V46" s="169">
        <f t="shared" si="36"/>
        <v>0.34319221303111447</v>
      </c>
      <c r="W46" s="169">
        <f t="shared" si="36"/>
        <v>0.34319221303111108</v>
      </c>
      <c r="X46" s="169">
        <f t="shared" si="36"/>
        <v>0.34319221303110753</v>
      </c>
      <c r="Y46" s="169">
        <f t="shared" si="36"/>
        <v>0.34319221303110414</v>
      </c>
      <c r="Z46" s="169">
        <f t="shared" si="36"/>
        <v>0.34319221303110076</v>
      </c>
      <c r="AA46" s="169">
        <f t="shared" si="36"/>
        <v>0.34319221303109726</v>
      </c>
      <c r="AB46" s="169">
        <f t="shared" si="36"/>
        <v>0.34319221303109387</v>
      </c>
      <c r="AC46" s="169">
        <f t="shared" si="36"/>
        <v>0.34319221303109049</v>
      </c>
      <c r="AD46" s="169">
        <f t="shared" si="37"/>
        <v>0.34319221303108705</v>
      </c>
      <c r="AE46" s="169">
        <f t="shared" si="37"/>
        <v>0.3431922130310836</v>
      </c>
      <c r="AF46" s="169">
        <f t="shared" si="37"/>
        <v>0.34319221303108016</v>
      </c>
      <c r="AG46" s="169">
        <f t="shared" si="37"/>
        <v>0.34319221303107672</v>
      </c>
      <c r="AH46" s="169">
        <f t="shared" si="37"/>
        <v>0.34319221303107328</v>
      </c>
      <c r="AI46" s="169">
        <f t="shared" si="37"/>
        <v>0.34319221303106989</v>
      </c>
      <c r="AJ46" s="169">
        <f t="shared" si="37"/>
        <v>0.34319221303106645</v>
      </c>
      <c r="AK46" s="169">
        <f t="shared" si="37"/>
        <v>0.34319221303106301</v>
      </c>
      <c r="AL46" s="169">
        <f t="shared" si="37"/>
        <v>0.34319221303105962</v>
      </c>
      <c r="AM46" s="169">
        <f t="shared" si="37"/>
        <v>0.34319221303105618</v>
      </c>
      <c r="AN46" s="169">
        <f t="shared" si="38"/>
        <v>0.34319221303105268</v>
      </c>
      <c r="AO46" s="169">
        <f t="shared" si="38"/>
        <v>0.3431922130310493</v>
      </c>
      <c r="AP46" s="169">
        <f t="shared" si="38"/>
        <v>0.34319221303104586</v>
      </c>
      <c r="AQ46" s="169">
        <f t="shared" si="38"/>
        <v>0.34319221303104241</v>
      </c>
      <c r="AR46" s="169">
        <f t="shared" si="38"/>
        <v>0.34319221303103903</v>
      </c>
      <c r="AS46" s="169">
        <f t="shared" si="38"/>
        <v>0.34319221303103559</v>
      </c>
      <c r="AT46" s="169">
        <f t="shared" si="38"/>
        <v>0.34319221303103215</v>
      </c>
      <c r="AU46" s="169">
        <f t="shared" si="38"/>
        <v>0.3431922130310287</v>
      </c>
      <c r="AV46" s="169">
        <f t="shared" si="38"/>
        <v>0.34319221303102526</v>
      </c>
      <c r="AW46" s="169">
        <f t="shared" si="38"/>
        <v>0.34319221303102188</v>
      </c>
      <c r="AX46" s="169">
        <f t="shared" si="39"/>
        <v>0.34319221303101843</v>
      </c>
      <c r="AY46" s="169">
        <f t="shared" si="39"/>
        <v>0.34319221303101499</v>
      </c>
      <c r="AZ46" s="169">
        <f t="shared" si="39"/>
        <v>0.34319221303101161</v>
      </c>
      <c r="BA46" s="169">
        <f t="shared" si="39"/>
        <v>0.34319221303100816</v>
      </c>
      <c r="BB46" s="169">
        <f t="shared" si="39"/>
        <v>0.34319221303100472</v>
      </c>
      <c r="BC46" s="169">
        <f t="shared" si="39"/>
        <v>0.34319221303100128</v>
      </c>
      <c r="BD46" s="169">
        <f t="shared" si="39"/>
        <v>0.34319221303099784</v>
      </c>
      <c r="BE46" s="169">
        <f t="shared" si="39"/>
        <v>0.3431922130309944</v>
      </c>
      <c r="BF46" s="169">
        <f t="shared" si="39"/>
        <v>0.34319221303099101</v>
      </c>
      <c r="BG46" s="169">
        <f t="shared" si="39"/>
        <v>0.34319221303098757</v>
      </c>
      <c r="BH46" s="169">
        <f t="shared" si="40"/>
        <v>0.34319221303098413</v>
      </c>
      <c r="BI46" s="169">
        <f t="shared" si="40"/>
        <v>0.34319221303098074</v>
      </c>
      <c r="BJ46" s="169">
        <f t="shared" si="40"/>
        <v>0.3431922130309773</v>
      </c>
      <c r="BK46" s="169">
        <f t="shared" si="40"/>
        <v>0.3431922130309738</v>
      </c>
      <c r="BL46" s="169">
        <f t="shared" si="40"/>
        <v>0.34319221303097042</v>
      </c>
      <c r="BM46" s="169">
        <f t="shared" si="40"/>
        <v>0.34319221303096697</v>
      </c>
      <c r="BN46" s="169">
        <f t="shared" si="40"/>
        <v>0.34319221303096353</v>
      </c>
      <c r="BO46" s="169">
        <f t="shared" si="40"/>
        <v>0.34319221303096015</v>
      </c>
      <c r="BP46" s="169">
        <f t="shared" si="40"/>
        <v>0.34319221303095676</v>
      </c>
      <c r="BQ46" s="169">
        <f t="shared" si="40"/>
        <v>0.34319221303095326</v>
      </c>
      <c r="BR46" s="169">
        <f t="shared" si="41"/>
        <v>0.34319221303094988</v>
      </c>
      <c r="BS46" s="169">
        <f t="shared" si="41"/>
        <v>0.34319221303094644</v>
      </c>
      <c r="BT46" s="169">
        <f t="shared" si="41"/>
        <v>0</v>
      </c>
      <c r="BU46" s="169">
        <f t="shared" si="41"/>
        <v>0</v>
      </c>
      <c r="BV46" s="169">
        <f t="shared" si="41"/>
        <v>0</v>
      </c>
      <c r="BW46" s="169">
        <f t="shared" si="41"/>
        <v>0</v>
      </c>
      <c r="BX46" s="169">
        <f t="shared" si="41"/>
        <v>0</v>
      </c>
      <c r="BY46" s="169">
        <f t="shared" si="41"/>
        <v>0</v>
      </c>
      <c r="BZ46" s="169">
        <f t="shared" si="41"/>
        <v>0</v>
      </c>
      <c r="CA46" s="169">
        <f t="shared" si="41"/>
        <v>0</v>
      </c>
      <c r="CB46" s="169">
        <f t="shared" si="42"/>
        <v>0</v>
      </c>
      <c r="CC46" s="169">
        <f t="shared" si="42"/>
        <v>0</v>
      </c>
      <c r="CD46" s="169">
        <f t="shared" si="42"/>
        <v>0</v>
      </c>
      <c r="CE46" s="169">
        <f t="shared" si="42"/>
        <v>0</v>
      </c>
      <c r="CF46" s="169">
        <f t="shared" si="42"/>
        <v>0</v>
      </c>
      <c r="CG46" s="169">
        <f t="shared" si="42"/>
        <v>0</v>
      </c>
      <c r="CH46" s="169">
        <f t="shared" si="42"/>
        <v>0</v>
      </c>
    </row>
    <row r="47" spans="3:86" s="36" customFormat="1" outlineLevel="1" x14ac:dyDescent="0.2">
      <c r="C47" s="38"/>
      <c r="E47" s="166"/>
      <c r="F47" s="61">
        <f>Ts_First_Fin_Yr-1+ROWS(F$35:F47)</f>
        <v>2036</v>
      </c>
      <c r="G47" s="175">
        <f t="shared" si="24"/>
        <v>50</v>
      </c>
      <c r="H47" s="171">
        <f t="shared" si="25"/>
        <v>16.453725035325295</v>
      </c>
      <c r="I47" s="131">
        <f t="shared" si="26"/>
        <v>1E-14</v>
      </c>
      <c r="J47" s="169">
        <f t="shared" si="35"/>
        <v>0</v>
      </c>
      <c r="K47" s="169">
        <f t="shared" si="35"/>
        <v>0</v>
      </c>
      <c r="L47" s="169">
        <f t="shared" si="35"/>
        <v>0</v>
      </c>
      <c r="M47" s="169">
        <f t="shared" si="35"/>
        <v>0</v>
      </c>
      <c r="N47" s="169">
        <f t="shared" si="35"/>
        <v>0</v>
      </c>
      <c r="O47" s="169">
        <f t="shared" si="35"/>
        <v>0</v>
      </c>
      <c r="P47" s="169">
        <f t="shared" si="35"/>
        <v>0</v>
      </c>
      <c r="Q47" s="169">
        <f t="shared" si="35"/>
        <v>0</v>
      </c>
      <c r="R47" s="169">
        <f t="shared" si="35"/>
        <v>0</v>
      </c>
      <c r="S47" s="169">
        <f t="shared" si="35"/>
        <v>0</v>
      </c>
      <c r="T47" s="169">
        <f t="shared" si="36"/>
        <v>0</v>
      </c>
      <c r="U47" s="169">
        <f t="shared" si="36"/>
        <v>0</v>
      </c>
      <c r="V47" s="169">
        <f t="shared" si="36"/>
        <v>0</v>
      </c>
      <c r="W47" s="169">
        <f t="shared" si="36"/>
        <v>0.32933773305754488</v>
      </c>
      <c r="X47" s="169">
        <f t="shared" si="36"/>
        <v>0.32933773305754166</v>
      </c>
      <c r="Y47" s="169">
        <f t="shared" si="36"/>
        <v>0.32933773305753827</v>
      </c>
      <c r="Z47" s="169">
        <f t="shared" si="36"/>
        <v>0.329337733057535</v>
      </c>
      <c r="AA47" s="169">
        <f t="shared" si="36"/>
        <v>0.32933773305753178</v>
      </c>
      <c r="AB47" s="169">
        <f t="shared" si="36"/>
        <v>0.32933773305752839</v>
      </c>
      <c r="AC47" s="169">
        <f t="shared" si="36"/>
        <v>0.32933773305752512</v>
      </c>
      <c r="AD47" s="169">
        <f t="shared" si="37"/>
        <v>0.3293377330575219</v>
      </c>
      <c r="AE47" s="169">
        <f t="shared" si="37"/>
        <v>0.32933773305751857</v>
      </c>
      <c r="AF47" s="169">
        <f t="shared" si="37"/>
        <v>0.32933773305751524</v>
      </c>
      <c r="AG47" s="169">
        <f t="shared" si="37"/>
        <v>0.32933773305751202</v>
      </c>
      <c r="AH47" s="169">
        <f t="shared" si="37"/>
        <v>0.32933773305750869</v>
      </c>
      <c r="AI47" s="169">
        <f t="shared" si="37"/>
        <v>0.32933773305750541</v>
      </c>
      <c r="AJ47" s="169">
        <f t="shared" si="37"/>
        <v>0.32933773305750214</v>
      </c>
      <c r="AK47" s="169">
        <f t="shared" si="37"/>
        <v>0.3293377330574988</v>
      </c>
      <c r="AL47" s="169">
        <f t="shared" si="37"/>
        <v>0.32933773305749553</v>
      </c>
      <c r="AM47" s="169">
        <f t="shared" si="37"/>
        <v>0.32933773305749225</v>
      </c>
      <c r="AN47" s="169">
        <f t="shared" si="38"/>
        <v>0.32933773305748892</v>
      </c>
      <c r="AO47" s="169">
        <f t="shared" si="38"/>
        <v>0.32933773305748565</v>
      </c>
      <c r="AP47" s="169">
        <f t="shared" si="38"/>
        <v>0.32933773305748237</v>
      </c>
      <c r="AQ47" s="169">
        <f t="shared" si="38"/>
        <v>0.32933773305747904</v>
      </c>
      <c r="AR47" s="169">
        <f t="shared" si="38"/>
        <v>0.32933773305747577</v>
      </c>
      <c r="AS47" s="169">
        <f t="shared" si="38"/>
        <v>0.32933773305747249</v>
      </c>
      <c r="AT47" s="169">
        <f t="shared" si="38"/>
        <v>0.32933773305746922</v>
      </c>
      <c r="AU47" s="169">
        <f t="shared" si="38"/>
        <v>0.32933773305746589</v>
      </c>
      <c r="AV47" s="169">
        <f t="shared" si="38"/>
        <v>0.32933773305746261</v>
      </c>
      <c r="AW47" s="169">
        <f t="shared" si="38"/>
        <v>0.32933773305745934</v>
      </c>
      <c r="AX47" s="169">
        <f t="shared" si="39"/>
        <v>0.32933773305745606</v>
      </c>
      <c r="AY47" s="169">
        <f t="shared" si="39"/>
        <v>0.32933773305745273</v>
      </c>
      <c r="AZ47" s="169">
        <f t="shared" si="39"/>
        <v>0.32933773305744946</v>
      </c>
      <c r="BA47" s="169">
        <f t="shared" si="39"/>
        <v>0.32933773305744618</v>
      </c>
      <c r="BB47" s="169">
        <f t="shared" si="39"/>
        <v>0.32933773305744285</v>
      </c>
      <c r="BC47" s="169">
        <f t="shared" si="39"/>
        <v>0.32933773305743957</v>
      </c>
      <c r="BD47" s="169">
        <f t="shared" si="39"/>
        <v>0.3293377330574363</v>
      </c>
      <c r="BE47" s="169">
        <f t="shared" si="39"/>
        <v>0.32933773305743302</v>
      </c>
      <c r="BF47" s="169">
        <f t="shared" si="39"/>
        <v>0.32933773305742969</v>
      </c>
      <c r="BG47" s="169">
        <f t="shared" si="39"/>
        <v>0.32933773305742642</v>
      </c>
      <c r="BH47" s="169">
        <f t="shared" si="40"/>
        <v>0.32933773305742314</v>
      </c>
      <c r="BI47" s="169">
        <f t="shared" si="40"/>
        <v>0.32933773305741981</v>
      </c>
      <c r="BJ47" s="169">
        <f t="shared" si="40"/>
        <v>0.32933773305741654</v>
      </c>
      <c r="BK47" s="169">
        <f t="shared" si="40"/>
        <v>0.32933773305741326</v>
      </c>
      <c r="BL47" s="169">
        <f t="shared" si="40"/>
        <v>0.32933773305740993</v>
      </c>
      <c r="BM47" s="169">
        <f t="shared" si="40"/>
        <v>0.32933773305740666</v>
      </c>
      <c r="BN47" s="169">
        <f t="shared" si="40"/>
        <v>0.32933773305740338</v>
      </c>
      <c r="BO47" s="169">
        <f t="shared" si="40"/>
        <v>0.32933773305740005</v>
      </c>
      <c r="BP47" s="169">
        <f t="shared" si="40"/>
        <v>0.32933773305739683</v>
      </c>
      <c r="BQ47" s="169">
        <f t="shared" si="40"/>
        <v>0.32933773305739356</v>
      </c>
      <c r="BR47" s="169">
        <f t="shared" si="41"/>
        <v>0.32933773305739017</v>
      </c>
      <c r="BS47" s="169">
        <f t="shared" si="41"/>
        <v>0.32933773305738695</v>
      </c>
      <c r="BT47" s="169">
        <f t="shared" si="41"/>
        <v>0.32933773305738367</v>
      </c>
      <c r="BU47" s="169">
        <f t="shared" si="41"/>
        <v>0</v>
      </c>
      <c r="BV47" s="169">
        <f t="shared" si="41"/>
        <v>0</v>
      </c>
      <c r="BW47" s="169">
        <f t="shared" si="41"/>
        <v>0</v>
      </c>
      <c r="BX47" s="169">
        <f t="shared" si="41"/>
        <v>0</v>
      </c>
      <c r="BY47" s="169">
        <f t="shared" si="41"/>
        <v>0</v>
      </c>
      <c r="BZ47" s="169">
        <f t="shared" si="41"/>
        <v>0</v>
      </c>
      <c r="CA47" s="169">
        <f t="shared" si="41"/>
        <v>0</v>
      </c>
      <c r="CB47" s="169">
        <f t="shared" si="42"/>
        <v>0</v>
      </c>
      <c r="CC47" s="169">
        <f t="shared" si="42"/>
        <v>0</v>
      </c>
      <c r="CD47" s="169">
        <f t="shared" si="42"/>
        <v>0</v>
      </c>
      <c r="CE47" s="169">
        <f t="shared" si="42"/>
        <v>0</v>
      </c>
      <c r="CF47" s="169">
        <f t="shared" si="42"/>
        <v>0</v>
      </c>
      <c r="CG47" s="169">
        <f t="shared" si="42"/>
        <v>0</v>
      </c>
      <c r="CH47" s="169">
        <f t="shared" si="42"/>
        <v>0</v>
      </c>
    </row>
    <row r="48" spans="3:86" s="36" customFormat="1" outlineLevel="1" x14ac:dyDescent="0.2">
      <c r="C48" s="38"/>
      <c r="E48" s="166"/>
      <c r="F48" s="61">
        <f>Ts_First_Fin_Yr-1+ROWS(F$35:F48)</f>
        <v>2037</v>
      </c>
      <c r="G48" s="175">
        <f t="shared" si="24"/>
        <v>50</v>
      </c>
      <c r="H48" s="171">
        <f t="shared" si="25"/>
        <v>15.745980502008443</v>
      </c>
      <c r="I48" s="131">
        <f t="shared" si="26"/>
        <v>1E-14</v>
      </c>
      <c r="J48" s="169">
        <f t="shared" si="35"/>
        <v>0</v>
      </c>
      <c r="K48" s="169">
        <f t="shared" si="35"/>
        <v>0</v>
      </c>
      <c r="L48" s="169">
        <f t="shared" si="35"/>
        <v>0</v>
      </c>
      <c r="M48" s="169">
        <f t="shared" si="35"/>
        <v>0</v>
      </c>
      <c r="N48" s="169">
        <f t="shared" si="35"/>
        <v>0</v>
      </c>
      <c r="O48" s="169">
        <f t="shared" si="35"/>
        <v>0</v>
      </c>
      <c r="P48" s="169">
        <f t="shared" si="35"/>
        <v>0</v>
      </c>
      <c r="Q48" s="169">
        <f t="shared" si="35"/>
        <v>0</v>
      </c>
      <c r="R48" s="169">
        <f t="shared" si="35"/>
        <v>0</v>
      </c>
      <c r="S48" s="169">
        <f t="shared" si="35"/>
        <v>0</v>
      </c>
      <c r="T48" s="169">
        <f t="shared" si="36"/>
        <v>0</v>
      </c>
      <c r="U48" s="169">
        <f t="shared" si="36"/>
        <v>0</v>
      </c>
      <c r="V48" s="169">
        <f t="shared" si="36"/>
        <v>0</v>
      </c>
      <c r="W48" s="169">
        <f t="shared" si="36"/>
        <v>0</v>
      </c>
      <c r="X48" s="169">
        <f t="shared" si="36"/>
        <v>0.31517151965079254</v>
      </c>
      <c r="Y48" s="169">
        <f t="shared" si="36"/>
        <v>0.31517151965078943</v>
      </c>
      <c r="Z48" s="169">
        <f t="shared" si="36"/>
        <v>0.31517151965078621</v>
      </c>
      <c r="AA48" s="169">
        <f t="shared" si="36"/>
        <v>0.31517151965078311</v>
      </c>
      <c r="AB48" s="169">
        <f t="shared" si="36"/>
        <v>0.31517151965077994</v>
      </c>
      <c r="AC48" s="169">
        <f t="shared" si="36"/>
        <v>0.31517151965077672</v>
      </c>
      <c r="AD48" s="169">
        <f t="shared" si="37"/>
        <v>0.31517151965077361</v>
      </c>
      <c r="AE48" s="169">
        <f t="shared" si="37"/>
        <v>0.3151715196507705</v>
      </c>
      <c r="AF48" s="169">
        <f t="shared" si="37"/>
        <v>0.31517151965076734</v>
      </c>
      <c r="AG48" s="169">
        <f t="shared" si="37"/>
        <v>0.31517151965076418</v>
      </c>
      <c r="AH48" s="169">
        <f t="shared" si="37"/>
        <v>0.31517151965076107</v>
      </c>
      <c r="AI48" s="169">
        <f t="shared" si="37"/>
        <v>0.3151715196507579</v>
      </c>
      <c r="AJ48" s="169">
        <f t="shared" si="37"/>
        <v>0.31517151965075474</v>
      </c>
      <c r="AK48" s="169">
        <f t="shared" si="37"/>
        <v>0.31517151965075163</v>
      </c>
      <c r="AL48" s="169">
        <f t="shared" si="37"/>
        <v>0.31517151965074847</v>
      </c>
      <c r="AM48" s="169">
        <f t="shared" si="37"/>
        <v>0.3151715196507453</v>
      </c>
      <c r="AN48" s="169">
        <f t="shared" si="38"/>
        <v>0.31517151965074214</v>
      </c>
      <c r="AO48" s="169">
        <f t="shared" si="38"/>
        <v>0.31517151965073897</v>
      </c>
      <c r="AP48" s="169">
        <f t="shared" si="38"/>
        <v>0.31517151965073581</v>
      </c>
      <c r="AQ48" s="169">
        <f t="shared" si="38"/>
        <v>0.3151715196507327</v>
      </c>
      <c r="AR48" s="169">
        <f t="shared" si="38"/>
        <v>0.31517151965072954</v>
      </c>
      <c r="AS48" s="169">
        <f t="shared" si="38"/>
        <v>0.31517151965072637</v>
      </c>
      <c r="AT48" s="169">
        <f t="shared" si="38"/>
        <v>0.31517151965072326</v>
      </c>
      <c r="AU48" s="169">
        <f t="shared" si="38"/>
        <v>0.3151715196507201</v>
      </c>
      <c r="AV48" s="169">
        <f t="shared" si="38"/>
        <v>0.31517151965071694</v>
      </c>
      <c r="AW48" s="169">
        <f t="shared" si="38"/>
        <v>0.31517151965071383</v>
      </c>
      <c r="AX48" s="169">
        <f t="shared" si="39"/>
        <v>0.31517151965071066</v>
      </c>
      <c r="AY48" s="169">
        <f t="shared" si="39"/>
        <v>0.31517151965070755</v>
      </c>
      <c r="AZ48" s="169">
        <f t="shared" si="39"/>
        <v>0.31517151965070433</v>
      </c>
      <c r="BA48" s="169">
        <f t="shared" si="39"/>
        <v>0.31517151965070117</v>
      </c>
      <c r="BB48" s="169">
        <f t="shared" si="39"/>
        <v>0.31517151965069806</v>
      </c>
      <c r="BC48" s="169">
        <f t="shared" si="39"/>
        <v>0.3151715196506949</v>
      </c>
      <c r="BD48" s="169">
        <f t="shared" si="39"/>
        <v>0.31517151965069173</v>
      </c>
      <c r="BE48" s="169">
        <f t="shared" si="39"/>
        <v>0.31517151965068863</v>
      </c>
      <c r="BF48" s="169">
        <f t="shared" si="39"/>
        <v>0.31517151965068546</v>
      </c>
      <c r="BG48" s="169">
        <f t="shared" si="39"/>
        <v>0.3151715196506823</v>
      </c>
      <c r="BH48" s="169">
        <f t="shared" si="40"/>
        <v>0.31517151965067919</v>
      </c>
      <c r="BI48" s="169">
        <f t="shared" si="40"/>
        <v>0.31517151965067602</v>
      </c>
      <c r="BJ48" s="169">
        <f t="shared" si="40"/>
        <v>0.31517151965067286</v>
      </c>
      <c r="BK48" s="169">
        <f t="shared" si="40"/>
        <v>0.31517151965066975</v>
      </c>
      <c r="BL48" s="169">
        <f t="shared" si="40"/>
        <v>0.31517151965066653</v>
      </c>
      <c r="BM48" s="169">
        <f t="shared" si="40"/>
        <v>0.31517151965066337</v>
      </c>
      <c r="BN48" s="169">
        <f t="shared" si="40"/>
        <v>0.31517151965066026</v>
      </c>
      <c r="BO48" s="169">
        <f t="shared" si="40"/>
        <v>0.31517151965065709</v>
      </c>
      <c r="BP48" s="169">
        <f t="shared" si="40"/>
        <v>0.31517151965065393</v>
      </c>
      <c r="BQ48" s="169">
        <f t="shared" si="40"/>
        <v>0.31517151965065082</v>
      </c>
      <c r="BR48" s="169">
        <f t="shared" si="41"/>
        <v>0.31517151965064771</v>
      </c>
      <c r="BS48" s="169">
        <f t="shared" si="41"/>
        <v>0.31517151965064449</v>
      </c>
      <c r="BT48" s="169">
        <f t="shared" si="41"/>
        <v>0.31517151965064139</v>
      </c>
      <c r="BU48" s="169">
        <f t="shared" si="41"/>
        <v>0.31517151965063828</v>
      </c>
      <c r="BV48" s="169">
        <f t="shared" si="41"/>
        <v>0</v>
      </c>
      <c r="BW48" s="169">
        <f t="shared" si="41"/>
        <v>0</v>
      </c>
      <c r="BX48" s="169">
        <f t="shared" si="41"/>
        <v>0</v>
      </c>
      <c r="BY48" s="169">
        <f t="shared" si="41"/>
        <v>0</v>
      </c>
      <c r="BZ48" s="169">
        <f t="shared" si="41"/>
        <v>0</v>
      </c>
      <c r="CA48" s="169">
        <f t="shared" si="41"/>
        <v>0</v>
      </c>
      <c r="CB48" s="169">
        <f t="shared" si="42"/>
        <v>0</v>
      </c>
      <c r="CC48" s="169">
        <f t="shared" si="42"/>
        <v>0</v>
      </c>
      <c r="CD48" s="169">
        <f t="shared" si="42"/>
        <v>0</v>
      </c>
      <c r="CE48" s="169">
        <f t="shared" si="42"/>
        <v>0</v>
      </c>
      <c r="CF48" s="169">
        <f t="shared" si="42"/>
        <v>0</v>
      </c>
      <c r="CG48" s="169">
        <f t="shared" si="42"/>
        <v>0</v>
      </c>
      <c r="CH48" s="169">
        <f t="shared" si="42"/>
        <v>0</v>
      </c>
    </row>
    <row r="49" spans="3:86" s="36" customFormat="1" outlineLevel="1" x14ac:dyDescent="0.2">
      <c r="C49" s="38"/>
      <c r="E49" s="166"/>
      <c r="F49" s="61">
        <f>Ts_First_Fin_Yr-1+ROWS(F$35:F49)</f>
        <v>2038</v>
      </c>
      <c r="G49" s="175">
        <f t="shared" si="24"/>
        <v>50</v>
      </c>
      <c r="H49" s="171">
        <f t="shared" si="25"/>
        <v>14.944790687224078</v>
      </c>
      <c r="I49" s="131">
        <f t="shared" si="26"/>
        <v>1E-14</v>
      </c>
      <c r="J49" s="169">
        <f t="shared" si="35"/>
        <v>0</v>
      </c>
      <c r="K49" s="169">
        <f t="shared" si="35"/>
        <v>0</v>
      </c>
      <c r="L49" s="169">
        <f t="shared" si="35"/>
        <v>0</v>
      </c>
      <c r="M49" s="169">
        <f t="shared" si="35"/>
        <v>0</v>
      </c>
      <c r="N49" s="169">
        <f t="shared" si="35"/>
        <v>0</v>
      </c>
      <c r="O49" s="169">
        <f t="shared" si="35"/>
        <v>0</v>
      </c>
      <c r="P49" s="169">
        <f t="shared" si="35"/>
        <v>0</v>
      </c>
      <c r="Q49" s="169">
        <f t="shared" si="35"/>
        <v>0</v>
      </c>
      <c r="R49" s="169">
        <f t="shared" si="35"/>
        <v>0</v>
      </c>
      <c r="S49" s="169">
        <f t="shared" si="35"/>
        <v>0</v>
      </c>
      <c r="T49" s="169">
        <f t="shared" si="36"/>
        <v>0</v>
      </c>
      <c r="U49" s="169">
        <f t="shared" si="36"/>
        <v>0</v>
      </c>
      <c r="V49" s="169">
        <f t="shared" si="36"/>
        <v>0</v>
      </c>
      <c r="W49" s="169">
        <f t="shared" si="36"/>
        <v>0</v>
      </c>
      <c r="X49" s="169">
        <f t="shared" si="36"/>
        <v>0</v>
      </c>
      <c r="Y49" s="169">
        <f t="shared" si="36"/>
        <v>0.29913490564494405</v>
      </c>
      <c r="Z49" s="169">
        <f t="shared" si="36"/>
        <v>0.29913490564494111</v>
      </c>
      <c r="AA49" s="169">
        <f t="shared" si="36"/>
        <v>0.29913490564493805</v>
      </c>
      <c r="AB49" s="169">
        <f t="shared" si="36"/>
        <v>0.29913490564493511</v>
      </c>
      <c r="AC49" s="169">
        <f t="shared" si="36"/>
        <v>0.29913490564493217</v>
      </c>
      <c r="AD49" s="169">
        <f t="shared" si="37"/>
        <v>0.29913490564492906</v>
      </c>
      <c r="AE49" s="169">
        <f t="shared" si="37"/>
        <v>0.29913490564492612</v>
      </c>
      <c r="AF49" s="169">
        <f t="shared" si="37"/>
        <v>0.29913490564492318</v>
      </c>
      <c r="AG49" s="169">
        <f t="shared" si="37"/>
        <v>0.29913490564492018</v>
      </c>
      <c r="AH49" s="169">
        <f t="shared" si="37"/>
        <v>0.29913490564491718</v>
      </c>
      <c r="AI49" s="169">
        <f t="shared" si="37"/>
        <v>0.29913490564491418</v>
      </c>
      <c r="AJ49" s="169">
        <f t="shared" si="37"/>
        <v>0.29913490564491119</v>
      </c>
      <c r="AK49" s="169">
        <f t="shared" si="37"/>
        <v>0.29913490564490819</v>
      </c>
      <c r="AL49" s="169">
        <f t="shared" si="37"/>
        <v>0.29913490564490525</v>
      </c>
      <c r="AM49" s="169">
        <f t="shared" si="37"/>
        <v>0.29913490564490225</v>
      </c>
      <c r="AN49" s="169">
        <f t="shared" si="38"/>
        <v>0.2991349056448992</v>
      </c>
      <c r="AO49" s="169">
        <f t="shared" si="38"/>
        <v>0.29913490564489625</v>
      </c>
      <c r="AP49" s="169">
        <f t="shared" si="38"/>
        <v>0.29913490564489326</v>
      </c>
      <c r="AQ49" s="169">
        <f t="shared" si="38"/>
        <v>0.29913490564489026</v>
      </c>
      <c r="AR49" s="169">
        <f t="shared" si="38"/>
        <v>0.29913490564488732</v>
      </c>
      <c r="AS49" s="169">
        <f t="shared" si="38"/>
        <v>0.29913490564488426</v>
      </c>
      <c r="AT49" s="169">
        <f t="shared" si="38"/>
        <v>0.29913490564488127</v>
      </c>
      <c r="AU49" s="169">
        <f t="shared" si="38"/>
        <v>0.29913490564487832</v>
      </c>
      <c r="AV49" s="169">
        <f t="shared" si="38"/>
        <v>0.29913490564487533</v>
      </c>
      <c r="AW49" s="169">
        <f t="shared" si="38"/>
        <v>0.29913490564487233</v>
      </c>
      <c r="AX49" s="169">
        <f t="shared" si="39"/>
        <v>0.29913490564486933</v>
      </c>
      <c r="AY49" s="169">
        <f t="shared" si="39"/>
        <v>0.29913490564486633</v>
      </c>
      <c r="AZ49" s="169">
        <f t="shared" si="39"/>
        <v>0.29913490564486339</v>
      </c>
      <c r="BA49" s="169">
        <f t="shared" si="39"/>
        <v>0.29913490564486039</v>
      </c>
      <c r="BB49" s="169">
        <f t="shared" si="39"/>
        <v>0.2991349056448574</v>
      </c>
      <c r="BC49" s="169">
        <f t="shared" si="39"/>
        <v>0.2991349056448544</v>
      </c>
      <c r="BD49" s="169">
        <f t="shared" si="39"/>
        <v>0.2991349056448514</v>
      </c>
      <c r="BE49" s="169">
        <f t="shared" si="39"/>
        <v>0.2991349056448484</v>
      </c>
      <c r="BF49" s="169">
        <f t="shared" si="39"/>
        <v>0.29913490564484546</v>
      </c>
      <c r="BG49" s="169">
        <f t="shared" si="39"/>
        <v>0.29913490564484246</v>
      </c>
      <c r="BH49" s="169">
        <f t="shared" si="40"/>
        <v>0.29913490564483941</v>
      </c>
      <c r="BI49" s="169">
        <f t="shared" si="40"/>
        <v>0.29913490564483647</v>
      </c>
      <c r="BJ49" s="169">
        <f t="shared" si="40"/>
        <v>0.29913490564483347</v>
      </c>
      <c r="BK49" s="169">
        <f t="shared" si="40"/>
        <v>0.29913490564483047</v>
      </c>
      <c r="BL49" s="169">
        <f t="shared" si="40"/>
        <v>0.29913490564482753</v>
      </c>
      <c r="BM49" s="169">
        <f t="shared" si="40"/>
        <v>0.29913490564482448</v>
      </c>
      <c r="BN49" s="169">
        <f t="shared" si="40"/>
        <v>0.29913490564482148</v>
      </c>
      <c r="BO49" s="169">
        <f t="shared" si="40"/>
        <v>0.29913490564481854</v>
      </c>
      <c r="BP49" s="169">
        <f t="shared" si="40"/>
        <v>0.29913490564481554</v>
      </c>
      <c r="BQ49" s="169">
        <f t="shared" si="40"/>
        <v>0.29913490564481254</v>
      </c>
      <c r="BR49" s="169">
        <f t="shared" si="41"/>
        <v>0.29913490564480955</v>
      </c>
      <c r="BS49" s="169">
        <f t="shared" si="41"/>
        <v>0.2991349056448066</v>
      </c>
      <c r="BT49" s="169">
        <f t="shared" si="41"/>
        <v>0.29913490564480355</v>
      </c>
      <c r="BU49" s="169">
        <f t="shared" si="41"/>
        <v>0.29913490564480061</v>
      </c>
      <c r="BV49" s="169">
        <f t="shared" si="41"/>
        <v>0.29913490564479767</v>
      </c>
      <c r="BW49" s="169">
        <f t="shared" si="41"/>
        <v>0</v>
      </c>
      <c r="BX49" s="169">
        <f t="shared" si="41"/>
        <v>0</v>
      </c>
      <c r="BY49" s="169">
        <f t="shared" si="41"/>
        <v>0</v>
      </c>
      <c r="BZ49" s="169">
        <f t="shared" si="41"/>
        <v>0</v>
      </c>
      <c r="CA49" s="169">
        <f t="shared" si="41"/>
        <v>0</v>
      </c>
      <c r="CB49" s="169">
        <f t="shared" si="42"/>
        <v>0</v>
      </c>
      <c r="CC49" s="169">
        <f t="shared" si="42"/>
        <v>0</v>
      </c>
      <c r="CD49" s="169">
        <f t="shared" si="42"/>
        <v>0</v>
      </c>
      <c r="CE49" s="169">
        <f t="shared" si="42"/>
        <v>0</v>
      </c>
      <c r="CF49" s="169">
        <f t="shared" si="42"/>
        <v>0</v>
      </c>
      <c r="CG49" s="169">
        <f t="shared" si="42"/>
        <v>0</v>
      </c>
      <c r="CH49" s="169">
        <f t="shared" si="42"/>
        <v>0</v>
      </c>
    </row>
    <row r="50" spans="3:86" s="36" customFormat="1" outlineLevel="1" x14ac:dyDescent="0.2">
      <c r="C50" s="38"/>
      <c r="E50" s="166"/>
      <c r="F50" s="61">
        <f>Ts_First_Fin_Yr-1+ROWS(F$35:F50)</f>
        <v>2039</v>
      </c>
      <c r="G50" s="175">
        <f t="shared" si="24"/>
        <v>50</v>
      </c>
      <c r="H50" s="171">
        <f t="shared" si="25"/>
        <v>13.726211948551489</v>
      </c>
      <c r="I50" s="131">
        <f t="shared" si="26"/>
        <v>1E-14</v>
      </c>
      <c r="J50" s="169">
        <f t="shared" si="35"/>
        <v>0</v>
      </c>
      <c r="K50" s="169">
        <f t="shared" si="35"/>
        <v>0</v>
      </c>
      <c r="L50" s="169">
        <f t="shared" si="35"/>
        <v>0</v>
      </c>
      <c r="M50" s="169">
        <f t="shared" si="35"/>
        <v>0</v>
      </c>
      <c r="N50" s="169">
        <f t="shared" si="35"/>
        <v>0</v>
      </c>
      <c r="O50" s="169">
        <f t="shared" si="35"/>
        <v>0</v>
      </c>
      <c r="P50" s="169">
        <f t="shared" si="35"/>
        <v>0</v>
      </c>
      <c r="Q50" s="169">
        <f t="shared" si="35"/>
        <v>0</v>
      </c>
      <c r="R50" s="169">
        <f t="shared" si="35"/>
        <v>0</v>
      </c>
      <c r="S50" s="169">
        <f t="shared" si="35"/>
        <v>0</v>
      </c>
      <c r="T50" s="169">
        <f t="shared" si="36"/>
        <v>0</v>
      </c>
      <c r="U50" s="169">
        <f t="shared" si="36"/>
        <v>0</v>
      </c>
      <c r="V50" s="169">
        <f t="shared" si="36"/>
        <v>0</v>
      </c>
      <c r="W50" s="169">
        <f t="shared" si="36"/>
        <v>0</v>
      </c>
      <c r="X50" s="169">
        <f t="shared" si="36"/>
        <v>0</v>
      </c>
      <c r="Y50" s="169">
        <f t="shared" si="36"/>
        <v>0</v>
      </c>
      <c r="Z50" s="169">
        <f t="shared" si="36"/>
        <v>0.2747438356297997</v>
      </c>
      <c r="AA50" s="169">
        <f t="shared" si="36"/>
        <v>0.27474383562979698</v>
      </c>
      <c r="AB50" s="169">
        <f t="shared" si="36"/>
        <v>0.27474383562979421</v>
      </c>
      <c r="AC50" s="169">
        <f t="shared" si="36"/>
        <v>0.27474383562979149</v>
      </c>
      <c r="AD50" s="169">
        <f t="shared" si="37"/>
        <v>0.27474383562978877</v>
      </c>
      <c r="AE50" s="169">
        <f t="shared" si="37"/>
        <v>0.27474383562978594</v>
      </c>
      <c r="AF50" s="169">
        <f t="shared" si="37"/>
        <v>0.27474383562978322</v>
      </c>
      <c r="AG50" s="169">
        <f t="shared" si="37"/>
        <v>0.2747438356297805</v>
      </c>
      <c r="AH50" s="169">
        <f t="shared" si="37"/>
        <v>0.27474383562977778</v>
      </c>
      <c r="AI50" s="169">
        <f t="shared" si="37"/>
        <v>0.274743835629775</v>
      </c>
      <c r="AJ50" s="169">
        <f t="shared" si="37"/>
        <v>0.27474383562977228</v>
      </c>
      <c r="AK50" s="169">
        <f t="shared" si="37"/>
        <v>0.27474383562976951</v>
      </c>
      <c r="AL50" s="169">
        <f t="shared" si="37"/>
        <v>0.27474383562976679</v>
      </c>
      <c r="AM50" s="169">
        <f t="shared" si="37"/>
        <v>0.27474383562976407</v>
      </c>
      <c r="AN50" s="169">
        <f t="shared" si="38"/>
        <v>0.27474383562976129</v>
      </c>
      <c r="AO50" s="169">
        <f t="shared" si="38"/>
        <v>0.27474383562975851</v>
      </c>
      <c r="AP50" s="169">
        <f t="shared" si="38"/>
        <v>0.27474383562975579</v>
      </c>
      <c r="AQ50" s="169">
        <f t="shared" si="38"/>
        <v>0.27474383562975302</v>
      </c>
      <c r="AR50" s="169">
        <f t="shared" si="38"/>
        <v>0.2747438356297503</v>
      </c>
      <c r="AS50" s="169">
        <f t="shared" si="38"/>
        <v>0.27474383562974758</v>
      </c>
      <c r="AT50" s="169">
        <f t="shared" si="38"/>
        <v>0.2747438356297448</v>
      </c>
      <c r="AU50" s="169">
        <f t="shared" si="38"/>
        <v>0.27474383562974203</v>
      </c>
      <c r="AV50" s="169">
        <f t="shared" si="38"/>
        <v>0.27474383562973931</v>
      </c>
      <c r="AW50" s="169">
        <f t="shared" si="38"/>
        <v>0.27474383562973659</v>
      </c>
      <c r="AX50" s="169">
        <f t="shared" si="39"/>
        <v>0.27474383562973381</v>
      </c>
      <c r="AY50" s="169">
        <f t="shared" si="39"/>
        <v>0.27474383562973109</v>
      </c>
      <c r="AZ50" s="169">
        <f t="shared" si="39"/>
        <v>0.27474383562972832</v>
      </c>
      <c r="BA50" s="169">
        <f t="shared" si="39"/>
        <v>0.2747438356297256</v>
      </c>
      <c r="BB50" s="169">
        <f t="shared" si="39"/>
        <v>0.27474383562972288</v>
      </c>
      <c r="BC50" s="169">
        <f t="shared" si="39"/>
        <v>0.2747438356297201</v>
      </c>
      <c r="BD50" s="169">
        <f t="shared" si="39"/>
        <v>0.27474383562971738</v>
      </c>
      <c r="BE50" s="169">
        <f t="shared" si="39"/>
        <v>0.27474383562971461</v>
      </c>
      <c r="BF50" s="169">
        <f t="shared" si="39"/>
        <v>0.27474383562971183</v>
      </c>
      <c r="BG50" s="169">
        <f t="shared" si="39"/>
        <v>0.27474383562970911</v>
      </c>
      <c r="BH50" s="169">
        <f t="shared" si="40"/>
        <v>0.27474383562970639</v>
      </c>
      <c r="BI50" s="169">
        <f t="shared" si="40"/>
        <v>0.27474383562970361</v>
      </c>
      <c r="BJ50" s="169">
        <f t="shared" si="40"/>
        <v>0.27474383562970089</v>
      </c>
      <c r="BK50" s="169">
        <f t="shared" si="40"/>
        <v>0.27474383562969812</v>
      </c>
      <c r="BL50" s="169">
        <f t="shared" si="40"/>
        <v>0.2747438356296954</v>
      </c>
      <c r="BM50" s="169">
        <f t="shared" si="40"/>
        <v>0.27474383562969268</v>
      </c>
      <c r="BN50" s="169">
        <f t="shared" si="40"/>
        <v>0.2747438356296899</v>
      </c>
      <c r="BO50" s="169">
        <f t="shared" si="40"/>
        <v>0.27474383562968713</v>
      </c>
      <c r="BP50" s="169">
        <f t="shared" si="40"/>
        <v>0.27474383562968441</v>
      </c>
      <c r="BQ50" s="169">
        <f t="shared" si="40"/>
        <v>0.27474383562968163</v>
      </c>
      <c r="BR50" s="169">
        <f t="shared" si="41"/>
        <v>0.27474383562967891</v>
      </c>
      <c r="BS50" s="169">
        <f t="shared" si="41"/>
        <v>0.27474383562967619</v>
      </c>
      <c r="BT50" s="169">
        <f t="shared" si="41"/>
        <v>0.27474383562967347</v>
      </c>
      <c r="BU50" s="169">
        <f t="shared" si="41"/>
        <v>0.27474383562967064</v>
      </c>
      <c r="BV50" s="169">
        <f t="shared" si="41"/>
        <v>0.27474383562966792</v>
      </c>
      <c r="BW50" s="169">
        <f t="shared" si="41"/>
        <v>0.27474383562966526</v>
      </c>
      <c r="BX50" s="169">
        <f t="shared" si="41"/>
        <v>0</v>
      </c>
      <c r="BY50" s="169">
        <f t="shared" si="41"/>
        <v>0</v>
      </c>
      <c r="BZ50" s="169">
        <f t="shared" si="41"/>
        <v>0</v>
      </c>
      <c r="CA50" s="169">
        <f t="shared" si="41"/>
        <v>0</v>
      </c>
      <c r="CB50" s="169">
        <f t="shared" si="42"/>
        <v>0</v>
      </c>
      <c r="CC50" s="169">
        <f t="shared" si="42"/>
        <v>0</v>
      </c>
      <c r="CD50" s="169">
        <f t="shared" si="42"/>
        <v>0</v>
      </c>
      <c r="CE50" s="169">
        <f t="shared" si="42"/>
        <v>0</v>
      </c>
      <c r="CF50" s="169">
        <f t="shared" si="42"/>
        <v>0</v>
      </c>
      <c r="CG50" s="169">
        <f t="shared" si="42"/>
        <v>0</v>
      </c>
      <c r="CH50" s="169">
        <f t="shared" si="42"/>
        <v>0</v>
      </c>
    </row>
    <row r="51" spans="3:86" s="36" customFormat="1" outlineLevel="1" x14ac:dyDescent="0.2">
      <c r="C51" s="38"/>
      <c r="E51" s="166"/>
      <c r="F51" s="61">
        <f>Ts_First_Fin_Yr-1+ROWS(F$35:F51)</f>
        <v>2040</v>
      </c>
      <c r="G51" s="175">
        <f t="shared" si="24"/>
        <v>50</v>
      </c>
      <c r="H51" s="171">
        <f t="shared" si="25"/>
        <v>12.453123462356185</v>
      </c>
      <c r="I51" s="131">
        <f t="shared" si="26"/>
        <v>1E-14</v>
      </c>
      <c r="J51" s="169">
        <f t="shared" si="35"/>
        <v>0</v>
      </c>
      <c r="K51" s="169">
        <f t="shared" si="35"/>
        <v>0</v>
      </c>
      <c r="L51" s="169">
        <f t="shared" si="35"/>
        <v>0</v>
      </c>
      <c r="M51" s="169">
        <f t="shared" si="35"/>
        <v>0</v>
      </c>
      <c r="N51" s="169">
        <f t="shared" si="35"/>
        <v>0</v>
      </c>
      <c r="O51" s="169">
        <f t="shared" si="35"/>
        <v>0</v>
      </c>
      <c r="P51" s="169">
        <f t="shared" si="35"/>
        <v>0</v>
      </c>
      <c r="Q51" s="169">
        <f t="shared" si="35"/>
        <v>0</v>
      </c>
      <c r="R51" s="169">
        <f t="shared" si="35"/>
        <v>0</v>
      </c>
      <c r="S51" s="169">
        <f t="shared" si="35"/>
        <v>0</v>
      </c>
      <c r="T51" s="169">
        <f t="shared" si="36"/>
        <v>0</v>
      </c>
      <c r="U51" s="169">
        <f t="shared" si="36"/>
        <v>0</v>
      </c>
      <c r="V51" s="169">
        <f t="shared" si="36"/>
        <v>0</v>
      </c>
      <c r="W51" s="169">
        <f t="shared" si="36"/>
        <v>0</v>
      </c>
      <c r="X51" s="169">
        <f t="shared" si="36"/>
        <v>0</v>
      </c>
      <c r="Y51" s="169">
        <f t="shared" si="36"/>
        <v>0</v>
      </c>
      <c r="Z51" s="169">
        <f t="shared" si="36"/>
        <v>0</v>
      </c>
      <c r="AA51" s="169">
        <f t="shared" si="36"/>
        <v>0.24926169859851599</v>
      </c>
      <c r="AB51" s="169">
        <f t="shared" si="36"/>
        <v>0.24926169859851352</v>
      </c>
      <c r="AC51" s="169">
        <f t="shared" si="36"/>
        <v>0.24926169859851097</v>
      </c>
      <c r="AD51" s="169">
        <f t="shared" si="37"/>
        <v>0.2492616985985085</v>
      </c>
      <c r="AE51" s="169">
        <f t="shared" si="37"/>
        <v>0.24926169859850605</v>
      </c>
      <c r="AF51" s="169">
        <f t="shared" si="37"/>
        <v>0.2492616985985035</v>
      </c>
      <c r="AG51" s="169">
        <f t="shared" si="37"/>
        <v>0.24926169859850103</v>
      </c>
      <c r="AH51" s="169">
        <f t="shared" si="37"/>
        <v>0.24926169859849856</v>
      </c>
      <c r="AI51" s="169">
        <f t="shared" si="37"/>
        <v>0.24926169859849606</v>
      </c>
      <c r="AJ51" s="169">
        <f t="shared" si="37"/>
        <v>0.24926169859849356</v>
      </c>
      <c r="AK51" s="169">
        <f t="shared" si="37"/>
        <v>0.24926169859849109</v>
      </c>
      <c r="AL51" s="169">
        <f t="shared" si="37"/>
        <v>0.2492616985984886</v>
      </c>
      <c r="AM51" s="169">
        <f t="shared" si="37"/>
        <v>0.24926169859848607</v>
      </c>
      <c r="AN51" s="169">
        <f t="shared" si="38"/>
        <v>0.24926169859848363</v>
      </c>
      <c r="AO51" s="169">
        <f t="shared" si="38"/>
        <v>0.2492616985984811</v>
      </c>
      <c r="AP51" s="169">
        <f t="shared" si="38"/>
        <v>0.2492616985984786</v>
      </c>
      <c r="AQ51" s="169">
        <f t="shared" si="38"/>
        <v>0.24926169859847613</v>
      </c>
      <c r="AR51" s="169">
        <f t="shared" si="38"/>
        <v>0.24926169859847364</v>
      </c>
      <c r="AS51" s="169">
        <f t="shared" si="38"/>
        <v>0.24926169859847114</v>
      </c>
      <c r="AT51" s="169">
        <f t="shared" si="38"/>
        <v>0.24926169859846867</v>
      </c>
      <c r="AU51" s="169">
        <f t="shared" si="38"/>
        <v>0.24926169859846617</v>
      </c>
      <c r="AV51" s="169">
        <f t="shared" si="38"/>
        <v>0.24926169859846367</v>
      </c>
      <c r="AW51" s="169">
        <f t="shared" si="38"/>
        <v>0.2492616985984612</v>
      </c>
      <c r="AX51" s="169">
        <f t="shared" si="39"/>
        <v>0.2492616985984587</v>
      </c>
      <c r="AY51" s="169">
        <f t="shared" si="39"/>
        <v>0.24926169859845618</v>
      </c>
      <c r="AZ51" s="169">
        <f t="shared" si="39"/>
        <v>0.24926169859845373</v>
      </c>
      <c r="BA51" s="169">
        <f t="shared" si="39"/>
        <v>0.24926169859845121</v>
      </c>
      <c r="BB51" s="169">
        <f t="shared" si="39"/>
        <v>0.24926169859844877</v>
      </c>
      <c r="BC51" s="169">
        <f t="shared" si="39"/>
        <v>0.24926169859844624</v>
      </c>
      <c r="BD51" s="169">
        <f t="shared" si="39"/>
        <v>0.24926169859844374</v>
      </c>
      <c r="BE51" s="169">
        <f t="shared" si="39"/>
        <v>0.24926169859844127</v>
      </c>
      <c r="BF51" s="169">
        <f t="shared" si="39"/>
        <v>0.24926169859843877</v>
      </c>
      <c r="BG51" s="169">
        <f t="shared" si="39"/>
        <v>0.24926169859843628</v>
      </c>
      <c r="BH51" s="169">
        <f t="shared" si="40"/>
        <v>0.24926169859843381</v>
      </c>
      <c r="BI51" s="169">
        <f t="shared" si="40"/>
        <v>0.24926169859843131</v>
      </c>
      <c r="BJ51" s="169">
        <f t="shared" si="40"/>
        <v>0.24926169859842878</v>
      </c>
      <c r="BK51" s="169">
        <f t="shared" si="40"/>
        <v>0.24926169859842634</v>
      </c>
      <c r="BL51" s="169">
        <f t="shared" si="40"/>
        <v>0.24926169859842381</v>
      </c>
      <c r="BM51" s="169">
        <f t="shared" si="40"/>
        <v>0.24926169859842132</v>
      </c>
      <c r="BN51" s="169">
        <f t="shared" si="40"/>
        <v>0.24926169859841885</v>
      </c>
      <c r="BO51" s="169">
        <f t="shared" si="40"/>
        <v>0.24926169859841635</v>
      </c>
      <c r="BP51" s="169">
        <f t="shared" si="40"/>
        <v>0.24926169859841385</v>
      </c>
      <c r="BQ51" s="169">
        <f t="shared" si="40"/>
        <v>0.24926169859841138</v>
      </c>
      <c r="BR51" s="169">
        <f t="shared" si="41"/>
        <v>0.24926169859840888</v>
      </c>
      <c r="BS51" s="169">
        <f t="shared" si="41"/>
        <v>0.24926169859840636</v>
      </c>
      <c r="BT51" s="169">
        <f t="shared" si="41"/>
        <v>0.24926169859840391</v>
      </c>
      <c r="BU51" s="169">
        <f t="shared" si="41"/>
        <v>0.24926169859840144</v>
      </c>
      <c r="BV51" s="169">
        <f t="shared" si="41"/>
        <v>0.24926169859839889</v>
      </c>
      <c r="BW51" s="169">
        <f t="shared" si="41"/>
        <v>0.24926169859839642</v>
      </c>
      <c r="BX51" s="169">
        <f t="shared" si="41"/>
        <v>0.24926169859839398</v>
      </c>
      <c r="BY51" s="169">
        <f t="shared" si="41"/>
        <v>0</v>
      </c>
      <c r="BZ51" s="169">
        <f t="shared" si="41"/>
        <v>0</v>
      </c>
      <c r="CA51" s="169">
        <f t="shared" si="41"/>
        <v>0</v>
      </c>
      <c r="CB51" s="169">
        <f t="shared" si="42"/>
        <v>0</v>
      </c>
      <c r="CC51" s="169">
        <f t="shared" si="42"/>
        <v>0</v>
      </c>
      <c r="CD51" s="169">
        <f t="shared" si="42"/>
        <v>0</v>
      </c>
      <c r="CE51" s="169">
        <f t="shared" si="42"/>
        <v>0</v>
      </c>
      <c r="CF51" s="169">
        <f t="shared" si="42"/>
        <v>0</v>
      </c>
      <c r="CG51" s="169">
        <f t="shared" si="42"/>
        <v>0</v>
      </c>
      <c r="CH51" s="169">
        <f t="shared" si="42"/>
        <v>0</v>
      </c>
    </row>
    <row r="52" spans="3:86" s="36" customFormat="1" outlineLevel="1" x14ac:dyDescent="0.2">
      <c r="C52" s="38"/>
      <c r="E52" s="166"/>
      <c r="F52" s="61">
        <f>Ts_First_Fin_Yr-1+ROWS(F$35:F52)</f>
        <v>2041</v>
      </c>
      <c r="G52" s="175">
        <f t="shared" si="24"/>
        <v>50</v>
      </c>
      <c r="H52" s="171">
        <f t="shared" si="25"/>
        <v>11.583407107828979</v>
      </c>
      <c r="I52" s="131">
        <f t="shared" si="26"/>
        <v>1E-14</v>
      </c>
      <c r="J52" s="169">
        <f t="shared" si="35"/>
        <v>0</v>
      </c>
      <c r="K52" s="169">
        <f t="shared" si="35"/>
        <v>0</v>
      </c>
      <c r="L52" s="169">
        <f t="shared" si="35"/>
        <v>0</v>
      </c>
      <c r="M52" s="169">
        <f t="shared" si="35"/>
        <v>0</v>
      </c>
      <c r="N52" s="169">
        <f t="shared" si="35"/>
        <v>0</v>
      </c>
      <c r="O52" s="169">
        <f t="shared" si="35"/>
        <v>0</v>
      </c>
      <c r="P52" s="169">
        <f t="shared" si="35"/>
        <v>0</v>
      </c>
      <c r="Q52" s="169">
        <f t="shared" si="35"/>
        <v>0</v>
      </c>
      <c r="R52" s="169">
        <f t="shared" si="35"/>
        <v>0</v>
      </c>
      <c r="S52" s="169">
        <f t="shared" si="35"/>
        <v>0</v>
      </c>
      <c r="T52" s="169">
        <f t="shared" si="36"/>
        <v>0</v>
      </c>
      <c r="U52" s="169">
        <f t="shared" si="36"/>
        <v>0</v>
      </c>
      <c r="V52" s="169">
        <f t="shared" si="36"/>
        <v>0</v>
      </c>
      <c r="W52" s="169">
        <f t="shared" si="36"/>
        <v>0</v>
      </c>
      <c r="X52" s="169">
        <f t="shared" si="36"/>
        <v>0</v>
      </c>
      <c r="Y52" s="169">
        <f t="shared" si="36"/>
        <v>0</v>
      </c>
      <c r="Z52" s="169">
        <f t="shared" si="36"/>
        <v>0</v>
      </c>
      <c r="AA52" s="169">
        <f t="shared" si="36"/>
        <v>0</v>
      </c>
      <c r="AB52" s="169">
        <f t="shared" si="36"/>
        <v>0.23185345748666375</v>
      </c>
      <c r="AC52" s="169">
        <f t="shared" si="36"/>
        <v>0.23185345748666145</v>
      </c>
      <c r="AD52" s="169">
        <f t="shared" si="37"/>
        <v>0.23185345748665909</v>
      </c>
      <c r="AE52" s="169">
        <f t="shared" si="37"/>
        <v>0.23185345748665681</v>
      </c>
      <c r="AF52" s="169">
        <f t="shared" si="37"/>
        <v>0.23185345748665451</v>
      </c>
      <c r="AG52" s="169">
        <f t="shared" si="37"/>
        <v>0.23185345748665215</v>
      </c>
      <c r="AH52" s="169">
        <f t="shared" si="37"/>
        <v>0.23185345748664984</v>
      </c>
      <c r="AI52" s="169">
        <f t="shared" si="37"/>
        <v>0.23185345748664754</v>
      </c>
      <c r="AJ52" s="169">
        <f t="shared" si="37"/>
        <v>0.23185345748664524</v>
      </c>
      <c r="AK52" s="169">
        <f t="shared" si="37"/>
        <v>0.23185345748664291</v>
      </c>
      <c r="AL52" s="169">
        <f t="shared" si="37"/>
        <v>0.2318534574866406</v>
      </c>
      <c r="AM52" s="169">
        <f t="shared" si="37"/>
        <v>0.23185345748663827</v>
      </c>
      <c r="AN52" s="169">
        <f t="shared" si="38"/>
        <v>0.23185345748663594</v>
      </c>
      <c r="AO52" s="169">
        <f t="shared" si="38"/>
        <v>0.23185345748663366</v>
      </c>
      <c r="AP52" s="169">
        <f t="shared" si="38"/>
        <v>0.23185345748663133</v>
      </c>
      <c r="AQ52" s="169">
        <f t="shared" si="38"/>
        <v>0.231853457486629</v>
      </c>
      <c r="AR52" s="169">
        <f t="shared" si="38"/>
        <v>0.2318534574866267</v>
      </c>
      <c r="AS52" s="169">
        <f t="shared" si="38"/>
        <v>0.23185345748662436</v>
      </c>
      <c r="AT52" s="169">
        <f t="shared" si="38"/>
        <v>0.23185345748662203</v>
      </c>
      <c r="AU52" s="169">
        <f t="shared" si="38"/>
        <v>0.23185345748661976</v>
      </c>
      <c r="AV52" s="169">
        <f t="shared" si="38"/>
        <v>0.23185345748661743</v>
      </c>
      <c r="AW52" s="169">
        <f t="shared" si="38"/>
        <v>0.23185345748661509</v>
      </c>
      <c r="AX52" s="169">
        <f t="shared" si="39"/>
        <v>0.23185345748661279</v>
      </c>
      <c r="AY52" s="169">
        <f t="shared" si="39"/>
        <v>0.23185345748661046</v>
      </c>
      <c r="AZ52" s="169">
        <f t="shared" si="39"/>
        <v>0.23185345748660813</v>
      </c>
      <c r="BA52" s="169">
        <f t="shared" si="39"/>
        <v>0.23185345748660585</v>
      </c>
      <c r="BB52" s="169">
        <f t="shared" si="39"/>
        <v>0.23185345748660352</v>
      </c>
      <c r="BC52" s="169">
        <f t="shared" si="39"/>
        <v>0.23185345748660122</v>
      </c>
      <c r="BD52" s="169">
        <f t="shared" si="39"/>
        <v>0.23185345748659889</v>
      </c>
      <c r="BE52" s="169">
        <f t="shared" si="39"/>
        <v>0.23185345748659655</v>
      </c>
      <c r="BF52" s="169">
        <f t="shared" si="39"/>
        <v>0.23185345748659428</v>
      </c>
      <c r="BG52" s="169">
        <f t="shared" si="39"/>
        <v>0.23185345748659195</v>
      </c>
      <c r="BH52" s="169">
        <f t="shared" si="40"/>
        <v>0.23185345748658961</v>
      </c>
      <c r="BI52" s="169">
        <f t="shared" si="40"/>
        <v>0.23185345748658731</v>
      </c>
      <c r="BJ52" s="169">
        <f t="shared" si="40"/>
        <v>0.23185345748658498</v>
      </c>
      <c r="BK52" s="169">
        <f t="shared" si="40"/>
        <v>0.23185345748658265</v>
      </c>
      <c r="BL52" s="169">
        <f t="shared" si="40"/>
        <v>0.23185345748658037</v>
      </c>
      <c r="BM52" s="169">
        <f t="shared" si="40"/>
        <v>0.23185345748657804</v>
      </c>
      <c r="BN52" s="169">
        <f t="shared" si="40"/>
        <v>0.23185345748657571</v>
      </c>
      <c r="BO52" s="169">
        <f t="shared" si="40"/>
        <v>0.23185345748657341</v>
      </c>
      <c r="BP52" s="169">
        <f t="shared" si="40"/>
        <v>0.23185345748657107</v>
      </c>
      <c r="BQ52" s="169">
        <f t="shared" si="40"/>
        <v>0.23185345748656874</v>
      </c>
      <c r="BR52" s="169">
        <f t="shared" si="41"/>
        <v>0.23185345748656647</v>
      </c>
      <c r="BS52" s="169">
        <f t="shared" si="41"/>
        <v>0.23185345748656414</v>
      </c>
      <c r="BT52" s="169">
        <f t="shared" si="41"/>
        <v>0.2318534574865618</v>
      </c>
      <c r="BU52" s="169">
        <f t="shared" si="41"/>
        <v>0.2318534574865595</v>
      </c>
      <c r="BV52" s="169">
        <f t="shared" si="41"/>
        <v>0.23185345748655722</v>
      </c>
      <c r="BW52" s="169">
        <f t="shared" si="41"/>
        <v>0.23185345748655484</v>
      </c>
      <c r="BX52" s="169">
        <f t="shared" si="41"/>
        <v>0.23185345748655256</v>
      </c>
      <c r="BY52" s="169">
        <f t="shared" si="41"/>
        <v>0.23185345748655026</v>
      </c>
      <c r="BZ52" s="169">
        <f t="shared" si="41"/>
        <v>0</v>
      </c>
      <c r="CA52" s="169">
        <f t="shared" si="41"/>
        <v>0</v>
      </c>
      <c r="CB52" s="169">
        <f t="shared" si="42"/>
        <v>0</v>
      </c>
      <c r="CC52" s="169">
        <f t="shared" si="42"/>
        <v>0</v>
      </c>
      <c r="CD52" s="169">
        <f t="shared" si="42"/>
        <v>0</v>
      </c>
      <c r="CE52" s="169">
        <f t="shared" si="42"/>
        <v>0</v>
      </c>
      <c r="CF52" s="169">
        <f t="shared" si="42"/>
        <v>0</v>
      </c>
      <c r="CG52" s="169">
        <f t="shared" si="42"/>
        <v>0</v>
      </c>
      <c r="CH52" s="169">
        <f t="shared" si="42"/>
        <v>0</v>
      </c>
    </row>
    <row r="53" spans="3:86" s="36" customFormat="1" outlineLevel="1" x14ac:dyDescent="0.2">
      <c r="C53" s="38"/>
      <c r="E53" s="166"/>
      <c r="F53" s="61">
        <f>Ts_First_Fin_Yr-1+ROWS(F$35:F53)</f>
        <v>2042</v>
      </c>
      <c r="G53" s="175">
        <f t="shared" si="24"/>
        <v>50</v>
      </c>
      <c r="H53" s="171">
        <f t="shared" si="25"/>
        <v>10.810250877484869</v>
      </c>
      <c r="I53" s="131">
        <f t="shared" si="26"/>
        <v>1E-14</v>
      </c>
      <c r="J53" s="169">
        <f t="shared" si="35"/>
        <v>0</v>
      </c>
      <c r="K53" s="169">
        <f t="shared" si="35"/>
        <v>0</v>
      </c>
      <c r="L53" s="169">
        <f t="shared" si="35"/>
        <v>0</v>
      </c>
      <c r="M53" s="169">
        <f t="shared" si="35"/>
        <v>0</v>
      </c>
      <c r="N53" s="169">
        <f t="shared" si="35"/>
        <v>0</v>
      </c>
      <c r="O53" s="169">
        <f t="shared" si="35"/>
        <v>0</v>
      </c>
      <c r="P53" s="169">
        <f t="shared" si="35"/>
        <v>0</v>
      </c>
      <c r="Q53" s="169">
        <f t="shared" si="35"/>
        <v>0</v>
      </c>
      <c r="R53" s="169">
        <f t="shared" si="35"/>
        <v>0</v>
      </c>
      <c r="S53" s="169">
        <f t="shared" si="35"/>
        <v>0</v>
      </c>
      <c r="T53" s="169">
        <f t="shared" si="36"/>
        <v>0</v>
      </c>
      <c r="U53" s="169">
        <f t="shared" si="36"/>
        <v>0</v>
      </c>
      <c r="V53" s="169">
        <f t="shared" si="36"/>
        <v>0</v>
      </c>
      <c r="W53" s="169">
        <f t="shared" si="36"/>
        <v>0</v>
      </c>
      <c r="X53" s="169">
        <f t="shared" si="36"/>
        <v>0</v>
      </c>
      <c r="Y53" s="169">
        <f t="shared" si="36"/>
        <v>0</v>
      </c>
      <c r="Z53" s="169">
        <f t="shared" si="36"/>
        <v>0</v>
      </c>
      <c r="AA53" s="169">
        <f t="shared" si="36"/>
        <v>0</v>
      </c>
      <c r="AB53" s="169">
        <f t="shared" si="36"/>
        <v>0</v>
      </c>
      <c r="AC53" s="169">
        <f t="shared" si="36"/>
        <v>0.21637796366054415</v>
      </c>
      <c r="AD53" s="169">
        <f t="shared" si="37"/>
        <v>0.21637796366054202</v>
      </c>
      <c r="AE53" s="169">
        <f t="shared" si="37"/>
        <v>0.2163779636605398</v>
      </c>
      <c r="AF53" s="169">
        <f t="shared" si="37"/>
        <v>0.21637796366053766</v>
      </c>
      <c r="AG53" s="169">
        <f t="shared" si="37"/>
        <v>0.21637796366053552</v>
      </c>
      <c r="AH53" s="169">
        <f t="shared" si="37"/>
        <v>0.2163779636605333</v>
      </c>
      <c r="AI53" s="169">
        <f t="shared" si="37"/>
        <v>0.21637796366053116</v>
      </c>
      <c r="AJ53" s="169">
        <f t="shared" si="37"/>
        <v>0.21637796366052903</v>
      </c>
      <c r="AK53" s="169">
        <f t="shared" si="37"/>
        <v>0.21637796366052686</v>
      </c>
      <c r="AL53" s="169">
        <f t="shared" si="37"/>
        <v>0.21637796366052467</v>
      </c>
      <c r="AM53" s="169">
        <f t="shared" si="37"/>
        <v>0.21637796366052253</v>
      </c>
      <c r="AN53" s="169">
        <f t="shared" si="38"/>
        <v>0.21637796366052037</v>
      </c>
      <c r="AO53" s="169">
        <f t="shared" si="38"/>
        <v>0.21637796366051817</v>
      </c>
      <c r="AP53" s="169">
        <f t="shared" si="38"/>
        <v>0.21637796366051604</v>
      </c>
      <c r="AQ53" s="169">
        <f t="shared" si="38"/>
        <v>0.21637796366051387</v>
      </c>
      <c r="AR53" s="169">
        <f t="shared" si="38"/>
        <v>0.21637796366051171</v>
      </c>
      <c r="AS53" s="169">
        <f t="shared" si="38"/>
        <v>0.21637796366050957</v>
      </c>
      <c r="AT53" s="169">
        <f t="shared" si="38"/>
        <v>0.21637796366050738</v>
      </c>
      <c r="AU53" s="169">
        <f t="shared" si="38"/>
        <v>0.21637796366050521</v>
      </c>
      <c r="AV53" s="169">
        <f t="shared" si="38"/>
        <v>0.21637796366050308</v>
      </c>
      <c r="AW53" s="169">
        <f t="shared" si="38"/>
        <v>0.21637796366050091</v>
      </c>
      <c r="AX53" s="169">
        <f t="shared" si="39"/>
        <v>0.21637796366049872</v>
      </c>
      <c r="AY53" s="169">
        <f t="shared" si="39"/>
        <v>0.21637796366049658</v>
      </c>
      <c r="AZ53" s="169">
        <f t="shared" si="39"/>
        <v>0.21637796366049442</v>
      </c>
      <c r="BA53" s="169">
        <f t="shared" si="39"/>
        <v>0.21637796366049222</v>
      </c>
      <c r="BB53" s="169">
        <f t="shared" si="39"/>
        <v>0.21637796366049009</v>
      </c>
      <c r="BC53" s="169">
        <f t="shared" si="39"/>
        <v>0.21637796366048792</v>
      </c>
      <c r="BD53" s="169">
        <f t="shared" si="39"/>
        <v>0.21637796366048578</v>
      </c>
      <c r="BE53" s="169">
        <f t="shared" si="39"/>
        <v>0.21637796366048362</v>
      </c>
      <c r="BF53" s="169">
        <f t="shared" si="39"/>
        <v>0.21637796366048143</v>
      </c>
      <c r="BG53" s="169">
        <f t="shared" si="39"/>
        <v>0.21637796366047929</v>
      </c>
      <c r="BH53" s="169">
        <f t="shared" si="40"/>
        <v>0.21637796366047712</v>
      </c>
      <c r="BI53" s="169">
        <f t="shared" si="40"/>
        <v>0.21637796366047493</v>
      </c>
      <c r="BJ53" s="169">
        <f t="shared" si="40"/>
        <v>0.21637796366047279</v>
      </c>
      <c r="BK53" s="169">
        <f t="shared" si="40"/>
        <v>0.21637796366047063</v>
      </c>
      <c r="BL53" s="169">
        <f t="shared" si="40"/>
        <v>0.21637796366046846</v>
      </c>
      <c r="BM53" s="169">
        <f t="shared" si="40"/>
        <v>0.21637796366046633</v>
      </c>
      <c r="BN53" s="169">
        <f t="shared" si="40"/>
        <v>0.21637796366046413</v>
      </c>
      <c r="BO53" s="169">
        <f t="shared" si="40"/>
        <v>0.21637796366046197</v>
      </c>
      <c r="BP53" s="169">
        <f t="shared" si="40"/>
        <v>0.21637796366045983</v>
      </c>
      <c r="BQ53" s="169">
        <f t="shared" si="40"/>
        <v>0.21637796366045764</v>
      </c>
      <c r="BR53" s="169">
        <f t="shared" si="41"/>
        <v>0.21637796366045547</v>
      </c>
      <c r="BS53" s="169">
        <f t="shared" si="41"/>
        <v>0.21637796366045334</v>
      </c>
      <c r="BT53" s="169">
        <f t="shared" si="41"/>
        <v>0.21637796366045117</v>
      </c>
      <c r="BU53" s="169">
        <f t="shared" si="41"/>
        <v>0.21637796366044898</v>
      </c>
      <c r="BV53" s="169">
        <f t="shared" si="41"/>
        <v>0.21637796366044684</v>
      </c>
      <c r="BW53" s="169">
        <f t="shared" si="41"/>
        <v>0.21637796366044471</v>
      </c>
      <c r="BX53" s="169">
        <f t="shared" si="41"/>
        <v>0.21637796366044251</v>
      </c>
      <c r="BY53" s="169">
        <f t="shared" si="41"/>
        <v>0.21637796366044038</v>
      </c>
      <c r="BZ53" s="169">
        <f t="shared" si="41"/>
        <v>0.21637796366043824</v>
      </c>
      <c r="CA53" s="169">
        <f t="shared" si="41"/>
        <v>0</v>
      </c>
      <c r="CB53" s="169">
        <f t="shared" si="42"/>
        <v>0</v>
      </c>
      <c r="CC53" s="169">
        <f t="shared" si="42"/>
        <v>0</v>
      </c>
      <c r="CD53" s="169">
        <f t="shared" si="42"/>
        <v>0</v>
      </c>
      <c r="CE53" s="169">
        <f t="shared" si="42"/>
        <v>0</v>
      </c>
      <c r="CF53" s="169">
        <f t="shared" si="42"/>
        <v>0</v>
      </c>
      <c r="CG53" s="169">
        <f t="shared" si="42"/>
        <v>0</v>
      </c>
      <c r="CH53" s="169">
        <f t="shared" si="42"/>
        <v>0</v>
      </c>
    </row>
    <row r="54" spans="3:86" s="36" customFormat="1" outlineLevel="1" x14ac:dyDescent="0.2">
      <c r="C54" s="38"/>
      <c r="E54" s="166"/>
      <c r="F54" s="61">
        <f>Ts_First_Fin_Yr-1+ROWS(F$35:F54)</f>
        <v>2043</v>
      </c>
      <c r="G54" s="175">
        <f t="shared" si="24"/>
        <v>50</v>
      </c>
      <c r="H54" s="171">
        <f t="shared" si="25"/>
        <v>10.002831377269338</v>
      </c>
      <c r="I54" s="131">
        <f t="shared" si="26"/>
        <v>1E-14</v>
      </c>
      <c r="J54" s="169">
        <f t="shared" si="35"/>
        <v>0</v>
      </c>
      <c r="K54" s="169">
        <f t="shared" si="35"/>
        <v>0</v>
      </c>
      <c r="L54" s="169">
        <f t="shared" si="35"/>
        <v>0</v>
      </c>
      <c r="M54" s="169">
        <f t="shared" si="35"/>
        <v>0</v>
      </c>
      <c r="N54" s="169">
        <f t="shared" si="35"/>
        <v>0</v>
      </c>
      <c r="O54" s="169">
        <f t="shared" si="35"/>
        <v>0</v>
      </c>
      <c r="P54" s="169">
        <f t="shared" si="35"/>
        <v>0</v>
      </c>
      <c r="Q54" s="169">
        <f t="shared" si="35"/>
        <v>0</v>
      </c>
      <c r="R54" s="169">
        <f t="shared" si="35"/>
        <v>0</v>
      </c>
      <c r="S54" s="169">
        <f t="shared" si="35"/>
        <v>0</v>
      </c>
      <c r="T54" s="169">
        <f t="shared" si="36"/>
        <v>0</v>
      </c>
      <c r="U54" s="169">
        <f t="shared" si="36"/>
        <v>0</v>
      </c>
      <c r="V54" s="169">
        <f t="shared" si="36"/>
        <v>0</v>
      </c>
      <c r="W54" s="169">
        <f t="shared" si="36"/>
        <v>0</v>
      </c>
      <c r="X54" s="169">
        <f t="shared" si="36"/>
        <v>0</v>
      </c>
      <c r="Y54" s="169">
        <f t="shared" si="36"/>
        <v>0</v>
      </c>
      <c r="Z54" s="169">
        <f t="shared" si="36"/>
        <v>0</v>
      </c>
      <c r="AA54" s="169">
        <f t="shared" si="36"/>
        <v>0</v>
      </c>
      <c r="AB54" s="169">
        <f t="shared" si="36"/>
        <v>0</v>
      </c>
      <c r="AC54" s="169">
        <f t="shared" si="36"/>
        <v>0</v>
      </c>
      <c r="AD54" s="169">
        <f t="shared" si="37"/>
        <v>0.20021665628142266</v>
      </c>
      <c r="AE54" s="169">
        <f t="shared" si="37"/>
        <v>0.20021665628142066</v>
      </c>
      <c r="AF54" s="169">
        <f t="shared" si="37"/>
        <v>0.20021665628141863</v>
      </c>
      <c r="AG54" s="169">
        <f t="shared" si="37"/>
        <v>0.20021665628141663</v>
      </c>
      <c r="AH54" s="169">
        <f t="shared" si="37"/>
        <v>0.20021665628141466</v>
      </c>
      <c r="AI54" s="169">
        <f t="shared" si="37"/>
        <v>0.20021665628141261</v>
      </c>
      <c r="AJ54" s="169">
        <f t="shared" si="37"/>
        <v>0.20021665628141064</v>
      </c>
      <c r="AK54" s="169">
        <f t="shared" si="37"/>
        <v>0.20021665628140867</v>
      </c>
      <c r="AL54" s="169">
        <f t="shared" si="37"/>
        <v>0.20021665628140664</v>
      </c>
      <c r="AM54" s="169">
        <f t="shared" si="37"/>
        <v>0.20021665628140464</v>
      </c>
      <c r="AN54" s="169">
        <f t="shared" si="38"/>
        <v>0.20021665628140267</v>
      </c>
      <c r="AO54" s="169">
        <f t="shared" si="38"/>
        <v>0.20021665628140065</v>
      </c>
      <c r="AP54" s="169">
        <f t="shared" si="38"/>
        <v>0.20021665628139862</v>
      </c>
      <c r="AQ54" s="169">
        <f t="shared" si="38"/>
        <v>0.20021665628139665</v>
      </c>
      <c r="AR54" s="169">
        <f t="shared" si="38"/>
        <v>0.20021665628139465</v>
      </c>
      <c r="AS54" s="169">
        <f t="shared" si="38"/>
        <v>0.20021665628139262</v>
      </c>
      <c r="AT54" s="169">
        <f t="shared" si="38"/>
        <v>0.20021665628139065</v>
      </c>
      <c r="AU54" s="169">
        <f t="shared" si="38"/>
        <v>0.20021665628138863</v>
      </c>
      <c r="AV54" s="169">
        <f t="shared" si="38"/>
        <v>0.20021665628138663</v>
      </c>
      <c r="AW54" s="169">
        <f t="shared" si="38"/>
        <v>0.20021665628138466</v>
      </c>
      <c r="AX54" s="169">
        <f t="shared" si="39"/>
        <v>0.20021665628138263</v>
      </c>
      <c r="AY54" s="169">
        <f t="shared" si="39"/>
        <v>0.20021665628138063</v>
      </c>
      <c r="AZ54" s="169">
        <f t="shared" si="39"/>
        <v>0.20021665628137864</v>
      </c>
      <c r="BA54" s="169">
        <f t="shared" si="39"/>
        <v>0.20021665628137664</v>
      </c>
      <c r="BB54" s="169">
        <f t="shared" si="39"/>
        <v>0.20021665628137461</v>
      </c>
      <c r="BC54" s="169">
        <f t="shared" si="39"/>
        <v>0.20021665628137264</v>
      </c>
      <c r="BD54" s="169">
        <f t="shared" si="39"/>
        <v>0.20021665628137061</v>
      </c>
      <c r="BE54" s="169">
        <f t="shared" si="39"/>
        <v>0.20021665628136864</v>
      </c>
      <c r="BF54" s="169">
        <f t="shared" si="39"/>
        <v>0.20021665628136665</v>
      </c>
      <c r="BG54" s="169">
        <f t="shared" si="39"/>
        <v>0.20021665628136462</v>
      </c>
      <c r="BH54" s="169">
        <f t="shared" si="40"/>
        <v>0.20021665628136265</v>
      </c>
      <c r="BI54" s="169">
        <f t="shared" si="40"/>
        <v>0.20021665628136062</v>
      </c>
      <c r="BJ54" s="169">
        <f t="shared" si="40"/>
        <v>0.20021665628135862</v>
      </c>
      <c r="BK54" s="169">
        <f t="shared" si="40"/>
        <v>0.20021665628135665</v>
      </c>
      <c r="BL54" s="169">
        <f t="shared" si="40"/>
        <v>0.20021665628135463</v>
      </c>
      <c r="BM54" s="169">
        <f t="shared" si="40"/>
        <v>0.2002166562813526</v>
      </c>
      <c r="BN54" s="169">
        <f t="shared" si="40"/>
        <v>0.20021665628135063</v>
      </c>
      <c r="BO54" s="169">
        <f t="shared" si="40"/>
        <v>0.20021665628134863</v>
      </c>
      <c r="BP54" s="169">
        <f t="shared" si="40"/>
        <v>0.20021665628134661</v>
      </c>
      <c r="BQ54" s="169">
        <f t="shared" si="40"/>
        <v>0.20021665628134463</v>
      </c>
      <c r="BR54" s="169">
        <f t="shared" si="41"/>
        <v>0.20021665628134261</v>
      </c>
      <c r="BS54" s="169">
        <f t="shared" si="41"/>
        <v>0.20021665628134061</v>
      </c>
      <c r="BT54" s="169">
        <f t="shared" si="41"/>
        <v>0.20021665628133864</v>
      </c>
      <c r="BU54" s="169">
        <f t="shared" si="41"/>
        <v>0.20021665628133661</v>
      </c>
      <c r="BV54" s="169">
        <f t="shared" si="41"/>
        <v>0.20021665628133462</v>
      </c>
      <c r="BW54" s="169">
        <f t="shared" si="41"/>
        <v>0.20021665628133262</v>
      </c>
      <c r="BX54" s="169">
        <f t="shared" si="41"/>
        <v>0.20021665628133065</v>
      </c>
      <c r="BY54" s="169">
        <f t="shared" si="41"/>
        <v>0.20021665628132859</v>
      </c>
      <c r="BZ54" s="169">
        <f t="shared" si="41"/>
        <v>0.20021665628132662</v>
      </c>
      <c r="CA54" s="169">
        <f t="shared" si="41"/>
        <v>0.20021665628132465</v>
      </c>
      <c r="CB54" s="169">
        <f t="shared" si="42"/>
        <v>0</v>
      </c>
      <c r="CC54" s="169">
        <f t="shared" si="42"/>
        <v>0</v>
      </c>
      <c r="CD54" s="169">
        <f t="shared" si="42"/>
        <v>0</v>
      </c>
      <c r="CE54" s="169">
        <f t="shared" si="42"/>
        <v>0</v>
      </c>
      <c r="CF54" s="169">
        <f t="shared" si="42"/>
        <v>0</v>
      </c>
      <c r="CG54" s="169">
        <f t="shared" si="42"/>
        <v>0</v>
      </c>
      <c r="CH54" s="169">
        <f t="shared" si="42"/>
        <v>0</v>
      </c>
    </row>
    <row r="55" spans="3:86" s="36" customFormat="1" outlineLevel="1" x14ac:dyDescent="0.2">
      <c r="C55" s="38"/>
      <c r="E55" s="166"/>
      <c r="F55" s="61">
        <f>Ts_First_Fin_Yr-1+ROWS(F$35:F55)</f>
        <v>2044</v>
      </c>
      <c r="G55" s="175">
        <f t="shared" si="24"/>
        <v>50</v>
      </c>
      <c r="H55" s="171">
        <f t="shared" si="25"/>
        <v>9.1673782926135541</v>
      </c>
      <c r="I55" s="131">
        <f t="shared" si="26"/>
        <v>1E-14</v>
      </c>
      <c r="J55" s="169">
        <f t="shared" ref="J55:S64" si="43">IF($F55&gt;=J$9,0,IF(J$9&lt;=($F55+$G55),(1-$I55)^(J$9-$F55-1)*$I55/(1-(1-$I55)^$G55),0)*$H55)</f>
        <v>0</v>
      </c>
      <c r="K55" s="169">
        <f t="shared" si="43"/>
        <v>0</v>
      </c>
      <c r="L55" s="169">
        <f t="shared" si="43"/>
        <v>0</v>
      </c>
      <c r="M55" s="169">
        <f t="shared" si="43"/>
        <v>0</v>
      </c>
      <c r="N55" s="169">
        <f t="shared" si="43"/>
        <v>0</v>
      </c>
      <c r="O55" s="169">
        <f t="shared" si="43"/>
        <v>0</v>
      </c>
      <c r="P55" s="169">
        <f t="shared" si="43"/>
        <v>0</v>
      </c>
      <c r="Q55" s="169">
        <f t="shared" si="43"/>
        <v>0</v>
      </c>
      <c r="R55" s="169">
        <f t="shared" si="43"/>
        <v>0</v>
      </c>
      <c r="S55" s="169">
        <f t="shared" si="43"/>
        <v>0</v>
      </c>
      <c r="T55" s="169">
        <f t="shared" ref="T55:AC64" si="44">IF($F55&gt;=T$9,0,IF(T$9&lt;=($F55+$G55),(1-$I55)^(T$9-$F55-1)*$I55/(1-(1-$I55)^$G55),0)*$H55)</f>
        <v>0</v>
      </c>
      <c r="U55" s="169">
        <f t="shared" si="44"/>
        <v>0</v>
      </c>
      <c r="V55" s="169">
        <f t="shared" si="44"/>
        <v>0</v>
      </c>
      <c r="W55" s="169">
        <f t="shared" si="44"/>
        <v>0</v>
      </c>
      <c r="X55" s="169">
        <f t="shared" si="44"/>
        <v>0</v>
      </c>
      <c r="Y55" s="169">
        <f t="shared" si="44"/>
        <v>0</v>
      </c>
      <c r="Z55" s="169">
        <f t="shared" si="44"/>
        <v>0</v>
      </c>
      <c r="AA55" s="169">
        <f t="shared" si="44"/>
        <v>0</v>
      </c>
      <c r="AB55" s="169">
        <f t="shared" si="44"/>
        <v>0</v>
      </c>
      <c r="AC55" s="169">
        <f t="shared" si="44"/>
        <v>0</v>
      </c>
      <c r="AD55" s="169">
        <f t="shared" ref="AD55:AM64" si="45">IF($F55&gt;=AD$9,0,IF(AD$9&lt;=($F55+$G55),(1-$I55)^(AD$9-$F55-1)*$I55/(1-(1-$I55)^$G55),0)*$H55)</f>
        <v>0</v>
      </c>
      <c r="AE55" s="169">
        <f t="shared" si="45"/>
        <v>0.18349422872257234</v>
      </c>
      <c r="AF55" s="169">
        <f t="shared" si="45"/>
        <v>0.18349422872257051</v>
      </c>
      <c r="AG55" s="169">
        <f t="shared" si="45"/>
        <v>0.18349422872256865</v>
      </c>
      <c r="AH55" s="169">
        <f t="shared" si="45"/>
        <v>0.18349422872256682</v>
      </c>
      <c r="AI55" s="169">
        <f t="shared" si="45"/>
        <v>0.18349422872256502</v>
      </c>
      <c r="AJ55" s="169">
        <f t="shared" si="45"/>
        <v>0.18349422872256316</v>
      </c>
      <c r="AK55" s="169">
        <f t="shared" si="45"/>
        <v>0.18349422872256133</v>
      </c>
      <c r="AL55" s="169">
        <f t="shared" si="45"/>
        <v>0.18349422872255952</v>
      </c>
      <c r="AM55" s="169">
        <f t="shared" si="45"/>
        <v>0.18349422872255766</v>
      </c>
      <c r="AN55" s="169">
        <f t="shared" ref="AN55:AW64" si="46">IF($F55&gt;=AN$9,0,IF(AN$9&lt;=($F55+$G55),(1-$I55)^(AN$9-$F55-1)*$I55/(1-(1-$I55)^$G55),0)*$H55)</f>
        <v>0.18349422872255583</v>
      </c>
      <c r="AO55" s="169">
        <f t="shared" si="46"/>
        <v>0.18349422872255403</v>
      </c>
      <c r="AP55" s="169">
        <f t="shared" si="46"/>
        <v>0.18349422872255217</v>
      </c>
      <c r="AQ55" s="169">
        <f t="shared" si="46"/>
        <v>0.18349422872255033</v>
      </c>
      <c r="AR55" s="169">
        <f t="shared" si="46"/>
        <v>0.1834942287225485</v>
      </c>
      <c r="AS55" s="169">
        <f t="shared" si="46"/>
        <v>0.18349422872254667</v>
      </c>
      <c r="AT55" s="169">
        <f t="shared" si="46"/>
        <v>0.18349422872254481</v>
      </c>
      <c r="AU55" s="169">
        <f t="shared" si="46"/>
        <v>0.18349422872254301</v>
      </c>
      <c r="AV55" s="169">
        <f t="shared" si="46"/>
        <v>0.18349422872254118</v>
      </c>
      <c r="AW55" s="169">
        <f t="shared" si="46"/>
        <v>0.18349422872253932</v>
      </c>
      <c r="AX55" s="169">
        <f t="shared" ref="AX55:BG64" si="47">IF($F55&gt;=AX$9,0,IF(AX$9&lt;=($F55+$G55),(1-$I55)^(AX$9-$F55-1)*$I55/(1-(1-$I55)^$G55),0)*$H55)</f>
        <v>0.18349422872253751</v>
      </c>
      <c r="AY55" s="169">
        <f t="shared" si="47"/>
        <v>0.18349422872253565</v>
      </c>
      <c r="AZ55" s="169">
        <f t="shared" si="47"/>
        <v>0.18349422872253382</v>
      </c>
      <c r="BA55" s="169">
        <f t="shared" si="47"/>
        <v>0.18349422872253202</v>
      </c>
      <c r="BB55" s="169">
        <f t="shared" si="47"/>
        <v>0.18349422872253016</v>
      </c>
      <c r="BC55" s="169">
        <f t="shared" si="47"/>
        <v>0.18349422872252832</v>
      </c>
      <c r="BD55" s="169">
        <f t="shared" si="47"/>
        <v>0.18349422872252649</v>
      </c>
      <c r="BE55" s="169">
        <f t="shared" si="47"/>
        <v>0.18349422872252466</v>
      </c>
      <c r="BF55" s="169">
        <f t="shared" si="47"/>
        <v>0.18349422872252286</v>
      </c>
      <c r="BG55" s="169">
        <f t="shared" si="47"/>
        <v>0.183494228722521</v>
      </c>
      <c r="BH55" s="169">
        <f t="shared" ref="BH55:BQ64" si="48">IF($F55&gt;=BH$9,0,IF(BH$9&lt;=($F55+$G55),(1-$I55)^(BH$9-$F55-1)*$I55/(1-(1-$I55)^$G55),0)*$H55)</f>
        <v>0.18349422872251916</v>
      </c>
      <c r="BI55" s="169">
        <f t="shared" si="48"/>
        <v>0.18349422872251733</v>
      </c>
      <c r="BJ55" s="169">
        <f t="shared" si="48"/>
        <v>0.1834942287225155</v>
      </c>
      <c r="BK55" s="169">
        <f t="shared" si="48"/>
        <v>0.18349422872251364</v>
      </c>
      <c r="BL55" s="169">
        <f t="shared" si="48"/>
        <v>0.18349422872251184</v>
      </c>
      <c r="BM55" s="169">
        <f t="shared" si="48"/>
        <v>0.18349422872251001</v>
      </c>
      <c r="BN55" s="169">
        <f t="shared" si="48"/>
        <v>0.18349422872250815</v>
      </c>
      <c r="BO55" s="169">
        <f t="shared" si="48"/>
        <v>0.18349422872250634</v>
      </c>
      <c r="BP55" s="169">
        <f t="shared" si="48"/>
        <v>0.18349422872250448</v>
      </c>
      <c r="BQ55" s="169">
        <f t="shared" si="48"/>
        <v>0.18349422872250265</v>
      </c>
      <c r="BR55" s="169">
        <f t="shared" ref="BR55:CA64" si="49">IF($F55&gt;=BR$9,0,IF(BR$9&lt;=($F55+$G55),(1-$I55)^(BR$9-$F55-1)*$I55/(1-(1-$I55)^$G55),0)*$H55)</f>
        <v>0.18349422872250085</v>
      </c>
      <c r="BS55" s="169">
        <f t="shared" si="49"/>
        <v>0.18349422872249899</v>
      </c>
      <c r="BT55" s="169">
        <f t="shared" si="49"/>
        <v>0.18349422872249715</v>
      </c>
      <c r="BU55" s="169">
        <f t="shared" si="49"/>
        <v>0.18349422872249532</v>
      </c>
      <c r="BV55" s="169">
        <f t="shared" si="49"/>
        <v>0.18349422872249349</v>
      </c>
      <c r="BW55" s="169">
        <f t="shared" si="49"/>
        <v>0.18349422872249166</v>
      </c>
      <c r="BX55" s="169">
        <f t="shared" si="49"/>
        <v>0.18349422872248983</v>
      </c>
      <c r="BY55" s="169">
        <f t="shared" si="49"/>
        <v>0.18349422872248802</v>
      </c>
      <c r="BZ55" s="169">
        <f t="shared" si="49"/>
        <v>0.18349422872248614</v>
      </c>
      <c r="CA55" s="169">
        <f t="shared" si="49"/>
        <v>0.18349422872248433</v>
      </c>
      <c r="CB55" s="169">
        <f t="shared" ref="CB55:CH64" si="50">IF($F55&gt;=CB$9,0,IF(CB$9&lt;=($F55+$G55),(1-$I55)^(CB$9-$F55-1)*$I55/(1-(1-$I55)^$G55),0)*$H55)</f>
        <v>0.18349422872248253</v>
      </c>
      <c r="CC55" s="169">
        <f t="shared" si="50"/>
        <v>0</v>
      </c>
      <c r="CD55" s="169">
        <f t="shared" si="50"/>
        <v>0</v>
      </c>
      <c r="CE55" s="169">
        <f t="shared" si="50"/>
        <v>0</v>
      </c>
      <c r="CF55" s="169">
        <f t="shared" si="50"/>
        <v>0</v>
      </c>
      <c r="CG55" s="169">
        <f t="shared" si="50"/>
        <v>0</v>
      </c>
      <c r="CH55" s="169">
        <f t="shared" si="50"/>
        <v>0</v>
      </c>
    </row>
    <row r="56" spans="3:86" s="36" customFormat="1" outlineLevel="1" x14ac:dyDescent="0.2">
      <c r="C56" s="38"/>
      <c r="E56" s="166"/>
      <c r="F56" s="61">
        <f>Ts_First_Fin_Yr-1+ROWS(F$35:F56)</f>
        <v>2045</v>
      </c>
      <c r="G56" s="175">
        <f t="shared" si="24"/>
        <v>50</v>
      </c>
      <c r="H56" s="171">
        <f t="shared" si="25"/>
        <v>8.3101213089486841</v>
      </c>
      <c r="I56" s="131">
        <f t="shared" si="26"/>
        <v>1E-14</v>
      </c>
      <c r="J56" s="169">
        <f t="shared" si="43"/>
        <v>0</v>
      </c>
      <c r="K56" s="169">
        <f t="shared" si="43"/>
        <v>0</v>
      </c>
      <c r="L56" s="169">
        <f t="shared" si="43"/>
        <v>0</v>
      </c>
      <c r="M56" s="169">
        <f t="shared" si="43"/>
        <v>0</v>
      </c>
      <c r="N56" s="169">
        <f t="shared" si="43"/>
        <v>0</v>
      </c>
      <c r="O56" s="169">
        <f t="shared" si="43"/>
        <v>0</v>
      </c>
      <c r="P56" s="169">
        <f t="shared" si="43"/>
        <v>0</v>
      </c>
      <c r="Q56" s="169">
        <f t="shared" si="43"/>
        <v>0</v>
      </c>
      <c r="R56" s="169">
        <f t="shared" si="43"/>
        <v>0</v>
      </c>
      <c r="S56" s="169">
        <f t="shared" si="43"/>
        <v>0</v>
      </c>
      <c r="T56" s="169">
        <f t="shared" si="44"/>
        <v>0</v>
      </c>
      <c r="U56" s="169">
        <f t="shared" si="44"/>
        <v>0</v>
      </c>
      <c r="V56" s="169">
        <f t="shared" si="44"/>
        <v>0</v>
      </c>
      <c r="W56" s="169">
        <f t="shared" si="44"/>
        <v>0</v>
      </c>
      <c r="X56" s="169">
        <f t="shared" si="44"/>
        <v>0</v>
      </c>
      <c r="Y56" s="169">
        <f t="shared" si="44"/>
        <v>0</v>
      </c>
      <c r="Z56" s="169">
        <f t="shared" si="44"/>
        <v>0</v>
      </c>
      <c r="AA56" s="169">
        <f t="shared" si="44"/>
        <v>0</v>
      </c>
      <c r="AB56" s="169">
        <f t="shared" si="44"/>
        <v>0</v>
      </c>
      <c r="AC56" s="169">
        <f t="shared" si="44"/>
        <v>0</v>
      </c>
      <c r="AD56" s="169">
        <f t="shared" si="45"/>
        <v>0</v>
      </c>
      <c r="AE56" s="169">
        <f t="shared" si="45"/>
        <v>0</v>
      </c>
      <c r="AF56" s="169">
        <f t="shared" si="45"/>
        <v>0.16633537435726628</v>
      </c>
      <c r="AG56" s="169">
        <f t="shared" si="45"/>
        <v>0.16633537435726464</v>
      </c>
      <c r="AH56" s="169">
        <f t="shared" si="45"/>
        <v>0.16633537435726292</v>
      </c>
      <c r="AI56" s="169">
        <f t="shared" si="45"/>
        <v>0.16633537435726128</v>
      </c>
      <c r="AJ56" s="169">
        <f t="shared" si="45"/>
        <v>0.16633537435725965</v>
      </c>
      <c r="AK56" s="169">
        <f t="shared" si="45"/>
        <v>0.16633537435725795</v>
      </c>
      <c r="AL56" s="169">
        <f t="shared" si="45"/>
        <v>0.16633537435725629</v>
      </c>
      <c r="AM56" s="169">
        <f t="shared" si="45"/>
        <v>0.16633537435725465</v>
      </c>
      <c r="AN56" s="169">
        <f t="shared" si="46"/>
        <v>0.16633537435725299</v>
      </c>
      <c r="AO56" s="169">
        <f t="shared" si="46"/>
        <v>0.16633537435725132</v>
      </c>
      <c r="AP56" s="169">
        <f t="shared" si="46"/>
        <v>0.16633537435724965</v>
      </c>
      <c r="AQ56" s="169">
        <f t="shared" si="46"/>
        <v>0.16633537435724799</v>
      </c>
      <c r="AR56" s="169">
        <f t="shared" si="46"/>
        <v>0.16633537435724632</v>
      </c>
      <c r="AS56" s="169">
        <f t="shared" si="46"/>
        <v>0.16633537435724469</v>
      </c>
      <c r="AT56" s="169">
        <f t="shared" si="46"/>
        <v>0.16633537435724302</v>
      </c>
      <c r="AU56" s="169">
        <f t="shared" si="46"/>
        <v>0.16633537435724133</v>
      </c>
      <c r="AV56" s="169">
        <f t="shared" si="46"/>
        <v>0.16633537435723969</v>
      </c>
      <c r="AW56" s="169">
        <f t="shared" si="46"/>
        <v>0.16633537435723803</v>
      </c>
      <c r="AX56" s="169">
        <f t="shared" si="47"/>
        <v>0.16633537435723636</v>
      </c>
      <c r="AY56" s="169">
        <f t="shared" si="47"/>
        <v>0.16633537435723469</v>
      </c>
      <c r="AZ56" s="169">
        <f t="shared" si="47"/>
        <v>0.16633537435723303</v>
      </c>
      <c r="BA56" s="169">
        <f t="shared" si="47"/>
        <v>0.16633537435723136</v>
      </c>
      <c r="BB56" s="169">
        <f t="shared" si="47"/>
        <v>0.16633537435722973</v>
      </c>
      <c r="BC56" s="169">
        <f t="shared" si="47"/>
        <v>0.16633537435722803</v>
      </c>
      <c r="BD56" s="169">
        <f t="shared" si="47"/>
        <v>0.16633537435722637</v>
      </c>
      <c r="BE56" s="169">
        <f t="shared" si="47"/>
        <v>0.16633537435722473</v>
      </c>
      <c r="BF56" s="169">
        <f t="shared" si="47"/>
        <v>0.16633537435722306</v>
      </c>
      <c r="BG56" s="169">
        <f t="shared" si="47"/>
        <v>0.1663353743572214</v>
      </c>
      <c r="BH56" s="169">
        <f t="shared" si="48"/>
        <v>0.16633537435721973</v>
      </c>
      <c r="BI56" s="169">
        <f t="shared" si="48"/>
        <v>0.16633537435721807</v>
      </c>
      <c r="BJ56" s="169">
        <f t="shared" si="48"/>
        <v>0.16633537435721643</v>
      </c>
      <c r="BK56" s="169">
        <f t="shared" si="48"/>
        <v>0.16633537435721477</v>
      </c>
      <c r="BL56" s="169">
        <f t="shared" si="48"/>
        <v>0.16633537435721307</v>
      </c>
      <c r="BM56" s="169">
        <f t="shared" si="48"/>
        <v>0.16633537435721144</v>
      </c>
      <c r="BN56" s="169">
        <f t="shared" si="48"/>
        <v>0.16633537435720977</v>
      </c>
      <c r="BO56" s="169">
        <f t="shared" si="48"/>
        <v>0.1663353743572081</v>
      </c>
      <c r="BP56" s="169">
        <f t="shared" si="48"/>
        <v>0.16633537435720644</v>
      </c>
      <c r="BQ56" s="169">
        <f t="shared" si="48"/>
        <v>0.16633537435720477</v>
      </c>
      <c r="BR56" s="169">
        <f t="shared" si="49"/>
        <v>0.16633537435720311</v>
      </c>
      <c r="BS56" s="169">
        <f t="shared" si="49"/>
        <v>0.16633537435720147</v>
      </c>
      <c r="BT56" s="169">
        <f t="shared" si="49"/>
        <v>0.16633537435719978</v>
      </c>
      <c r="BU56" s="169">
        <f t="shared" si="49"/>
        <v>0.16633537435719811</v>
      </c>
      <c r="BV56" s="169">
        <f t="shared" si="49"/>
        <v>0.16633537435719647</v>
      </c>
      <c r="BW56" s="169">
        <f t="shared" si="49"/>
        <v>0.16633537435719481</v>
      </c>
      <c r="BX56" s="169">
        <f t="shared" si="49"/>
        <v>0.16633537435719312</v>
      </c>
      <c r="BY56" s="169">
        <f t="shared" si="49"/>
        <v>0.16633537435719148</v>
      </c>
      <c r="BZ56" s="169">
        <f t="shared" si="49"/>
        <v>0.16633537435718984</v>
      </c>
      <c r="CA56" s="169">
        <f t="shared" si="49"/>
        <v>0.16633537435718815</v>
      </c>
      <c r="CB56" s="169">
        <f t="shared" si="50"/>
        <v>0.16633537435718651</v>
      </c>
      <c r="CC56" s="169">
        <f t="shared" si="50"/>
        <v>0.16633537435718485</v>
      </c>
      <c r="CD56" s="169">
        <f t="shared" si="50"/>
        <v>0</v>
      </c>
      <c r="CE56" s="169">
        <f t="shared" si="50"/>
        <v>0</v>
      </c>
      <c r="CF56" s="169">
        <f t="shared" si="50"/>
        <v>0</v>
      </c>
      <c r="CG56" s="169">
        <f t="shared" si="50"/>
        <v>0</v>
      </c>
      <c r="CH56" s="169">
        <f t="shared" si="50"/>
        <v>0</v>
      </c>
    </row>
    <row r="57" spans="3:86" s="36" customFormat="1" outlineLevel="1" x14ac:dyDescent="0.2">
      <c r="C57" s="38"/>
      <c r="E57" s="166"/>
      <c r="F57" s="61">
        <f>Ts_First_Fin_Yr-1+ROWS(F$35:F57)</f>
        <v>2046</v>
      </c>
      <c r="G57" s="175">
        <f t="shared" si="24"/>
        <v>50</v>
      </c>
      <c r="H57" s="171">
        <f t="shared" si="25"/>
        <v>7.2862202400000813</v>
      </c>
      <c r="I57" s="131">
        <f t="shared" si="26"/>
        <v>1E-14</v>
      </c>
      <c r="J57" s="169">
        <f t="shared" si="43"/>
        <v>0</v>
      </c>
      <c r="K57" s="169">
        <f t="shared" si="43"/>
        <v>0</v>
      </c>
      <c r="L57" s="169">
        <f t="shared" si="43"/>
        <v>0</v>
      </c>
      <c r="M57" s="169">
        <f t="shared" si="43"/>
        <v>0</v>
      </c>
      <c r="N57" s="169">
        <f t="shared" si="43"/>
        <v>0</v>
      </c>
      <c r="O57" s="169">
        <f t="shared" si="43"/>
        <v>0</v>
      </c>
      <c r="P57" s="169">
        <f t="shared" si="43"/>
        <v>0</v>
      </c>
      <c r="Q57" s="169">
        <f t="shared" si="43"/>
        <v>0</v>
      </c>
      <c r="R57" s="169">
        <f t="shared" si="43"/>
        <v>0</v>
      </c>
      <c r="S57" s="169">
        <f t="shared" si="43"/>
        <v>0</v>
      </c>
      <c r="T57" s="169">
        <f t="shared" si="44"/>
        <v>0</v>
      </c>
      <c r="U57" s="169">
        <f t="shared" si="44"/>
        <v>0</v>
      </c>
      <c r="V57" s="169">
        <f t="shared" si="44"/>
        <v>0</v>
      </c>
      <c r="W57" s="169">
        <f t="shared" si="44"/>
        <v>0</v>
      </c>
      <c r="X57" s="169">
        <f t="shared" si="44"/>
        <v>0</v>
      </c>
      <c r="Y57" s="169">
        <f t="shared" si="44"/>
        <v>0</v>
      </c>
      <c r="Z57" s="169">
        <f t="shared" si="44"/>
        <v>0</v>
      </c>
      <c r="AA57" s="169">
        <f t="shared" si="44"/>
        <v>0</v>
      </c>
      <c r="AB57" s="169">
        <f t="shared" si="44"/>
        <v>0</v>
      </c>
      <c r="AC57" s="169">
        <f t="shared" si="44"/>
        <v>0</v>
      </c>
      <c r="AD57" s="169">
        <f t="shared" si="45"/>
        <v>0</v>
      </c>
      <c r="AE57" s="169">
        <f t="shared" si="45"/>
        <v>0</v>
      </c>
      <c r="AF57" s="169">
        <f t="shared" si="45"/>
        <v>0</v>
      </c>
      <c r="AG57" s="169">
        <f t="shared" si="45"/>
        <v>0.14584097225690548</v>
      </c>
      <c r="AH57" s="169">
        <f t="shared" si="45"/>
        <v>0.14584097225690404</v>
      </c>
      <c r="AI57" s="169">
        <f t="shared" si="45"/>
        <v>0.14584097225690254</v>
      </c>
      <c r="AJ57" s="169">
        <f t="shared" si="45"/>
        <v>0.1458409722569011</v>
      </c>
      <c r="AK57" s="169">
        <f t="shared" si="45"/>
        <v>0.14584097225689965</v>
      </c>
      <c r="AL57" s="169">
        <f t="shared" si="45"/>
        <v>0.14584097225689818</v>
      </c>
      <c r="AM57" s="169">
        <f t="shared" si="45"/>
        <v>0.14584097225689674</v>
      </c>
      <c r="AN57" s="169">
        <f t="shared" si="46"/>
        <v>0.1458409722568953</v>
      </c>
      <c r="AO57" s="169">
        <f t="shared" si="46"/>
        <v>0.14584097225689382</v>
      </c>
      <c r="AP57" s="169">
        <f t="shared" si="46"/>
        <v>0.14584097225689235</v>
      </c>
      <c r="AQ57" s="169">
        <f t="shared" si="46"/>
        <v>0.14584097225689091</v>
      </c>
      <c r="AR57" s="169">
        <f t="shared" si="46"/>
        <v>0.14584097225688944</v>
      </c>
      <c r="AS57" s="169">
        <f t="shared" si="46"/>
        <v>0.14584097225688797</v>
      </c>
      <c r="AT57" s="169">
        <f t="shared" si="46"/>
        <v>0.14584097225688655</v>
      </c>
      <c r="AU57" s="169">
        <f t="shared" si="46"/>
        <v>0.14584097225688508</v>
      </c>
      <c r="AV57" s="169">
        <f t="shared" si="46"/>
        <v>0.14584097225688361</v>
      </c>
      <c r="AW57" s="169">
        <f t="shared" si="46"/>
        <v>0.14584097225688217</v>
      </c>
      <c r="AX57" s="169">
        <f t="shared" si="47"/>
        <v>0.1458409722568807</v>
      </c>
      <c r="AY57" s="169">
        <f t="shared" si="47"/>
        <v>0.14584097225687923</v>
      </c>
      <c r="AZ57" s="169">
        <f t="shared" si="47"/>
        <v>0.14584097225687778</v>
      </c>
      <c r="BA57" s="169">
        <f t="shared" si="47"/>
        <v>0.14584097225687634</v>
      </c>
      <c r="BB57" s="169">
        <f t="shared" si="47"/>
        <v>0.14584097225687487</v>
      </c>
      <c r="BC57" s="169">
        <f t="shared" si="47"/>
        <v>0.14584097225687342</v>
      </c>
      <c r="BD57" s="169">
        <f t="shared" si="47"/>
        <v>0.14584097225687195</v>
      </c>
      <c r="BE57" s="169">
        <f t="shared" si="47"/>
        <v>0.14584097225687048</v>
      </c>
      <c r="BF57" s="169">
        <f t="shared" si="47"/>
        <v>0.14584097225686904</v>
      </c>
      <c r="BG57" s="169">
        <f t="shared" si="47"/>
        <v>0.14584097225686757</v>
      </c>
      <c r="BH57" s="169">
        <f t="shared" si="48"/>
        <v>0.14584097225686615</v>
      </c>
      <c r="BI57" s="169">
        <f t="shared" si="48"/>
        <v>0.14584097225686468</v>
      </c>
      <c r="BJ57" s="169">
        <f t="shared" si="48"/>
        <v>0.14584097225686321</v>
      </c>
      <c r="BK57" s="169">
        <f t="shared" si="48"/>
        <v>0.14584097225686177</v>
      </c>
      <c r="BL57" s="169">
        <f t="shared" si="48"/>
        <v>0.1458409722568603</v>
      </c>
      <c r="BM57" s="169">
        <f t="shared" si="48"/>
        <v>0.14584097225685883</v>
      </c>
      <c r="BN57" s="169">
        <f t="shared" si="48"/>
        <v>0.14584097225685738</v>
      </c>
      <c r="BO57" s="169">
        <f t="shared" si="48"/>
        <v>0.14584097225685594</v>
      </c>
      <c r="BP57" s="169">
        <f t="shared" si="48"/>
        <v>0.14584097225685447</v>
      </c>
      <c r="BQ57" s="169">
        <f t="shared" si="48"/>
        <v>0.14584097225685302</v>
      </c>
      <c r="BR57" s="169">
        <f t="shared" si="49"/>
        <v>0.14584097225685155</v>
      </c>
      <c r="BS57" s="169">
        <f t="shared" si="49"/>
        <v>0.14584097225685008</v>
      </c>
      <c r="BT57" s="169">
        <f t="shared" si="49"/>
        <v>0.14584097225684864</v>
      </c>
      <c r="BU57" s="169">
        <f t="shared" si="49"/>
        <v>0.14584097225684717</v>
      </c>
      <c r="BV57" s="169">
        <f t="shared" si="49"/>
        <v>0.14584097225684572</v>
      </c>
      <c r="BW57" s="169">
        <f t="shared" si="49"/>
        <v>0.14584097225684428</v>
      </c>
      <c r="BX57" s="169">
        <f t="shared" si="49"/>
        <v>0.14584097225684281</v>
      </c>
      <c r="BY57" s="169">
        <f t="shared" si="49"/>
        <v>0.14584097225684134</v>
      </c>
      <c r="BZ57" s="169">
        <f t="shared" si="49"/>
        <v>0.1458409722568399</v>
      </c>
      <c r="CA57" s="169">
        <f t="shared" si="49"/>
        <v>0.14584097225683845</v>
      </c>
      <c r="CB57" s="169">
        <f t="shared" si="50"/>
        <v>0.14584097225683698</v>
      </c>
      <c r="CC57" s="169">
        <f t="shared" si="50"/>
        <v>0.14584097225683554</v>
      </c>
      <c r="CD57" s="169">
        <f t="shared" si="50"/>
        <v>0.14584097225683409</v>
      </c>
      <c r="CE57" s="169">
        <f t="shared" si="50"/>
        <v>0</v>
      </c>
      <c r="CF57" s="169">
        <f t="shared" si="50"/>
        <v>0</v>
      </c>
      <c r="CG57" s="169">
        <f t="shared" si="50"/>
        <v>0</v>
      </c>
      <c r="CH57" s="169">
        <f t="shared" si="50"/>
        <v>0</v>
      </c>
    </row>
    <row r="58" spans="3:86" s="36" customFormat="1" outlineLevel="1" x14ac:dyDescent="0.2">
      <c r="C58" s="38"/>
      <c r="E58" s="166"/>
      <c r="F58" s="61">
        <f>Ts_First_Fin_Yr-1+ROWS(F$35:F58)</f>
        <v>2047</v>
      </c>
      <c r="G58" s="175">
        <f t="shared" si="24"/>
        <v>50</v>
      </c>
      <c r="H58" s="171">
        <f t="shared" si="25"/>
        <v>6.346419924372241</v>
      </c>
      <c r="I58" s="131">
        <f t="shared" si="26"/>
        <v>1E-14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4"/>
        <v>0</v>
      </c>
      <c r="U58" s="169">
        <f t="shared" si="44"/>
        <v>0</v>
      </c>
      <c r="V58" s="169">
        <f t="shared" si="44"/>
        <v>0</v>
      </c>
      <c r="W58" s="169">
        <f t="shared" si="44"/>
        <v>0</v>
      </c>
      <c r="X58" s="169">
        <f t="shared" si="44"/>
        <v>0</v>
      </c>
      <c r="Y58" s="169">
        <f t="shared" si="44"/>
        <v>0</v>
      </c>
      <c r="Z58" s="169">
        <f t="shared" si="44"/>
        <v>0</v>
      </c>
      <c r="AA58" s="169">
        <f t="shared" si="44"/>
        <v>0</v>
      </c>
      <c r="AB58" s="169">
        <f t="shared" si="44"/>
        <v>0</v>
      </c>
      <c r="AC58" s="169">
        <f t="shared" si="44"/>
        <v>0</v>
      </c>
      <c r="AD58" s="169">
        <f t="shared" si="45"/>
        <v>0</v>
      </c>
      <c r="AE58" s="169">
        <f t="shared" si="45"/>
        <v>0</v>
      </c>
      <c r="AF58" s="169">
        <f t="shared" si="45"/>
        <v>0</v>
      </c>
      <c r="AG58" s="169">
        <f t="shared" si="45"/>
        <v>0</v>
      </c>
      <c r="AH58" s="169">
        <f t="shared" si="45"/>
        <v>0.12702993069573118</v>
      </c>
      <c r="AI58" s="169">
        <f t="shared" si="45"/>
        <v>0.12702993069572993</v>
      </c>
      <c r="AJ58" s="169">
        <f t="shared" si="45"/>
        <v>0.12702993069572863</v>
      </c>
      <c r="AK58" s="169">
        <f t="shared" si="45"/>
        <v>0.12702993069572738</v>
      </c>
      <c r="AL58" s="169">
        <f t="shared" si="45"/>
        <v>0.12702993069572613</v>
      </c>
      <c r="AM58" s="169">
        <f t="shared" si="45"/>
        <v>0.12702993069572482</v>
      </c>
      <c r="AN58" s="169">
        <f t="shared" si="46"/>
        <v>0.12702993069572358</v>
      </c>
      <c r="AO58" s="169">
        <f t="shared" si="46"/>
        <v>0.1270299306957223</v>
      </c>
      <c r="AP58" s="169">
        <f t="shared" si="46"/>
        <v>0.12702993069572102</v>
      </c>
      <c r="AQ58" s="169">
        <f t="shared" si="46"/>
        <v>0.12702993069571974</v>
      </c>
      <c r="AR58" s="169">
        <f t="shared" si="46"/>
        <v>0.1270299306957185</v>
      </c>
      <c r="AS58" s="169">
        <f t="shared" si="46"/>
        <v>0.12702993069571722</v>
      </c>
      <c r="AT58" s="169">
        <f t="shared" si="46"/>
        <v>0.12702993069571594</v>
      </c>
      <c r="AU58" s="169">
        <f t="shared" si="46"/>
        <v>0.12702993069571469</v>
      </c>
      <c r="AV58" s="169">
        <f t="shared" si="46"/>
        <v>0.12702993069571342</v>
      </c>
      <c r="AW58" s="169">
        <f t="shared" si="46"/>
        <v>0.12702993069571214</v>
      </c>
      <c r="AX58" s="169">
        <f t="shared" si="47"/>
        <v>0.12702993069571089</v>
      </c>
      <c r="AY58" s="169">
        <f t="shared" si="47"/>
        <v>0.12702993069570961</v>
      </c>
      <c r="AZ58" s="169">
        <f t="shared" si="47"/>
        <v>0.12702993069570834</v>
      </c>
      <c r="BA58" s="169">
        <f t="shared" si="47"/>
        <v>0.12702993069570706</v>
      </c>
      <c r="BB58" s="169">
        <f t="shared" si="47"/>
        <v>0.12702993069570578</v>
      </c>
      <c r="BC58" s="169">
        <f t="shared" si="47"/>
        <v>0.12702993069570451</v>
      </c>
      <c r="BD58" s="169">
        <f t="shared" si="47"/>
        <v>0.12702993069570326</v>
      </c>
      <c r="BE58" s="169">
        <f t="shared" si="47"/>
        <v>0.12702993069570198</v>
      </c>
      <c r="BF58" s="169">
        <f t="shared" si="47"/>
        <v>0.1270299306957007</v>
      </c>
      <c r="BG58" s="169">
        <f t="shared" si="47"/>
        <v>0.12702993069569946</v>
      </c>
      <c r="BH58" s="169">
        <f t="shared" si="48"/>
        <v>0.12702993069569818</v>
      </c>
      <c r="BI58" s="169">
        <f t="shared" si="48"/>
        <v>0.12702993069569693</v>
      </c>
      <c r="BJ58" s="169">
        <f t="shared" si="48"/>
        <v>0.12702993069569565</v>
      </c>
      <c r="BK58" s="169">
        <f t="shared" si="48"/>
        <v>0.12702993069569438</v>
      </c>
      <c r="BL58" s="169">
        <f t="shared" si="48"/>
        <v>0.1270299306956931</v>
      </c>
      <c r="BM58" s="169">
        <f t="shared" si="48"/>
        <v>0.12702993069569182</v>
      </c>
      <c r="BN58" s="169">
        <f t="shared" si="48"/>
        <v>0.12702993069569055</v>
      </c>
      <c r="BO58" s="169">
        <f t="shared" si="48"/>
        <v>0.1270299306956893</v>
      </c>
      <c r="BP58" s="169">
        <f t="shared" si="48"/>
        <v>0.12702993069568802</v>
      </c>
      <c r="BQ58" s="169">
        <f t="shared" si="48"/>
        <v>0.12702993069568674</v>
      </c>
      <c r="BR58" s="169">
        <f t="shared" si="49"/>
        <v>0.12702993069568549</v>
      </c>
      <c r="BS58" s="169">
        <f t="shared" si="49"/>
        <v>0.12702993069568422</v>
      </c>
      <c r="BT58" s="169">
        <f t="shared" si="49"/>
        <v>0.12702993069568294</v>
      </c>
      <c r="BU58" s="169">
        <f t="shared" si="49"/>
        <v>0.12702993069568169</v>
      </c>
      <c r="BV58" s="169">
        <f t="shared" si="49"/>
        <v>0.12702993069568042</v>
      </c>
      <c r="BW58" s="169">
        <f t="shared" si="49"/>
        <v>0.12702993069567914</v>
      </c>
      <c r="BX58" s="169">
        <f t="shared" si="49"/>
        <v>0.12702993069567786</v>
      </c>
      <c r="BY58" s="169">
        <f t="shared" si="49"/>
        <v>0.12702993069567659</v>
      </c>
      <c r="BZ58" s="169">
        <f t="shared" si="49"/>
        <v>0.12702993069567531</v>
      </c>
      <c r="CA58" s="169">
        <f t="shared" si="49"/>
        <v>0.12702993069567406</v>
      </c>
      <c r="CB58" s="169">
        <f t="shared" si="50"/>
        <v>0.12702993069567281</v>
      </c>
      <c r="CC58" s="169">
        <f t="shared" si="50"/>
        <v>0.12702993069567151</v>
      </c>
      <c r="CD58" s="169">
        <f t="shared" si="50"/>
        <v>0.12702993069567026</v>
      </c>
      <c r="CE58" s="169">
        <f t="shared" si="50"/>
        <v>0.12702993069566901</v>
      </c>
      <c r="CF58" s="169">
        <f t="shared" si="50"/>
        <v>0</v>
      </c>
      <c r="CG58" s="169">
        <f t="shared" si="50"/>
        <v>0</v>
      </c>
      <c r="CH58" s="169">
        <f t="shared" si="50"/>
        <v>0</v>
      </c>
    </row>
    <row r="59" spans="3:86" s="36" customFormat="1" outlineLevel="1" x14ac:dyDescent="0.2">
      <c r="C59" s="38"/>
      <c r="E59" s="166"/>
      <c r="F59" s="61">
        <f>Ts_First_Fin_Yr-1+ROWS(F$35:F59)</f>
        <v>2048</v>
      </c>
      <c r="G59" s="175">
        <f t="shared" si="24"/>
        <v>50</v>
      </c>
      <c r="H59" s="171">
        <f t="shared" si="25"/>
        <v>5.4486699854047842</v>
      </c>
      <c r="I59" s="131">
        <f t="shared" si="26"/>
        <v>1E-14</v>
      </c>
      <c r="J59" s="169">
        <f t="shared" si="43"/>
        <v>0</v>
      </c>
      <c r="K59" s="169">
        <f t="shared" si="43"/>
        <v>0</v>
      </c>
      <c r="L59" s="169">
        <f t="shared" si="43"/>
        <v>0</v>
      </c>
      <c r="M59" s="169">
        <f t="shared" si="43"/>
        <v>0</v>
      </c>
      <c r="N59" s="169">
        <f t="shared" si="43"/>
        <v>0</v>
      </c>
      <c r="O59" s="169">
        <f t="shared" si="43"/>
        <v>0</v>
      </c>
      <c r="P59" s="169">
        <f t="shared" si="43"/>
        <v>0</v>
      </c>
      <c r="Q59" s="169">
        <f t="shared" si="43"/>
        <v>0</v>
      </c>
      <c r="R59" s="169">
        <f t="shared" si="43"/>
        <v>0</v>
      </c>
      <c r="S59" s="169">
        <f t="shared" si="43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A59" s="169">
        <f t="shared" si="44"/>
        <v>0</v>
      </c>
      <c r="AB59" s="169">
        <f t="shared" si="44"/>
        <v>0</v>
      </c>
      <c r="AC59" s="169">
        <f t="shared" si="44"/>
        <v>0</v>
      </c>
      <c r="AD59" s="169">
        <f t="shared" si="45"/>
        <v>0</v>
      </c>
      <c r="AE59" s="169">
        <f t="shared" si="45"/>
        <v>0</v>
      </c>
      <c r="AF59" s="169">
        <f t="shared" si="45"/>
        <v>0</v>
      </c>
      <c r="AG59" s="169">
        <f t="shared" si="45"/>
        <v>0</v>
      </c>
      <c r="AH59" s="169">
        <f t="shared" si="45"/>
        <v>0</v>
      </c>
      <c r="AI59" s="169">
        <f t="shared" si="45"/>
        <v>0.10906056940415018</v>
      </c>
      <c r="AJ59" s="169">
        <f t="shared" si="45"/>
        <v>0.10906056940414911</v>
      </c>
      <c r="AK59" s="169">
        <f t="shared" si="45"/>
        <v>0.10906056940414799</v>
      </c>
      <c r="AL59" s="169">
        <f t="shared" si="45"/>
        <v>0.10906056940414692</v>
      </c>
      <c r="AM59" s="169">
        <f t="shared" si="45"/>
        <v>0.10906056940414584</v>
      </c>
      <c r="AN59" s="169">
        <f t="shared" si="46"/>
        <v>0.10906056940414473</v>
      </c>
      <c r="AO59" s="169">
        <f t="shared" si="46"/>
        <v>0.10906056940414365</v>
      </c>
      <c r="AP59" s="169">
        <f t="shared" si="46"/>
        <v>0.10906056940414256</v>
      </c>
      <c r="AQ59" s="169">
        <f t="shared" si="46"/>
        <v>0.10906056940414147</v>
      </c>
      <c r="AR59" s="169">
        <f t="shared" si="46"/>
        <v>0.10906056940414037</v>
      </c>
      <c r="AS59" s="169">
        <f t="shared" si="46"/>
        <v>0.1090605694041393</v>
      </c>
      <c r="AT59" s="169">
        <f t="shared" si="46"/>
        <v>0.10906056940413821</v>
      </c>
      <c r="AU59" s="169">
        <f t="shared" si="46"/>
        <v>0.10906056940413711</v>
      </c>
      <c r="AV59" s="169">
        <f t="shared" si="46"/>
        <v>0.10906056940413603</v>
      </c>
      <c r="AW59" s="169">
        <f t="shared" si="46"/>
        <v>0.10906056940413493</v>
      </c>
      <c r="AX59" s="169">
        <f t="shared" si="47"/>
        <v>0.10906056940413383</v>
      </c>
      <c r="AY59" s="169">
        <f t="shared" si="47"/>
        <v>0.10906056940413275</v>
      </c>
      <c r="AZ59" s="169">
        <f t="shared" si="47"/>
        <v>0.10906056940413165</v>
      </c>
      <c r="BA59" s="169">
        <f t="shared" si="47"/>
        <v>0.10906056940413056</v>
      </c>
      <c r="BB59" s="169">
        <f t="shared" si="47"/>
        <v>0.10906056940412949</v>
      </c>
      <c r="BC59" s="169">
        <f t="shared" si="47"/>
        <v>0.10906056940412839</v>
      </c>
      <c r="BD59" s="169">
        <f t="shared" si="47"/>
        <v>0.1090605694041273</v>
      </c>
      <c r="BE59" s="169">
        <f t="shared" si="47"/>
        <v>0.10906056940412621</v>
      </c>
      <c r="BF59" s="169">
        <f t="shared" si="47"/>
        <v>0.10906056940412512</v>
      </c>
      <c r="BG59" s="169">
        <f t="shared" si="47"/>
        <v>0.10906056940412402</v>
      </c>
      <c r="BH59" s="169">
        <f t="shared" si="48"/>
        <v>0.10906056940412294</v>
      </c>
      <c r="BI59" s="169">
        <f t="shared" si="48"/>
        <v>0.10906056940412184</v>
      </c>
      <c r="BJ59" s="169">
        <f t="shared" si="48"/>
        <v>0.10906056940412077</v>
      </c>
      <c r="BK59" s="169">
        <f t="shared" si="48"/>
        <v>0.10906056940411968</v>
      </c>
      <c r="BL59" s="169">
        <f t="shared" si="48"/>
        <v>0.10906056940411858</v>
      </c>
      <c r="BM59" s="169">
        <f t="shared" si="48"/>
        <v>0.1090605694041175</v>
      </c>
      <c r="BN59" s="169">
        <f t="shared" si="48"/>
        <v>0.1090605694041164</v>
      </c>
      <c r="BO59" s="169">
        <f t="shared" si="48"/>
        <v>0.10906056940411531</v>
      </c>
      <c r="BP59" s="169">
        <f t="shared" si="48"/>
        <v>0.10906056940411422</v>
      </c>
      <c r="BQ59" s="169">
        <f t="shared" si="48"/>
        <v>0.10906056940411313</v>
      </c>
      <c r="BR59" s="169">
        <f t="shared" si="49"/>
        <v>0.10906056940411203</v>
      </c>
      <c r="BS59" s="169">
        <f t="shared" si="49"/>
        <v>0.10906056940411096</v>
      </c>
      <c r="BT59" s="169">
        <f t="shared" si="49"/>
        <v>0.10906056940410987</v>
      </c>
      <c r="BU59" s="169">
        <f t="shared" si="49"/>
        <v>0.10906056940410877</v>
      </c>
      <c r="BV59" s="169">
        <f t="shared" si="49"/>
        <v>0.10906056940410769</v>
      </c>
      <c r="BW59" s="169">
        <f t="shared" si="49"/>
        <v>0.10906056940410659</v>
      </c>
      <c r="BX59" s="169">
        <f t="shared" si="49"/>
        <v>0.1090605694041055</v>
      </c>
      <c r="BY59" s="169">
        <f t="shared" si="49"/>
        <v>0.10906056940410443</v>
      </c>
      <c r="BZ59" s="169">
        <f t="shared" si="49"/>
        <v>0.10906056940410333</v>
      </c>
      <c r="CA59" s="169">
        <f t="shared" si="49"/>
        <v>0.10906056940410222</v>
      </c>
      <c r="CB59" s="169">
        <f t="shared" si="50"/>
        <v>0.10906056940410115</v>
      </c>
      <c r="CC59" s="169">
        <f t="shared" si="50"/>
        <v>0.10906056940410007</v>
      </c>
      <c r="CD59" s="169">
        <f t="shared" si="50"/>
        <v>0.10906056940409896</v>
      </c>
      <c r="CE59" s="169">
        <f t="shared" si="50"/>
        <v>0.10906056940409788</v>
      </c>
      <c r="CF59" s="169">
        <f t="shared" si="50"/>
        <v>0.10906056940409681</v>
      </c>
      <c r="CG59" s="169">
        <f t="shared" si="50"/>
        <v>0</v>
      </c>
      <c r="CH59" s="169">
        <f t="shared" si="50"/>
        <v>0</v>
      </c>
    </row>
    <row r="60" spans="3:86" s="36" customFormat="1" outlineLevel="1" x14ac:dyDescent="0.2">
      <c r="C60" s="38"/>
      <c r="E60" s="166"/>
      <c r="F60" s="61">
        <f>Ts_First_Fin_Yr-1+ROWS(F$35:F60)</f>
        <v>2049</v>
      </c>
      <c r="G60" s="175">
        <f t="shared" si="24"/>
        <v>50</v>
      </c>
      <c r="H60" s="171">
        <f t="shared" si="25"/>
        <v>4.6132169007489994</v>
      </c>
      <c r="I60" s="131">
        <f t="shared" si="26"/>
        <v>1E-14</v>
      </c>
      <c r="J60" s="169">
        <f t="shared" si="43"/>
        <v>0</v>
      </c>
      <c r="K60" s="169">
        <f t="shared" si="43"/>
        <v>0</v>
      </c>
      <c r="L60" s="169">
        <f t="shared" si="43"/>
        <v>0</v>
      </c>
      <c r="M60" s="169">
        <f t="shared" si="43"/>
        <v>0</v>
      </c>
      <c r="N60" s="169">
        <f t="shared" si="43"/>
        <v>0</v>
      </c>
      <c r="O60" s="169">
        <f t="shared" si="43"/>
        <v>0</v>
      </c>
      <c r="P60" s="169">
        <f t="shared" si="43"/>
        <v>0</v>
      </c>
      <c r="Q60" s="169">
        <f t="shared" si="43"/>
        <v>0</v>
      </c>
      <c r="R60" s="169">
        <f t="shared" si="43"/>
        <v>0</v>
      </c>
      <c r="S60" s="169">
        <f t="shared" si="43"/>
        <v>0</v>
      </c>
      <c r="T60" s="169">
        <f t="shared" si="44"/>
        <v>0</v>
      </c>
      <c r="U60" s="169">
        <f t="shared" si="44"/>
        <v>0</v>
      </c>
      <c r="V60" s="169">
        <f t="shared" si="44"/>
        <v>0</v>
      </c>
      <c r="W60" s="169">
        <f t="shared" si="44"/>
        <v>0</v>
      </c>
      <c r="X60" s="169">
        <f t="shared" si="44"/>
        <v>0</v>
      </c>
      <c r="Y60" s="169">
        <f t="shared" si="44"/>
        <v>0</v>
      </c>
      <c r="Z60" s="169">
        <f t="shared" si="44"/>
        <v>0</v>
      </c>
      <c r="AA60" s="169">
        <f t="shared" si="44"/>
        <v>0</v>
      </c>
      <c r="AB60" s="169">
        <f t="shared" si="44"/>
        <v>0</v>
      </c>
      <c r="AC60" s="169">
        <f t="shared" si="44"/>
        <v>0</v>
      </c>
      <c r="AD60" s="169">
        <f t="shared" si="45"/>
        <v>0</v>
      </c>
      <c r="AE60" s="169">
        <f t="shared" si="45"/>
        <v>0</v>
      </c>
      <c r="AF60" s="169">
        <f t="shared" si="45"/>
        <v>0</v>
      </c>
      <c r="AG60" s="169">
        <f t="shared" si="45"/>
        <v>0</v>
      </c>
      <c r="AH60" s="169">
        <f t="shared" si="45"/>
        <v>0</v>
      </c>
      <c r="AI60" s="169">
        <f t="shared" si="45"/>
        <v>0</v>
      </c>
      <c r="AJ60" s="169">
        <f t="shared" si="45"/>
        <v>9.2338141845299856E-2</v>
      </c>
      <c r="AK60" s="169">
        <f t="shared" si="45"/>
        <v>9.2338141845298941E-2</v>
      </c>
      <c r="AL60" s="169">
        <f t="shared" si="45"/>
        <v>9.2338141845297997E-2</v>
      </c>
      <c r="AM60" s="169">
        <f t="shared" si="45"/>
        <v>9.2338141845297095E-2</v>
      </c>
      <c r="AN60" s="169">
        <f t="shared" si="46"/>
        <v>9.2338141845296179E-2</v>
      </c>
      <c r="AO60" s="169">
        <f t="shared" si="46"/>
        <v>9.2338141845295235E-2</v>
      </c>
      <c r="AP60" s="169">
        <f t="shared" si="46"/>
        <v>9.2338141845294319E-2</v>
      </c>
      <c r="AQ60" s="169">
        <f t="shared" si="46"/>
        <v>9.2338141845293403E-2</v>
      </c>
      <c r="AR60" s="169">
        <f t="shared" si="46"/>
        <v>9.2338141845292473E-2</v>
      </c>
      <c r="AS60" s="169">
        <f t="shared" si="46"/>
        <v>9.2338141845291544E-2</v>
      </c>
      <c r="AT60" s="169">
        <f t="shared" si="46"/>
        <v>9.2338141845290642E-2</v>
      </c>
      <c r="AU60" s="169">
        <f t="shared" si="46"/>
        <v>9.2338141845289712E-2</v>
      </c>
      <c r="AV60" s="169">
        <f t="shared" si="46"/>
        <v>9.2338141845288782E-2</v>
      </c>
      <c r="AW60" s="169">
        <f t="shared" si="46"/>
        <v>9.2338141845287866E-2</v>
      </c>
      <c r="AX60" s="169">
        <f t="shared" si="47"/>
        <v>9.2338141845286936E-2</v>
      </c>
      <c r="AY60" s="169">
        <f t="shared" si="47"/>
        <v>9.2338141845286006E-2</v>
      </c>
      <c r="AZ60" s="169">
        <f t="shared" si="47"/>
        <v>9.2338141845285104E-2</v>
      </c>
      <c r="BA60" s="169">
        <f t="shared" si="47"/>
        <v>9.2338141845284175E-2</v>
      </c>
      <c r="BB60" s="169">
        <f t="shared" si="47"/>
        <v>9.2338141845283245E-2</v>
      </c>
      <c r="BC60" s="169">
        <f t="shared" si="47"/>
        <v>9.2338141845282329E-2</v>
      </c>
      <c r="BD60" s="169">
        <f t="shared" si="47"/>
        <v>9.2338141845281399E-2</v>
      </c>
      <c r="BE60" s="169">
        <f t="shared" si="47"/>
        <v>9.2338141845280469E-2</v>
      </c>
      <c r="BF60" s="169">
        <f t="shared" si="47"/>
        <v>9.2338141845279567E-2</v>
      </c>
      <c r="BG60" s="169">
        <f t="shared" si="47"/>
        <v>9.2338141845278637E-2</v>
      </c>
      <c r="BH60" s="169">
        <f t="shared" si="48"/>
        <v>9.2338141845277708E-2</v>
      </c>
      <c r="BI60" s="169">
        <f t="shared" si="48"/>
        <v>9.2338141845276792E-2</v>
      </c>
      <c r="BJ60" s="169">
        <f t="shared" si="48"/>
        <v>9.2338141845275862E-2</v>
      </c>
      <c r="BK60" s="169">
        <f t="shared" si="48"/>
        <v>9.233814184527496E-2</v>
      </c>
      <c r="BL60" s="169">
        <f t="shared" si="48"/>
        <v>9.233814184527403E-2</v>
      </c>
      <c r="BM60" s="169">
        <f t="shared" si="48"/>
        <v>9.23381418452731E-2</v>
      </c>
      <c r="BN60" s="169">
        <f t="shared" si="48"/>
        <v>9.2338141845272184E-2</v>
      </c>
      <c r="BO60" s="169">
        <f t="shared" si="48"/>
        <v>9.2338141845271254E-2</v>
      </c>
      <c r="BP60" s="169">
        <f t="shared" si="48"/>
        <v>9.2338141845270325E-2</v>
      </c>
      <c r="BQ60" s="169">
        <f t="shared" si="48"/>
        <v>9.2338141845269409E-2</v>
      </c>
      <c r="BR60" s="169">
        <f t="shared" si="49"/>
        <v>9.2338141845268493E-2</v>
      </c>
      <c r="BS60" s="169">
        <f t="shared" si="49"/>
        <v>9.2338141845267563E-2</v>
      </c>
      <c r="BT60" s="169">
        <f t="shared" si="49"/>
        <v>9.2338141845266647E-2</v>
      </c>
      <c r="BU60" s="169">
        <f t="shared" si="49"/>
        <v>9.2338141845265717E-2</v>
      </c>
      <c r="BV60" s="169">
        <f t="shared" si="49"/>
        <v>9.2338141845264787E-2</v>
      </c>
      <c r="BW60" s="169">
        <f t="shared" si="49"/>
        <v>9.2338141845263871E-2</v>
      </c>
      <c r="BX60" s="169">
        <f t="shared" si="49"/>
        <v>9.2338141845262955E-2</v>
      </c>
      <c r="BY60" s="169">
        <f t="shared" si="49"/>
        <v>9.2338141845262026E-2</v>
      </c>
      <c r="BZ60" s="169">
        <f t="shared" si="49"/>
        <v>9.233814184526111E-2</v>
      </c>
      <c r="CA60" s="169">
        <f t="shared" si="49"/>
        <v>9.233814184526018E-2</v>
      </c>
      <c r="CB60" s="169">
        <f t="shared" si="50"/>
        <v>9.233814184525925E-2</v>
      </c>
      <c r="CC60" s="169">
        <f t="shared" si="50"/>
        <v>9.2338141845258334E-2</v>
      </c>
      <c r="CD60" s="169">
        <f t="shared" si="50"/>
        <v>9.2338141845257432E-2</v>
      </c>
      <c r="CE60" s="169">
        <f t="shared" si="50"/>
        <v>9.2338141845256488E-2</v>
      </c>
      <c r="CF60" s="169">
        <f t="shared" si="50"/>
        <v>9.2338141845255572E-2</v>
      </c>
      <c r="CG60" s="169">
        <f t="shared" si="50"/>
        <v>9.2338141845254657E-2</v>
      </c>
      <c r="CH60" s="169">
        <f t="shared" si="50"/>
        <v>0</v>
      </c>
    </row>
    <row r="61" spans="3:86" s="36" customFormat="1" outlineLevel="1" x14ac:dyDescent="0.2">
      <c r="C61" s="38"/>
      <c r="E61" s="166"/>
      <c r="F61" s="61">
        <f>Ts_First_Fin_Yr-1+ROWS(F$35:F61)</f>
        <v>2050</v>
      </c>
      <c r="G61" s="175">
        <f t="shared" si="24"/>
        <v>50</v>
      </c>
      <c r="H61" s="171">
        <f t="shared" si="25"/>
        <v>3.7808786588087986</v>
      </c>
      <c r="I61" s="131">
        <f t="shared" si="26"/>
        <v>1E-14</v>
      </c>
      <c r="J61" s="169">
        <f t="shared" si="43"/>
        <v>0</v>
      </c>
      <c r="K61" s="169">
        <f t="shared" si="43"/>
        <v>0</v>
      </c>
      <c r="L61" s="169">
        <f t="shared" si="43"/>
        <v>0</v>
      </c>
      <c r="M61" s="169">
        <f t="shared" si="43"/>
        <v>0</v>
      </c>
      <c r="N61" s="169">
        <f t="shared" si="43"/>
        <v>0</v>
      </c>
      <c r="O61" s="169">
        <f t="shared" si="43"/>
        <v>0</v>
      </c>
      <c r="P61" s="169">
        <f t="shared" si="43"/>
        <v>0</v>
      </c>
      <c r="Q61" s="169">
        <f t="shared" si="43"/>
        <v>0</v>
      </c>
      <c r="R61" s="169">
        <f t="shared" si="43"/>
        <v>0</v>
      </c>
      <c r="S61" s="169">
        <f t="shared" si="43"/>
        <v>0</v>
      </c>
      <c r="T61" s="169">
        <f t="shared" si="44"/>
        <v>0</v>
      </c>
      <c r="U61" s="169">
        <f t="shared" si="44"/>
        <v>0</v>
      </c>
      <c r="V61" s="169">
        <f t="shared" si="44"/>
        <v>0</v>
      </c>
      <c r="W61" s="169">
        <f t="shared" si="44"/>
        <v>0</v>
      </c>
      <c r="X61" s="169">
        <f t="shared" si="44"/>
        <v>0</v>
      </c>
      <c r="Y61" s="169">
        <f t="shared" si="44"/>
        <v>0</v>
      </c>
      <c r="Z61" s="169">
        <f t="shared" si="44"/>
        <v>0</v>
      </c>
      <c r="AA61" s="169">
        <f t="shared" si="44"/>
        <v>0</v>
      </c>
      <c r="AB61" s="169">
        <f t="shared" si="44"/>
        <v>0</v>
      </c>
      <c r="AC61" s="169">
        <f t="shared" si="44"/>
        <v>0</v>
      </c>
      <c r="AD61" s="169">
        <f t="shared" si="45"/>
        <v>0</v>
      </c>
      <c r="AE61" s="169">
        <f t="shared" si="45"/>
        <v>0</v>
      </c>
      <c r="AF61" s="169">
        <f t="shared" si="45"/>
        <v>0</v>
      </c>
      <c r="AG61" s="169">
        <f t="shared" si="45"/>
        <v>0</v>
      </c>
      <c r="AH61" s="169">
        <f t="shared" si="45"/>
        <v>0</v>
      </c>
      <c r="AI61" s="169">
        <f t="shared" si="45"/>
        <v>0</v>
      </c>
      <c r="AJ61" s="169">
        <f t="shared" si="45"/>
        <v>0</v>
      </c>
      <c r="AK61" s="169">
        <f t="shared" si="45"/>
        <v>7.5678060973086075E-2</v>
      </c>
      <c r="AL61" s="169">
        <f t="shared" si="45"/>
        <v>7.5678060973085326E-2</v>
      </c>
      <c r="AM61" s="169">
        <f t="shared" si="45"/>
        <v>7.5678060973084549E-2</v>
      </c>
      <c r="AN61" s="169">
        <f t="shared" si="46"/>
        <v>7.5678060973083799E-2</v>
      </c>
      <c r="AO61" s="169">
        <f t="shared" si="46"/>
        <v>7.567806097308305E-2</v>
      </c>
      <c r="AP61" s="169">
        <f t="shared" si="46"/>
        <v>7.5678060973082273E-2</v>
      </c>
      <c r="AQ61" s="169">
        <f t="shared" si="46"/>
        <v>7.5678060973081537E-2</v>
      </c>
      <c r="AR61" s="169">
        <f t="shared" si="46"/>
        <v>7.5678060973080788E-2</v>
      </c>
      <c r="AS61" s="169">
        <f t="shared" si="46"/>
        <v>7.5678060973080025E-2</v>
      </c>
      <c r="AT61" s="169">
        <f t="shared" si="46"/>
        <v>7.5678060973079261E-2</v>
      </c>
      <c r="AU61" s="169">
        <f t="shared" si="46"/>
        <v>7.5678060973078512E-2</v>
      </c>
      <c r="AV61" s="169">
        <f t="shared" si="46"/>
        <v>7.5678060973077749E-2</v>
      </c>
      <c r="AW61" s="169">
        <f t="shared" si="46"/>
        <v>7.5678060973076999E-2</v>
      </c>
      <c r="AX61" s="169">
        <f t="shared" si="47"/>
        <v>7.567806097307625E-2</v>
      </c>
      <c r="AY61" s="169">
        <f t="shared" si="47"/>
        <v>7.5678060973075487E-2</v>
      </c>
      <c r="AZ61" s="169">
        <f t="shared" si="47"/>
        <v>7.5678060973074723E-2</v>
      </c>
      <c r="BA61" s="169">
        <f t="shared" si="47"/>
        <v>7.5678060973073974E-2</v>
      </c>
      <c r="BB61" s="169">
        <f t="shared" si="47"/>
        <v>7.5678060973073211E-2</v>
      </c>
      <c r="BC61" s="169">
        <f t="shared" si="47"/>
        <v>7.5678060973072461E-2</v>
      </c>
      <c r="BD61" s="169">
        <f t="shared" si="47"/>
        <v>7.5678060973071712E-2</v>
      </c>
      <c r="BE61" s="169">
        <f t="shared" si="47"/>
        <v>7.5678060973070949E-2</v>
      </c>
      <c r="BF61" s="169">
        <f t="shared" si="47"/>
        <v>7.5678060973070185E-2</v>
      </c>
      <c r="BG61" s="169">
        <f t="shared" si="47"/>
        <v>7.5678060973069436E-2</v>
      </c>
      <c r="BH61" s="169">
        <f t="shared" si="48"/>
        <v>7.5678060973068673E-2</v>
      </c>
      <c r="BI61" s="169">
        <f t="shared" si="48"/>
        <v>7.5678060973067909E-2</v>
      </c>
      <c r="BJ61" s="169">
        <f t="shared" si="48"/>
        <v>7.5678060973067174E-2</v>
      </c>
      <c r="BK61" s="169">
        <f t="shared" si="48"/>
        <v>7.5678060973066411E-2</v>
      </c>
      <c r="BL61" s="169">
        <f t="shared" si="48"/>
        <v>7.5678060973065661E-2</v>
      </c>
      <c r="BM61" s="169">
        <f t="shared" si="48"/>
        <v>7.5678060973064898E-2</v>
      </c>
      <c r="BN61" s="169">
        <f t="shared" si="48"/>
        <v>7.5678060973064135E-2</v>
      </c>
      <c r="BO61" s="169">
        <f t="shared" si="48"/>
        <v>7.5678060973063385E-2</v>
      </c>
      <c r="BP61" s="169">
        <f t="shared" si="48"/>
        <v>7.5678060973062636E-2</v>
      </c>
      <c r="BQ61" s="169">
        <f t="shared" si="48"/>
        <v>7.5678060973061873E-2</v>
      </c>
      <c r="BR61" s="169">
        <f t="shared" si="49"/>
        <v>7.5678060973061123E-2</v>
      </c>
      <c r="BS61" s="169">
        <f t="shared" si="49"/>
        <v>7.567806097306036E-2</v>
      </c>
      <c r="BT61" s="169">
        <f t="shared" si="49"/>
        <v>7.5678060973059597E-2</v>
      </c>
      <c r="BU61" s="169">
        <f t="shared" si="49"/>
        <v>7.5678060973058847E-2</v>
      </c>
      <c r="BV61" s="169">
        <f t="shared" si="49"/>
        <v>7.5678060973058098E-2</v>
      </c>
      <c r="BW61" s="169">
        <f t="shared" si="49"/>
        <v>7.5678060973057334E-2</v>
      </c>
      <c r="BX61" s="169">
        <f t="shared" si="49"/>
        <v>7.5678060973056585E-2</v>
      </c>
      <c r="BY61" s="169">
        <f t="shared" si="49"/>
        <v>7.5678060973055822E-2</v>
      </c>
      <c r="BZ61" s="169">
        <f t="shared" si="49"/>
        <v>7.5678060973055059E-2</v>
      </c>
      <c r="CA61" s="169">
        <f t="shared" si="49"/>
        <v>7.5678060973054309E-2</v>
      </c>
      <c r="CB61" s="169">
        <f t="shared" si="50"/>
        <v>7.5678060973053546E-2</v>
      </c>
      <c r="CC61" s="169">
        <f t="shared" si="50"/>
        <v>7.5678060973052796E-2</v>
      </c>
      <c r="CD61" s="169">
        <f t="shared" si="50"/>
        <v>7.5678060973052047E-2</v>
      </c>
      <c r="CE61" s="169">
        <f t="shared" si="50"/>
        <v>7.5678060973051298E-2</v>
      </c>
      <c r="CF61" s="169">
        <f t="shared" si="50"/>
        <v>7.567806097305052E-2</v>
      </c>
      <c r="CG61" s="169">
        <f t="shared" si="50"/>
        <v>7.5678060973049771E-2</v>
      </c>
      <c r="CH61" s="169">
        <f t="shared" si="50"/>
        <v>7.5678060973049022E-2</v>
      </c>
    </row>
    <row r="62" spans="3:86" s="36" customFormat="1" outlineLevel="1" x14ac:dyDescent="0.2">
      <c r="C62" s="38"/>
      <c r="E62" s="166"/>
      <c r="F62" s="61">
        <f>Ts_First_Fin_Yr-1+ROWS(F$35:F62)</f>
        <v>2051</v>
      </c>
      <c r="G62" s="175">
        <f t="shared" si="24"/>
        <v>50</v>
      </c>
      <c r="H62" s="171">
        <f t="shared" si="25"/>
        <v>3.5472654551400153</v>
      </c>
      <c r="I62" s="131">
        <f t="shared" si="26"/>
        <v>1E-14</v>
      </c>
      <c r="J62" s="169">
        <f t="shared" si="43"/>
        <v>0</v>
      </c>
      <c r="K62" s="169">
        <f t="shared" si="43"/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69">
        <f t="shared" si="43"/>
        <v>0</v>
      </c>
      <c r="R62" s="169">
        <f t="shared" si="43"/>
        <v>0</v>
      </c>
      <c r="S62" s="169">
        <f t="shared" si="43"/>
        <v>0</v>
      </c>
      <c r="T62" s="169">
        <f t="shared" si="44"/>
        <v>0</v>
      </c>
      <c r="U62" s="169">
        <f t="shared" si="44"/>
        <v>0</v>
      </c>
      <c r="V62" s="169">
        <f t="shared" si="44"/>
        <v>0</v>
      </c>
      <c r="W62" s="169">
        <f t="shared" si="44"/>
        <v>0</v>
      </c>
      <c r="X62" s="169">
        <f t="shared" si="44"/>
        <v>0</v>
      </c>
      <c r="Y62" s="169">
        <f t="shared" si="44"/>
        <v>0</v>
      </c>
      <c r="Z62" s="169">
        <f t="shared" si="44"/>
        <v>0</v>
      </c>
      <c r="AA62" s="169">
        <f t="shared" si="44"/>
        <v>0</v>
      </c>
      <c r="AB62" s="169">
        <f t="shared" si="44"/>
        <v>0</v>
      </c>
      <c r="AC62" s="169">
        <f t="shared" si="44"/>
        <v>0</v>
      </c>
      <c r="AD62" s="169">
        <f t="shared" si="45"/>
        <v>0</v>
      </c>
      <c r="AE62" s="169">
        <f t="shared" si="45"/>
        <v>0</v>
      </c>
      <c r="AF62" s="169">
        <f t="shared" si="45"/>
        <v>0</v>
      </c>
      <c r="AG62" s="169">
        <f t="shared" si="45"/>
        <v>0</v>
      </c>
      <c r="AH62" s="169">
        <f t="shared" si="45"/>
        <v>0</v>
      </c>
      <c r="AI62" s="169">
        <f t="shared" si="45"/>
        <v>0</v>
      </c>
      <c r="AJ62" s="169">
        <f t="shared" si="45"/>
        <v>0</v>
      </c>
      <c r="AK62" s="169">
        <f t="shared" si="45"/>
        <v>0</v>
      </c>
      <c r="AL62" s="169">
        <f t="shared" si="45"/>
        <v>7.1002059475345811E-2</v>
      </c>
      <c r="AM62" s="169">
        <f t="shared" si="45"/>
        <v>7.1002059475345103E-2</v>
      </c>
      <c r="AN62" s="169">
        <f t="shared" si="46"/>
        <v>7.1002059475344381E-2</v>
      </c>
      <c r="AO62" s="169">
        <f t="shared" si="46"/>
        <v>7.1002059475343673E-2</v>
      </c>
      <c r="AP62" s="169">
        <f t="shared" si="46"/>
        <v>7.100205947534298E-2</v>
      </c>
      <c r="AQ62" s="169">
        <f t="shared" si="46"/>
        <v>7.1002059475342244E-2</v>
      </c>
      <c r="AR62" s="169">
        <f t="shared" si="46"/>
        <v>7.100205947534155E-2</v>
      </c>
      <c r="AS62" s="169">
        <f t="shared" si="46"/>
        <v>7.1002059475340842E-2</v>
      </c>
      <c r="AT62" s="169">
        <f t="shared" si="46"/>
        <v>7.1002059475340135E-2</v>
      </c>
      <c r="AU62" s="169">
        <f t="shared" si="46"/>
        <v>7.1002059475339413E-2</v>
      </c>
      <c r="AV62" s="169">
        <f t="shared" si="46"/>
        <v>7.1002059475338719E-2</v>
      </c>
      <c r="AW62" s="169">
        <f t="shared" si="46"/>
        <v>7.1002059475337997E-2</v>
      </c>
      <c r="AX62" s="169">
        <f t="shared" si="47"/>
        <v>7.100205947533729E-2</v>
      </c>
      <c r="AY62" s="169">
        <f t="shared" si="47"/>
        <v>7.1002059475336582E-2</v>
      </c>
      <c r="AZ62" s="169">
        <f t="shared" si="47"/>
        <v>7.1002059475335874E-2</v>
      </c>
      <c r="BA62" s="169">
        <f t="shared" si="47"/>
        <v>7.1002059475335152E-2</v>
      </c>
      <c r="BB62" s="169">
        <f t="shared" si="47"/>
        <v>7.1002059475334459E-2</v>
      </c>
      <c r="BC62" s="169">
        <f t="shared" si="47"/>
        <v>7.1002059475333737E-2</v>
      </c>
      <c r="BD62" s="169">
        <f t="shared" si="47"/>
        <v>7.1002059475333029E-2</v>
      </c>
      <c r="BE62" s="169">
        <f t="shared" si="47"/>
        <v>7.1002059475332321E-2</v>
      </c>
      <c r="BF62" s="169">
        <f t="shared" si="47"/>
        <v>7.1002059475331614E-2</v>
      </c>
      <c r="BG62" s="169">
        <f t="shared" si="47"/>
        <v>7.1002059475330906E-2</v>
      </c>
      <c r="BH62" s="169">
        <f t="shared" si="48"/>
        <v>7.1002059475330198E-2</v>
      </c>
      <c r="BI62" s="169">
        <f t="shared" si="48"/>
        <v>7.100205947532949E-2</v>
      </c>
      <c r="BJ62" s="169">
        <f t="shared" si="48"/>
        <v>7.1002059475328769E-2</v>
      </c>
      <c r="BK62" s="169">
        <f t="shared" si="48"/>
        <v>7.1002059475328075E-2</v>
      </c>
      <c r="BL62" s="169">
        <f t="shared" si="48"/>
        <v>7.1002059475327353E-2</v>
      </c>
      <c r="BM62" s="169">
        <f t="shared" si="48"/>
        <v>7.1002059475326659E-2</v>
      </c>
      <c r="BN62" s="169">
        <f t="shared" si="48"/>
        <v>7.1002059475325938E-2</v>
      </c>
      <c r="BO62" s="169">
        <f t="shared" si="48"/>
        <v>7.100205947532523E-2</v>
      </c>
      <c r="BP62" s="169">
        <f t="shared" si="48"/>
        <v>7.1002059475324522E-2</v>
      </c>
      <c r="BQ62" s="169">
        <f t="shared" si="48"/>
        <v>7.1002059475323814E-2</v>
      </c>
      <c r="BR62" s="169">
        <f t="shared" si="49"/>
        <v>7.1002059475323093E-2</v>
      </c>
      <c r="BS62" s="169">
        <f t="shared" si="49"/>
        <v>7.1002059475322399E-2</v>
      </c>
      <c r="BT62" s="169">
        <f t="shared" si="49"/>
        <v>7.1002059475321677E-2</v>
      </c>
      <c r="BU62" s="169">
        <f t="shared" si="49"/>
        <v>7.1002059475320969E-2</v>
      </c>
      <c r="BV62" s="169">
        <f t="shared" si="49"/>
        <v>7.1002059475320262E-2</v>
      </c>
      <c r="BW62" s="169">
        <f t="shared" si="49"/>
        <v>7.1002059475319554E-2</v>
      </c>
      <c r="BX62" s="169">
        <f t="shared" si="49"/>
        <v>7.1002059475318846E-2</v>
      </c>
      <c r="BY62" s="169">
        <f t="shared" si="49"/>
        <v>7.1002059475318138E-2</v>
      </c>
      <c r="BZ62" s="169">
        <f t="shared" si="49"/>
        <v>7.1002059475317431E-2</v>
      </c>
      <c r="CA62" s="169">
        <f t="shared" si="49"/>
        <v>7.1002059475316709E-2</v>
      </c>
      <c r="CB62" s="169">
        <f t="shared" si="50"/>
        <v>7.1002059475316015E-2</v>
      </c>
      <c r="CC62" s="169">
        <f t="shared" si="50"/>
        <v>7.1002059475315293E-2</v>
      </c>
      <c r="CD62" s="169">
        <f t="shared" si="50"/>
        <v>7.1002059475314586E-2</v>
      </c>
      <c r="CE62" s="169">
        <f t="shared" si="50"/>
        <v>7.1002059475313878E-2</v>
      </c>
      <c r="CF62" s="169">
        <f t="shared" si="50"/>
        <v>7.1002059475313184E-2</v>
      </c>
      <c r="CG62" s="169">
        <f t="shared" si="50"/>
        <v>7.1002059475312448E-2</v>
      </c>
      <c r="CH62" s="169">
        <f t="shared" si="50"/>
        <v>7.1002059475311755E-2</v>
      </c>
    </row>
    <row r="63" spans="3:86" s="36" customFormat="1" outlineLevel="1" x14ac:dyDescent="0.2">
      <c r="C63" s="38"/>
      <c r="E63" s="166"/>
      <c r="F63" s="61">
        <f>Ts_First_Fin_Yr-1+ROWS(F$35:F63)</f>
        <v>2052</v>
      </c>
      <c r="G63" s="175">
        <f t="shared" si="24"/>
        <v>50</v>
      </c>
      <c r="H63" s="171">
        <f t="shared" si="25"/>
        <v>3.6204642589562335</v>
      </c>
      <c r="I63" s="131">
        <f t="shared" si="26"/>
        <v>1E-14</v>
      </c>
      <c r="J63" s="169">
        <f t="shared" si="43"/>
        <v>0</v>
      </c>
      <c r="K63" s="169">
        <f t="shared" si="43"/>
        <v>0</v>
      </c>
      <c r="L63" s="169">
        <f t="shared" si="43"/>
        <v>0</v>
      </c>
      <c r="M63" s="169">
        <f t="shared" si="43"/>
        <v>0</v>
      </c>
      <c r="N63" s="169">
        <f t="shared" si="43"/>
        <v>0</v>
      </c>
      <c r="O63" s="169">
        <f t="shared" si="43"/>
        <v>0</v>
      </c>
      <c r="P63" s="169">
        <f t="shared" si="43"/>
        <v>0</v>
      </c>
      <c r="Q63" s="169">
        <f t="shared" si="43"/>
        <v>0</v>
      </c>
      <c r="R63" s="169">
        <f t="shared" si="43"/>
        <v>0</v>
      </c>
      <c r="S63" s="169">
        <f t="shared" si="43"/>
        <v>0</v>
      </c>
      <c r="T63" s="169">
        <f t="shared" si="44"/>
        <v>0</v>
      </c>
      <c r="U63" s="169">
        <f t="shared" si="44"/>
        <v>0</v>
      </c>
      <c r="V63" s="169">
        <f t="shared" si="44"/>
        <v>0</v>
      </c>
      <c r="W63" s="169">
        <f t="shared" si="44"/>
        <v>0</v>
      </c>
      <c r="X63" s="169">
        <f t="shared" si="44"/>
        <v>0</v>
      </c>
      <c r="Y63" s="169">
        <f t="shared" si="44"/>
        <v>0</v>
      </c>
      <c r="Z63" s="169">
        <f t="shared" si="44"/>
        <v>0</v>
      </c>
      <c r="AA63" s="169">
        <f t="shared" si="44"/>
        <v>0</v>
      </c>
      <c r="AB63" s="169">
        <f t="shared" si="44"/>
        <v>0</v>
      </c>
      <c r="AC63" s="169">
        <f t="shared" si="44"/>
        <v>0</v>
      </c>
      <c r="AD63" s="169">
        <f t="shared" si="45"/>
        <v>0</v>
      </c>
      <c r="AE63" s="169">
        <f t="shared" si="45"/>
        <v>0</v>
      </c>
      <c r="AF63" s="169">
        <f t="shared" si="45"/>
        <v>0</v>
      </c>
      <c r="AG63" s="169">
        <f t="shared" si="45"/>
        <v>0</v>
      </c>
      <c r="AH63" s="169">
        <f t="shared" si="45"/>
        <v>0</v>
      </c>
      <c r="AI63" s="169">
        <f t="shared" si="45"/>
        <v>0</v>
      </c>
      <c r="AJ63" s="169">
        <f t="shared" si="45"/>
        <v>0</v>
      </c>
      <c r="AK63" s="169">
        <f t="shared" si="45"/>
        <v>0</v>
      </c>
      <c r="AL63" s="169">
        <f t="shared" si="45"/>
        <v>0</v>
      </c>
      <c r="AM63" s="169">
        <f t="shared" si="45"/>
        <v>7.2467206611304402E-2</v>
      </c>
      <c r="AN63" s="169">
        <f t="shared" si="46"/>
        <v>7.2467206611303694E-2</v>
      </c>
      <c r="AO63" s="169">
        <f t="shared" si="46"/>
        <v>7.2467206611302945E-2</v>
      </c>
      <c r="AP63" s="169">
        <f t="shared" si="46"/>
        <v>7.2467206611302237E-2</v>
      </c>
      <c r="AQ63" s="169">
        <f t="shared" si="46"/>
        <v>7.2467206611301516E-2</v>
      </c>
      <c r="AR63" s="169">
        <f t="shared" si="46"/>
        <v>7.246720661130078E-2</v>
      </c>
      <c r="AS63" s="169">
        <f t="shared" si="46"/>
        <v>7.2467206611300058E-2</v>
      </c>
      <c r="AT63" s="169">
        <f t="shared" si="46"/>
        <v>7.2467206611299351E-2</v>
      </c>
      <c r="AU63" s="169">
        <f t="shared" si="46"/>
        <v>7.2467206611298615E-2</v>
      </c>
      <c r="AV63" s="169">
        <f t="shared" si="46"/>
        <v>7.2467206611297894E-2</v>
      </c>
      <c r="AW63" s="169">
        <f t="shared" si="46"/>
        <v>7.2467206611297172E-2</v>
      </c>
      <c r="AX63" s="169">
        <f t="shared" si="47"/>
        <v>7.246720661129645E-2</v>
      </c>
      <c r="AY63" s="169">
        <f t="shared" si="47"/>
        <v>7.2467206611295715E-2</v>
      </c>
      <c r="AZ63" s="169">
        <f t="shared" si="47"/>
        <v>7.2467206611295007E-2</v>
      </c>
      <c r="BA63" s="169">
        <f t="shared" si="47"/>
        <v>7.2467206611294271E-2</v>
      </c>
      <c r="BB63" s="169">
        <f t="shared" si="47"/>
        <v>7.246720661129355E-2</v>
      </c>
      <c r="BC63" s="169">
        <f t="shared" si="47"/>
        <v>7.2467206611292828E-2</v>
      </c>
      <c r="BD63" s="169">
        <f t="shared" si="47"/>
        <v>7.2467206611292093E-2</v>
      </c>
      <c r="BE63" s="169">
        <f t="shared" si="47"/>
        <v>7.2467206611291371E-2</v>
      </c>
      <c r="BF63" s="169">
        <f t="shared" si="47"/>
        <v>7.2467206611290649E-2</v>
      </c>
      <c r="BG63" s="169">
        <f t="shared" si="47"/>
        <v>7.2467206611289928E-2</v>
      </c>
      <c r="BH63" s="169">
        <f t="shared" si="48"/>
        <v>7.2467206611289192E-2</v>
      </c>
      <c r="BI63" s="169">
        <f t="shared" si="48"/>
        <v>7.2467206611288484E-2</v>
      </c>
      <c r="BJ63" s="169">
        <f t="shared" si="48"/>
        <v>7.2467206611287749E-2</v>
      </c>
      <c r="BK63" s="169">
        <f t="shared" si="48"/>
        <v>7.2467206611287027E-2</v>
      </c>
      <c r="BL63" s="169">
        <f t="shared" si="48"/>
        <v>7.2467206611286306E-2</v>
      </c>
      <c r="BM63" s="169">
        <f t="shared" si="48"/>
        <v>7.2467206611285584E-2</v>
      </c>
      <c r="BN63" s="169">
        <f t="shared" si="48"/>
        <v>7.2467206611284862E-2</v>
      </c>
      <c r="BO63" s="169">
        <f t="shared" si="48"/>
        <v>7.2467206611284141E-2</v>
      </c>
      <c r="BP63" s="169">
        <f t="shared" si="48"/>
        <v>7.2467206611283405E-2</v>
      </c>
      <c r="BQ63" s="169">
        <f t="shared" si="48"/>
        <v>7.2467206611282697E-2</v>
      </c>
      <c r="BR63" s="169">
        <f t="shared" si="49"/>
        <v>7.2467206611281962E-2</v>
      </c>
      <c r="BS63" s="169">
        <f t="shared" si="49"/>
        <v>7.246720661128124E-2</v>
      </c>
      <c r="BT63" s="169">
        <f t="shared" si="49"/>
        <v>7.2467206611280519E-2</v>
      </c>
      <c r="BU63" s="169">
        <f t="shared" si="49"/>
        <v>7.2467206611279783E-2</v>
      </c>
      <c r="BV63" s="169">
        <f t="shared" si="49"/>
        <v>7.2467206611279061E-2</v>
      </c>
      <c r="BW63" s="169">
        <f t="shared" si="49"/>
        <v>7.246720661127834E-2</v>
      </c>
      <c r="BX63" s="169">
        <f t="shared" si="49"/>
        <v>7.2467206611277618E-2</v>
      </c>
      <c r="BY63" s="169">
        <f t="shared" si="49"/>
        <v>7.2467206611276883E-2</v>
      </c>
      <c r="BZ63" s="169">
        <f t="shared" si="49"/>
        <v>7.2467206611276175E-2</v>
      </c>
      <c r="CA63" s="169">
        <f t="shared" si="49"/>
        <v>7.2467206611275439E-2</v>
      </c>
      <c r="CB63" s="169">
        <f t="shared" si="50"/>
        <v>7.2467206611274718E-2</v>
      </c>
      <c r="CC63" s="169">
        <f t="shared" si="50"/>
        <v>7.2467206611273996E-2</v>
      </c>
      <c r="CD63" s="169">
        <f t="shared" si="50"/>
        <v>7.2467206611273274E-2</v>
      </c>
      <c r="CE63" s="169">
        <f t="shared" si="50"/>
        <v>7.2467206611272539E-2</v>
      </c>
      <c r="CF63" s="169">
        <f t="shared" si="50"/>
        <v>7.2467206611271831E-2</v>
      </c>
      <c r="CG63" s="169">
        <f t="shared" si="50"/>
        <v>7.2467206611271109E-2</v>
      </c>
      <c r="CH63" s="169">
        <f t="shared" si="50"/>
        <v>7.2467206611270374E-2</v>
      </c>
    </row>
    <row r="64" spans="3:86" s="36" customFormat="1" outlineLevel="1" x14ac:dyDescent="0.2">
      <c r="C64" s="38"/>
      <c r="E64" s="166"/>
      <c r="F64" s="61">
        <f>Ts_First_Fin_Yr-1+ROWS(F$35:F64)</f>
        <v>2053</v>
      </c>
      <c r="G64" s="175">
        <f t="shared" si="24"/>
        <v>50</v>
      </c>
      <c r="H64" s="171">
        <f t="shared" si="25"/>
        <v>3.5036576571218423</v>
      </c>
      <c r="I64" s="131">
        <f t="shared" si="26"/>
        <v>1E-14</v>
      </c>
      <c r="J64" s="169">
        <f t="shared" si="43"/>
        <v>0</v>
      </c>
      <c r="K64" s="169">
        <f t="shared" si="43"/>
        <v>0</v>
      </c>
      <c r="L64" s="169">
        <f t="shared" si="43"/>
        <v>0</v>
      </c>
      <c r="M64" s="169">
        <f t="shared" si="43"/>
        <v>0</v>
      </c>
      <c r="N64" s="169">
        <f t="shared" si="43"/>
        <v>0</v>
      </c>
      <c r="O64" s="169">
        <f t="shared" si="43"/>
        <v>0</v>
      </c>
      <c r="P64" s="169">
        <f t="shared" si="43"/>
        <v>0</v>
      </c>
      <c r="Q64" s="169">
        <f t="shared" si="43"/>
        <v>0</v>
      </c>
      <c r="R64" s="169">
        <f t="shared" si="43"/>
        <v>0</v>
      </c>
      <c r="S64" s="169">
        <f t="shared" si="43"/>
        <v>0</v>
      </c>
      <c r="T64" s="169">
        <f t="shared" si="44"/>
        <v>0</v>
      </c>
      <c r="U64" s="169">
        <f t="shared" si="44"/>
        <v>0</v>
      </c>
      <c r="V64" s="169">
        <f t="shared" si="44"/>
        <v>0</v>
      </c>
      <c r="W64" s="169">
        <f t="shared" si="44"/>
        <v>0</v>
      </c>
      <c r="X64" s="169">
        <f t="shared" si="44"/>
        <v>0</v>
      </c>
      <c r="Y64" s="169">
        <f t="shared" si="44"/>
        <v>0</v>
      </c>
      <c r="Z64" s="169">
        <f t="shared" si="44"/>
        <v>0</v>
      </c>
      <c r="AA64" s="169">
        <f t="shared" si="44"/>
        <v>0</v>
      </c>
      <c r="AB64" s="169">
        <f t="shared" si="44"/>
        <v>0</v>
      </c>
      <c r="AC64" s="169">
        <f t="shared" si="44"/>
        <v>0</v>
      </c>
      <c r="AD64" s="169">
        <f t="shared" si="45"/>
        <v>0</v>
      </c>
      <c r="AE64" s="169">
        <f t="shared" si="45"/>
        <v>0</v>
      </c>
      <c r="AF64" s="169">
        <f t="shared" si="45"/>
        <v>0</v>
      </c>
      <c r="AG64" s="169">
        <f t="shared" si="45"/>
        <v>0</v>
      </c>
      <c r="AH64" s="169">
        <f t="shared" si="45"/>
        <v>0</v>
      </c>
      <c r="AI64" s="169">
        <f t="shared" si="45"/>
        <v>0</v>
      </c>
      <c r="AJ64" s="169">
        <f t="shared" si="45"/>
        <v>0</v>
      </c>
      <c r="AK64" s="169">
        <f t="shared" si="45"/>
        <v>0</v>
      </c>
      <c r="AL64" s="169">
        <f t="shared" si="45"/>
        <v>0</v>
      </c>
      <c r="AM64" s="169">
        <f t="shared" si="45"/>
        <v>0</v>
      </c>
      <c r="AN64" s="169">
        <f t="shared" si="46"/>
        <v>7.0129205862434291E-2</v>
      </c>
      <c r="AO64" s="169">
        <f t="shared" si="46"/>
        <v>7.0129205862433597E-2</v>
      </c>
      <c r="AP64" s="169">
        <f t="shared" si="46"/>
        <v>7.0129205862432875E-2</v>
      </c>
      <c r="AQ64" s="169">
        <f t="shared" si="46"/>
        <v>7.0129205862432181E-2</v>
      </c>
      <c r="AR64" s="169">
        <f t="shared" si="46"/>
        <v>7.0129205862431487E-2</v>
      </c>
      <c r="AS64" s="169">
        <f t="shared" si="46"/>
        <v>7.0129205862430766E-2</v>
      </c>
      <c r="AT64" s="169">
        <f t="shared" si="46"/>
        <v>7.0129205862430072E-2</v>
      </c>
      <c r="AU64" s="169">
        <f t="shared" si="46"/>
        <v>7.0129205862429392E-2</v>
      </c>
      <c r="AV64" s="169">
        <f t="shared" si="46"/>
        <v>7.0129205862428684E-2</v>
      </c>
      <c r="AW64" s="169">
        <f t="shared" si="46"/>
        <v>7.0129205862427976E-2</v>
      </c>
      <c r="AX64" s="169">
        <f t="shared" si="47"/>
        <v>7.0129205862427282E-2</v>
      </c>
      <c r="AY64" s="169">
        <f t="shared" si="47"/>
        <v>7.0129205862426575E-2</v>
      </c>
      <c r="AZ64" s="169">
        <f t="shared" si="47"/>
        <v>7.0129205862425867E-2</v>
      </c>
      <c r="BA64" s="169">
        <f t="shared" si="47"/>
        <v>7.0129205862425173E-2</v>
      </c>
      <c r="BB64" s="169">
        <f t="shared" si="47"/>
        <v>7.0129205862424479E-2</v>
      </c>
      <c r="BC64" s="169">
        <f t="shared" si="47"/>
        <v>7.0129205862423771E-2</v>
      </c>
      <c r="BD64" s="169">
        <f t="shared" si="47"/>
        <v>7.0129205862423077E-2</v>
      </c>
      <c r="BE64" s="169">
        <f t="shared" si="47"/>
        <v>7.012920586242237E-2</v>
      </c>
      <c r="BF64" s="169">
        <f t="shared" si="47"/>
        <v>7.0129205862421662E-2</v>
      </c>
      <c r="BG64" s="169">
        <f t="shared" si="47"/>
        <v>7.0129205862420968E-2</v>
      </c>
      <c r="BH64" s="169">
        <f t="shared" si="48"/>
        <v>7.0129205862420274E-2</v>
      </c>
      <c r="BI64" s="169">
        <f t="shared" si="48"/>
        <v>7.0129205862419566E-2</v>
      </c>
      <c r="BJ64" s="169">
        <f t="shared" si="48"/>
        <v>7.0129205862418872E-2</v>
      </c>
      <c r="BK64" s="169">
        <f t="shared" si="48"/>
        <v>7.0129205862418165E-2</v>
      </c>
      <c r="BL64" s="169">
        <f t="shared" si="48"/>
        <v>7.0129205862417457E-2</v>
      </c>
      <c r="BM64" s="169">
        <f t="shared" si="48"/>
        <v>7.0129205862416763E-2</v>
      </c>
      <c r="BN64" s="169">
        <f t="shared" si="48"/>
        <v>7.0129205862416069E-2</v>
      </c>
      <c r="BO64" s="169">
        <f t="shared" si="48"/>
        <v>7.0129205862415375E-2</v>
      </c>
      <c r="BP64" s="169">
        <f t="shared" si="48"/>
        <v>7.0129205862414667E-2</v>
      </c>
      <c r="BQ64" s="169">
        <f t="shared" si="48"/>
        <v>7.012920586241396E-2</v>
      </c>
      <c r="BR64" s="169">
        <f t="shared" si="49"/>
        <v>7.0129205862413266E-2</v>
      </c>
      <c r="BS64" s="169">
        <f t="shared" si="49"/>
        <v>7.0129205862412558E-2</v>
      </c>
      <c r="BT64" s="169">
        <f t="shared" si="49"/>
        <v>7.012920586241185E-2</v>
      </c>
      <c r="BU64" s="169">
        <f t="shared" si="49"/>
        <v>7.012920586241117E-2</v>
      </c>
      <c r="BV64" s="169">
        <f t="shared" si="49"/>
        <v>7.0129205862410463E-2</v>
      </c>
      <c r="BW64" s="169">
        <f t="shared" si="49"/>
        <v>7.0129205862409755E-2</v>
      </c>
      <c r="BX64" s="169">
        <f t="shared" si="49"/>
        <v>7.0129205862409061E-2</v>
      </c>
      <c r="BY64" s="169">
        <f t="shared" si="49"/>
        <v>7.0129205862408353E-2</v>
      </c>
      <c r="BZ64" s="169">
        <f t="shared" si="49"/>
        <v>7.0129205862407645E-2</v>
      </c>
      <c r="CA64" s="169">
        <f t="shared" si="49"/>
        <v>7.0129205862406951E-2</v>
      </c>
      <c r="CB64" s="169">
        <f t="shared" si="50"/>
        <v>7.0129205862406258E-2</v>
      </c>
      <c r="CC64" s="169">
        <f t="shared" si="50"/>
        <v>7.012920586240555E-2</v>
      </c>
      <c r="CD64" s="169">
        <f t="shared" si="50"/>
        <v>7.0129205862404856E-2</v>
      </c>
      <c r="CE64" s="169">
        <f t="shared" si="50"/>
        <v>7.0129205862404148E-2</v>
      </c>
      <c r="CF64" s="169">
        <f t="shared" si="50"/>
        <v>7.012920586240344E-2</v>
      </c>
      <c r="CG64" s="169">
        <f t="shared" si="50"/>
        <v>7.0129205862402746E-2</v>
      </c>
      <c r="CH64" s="169">
        <f t="shared" si="50"/>
        <v>7.0129205862402053E-2</v>
      </c>
    </row>
    <row r="65" spans="3:86" s="36" customFormat="1" outlineLevel="1" x14ac:dyDescent="0.2">
      <c r="C65" s="38"/>
      <c r="E65" s="166"/>
      <c r="F65" s="61">
        <f>Ts_First_Fin_Yr-1+ROWS(F$35:F65)</f>
        <v>2054</v>
      </c>
      <c r="G65" s="175">
        <f t="shared" si="24"/>
        <v>50</v>
      </c>
      <c r="H65" s="171">
        <f t="shared" si="25"/>
        <v>3.5394783483510555</v>
      </c>
      <c r="I65" s="131">
        <f t="shared" si="26"/>
        <v>1E-14</v>
      </c>
      <c r="J65" s="169">
        <f t="shared" ref="J65:S74" si="51">IF($F65&gt;=J$9,0,IF(J$9&lt;=($F65+$G65),(1-$I65)^(J$9-$F65-1)*$I65/(1-(1-$I65)^$G65),0)*$H65)</f>
        <v>0</v>
      </c>
      <c r="K65" s="169">
        <f t="shared" si="51"/>
        <v>0</v>
      </c>
      <c r="L65" s="169">
        <f t="shared" si="51"/>
        <v>0</v>
      </c>
      <c r="M65" s="169">
        <f t="shared" si="51"/>
        <v>0</v>
      </c>
      <c r="N65" s="169">
        <f t="shared" si="51"/>
        <v>0</v>
      </c>
      <c r="O65" s="169">
        <f t="shared" si="51"/>
        <v>0</v>
      </c>
      <c r="P65" s="169">
        <f t="shared" si="51"/>
        <v>0</v>
      </c>
      <c r="Q65" s="169">
        <f t="shared" si="51"/>
        <v>0</v>
      </c>
      <c r="R65" s="169">
        <f t="shared" si="51"/>
        <v>0</v>
      </c>
      <c r="S65" s="169">
        <f t="shared" si="51"/>
        <v>0</v>
      </c>
      <c r="T65" s="169">
        <f t="shared" ref="T65:AC74" si="52">IF($F65&gt;=T$9,0,IF(T$9&lt;=($F65+$G65),(1-$I65)^(T$9-$F65-1)*$I65/(1-(1-$I65)^$G65),0)*$H65)</f>
        <v>0</v>
      </c>
      <c r="U65" s="169">
        <f t="shared" si="52"/>
        <v>0</v>
      </c>
      <c r="V65" s="169">
        <f t="shared" si="52"/>
        <v>0</v>
      </c>
      <c r="W65" s="169">
        <f t="shared" si="52"/>
        <v>0</v>
      </c>
      <c r="X65" s="169">
        <f t="shared" si="52"/>
        <v>0</v>
      </c>
      <c r="Y65" s="169">
        <f t="shared" si="52"/>
        <v>0</v>
      </c>
      <c r="Z65" s="169">
        <f t="shared" si="52"/>
        <v>0</v>
      </c>
      <c r="AA65" s="169">
        <f t="shared" si="52"/>
        <v>0</v>
      </c>
      <c r="AB65" s="169">
        <f t="shared" si="52"/>
        <v>0</v>
      </c>
      <c r="AC65" s="169">
        <f t="shared" si="52"/>
        <v>0</v>
      </c>
      <c r="AD65" s="169">
        <f t="shared" ref="AD65:AM74" si="53">IF($F65&gt;=AD$9,0,IF(AD$9&lt;=($F65+$G65),(1-$I65)^(AD$9-$F65-1)*$I65/(1-(1-$I65)^$G65),0)*$H65)</f>
        <v>0</v>
      </c>
      <c r="AE65" s="169">
        <f t="shared" si="53"/>
        <v>0</v>
      </c>
      <c r="AF65" s="169">
        <f t="shared" si="53"/>
        <v>0</v>
      </c>
      <c r="AG65" s="169">
        <f t="shared" si="53"/>
        <v>0</v>
      </c>
      <c r="AH65" s="169">
        <f t="shared" si="53"/>
        <v>0</v>
      </c>
      <c r="AI65" s="169">
        <f t="shared" si="53"/>
        <v>0</v>
      </c>
      <c r="AJ65" s="169">
        <f t="shared" si="53"/>
        <v>0</v>
      </c>
      <c r="AK65" s="169">
        <f t="shared" si="53"/>
        <v>0</v>
      </c>
      <c r="AL65" s="169">
        <f t="shared" si="53"/>
        <v>0</v>
      </c>
      <c r="AM65" s="169">
        <f t="shared" si="53"/>
        <v>0</v>
      </c>
      <c r="AN65" s="169">
        <f t="shared" ref="AN65:AW74" si="54">IF($F65&gt;=AN$9,0,IF(AN$9&lt;=($F65+$G65),(1-$I65)^(AN$9-$F65-1)*$I65/(1-(1-$I65)^$G65),0)*$H65)</f>
        <v>0</v>
      </c>
      <c r="AO65" s="169">
        <f t="shared" si="54"/>
        <v>7.084619275875445E-2</v>
      </c>
      <c r="AP65" s="169">
        <f t="shared" si="54"/>
        <v>7.0846192758753757E-2</v>
      </c>
      <c r="AQ65" s="169">
        <f t="shared" si="54"/>
        <v>7.0846192758753035E-2</v>
      </c>
      <c r="AR65" s="169">
        <f t="shared" si="54"/>
        <v>7.0846192758752327E-2</v>
      </c>
      <c r="AS65" s="169">
        <f t="shared" si="54"/>
        <v>7.0846192758751633E-2</v>
      </c>
      <c r="AT65" s="169">
        <f t="shared" si="54"/>
        <v>7.0846192758750898E-2</v>
      </c>
      <c r="AU65" s="169">
        <f t="shared" si="54"/>
        <v>7.0846192758750204E-2</v>
      </c>
      <c r="AV65" s="169">
        <f t="shared" si="54"/>
        <v>7.084619275874951E-2</v>
      </c>
      <c r="AW65" s="169">
        <f t="shared" si="54"/>
        <v>7.0846192758748788E-2</v>
      </c>
      <c r="AX65" s="169">
        <f t="shared" ref="AX65:BG74" si="55">IF($F65&gt;=AX$9,0,IF(AX$9&lt;=($F65+$G65),(1-$I65)^(AX$9-$F65-1)*$I65/(1-(1-$I65)^$G65),0)*$H65)</f>
        <v>7.0846192758748081E-2</v>
      </c>
      <c r="AY65" s="169">
        <f t="shared" si="55"/>
        <v>7.0846192758747373E-2</v>
      </c>
      <c r="AZ65" s="169">
        <f t="shared" si="55"/>
        <v>7.0846192758746665E-2</v>
      </c>
      <c r="BA65" s="169">
        <f t="shared" si="55"/>
        <v>7.0846192758745957E-2</v>
      </c>
      <c r="BB65" s="169">
        <f t="shared" si="55"/>
        <v>7.0846192758745249E-2</v>
      </c>
      <c r="BC65" s="169">
        <f t="shared" si="55"/>
        <v>7.0846192758744542E-2</v>
      </c>
      <c r="BD65" s="169">
        <f t="shared" si="55"/>
        <v>7.0846192758743834E-2</v>
      </c>
      <c r="BE65" s="169">
        <f t="shared" si="55"/>
        <v>7.0846192758743126E-2</v>
      </c>
      <c r="BF65" s="169">
        <f t="shared" si="55"/>
        <v>7.0846192758742418E-2</v>
      </c>
      <c r="BG65" s="169">
        <f t="shared" si="55"/>
        <v>7.0846192758741711E-2</v>
      </c>
      <c r="BH65" s="169">
        <f t="shared" ref="BH65:BQ74" si="56">IF($F65&gt;=BH$9,0,IF(BH$9&lt;=($F65+$G65),(1-$I65)^(BH$9-$F65-1)*$I65/(1-(1-$I65)^$G65),0)*$H65)</f>
        <v>7.0846192758741003E-2</v>
      </c>
      <c r="BI65" s="169">
        <f t="shared" si="56"/>
        <v>7.0846192758740295E-2</v>
      </c>
      <c r="BJ65" s="169">
        <f t="shared" si="56"/>
        <v>7.0846192758739587E-2</v>
      </c>
      <c r="BK65" s="169">
        <f t="shared" si="56"/>
        <v>7.084619275873888E-2</v>
      </c>
      <c r="BL65" s="169">
        <f t="shared" si="56"/>
        <v>7.0846192758738172E-2</v>
      </c>
      <c r="BM65" s="169">
        <f t="shared" si="56"/>
        <v>7.0846192758737464E-2</v>
      </c>
      <c r="BN65" s="169">
        <f t="shared" si="56"/>
        <v>7.0846192758736756E-2</v>
      </c>
      <c r="BO65" s="169">
        <f t="shared" si="56"/>
        <v>7.0846192758736048E-2</v>
      </c>
      <c r="BP65" s="169">
        <f t="shared" si="56"/>
        <v>7.0846192758735341E-2</v>
      </c>
      <c r="BQ65" s="169">
        <f t="shared" si="56"/>
        <v>7.0846192758734633E-2</v>
      </c>
      <c r="BR65" s="169">
        <f t="shared" ref="BR65:CA74" si="57">IF($F65&gt;=BR$9,0,IF(BR$9&lt;=($F65+$G65),(1-$I65)^(BR$9-$F65-1)*$I65/(1-(1-$I65)^$G65),0)*$H65)</f>
        <v>7.0846192758733925E-2</v>
      </c>
      <c r="BS65" s="169">
        <f t="shared" si="57"/>
        <v>7.0846192758733217E-2</v>
      </c>
      <c r="BT65" s="169">
        <f t="shared" si="57"/>
        <v>7.084619275873251E-2</v>
      </c>
      <c r="BU65" s="169">
        <f t="shared" si="57"/>
        <v>7.0846192758731802E-2</v>
      </c>
      <c r="BV65" s="169">
        <f t="shared" si="57"/>
        <v>7.0846192758731094E-2</v>
      </c>
      <c r="BW65" s="169">
        <f t="shared" si="57"/>
        <v>7.0846192758730386E-2</v>
      </c>
      <c r="BX65" s="169">
        <f t="shared" si="57"/>
        <v>7.0846192758729679E-2</v>
      </c>
      <c r="BY65" s="169">
        <f t="shared" si="57"/>
        <v>7.0846192758728971E-2</v>
      </c>
      <c r="BZ65" s="169">
        <f t="shared" si="57"/>
        <v>7.0846192758728263E-2</v>
      </c>
      <c r="CA65" s="169">
        <f t="shared" si="57"/>
        <v>7.0846192758727541E-2</v>
      </c>
      <c r="CB65" s="169">
        <f t="shared" ref="CB65:CH74" si="58">IF($F65&gt;=CB$9,0,IF(CB$9&lt;=($F65+$G65),(1-$I65)^(CB$9-$F65-1)*$I65/(1-(1-$I65)^$G65),0)*$H65)</f>
        <v>7.0846192758726848E-2</v>
      </c>
      <c r="CC65" s="169">
        <f t="shared" si="58"/>
        <v>7.084619275872614E-2</v>
      </c>
      <c r="CD65" s="169">
        <f t="shared" si="58"/>
        <v>7.0846192758725418E-2</v>
      </c>
      <c r="CE65" s="169">
        <f t="shared" si="58"/>
        <v>7.0846192758724724E-2</v>
      </c>
      <c r="CF65" s="169">
        <f t="shared" si="58"/>
        <v>7.0846192758724016E-2</v>
      </c>
      <c r="CG65" s="169">
        <f t="shared" si="58"/>
        <v>7.0846192758723295E-2</v>
      </c>
      <c r="CH65" s="169">
        <f t="shared" si="58"/>
        <v>7.0846192758722601E-2</v>
      </c>
    </row>
    <row r="66" spans="3:86" s="36" customFormat="1" outlineLevel="1" x14ac:dyDescent="0.2">
      <c r="C66" s="38"/>
      <c r="E66" s="166"/>
      <c r="F66" s="61">
        <f>Ts_First_Fin_Yr-1+ROWS(F$35:F66)</f>
        <v>2055</v>
      </c>
      <c r="G66" s="175">
        <f t="shared" si="24"/>
        <v>50</v>
      </c>
      <c r="H66" s="171">
        <f t="shared" si="25"/>
        <v>3.5893158318003966</v>
      </c>
      <c r="I66" s="131">
        <f t="shared" si="26"/>
        <v>1E-14</v>
      </c>
      <c r="J66" s="169">
        <f t="shared" si="51"/>
        <v>0</v>
      </c>
      <c r="K66" s="169">
        <f t="shared" si="51"/>
        <v>0</v>
      </c>
      <c r="L66" s="169">
        <f t="shared" si="51"/>
        <v>0</v>
      </c>
      <c r="M66" s="169">
        <f t="shared" si="51"/>
        <v>0</v>
      </c>
      <c r="N66" s="169">
        <f t="shared" si="51"/>
        <v>0</v>
      </c>
      <c r="O66" s="169">
        <f t="shared" si="51"/>
        <v>0</v>
      </c>
      <c r="P66" s="169">
        <f t="shared" si="51"/>
        <v>0</v>
      </c>
      <c r="Q66" s="169">
        <f t="shared" si="51"/>
        <v>0</v>
      </c>
      <c r="R66" s="169">
        <f t="shared" si="51"/>
        <v>0</v>
      </c>
      <c r="S66" s="169">
        <f t="shared" si="51"/>
        <v>0</v>
      </c>
      <c r="T66" s="169">
        <f t="shared" si="52"/>
        <v>0</v>
      </c>
      <c r="U66" s="169">
        <f t="shared" si="52"/>
        <v>0</v>
      </c>
      <c r="V66" s="169">
        <f t="shared" si="52"/>
        <v>0</v>
      </c>
      <c r="W66" s="169">
        <f t="shared" si="52"/>
        <v>0</v>
      </c>
      <c r="X66" s="169">
        <f t="shared" si="52"/>
        <v>0</v>
      </c>
      <c r="Y66" s="169">
        <f t="shared" si="52"/>
        <v>0</v>
      </c>
      <c r="Z66" s="169">
        <f t="shared" si="52"/>
        <v>0</v>
      </c>
      <c r="AA66" s="169">
        <f t="shared" si="52"/>
        <v>0</v>
      </c>
      <c r="AB66" s="169">
        <f t="shared" si="52"/>
        <v>0</v>
      </c>
      <c r="AC66" s="169">
        <f t="shared" si="52"/>
        <v>0</v>
      </c>
      <c r="AD66" s="169">
        <f t="shared" si="53"/>
        <v>0</v>
      </c>
      <c r="AE66" s="169">
        <f t="shared" si="53"/>
        <v>0</v>
      </c>
      <c r="AF66" s="169">
        <f t="shared" si="53"/>
        <v>0</v>
      </c>
      <c r="AG66" s="169">
        <f t="shared" si="53"/>
        <v>0</v>
      </c>
      <c r="AH66" s="169">
        <f t="shared" si="53"/>
        <v>0</v>
      </c>
      <c r="AI66" s="169">
        <f t="shared" si="53"/>
        <v>0</v>
      </c>
      <c r="AJ66" s="169">
        <f t="shared" si="53"/>
        <v>0</v>
      </c>
      <c r="AK66" s="169">
        <f t="shared" si="53"/>
        <v>0</v>
      </c>
      <c r="AL66" s="169">
        <f t="shared" si="53"/>
        <v>0</v>
      </c>
      <c r="AM66" s="169">
        <f t="shared" si="53"/>
        <v>0</v>
      </c>
      <c r="AN66" s="169">
        <f t="shared" si="54"/>
        <v>0</v>
      </c>
      <c r="AO66" s="169">
        <f t="shared" si="54"/>
        <v>0</v>
      </c>
      <c r="AP66" s="169">
        <f t="shared" si="54"/>
        <v>7.1843739744939059E-2</v>
      </c>
      <c r="AQ66" s="169">
        <f t="shared" si="54"/>
        <v>7.1843739744938351E-2</v>
      </c>
      <c r="AR66" s="169">
        <f t="shared" si="54"/>
        <v>7.1843739744937615E-2</v>
      </c>
      <c r="AS66" s="169">
        <f t="shared" si="54"/>
        <v>7.1843739744936908E-2</v>
      </c>
      <c r="AT66" s="169">
        <f t="shared" si="54"/>
        <v>7.18437397449362E-2</v>
      </c>
      <c r="AU66" s="169">
        <f t="shared" si="54"/>
        <v>7.1843739744935464E-2</v>
      </c>
      <c r="AV66" s="169">
        <f t="shared" si="54"/>
        <v>7.1843739744934743E-2</v>
      </c>
      <c r="AW66" s="169">
        <f t="shared" si="54"/>
        <v>7.1843739744934035E-2</v>
      </c>
      <c r="AX66" s="169">
        <f t="shared" si="55"/>
        <v>7.1843739744933313E-2</v>
      </c>
      <c r="AY66" s="169">
        <f t="shared" si="55"/>
        <v>7.1843739744932592E-2</v>
      </c>
      <c r="AZ66" s="169">
        <f t="shared" si="55"/>
        <v>7.1843739744931884E-2</v>
      </c>
      <c r="BA66" s="169">
        <f t="shared" si="55"/>
        <v>7.1843739744931162E-2</v>
      </c>
      <c r="BB66" s="169">
        <f t="shared" si="55"/>
        <v>7.184373974493044E-2</v>
      </c>
      <c r="BC66" s="169">
        <f t="shared" si="55"/>
        <v>7.1843739744929733E-2</v>
      </c>
      <c r="BD66" s="169">
        <f t="shared" si="55"/>
        <v>7.1843739744929011E-2</v>
      </c>
      <c r="BE66" s="169">
        <f t="shared" si="55"/>
        <v>7.1843739744928289E-2</v>
      </c>
      <c r="BF66" s="169">
        <f t="shared" si="55"/>
        <v>7.1843739744927582E-2</v>
      </c>
      <c r="BG66" s="169">
        <f t="shared" si="55"/>
        <v>7.184373974492686E-2</v>
      </c>
      <c r="BH66" s="169">
        <f t="shared" si="56"/>
        <v>7.1843739744926124E-2</v>
      </c>
      <c r="BI66" s="169">
        <f t="shared" si="56"/>
        <v>7.1843739744925417E-2</v>
      </c>
      <c r="BJ66" s="169">
        <f t="shared" si="56"/>
        <v>7.1843739744924695E-2</v>
      </c>
      <c r="BK66" s="169">
        <f t="shared" si="56"/>
        <v>7.1843739744923973E-2</v>
      </c>
      <c r="BL66" s="169">
        <f t="shared" si="56"/>
        <v>7.1843739744923266E-2</v>
      </c>
      <c r="BM66" s="169">
        <f t="shared" si="56"/>
        <v>7.1843739744922544E-2</v>
      </c>
      <c r="BN66" s="169">
        <f t="shared" si="56"/>
        <v>7.1843739744921822E-2</v>
      </c>
      <c r="BO66" s="169">
        <f t="shared" si="56"/>
        <v>7.1843739744921115E-2</v>
      </c>
      <c r="BP66" s="169">
        <f t="shared" si="56"/>
        <v>7.1843739744920393E-2</v>
      </c>
      <c r="BQ66" s="169">
        <f t="shared" si="56"/>
        <v>7.1843739744919685E-2</v>
      </c>
      <c r="BR66" s="169">
        <f t="shared" si="57"/>
        <v>7.1843739744918964E-2</v>
      </c>
      <c r="BS66" s="169">
        <f t="shared" si="57"/>
        <v>7.1843739744918242E-2</v>
      </c>
      <c r="BT66" s="169">
        <f t="shared" si="57"/>
        <v>7.184373974491752E-2</v>
      </c>
      <c r="BU66" s="169">
        <f t="shared" si="57"/>
        <v>7.1843739744916799E-2</v>
      </c>
      <c r="BV66" s="169">
        <f t="shared" si="57"/>
        <v>7.1843739744916077E-2</v>
      </c>
      <c r="BW66" s="169">
        <f t="shared" si="57"/>
        <v>7.1843739744915369E-2</v>
      </c>
      <c r="BX66" s="169">
        <f t="shared" si="57"/>
        <v>7.1843739744914648E-2</v>
      </c>
      <c r="BY66" s="169">
        <f t="shared" si="57"/>
        <v>7.1843739744913926E-2</v>
      </c>
      <c r="BZ66" s="169">
        <f t="shared" si="57"/>
        <v>7.1843739744913218E-2</v>
      </c>
      <c r="CA66" s="169">
        <f t="shared" si="57"/>
        <v>7.1843739744912496E-2</v>
      </c>
      <c r="CB66" s="169">
        <f t="shared" si="58"/>
        <v>7.1843739744911775E-2</v>
      </c>
      <c r="CC66" s="169">
        <f t="shared" si="58"/>
        <v>7.1843739744911067E-2</v>
      </c>
      <c r="CD66" s="169">
        <f t="shared" si="58"/>
        <v>7.1843739744910345E-2</v>
      </c>
      <c r="CE66" s="169">
        <f t="shared" si="58"/>
        <v>7.1843739744909624E-2</v>
      </c>
      <c r="CF66" s="169">
        <f t="shared" si="58"/>
        <v>7.1843739744908902E-2</v>
      </c>
      <c r="CG66" s="169">
        <f t="shared" si="58"/>
        <v>7.184373974490818E-2</v>
      </c>
      <c r="CH66" s="169">
        <f t="shared" si="58"/>
        <v>7.1843739744907459E-2</v>
      </c>
    </row>
    <row r="67" spans="3:86" s="36" customFormat="1" outlineLevel="1" x14ac:dyDescent="0.2">
      <c r="C67" s="38"/>
      <c r="E67" s="166"/>
      <c r="F67" s="61">
        <f>Ts_First_Fin_Yr-1+ROWS(F$35:F67)</f>
        <v>2056</v>
      </c>
      <c r="G67" s="175">
        <f t="shared" ref="G67:G98" si="59">IF(OR(AND(F67&lt;=Ts_Last_Yr_Current_Fcast,IF(G$28=G$30,G$28)),AND(F67&gt;Ts_Last_Yr_Current_Fcast,IF(G$28=G$31,G$28))),G$27-F67+1,$G$21)</f>
        <v>50</v>
      </c>
      <c r="H67" s="171">
        <f t="shared" ref="H67:H98" si="60">INDEX($J$19:$CH$19,MATCH($F67,$J$9:$CH$9,0))</f>
        <v>3.6360384725341528</v>
      </c>
      <c r="I67" s="131">
        <f t="shared" ref="I67:I98" si="61">IF(F67&lt;=Ts_Last_Yr_Current_Fcast,$G$25,$G$26)*$G$23*$G$22+Ts_Min_Shape_Factor</f>
        <v>1E-14</v>
      </c>
      <c r="J67" s="169">
        <f t="shared" si="51"/>
        <v>0</v>
      </c>
      <c r="K67" s="169">
        <f t="shared" si="51"/>
        <v>0</v>
      </c>
      <c r="L67" s="169">
        <f t="shared" si="51"/>
        <v>0</v>
      </c>
      <c r="M67" s="169">
        <f t="shared" si="51"/>
        <v>0</v>
      </c>
      <c r="N67" s="169">
        <f t="shared" si="51"/>
        <v>0</v>
      </c>
      <c r="O67" s="169">
        <f t="shared" si="51"/>
        <v>0</v>
      </c>
      <c r="P67" s="169">
        <f t="shared" si="51"/>
        <v>0</v>
      </c>
      <c r="Q67" s="169">
        <f t="shared" si="51"/>
        <v>0</v>
      </c>
      <c r="R67" s="169">
        <f t="shared" si="51"/>
        <v>0</v>
      </c>
      <c r="S67" s="169">
        <f t="shared" si="51"/>
        <v>0</v>
      </c>
      <c r="T67" s="169">
        <f t="shared" si="52"/>
        <v>0</v>
      </c>
      <c r="U67" s="169">
        <f t="shared" si="52"/>
        <v>0</v>
      </c>
      <c r="V67" s="169">
        <f t="shared" si="52"/>
        <v>0</v>
      </c>
      <c r="W67" s="169">
        <f t="shared" si="52"/>
        <v>0</v>
      </c>
      <c r="X67" s="169">
        <f t="shared" si="52"/>
        <v>0</v>
      </c>
      <c r="Y67" s="169">
        <f t="shared" si="52"/>
        <v>0</v>
      </c>
      <c r="Z67" s="169">
        <f t="shared" si="52"/>
        <v>0</v>
      </c>
      <c r="AA67" s="169">
        <f t="shared" si="52"/>
        <v>0</v>
      </c>
      <c r="AB67" s="169">
        <f t="shared" si="52"/>
        <v>0</v>
      </c>
      <c r="AC67" s="169">
        <f t="shared" si="52"/>
        <v>0</v>
      </c>
      <c r="AD67" s="169">
        <f t="shared" si="53"/>
        <v>0</v>
      </c>
      <c r="AE67" s="169">
        <f t="shared" si="53"/>
        <v>0</v>
      </c>
      <c r="AF67" s="169">
        <f t="shared" si="53"/>
        <v>0</v>
      </c>
      <c r="AG67" s="169">
        <f t="shared" si="53"/>
        <v>0</v>
      </c>
      <c r="AH67" s="169">
        <f t="shared" si="53"/>
        <v>0</v>
      </c>
      <c r="AI67" s="169">
        <f t="shared" si="53"/>
        <v>0</v>
      </c>
      <c r="AJ67" s="169">
        <f t="shared" si="53"/>
        <v>0</v>
      </c>
      <c r="AK67" s="169">
        <f t="shared" si="53"/>
        <v>0</v>
      </c>
      <c r="AL67" s="169">
        <f t="shared" si="53"/>
        <v>0</v>
      </c>
      <c r="AM67" s="169">
        <f t="shared" si="53"/>
        <v>0</v>
      </c>
      <c r="AN67" s="169">
        <f t="shared" si="54"/>
        <v>0</v>
      </c>
      <c r="AO67" s="169">
        <f t="shared" si="54"/>
        <v>0</v>
      </c>
      <c r="AP67" s="169">
        <f t="shared" si="54"/>
        <v>0</v>
      </c>
      <c r="AQ67" s="169">
        <f t="shared" si="54"/>
        <v>7.2778940044487109E-2</v>
      </c>
      <c r="AR67" s="169">
        <f t="shared" si="54"/>
        <v>7.2778940044486387E-2</v>
      </c>
      <c r="AS67" s="169">
        <f t="shared" si="54"/>
        <v>7.2778940044485638E-2</v>
      </c>
      <c r="AT67" s="169">
        <f t="shared" si="54"/>
        <v>7.2778940044484916E-2</v>
      </c>
      <c r="AU67" s="169">
        <f t="shared" si="54"/>
        <v>7.2778940044484194E-2</v>
      </c>
      <c r="AV67" s="169">
        <f t="shared" si="54"/>
        <v>7.2778940044483459E-2</v>
      </c>
      <c r="AW67" s="169">
        <f t="shared" si="54"/>
        <v>7.2778940044482737E-2</v>
      </c>
      <c r="AX67" s="169">
        <f t="shared" si="55"/>
        <v>7.2778940044482016E-2</v>
      </c>
      <c r="AY67" s="169">
        <f t="shared" si="55"/>
        <v>7.277894004448128E-2</v>
      </c>
      <c r="AZ67" s="169">
        <f t="shared" si="55"/>
        <v>7.2778940044480558E-2</v>
      </c>
      <c r="BA67" s="169">
        <f t="shared" si="55"/>
        <v>7.2778940044479837E-2</v>
      </c>
      <c r="BB67" s="169">
        <f t="shared" si="55"/>
        <v>7.2778940044479101E-2</v>
      </c>
      <c r="BC67" s="169">
        <f t="shared" si="55"/>
        <v>7.2778940044478366E-2</v>
      </c>
      <c r="BD67" s="169">
        <f t="shared" si="55"/>
        <v>7.2778940044477658E-2</v>
      </c>
      <c r="BE67" s="169">
        <f t="shared" si="55"/>
        <v>7.2778940044476922E-2</v>
      </c>
      <c r="BF67" s="169">
        <f t="shared" si="55"/>
        <v>7.2778940044476187E-2</v>
      </c>
      <c r="BG67" s="169">
        <f t="shared" si="55"/>
        <v>7.2778940044475465E-2</v>
      </c>
      <c r="BH67" s="169">
        <f t="shared" si="56"/>
        <v>7.2778940044474744E-2</v>
      </c>
      <c r="BI67" s="169">
        <f t="shared" si="56"/>
        <v>7.2778940044474008E-2</v>
      </c>
      <c r="BJ67" s="169">
        <f t="shared" si="56"/>
        <v>7.2778940044473286E-2</v>
      </c>
      <c r="BK67" s="169">
        <f t="shared" si="56"/>
        <v>7.2778940044472551E-2</v>
      </c>
      <c r="BL67" s="169">
        <f t="shared" si="56"/>
        <v>7.2778940044471829E-2</v>
      </c>
      <c r="BM67" s="169">
        <f t="shared" si="56"/>
        <v>7.2778940044471108E-2</v>
      </c>
      <c r="BN67" s="169">
        <f t="shared" si="56"/>
        <v>7.2778940044470372E-2</v>
      </c>
      <c r="BO67" s="169">
        <f t="shared" si="56"/>
        <v>7.2778940044469637E-2</v>
      </c>
      <c r="BP67" s="169">
        <f t="shared" si="56"/>
        <v>7.2778940044468929E-2</v>
      </c>
      <c r="BQ67" s="169">
        <f t="shared" si="56"/>
        <v>7.2778940044468193E-2</v>
      </c>
      <c r="BR67" s="169">
        <f t="shared" si="57"/>
        <v>7.2778940044467472E-2</v>
      </c>
      <c r="BS67" s="169">
        <f t="shared" si="57"/>
        <v>7.2778940044466736E-2</v>
      </c>
      <c r="BT67" s="169">
        <f t="shared" si="57"/>
        <v>7.2778940044466015E-2</v>
      </c>
      <c r="BU67" s="169">
        <f t="shared" si="57"/>
        <v>7.2778940044465293E-2</v>
      </c>
      <c r="BV67" s="169">
        <f t="shared" si="57"/>
        <v>7.2778940044464557E-2</v>
      </c>
      <c r="BW67" s="169">
        <f t="shared" si="57"/>
        <v>7.2778940044463822E-2</v>
      </c>
      <c r="BX67" s="169">
        <f t="shared" si="57"/>
        <v>7.2778940044463114E-2</v>
      </c>
      <c r="BY67" s="169">
        <f t="shared" si="57"/>
        <v>7.2778940044462379E-2</v>
      </c>
      <c r="BZ67" s="169">
        <f t="shared" si="57"/>
        <v>7.2778940044461643E-2</v>
      </c>
      <c r="CA67" s="169">
        <f t="shared" si="57"/>
        <v>7.2778940044460921E-2</v>
      </c>
      <c r="CB67" s="169">
        <f t="shared" si="58"/>
        <v>7.27789400444602E-2</v>
      </c>
      <c r="CC67" s="169">
        <f t="shared" si="58"/>
        <v>7.2778940044459464E-2</v>
      </c>
      <c r="CD67" s="169">
        <f t="shared" si="58"/>
        <v>7.2778940044458743E-2</v>
      </c>
      <c r="CE67" s="169">
        <f t="shared" si="58"/>
        <v>7.2778940044458007E-2</v>
      </c>
      <c r="CF67" s="169">
        <f t="shared" si="58"/>
        <v>7.2778940044457285E-2</v>
      </c>
      <c r="CG67" s="169">
        <f t="shared" si="58"/>
        <v>7.2778940044456564E-2</v>
      </c>
      <c r="CH67" s="169">
        <f t="shared" si="58"/>
        <v>7.2778940044455828E-2</v>
      </c>
    </row>
    <row r="68" spans="3:86" s="36" customFormat="1" outlineLevel="1" x14ac:dyDescent="0.2">
      <c r="C68" s="38"/>
      <c r="E68" s="166"/>
      <c r="F68" s="61">
        <f>Ts_First_Fin_Yr-1+ROWS(F$35:F68)</f>
        <v>2057</v>
      </c>
      <c r="G68" s="175">
        <f t="shared" si="59"/>
        <v>50</v>
      </c>
      <c r="H68" s="171">
        <f t="shared" si="60"/>
        <v>3.6765314278367422</v>
      </c>
      <c r="I68" s="131">
        <f t="shared" si="61"/>
        <v>1E-14</v>
      </c>
      <c r="J68" s="169">
        <f t="shared" si="51"/>
        <v>0</v>
      </c>
      <c r="K68" s="169">
        <f t="shared" si="51"/>
        <v>0</v>
      </c>
      <c r="L68" s="169">
        <f t="shared" si="51"/>
        <v>0</v>
      </c>
      <c r="M68" s="169">
        <f t="shared" si="51"/>
        <v>0</v>
      </c>
      <c r="N68" s="169">
        <f t="shared" si="51"/>
        <v>0</v>
      </c>
      <c r="O68" s="169">
        <f t="shared" si="51"/>
        <v>0</v>
      </c>
      <c r="P68" s="169">
        <f t="shared" si="51"/>
        <v>0</v>
      </c>
      <c r="Q68" s="169">
        <f t="shared" si="51"/>
        <v>0</v>
      </c>
      <c r="R68" s="169">
        <f t="shared" si="51"/>
        <v>0</v>
      </c>
      <c r="S68" s="169">
        <f t="shared" si="51"/>
        <v>0</v>
      </c>
      <c r="T68" s="169">
        <f t="shared" si="52"/>
        <v>0</v>
      </c>
      <c r="U68" s="169">
        <f t="shared" si="52"/>
        <v>0</v>
      </c>
      <c r="V68" s="169">
        <f t="shared" si="52"/>
        <v>0</v>
      </c>
      <c r="W68" s="169">
        <f t="shared" si="52"/>
        <v>0</v>
      </c>
      <c r="X68" s="169">
        <f t="shared" si="52"/>
        <v>0</v>
      </c>
      <c r="Y68" s="169">
        <f t="shared" si="52"/>
        <v>0</v>
      </c>
      <c r="Z68" s="169">
        <f t="shared" si="52"/>
        <v>0</v>
      </c>
      <c r="AA68" s="169">
        <f t="shared" si="52"/>
        <v>0</v>
      </c>
      <c r="AB68" s="169">
        <f t="shared" si="52"/>
        <v>0</v>
      </c>
      <c r="AC68" s="169">
        <f t="shared" si="52"/>
        <v>0</v>
      </c>
      <c r="AD68" s="169">
        <f t="shared" si="53"/>
        <v>0</v>
      </c>
      <c r="AE68" s="169">
        <f t="shared" si="53"/>
        <v>0</v>
      </c>
      <c r="AF68" s="169">
        <f t="shared" si="53"/>
        <v>0</v>
      </c>
      <c r="AG68" s="169">
        <f t="shared" si="53"/>
        <v>0</v>
      </c>
      <c r="AH68" s="169">
        <f t="shared" si="53"/>
        <v>0</v>
      </c>
      <c r="AI68" s="169">
        <f t="shared" si="53"/>
        <v>0</v>
      </c>
      <c r="AJ68" s="169">
        <f t="shared" si="53"/>
        <v>0</v>
      </c>
      <c r="AK68" s="169">
        <f t="shared" si="53"/>
        <v>0</v>
      </c>
      <c r="AL68" s="169">
        <f t="shared" si="53"/>
        <v>0</v>
      </c>
      <c r="AM68" s="169">
        <f t="shared" si="53"/>
        <v>0</v>
      </c>
      <c r="AN68" s="169">
        <f t="shared" si="54"/>
        <v>0</v>
      </c>
      <c r="AO68" s="169">
        <f t="shared" si="54"/>
        <v>0</v>
      </c>
      <c r="AP68" s="169">
        <f t="shared" si="54"/>
        <v>0</v>
      </c>
      <c r="AQ68" s="169">
        <f t="shared" si="54"/>
        <v>0</v>
      </c>
      <c r="AR68" s="169">
        <f t="shared" si="54"/>
        <v>7.3589446970762085E-2</v>
      </c>
      <c r="AS68" s="169">
        <f t="shared" si="54"/>
        <v>7.3589446970761363E-2</v>
      </c>
      <c r="AT68" s="169">
        <f t="shared" si="54"/>
        <v>7.3589446970760614E-2</v>
      </c>
      <c r="AU68" s="169">
        <f t="shared" si="54"/>
        <v>7.3589446970759878E-2</v>
      </c>
      <c r="AV68" s="169">
        <f t="shared" si="54"/>
        <v>7.3589446970759156E-2</v>
      </c>
      <c r="AW68" s="169">
        <f t="shared" si="54"/>
        <v>7.3589446970758407E-2</v>
      </c>
      <c r="AX68" s="169">
        <f t="shared" si="55"/>
        <v>7.3589446970757671E-2</v>
      </c>
      <c r="AY68" s="169">
        <f t="shared" si="55"/>
        <v>7.358944697075695E-2</v>
      </c>
      <c r="AZ68" s="169">
        <f t="shared" si="55"/>
        <v>7.3589446970756214E-2</v>
      </c>
      <c r="BA68" s="169">
        <f t="shared" si="55"/>
        <v>7.3589446970755465E-2</v>
      </c>
      <c r="BB68" s="169">
        <f t="shared" si="55"/>
        <v>7.3589446970754743E-2</v>
      </c>
      <c r="BC68" s="169">
        <f t="shared" si="55"/>
        <v>7.3589446970754008E-2</v>
      </c>
      <c r="BD68" s="169">
        <f t="shared" si="55"/>
        <v>7.3589446970753258E-2</v>
      </c>
      <c r="BE68" s="169">
        <f t="shared" si="55"/>
        <v>7.3589446970752537E-2</v>
      </c>
      <c r="BF68" s="169">
        <f t="shared" si="55"/>
        <v>7.3589446970751801E-2</v>
      </c>
      <c r="BG68" s="169">
        <f t="shared" si="55"/>
        <v>7.3589446970751052E-2</v>
      </c>
      <c r="BH68" s="169">
        <f t="shared" si="56"/>
        <v>7.358944697075033E-2</v>
      </c>
      <c r="BI68" s="169">
        <f t="shared" si="56"/>
        <v>7.3589446970749595E-2</v>
      </c>
      <c r="BJ68" s="169">
        <f t="shared" si="56"/>
        <v>7.3589446970748845E-2</v>
      </c>
      <c r="BK68" s="169">
        <f t="shared" si="56"/>
        <v>7.3589446970748124E-2</v>
      </c>
      <c r="BL68" s="169">
        <f t="shared" si="56"/>
        <v>7.3589446970747388E-2</v>
      </c>
      <c r="BM68" s="169">
        <f t="shared" si="56"/>
        <v>7.3589446970746639E-2</v>
      </c>
      <c r="BN68" s="169">
        <f t="shared" si="56"/>
        <v>7.3589446970745917E-2</v>
      </c>
      <c r="BO68" s="169">
        <f t="shared" si="56"/>
        <v>7.3589446970745181E-2</v>
      </c>
      <c r="BP68" s="169">
        <f t="shared" si="56"/>
        <v>7.3589446970744432E-2</v>
      </c>
      <c r="BQ68" s="169">
        <f t="shared" si="56"/>
        <v>7.358944697074371E-2</v>
      </c>
      <c r="BR68" s="169">
        <f t="shared" si="57"/>
        <v>7.3589446970742961E-2</v>
      </c>
      <c r="BS68" s="169">
        <f t="shared" si="57"/>
        <v>7.3589446970742239E-2</v>
      </c>
      <c r="BT68" s="169">
        <f t="shared" si="57"/>
        <v>7.3589446970741504E-2</v>
      </c>
      <c r="BU68" s="169">
        <f t="shared" si="57"/>
        <v>7.3589446970740754E-2</v>
      </c>
      <c r="BV68" s="169">
        <f t="shared" si="57"/>
        <v>7.3589446970740033E-2</v>
      </c>
      <c r="BW68" s="169">
        <f t="shared" si="57"/>
        <v>7.3589446970739297E-2</v>
      </c>
      <c r="BX68" s="169">
        <f t="shared" si="57"/>
        <v>7.3589446970738548E-2</v>
      </c>
      <c r="BY68" s="169">
        <f t="shared" si="57"/>
        <v>7.3589446970737826E-2</v>
      </c>
      <c r="BZ68" s="169">
        <f t="shared" si="57"/>
        <v>7.3589446970737091E-2</v>
      </c>
      <c r="CA68" s="169">
        <f t="shared" si="57"/>
        <v>7.3589446970736341E-2</v>
      </c>
      <c r="CB68" s="169">
        <f t="shared" si="58"/>
        <v>7.358944697073562E-2</v>
      </c>
      <c r="CC68" s="169">
        <f t="shared" si="58"/>
        <v>7.3589446970734884E-2</v>
      </c>
      <c r="CD68" s="169">
        <f t="shared" si="58"/>
        <v>7.3589446970734135E-2</v>
      </c>
      <c r="CE68" s="169">
        <f t="shared" si="58"/>
        <v>7.3589446970733413E-2</v>
      </c>
      <c r="CF68" s="169">
        <f t="shared" si="58"/>
        <v>7.3589446970732678E-2</v>
      </c>
      <c r="CG68" s="169">
        <f t="shared" si="58"/>
        <v>7.3589446970731928E-2</v>
      </c>
      <c r="CH68" s="169">
        <f t="shared" si="58"/>
        <v>7.3589446970731207E-2</v>
      </c>
    </row>
    <row r="69" spans="3:86" s="36" customFormat="1" outlineLevel="1" x14ac:dyDescent="0.2">
      <c r="C69" s="38"/>
      <c r="E69" s="166"/>
      <c r="F69" s="61">
        <f>Ts_First_Fin_Yr-1+ROWS(F$35:F69)</f>
        <v>2058</v>
      </c>
      <c r="G69" s="175">
        <f t="shared" si="59"/>
        <v>50</v>
      </c>
      <c r="H69" s="171">
        <f t="shared" si="60"/>
        <v>4.5190963824021546</v>
      </c>
      <c r="I69" s="131">
        <f t="shared" si="61"/>
        <v>1E-14</v>
      </c>
      <c r="J69" s="169">
        <f t="shared" si="51"/>
        <v>0</v>
      </c>
      <c r="K69" s="169">
        <f t="shared" si="51"/>
        <v>0</v>
      </c>
      <c r="L69" s="169">
        <f t="shared" si="51"/>
        <v>0</v>
      </c>
      <c r="M69" s="169">
        <f t="shared" si="51"/>
        <v>0</v>
      </c>
      <c r="N69" s="169">
        <f t="shared" si="51"/>
        <v>0</v>
      </c>
      <c r="O69" s="169">
        <f t="shared" si="51"/>
        <v>0</v>
      </c>
      <c r="P69" s="169">
        <f t="shared" si="51"/>
        <v>0</v>
      </c>
      <c r="Q69" s="169">
        <f t="shared" si="51"/>
        <v>0</v>
      </c>
      <c r="R69" s="169">
        <f t="shared" si="51"/>
        <v>0</v>
      </c>
      <c r="S69" s="169">
        <f t="shared" si="51"/>
        <v>0</v>
      </c>
      <c r="T69" s="169">
        <f t="shared" si="52"/>
        <v>0</v>
      </c>
      <c r="U69" s="169">
        <f t="shared" si="52"/>
        <v>0</v>
      </c>
      <c r="V69" s="169">
        <f t="shared" si="52"/>
        <v>0</v>
      </c>
      <c r="W69" s="169">
        <f t="shared" si="52"/>
        <v>0</v>
      </c>
      <c r="X69" s="169">
        <f t="shared" si="52"/>
        <v>0</v>
      </c>
      <c r="Y69" s="169">
        <f t="shared" si="52"/>
        <v>0</v>
      </c>
      <c r="Z69" s="169">
        <f t="shared" si="52"/>
        <v>0</v>
      </c>
      <c r="AA69" s="169">
        <f t="shared" si="52"/>
        <v>0</v>
      </c>
      <c r="AB69" s="169">
        <f t="shared" si="52"/>
        <v>0</v>
      </c>
      <c r="AC69" s="169">
        <f t="shared" si="52"/>
        <v>0</v>
      </c>
      <c r="AD69" s="169">
        <f t="shared" si="53"/>
        <v>0</v>
      </c>
      <c r="AE69" s="169">
        <f t="shared" si="53"/>
        <v>0</v>
      </c>
      <c r="AF69" s="169">
        <f t="shared" si="53"/>
        <v>0</v>
      </c>
      <c r="AG69" s="169">
        <f t="shared" si="53"/>
        <v>0</v>
      </c>
      <c r="AH69" s="169">
        <f t="shared" si="53"/>
        <v>0</v>
      </c>
      <c r="AI69" s="169">
        <f t="shared" si="53"/>
        <v>0</v>
      </c>
      <c r="AJ69" s="169">
        <f t="shared" si="53"/>
        <v>0</v>
      </c>
      <c r="AK69" s="169">
        <f t="shared" si="53"/>
        <v>0</v>
      </c>
      <c r="AL69" s="169">
        <f t="shared" si="53"/>
        <v>0</v>
      </c>
      <c r="AM69" s="169">
        <f t="shared" si="53"/>
        <v>0</v>
      </c>
      <c r="AN69" s="169">
        <f t="shared" si="54"/>
        <v>0</v>
      </c>
      <c r="AO69" s="169">
        <f t="shared" si="54"/>
        <v>0</v>
      </c>
      <c r="AP69" s="169">
        <f t="shared" si="54"/>
        <v>0</v>
      </c>
      <c r="AQ69" s="169">
        <f t="shared" si="54"/>
        <v>0</v>
      </c>
      <c r="AR69" s="169">
        <f t="shared" si="54"/>
        <v>0</v>
      </c>
      <c r="AS69" s="169">
        <f t="shared" si="54"/>
        <v>9.0454225705945329E-2</v>
      </c>
      <c r="AT69" s="169">
        <f t="shared" si="54"/>
        <v>9.0454225705944441E-2</v>
      </c>
      <c r="AU69" s="169">
        <f t="shared" si="54"/>
        <v>9.0454225705943511E-2</v>
      </c>
      <c r="AV69" s="169">
        <f t="shared" si="54"/>
        <v>9.0454225705942623E-2</v>
      </c>
      <c r="AW69" s="169">
        <f t="shared" si="54"/>
        <v>9.0454225705941721E-2</v>
      </c>
      <c r="AX69" s="169">
        <f t="shared" si="55"/>
        <v>9.0454225705940805E-2</v>
      </c>
      <c r="AY69" s="169">
        <f t="shared" si="55"/>
        <v>9.0454225705939903E-2</v>
      </c>
      <c r="AZ69" s="169">
        <f t="shared" si="55"/>
        <v>9.0454225705939015E-2</v>
      </c>
      <c r="BA69" s="169">
        <f t="shared" si="55"/>
        <v>9.0454225705938099E-2</v>
      </c>
      <c r="BB69" s="169">
        <f t="shared" si="55"/>
        <v>9.0454225705937197E-2</v>
      </c>
      <c r="BC69" s="169">
        <f t="shared" si="55"/>
        <v>9.0454225705936309E-2</v>
      </c>
      <c r="BD69" s="169">
        <f t="shared" si="55"/>
        <v>9.0454225705935393E-2</v>
      </c>
      <c r="BE69" s="169">
        <f t="shared" si="55"/>
        <v>9.0454225705934477E-2</v>
      </c>
      <c r="BF69" s="169">
        <f t="shared" si="55"/>
        <v>9.0454225705933589E-2</v>
      </c>
      <c r="BG69" s="169">
        <f t="shared" si="55"/>
        <v>9.0454225705932687E-2</v>
      </c>
      <c r="BH69" s="169">
        <f t="shared" si="56"/>
        <v>9.0454225705931771E-2</v>
      </c>
      <c r="BI69" s="169">
        <f t="shared" si="56"/>
        <v>9.0454225705930882E-2</v>
      </c>
      <c r="BJ69" s="169">
        <f t="shared" si="56"/>
        <v>9.0454225705929966E-2</v>
      </c>
      <c r="BK69" s="169">
        <f t="shared" si="56"/>
        <v>9.0454225705929064E-2</v>
      </c>
      <c r="BL69" s="169">
        <f t="shared" si="56"/>
        <v>9.0454225705928162E-2</v>
      </c>
      <c r="BM69" s="169">
        <f t="shared" si="56"/>
        <v>9.045422570592726E-2</v>
      </c>
      <c r="BN69" s="169">
        <f t="shared" si="56"/>
        <v>9.0454225705926344E-2</v>
      </c>
      <c r="BO69" s="169">
        <f t="shared" si="56"/>
        <v>9.0454225705925456E-2</v>
      </c>
      <c r="BP69" s="169">
        <f t="shared" si="56"/>
        <v>9.045422570592454E-2</v>
      </c>
      <c r="BQ69" s="169">
        <f t="shared" si="56"/>
        <v>9.0454225705923638E-2</v>
      </c>
      <c r="BR69" s="169">
        <f t="shared" si="57"/>
        <v>9.0454225705922736E-2</v>
      </c>
      <c r="BS69" s="169">
        <f t="shared" si="57"/>
        <v>9.0454225705921834E-2</v>
      </c>
      <c r="BT69" s="169">
        <f t="shared" si="57"/>
        <v>9.0454225705920932E-2</v>
      </c>
      <c r="BU69" s="169">
        <f t="shared" si="57"/>
        <v>9.045422570592003E-2</v>
      </c>
      <c r="BV69" s="169">
        <f t="shared" si="57"/>
        <v>9.0454225705919114E-2</v>
      </c>
      <c r="BW69" s="169">
        <f t="shared" si="57"/>
        <v>9.0454225705918226E-2</v>
      </c>
      <c r="BX69" s="169">
        <f t="shared" si="57"/>
        <v>9.045422570591731E-2</v>
      </c>
      <c r="BY69" s="169">
        <f t="shared" si="57"/>
        <v>9.0454225705916408E-2</v>
      </c>
      <c r="BZ69" s="169">
        <f t="shared" si="57"/>
        <v>9.0454225705915506E-2</v>
      </c>
      <c r="CA69" s="169">
        <f t="shared" si="57"/>
        <v>9.0454225705914604E-2</v>
      </c>
      <c r="CB69" s="169">
        <f t="shared" si="58"/>
        <v>9.0454225705913688E-2</v>
      </c>
      <c r="CC69" s="169">
        <f t="shared" si="58"/>
        <v>9.04542257059128E-2</v>
      </c>
      <c r="CD69" s="169">
        <f t="shared" si="58"/>
        <v>9.0454225705911884E-2</v>
      </c>
      <c r="CE69" s="169">
        <f t="shared" si="58"/>
        <v>9.0454225705910982E-2</v>
      </c>
      <c r="CF69" s="169">
        <f t="shared" si="58"/>
        <v>9.0454225705910093E-2</v>
      </c>
      <c r="CG69" s="169">
        <f t="shared" si="58"/>
        <v>9.0454225705909178E-2</v>
      </c>
      <c r="CH69" s="169">
        <f t="shared" si="58"/>
        <v>9.0454225705908262E-2</v>
      </c>
    </row>
    <row r="70" spans="3:86" s="36" customFormat="1" outlineLevel="1" x14ac:dyDescent="0.2">
      <c r="C70" s="38"/>
      <c r="E70" s="166"/>
      <c r="F70" s="61">
        <f>Ts_First_Fin_Yr-1+ROWS(F$35:F70)</f>
        <v>2059</v>
      </c>
      <c r="G70" s="175">
        <f t="shared" si="59"/>
        <v>50</v>
      </c>
      <c r="H70" s="171">
        <f t="shared" si="60"/>
        <v>4.5222112251177382</v>
      </c>
      <c r="I70" s="131">
        <f t="shared" si="61"/>
        <v>1E-14</v>
      </c>
      <c r="J70" s="169">
        <f t="shared" si="51"/>
        <v>0</v>
      </c>
      <c r="K70" s="169">
        <f t="shared" si="51"/>
        <v>0</v>
      </c>
      <c r="L70" s="169">
        <f t="shared" si="51"/>
        <v>0</v>
      </c>
      <c r="M70" s="169">
        <f t="shared" si="51"/>
        <v>0</v>
      </c>
      <c r="N70" s="169">
        <f t="shared" si="51"/>
        <v>0</v>
      </c>
      <c r="O70" s="169">
        <f t="shared" si="51"/>
        <v>0</v>
      </c>
      <c r="P70" s="169">
        <f t="shared" si="51"/>
        <v>0</v>
      </c>
      <c r="Q70" s="169">
        <f t="shared" si="51"/>
        <v>0</v>
      </c>
      <c r="R70" s="169">
        <f t="shared" si="51"/>
        <v>0</v>
      </c>
      <c r="S70" s="169">
        <f t="shared" si="51"/>
        <v>0</v>
      </c>
      <c r="T70" s="169">
        <f t="shared" si="52"/>
        <v>0</v>
      </c>
      <c r="U70" s="169">
        <f t="shared" si="52"/>
        <v>0</v>
      </c>
      <c r="V70" s="169">
        <f t="shared" si="52"/>
        <v>0</v>
      </c>
      <c r="W70" s="169">
        <f t="shared" si="52"/>
        <v>0</v>
      </c>
      <c r="X70" s="169">
        <f t="shared" si="52"/>
        <v>0</v>
      </c>
      <c r="Y70" s="169">
        <f t="shared" si="52"/>
        <v>0</v>
      </c>
      <c r="Z70" s="169">
        <f t="shared" si="52"/>
        <v>0</v>
      </c>
      <c r="AA70" s="169">
        <f t="shared" si="52"/>
        <v>0</v>
      </c>
      <c r="AB70" s="169">
        <f t="shared" si="52"/>
        <v>0</v>
      </c>
      <c r="AC70" s="169">
        <f t="shared" si="52"/>
        <v>0</v>
      </c>
      <c r="AD70" s="169">
        <f t="shared" si="53"/>
        <v>0</v>
      </c>
      <c r="AE70" s="169">
        <f t="shared" si="53"/>
        <v>0</v>
      </c>
      <c r="AF70" s="169">
        <f t="shared" si="53"/>
        <v>0</v>
      </c>
      <c r="AG70" s="169">
        <f t="shared" si="53"/>
        <v>0</v>
      </c>
      <c r="AH70" s="169">
        <f t="shared" si="53"/>
        <v>0</v>
      </c>
      <c r="AI70" s="169">
        <f t="shared" si="53"/>
        <v>0</v>
      </c>
      <c r="AJ70" s="169">
        <f t="shared" si="53"/>
        <v>0</v>
      </c>
      <c r="AK70" s="169">
        <f t="shared" si="53"/>
        <v>0</v>
      </c>
      <c r="AL70" s="169">
        <f t="shared" si="53"/>
        <v>0</v>
      </c>
      <c r="AM70" s="169">
        <f t="shared" si="53"/>
        <v>0</v>
      </c>
      <c r="AN70" s="169">
        <f t="shared" si="54"/>
        <v>0</v>
      </c>
      <c r="AO70" s="169">
        <f t="shared" si="54"/>
        <v>0</v>
      </c>
      <c r="AP70" s="169">
        <f t="shared" si="54"/>
        <v>0</v>
      </c>
      <c r="AQ70" s="169">
        <f t="shared" si="54"/>
        <v>0</v>
      </c>
      <c r="AR70" s="169">
        <f t="shared" si="54"/>
        <v>0</v>
      </c>
      <c r="AS70" s="169">
        <f t="shared" si="54"/>
        <v>0</v>
      </c>
      <c r="AT70" s="169">
        <f t="shared" si="54"/>
        <v>9.0516572392581859E-2</v>
      </c>
      <c r="AU70" s="169">
        <f t="shared" si="54"/>
        <v>9.0516572392580971E-2</v>
      </c>
      <c r="AV70" s="169">
        <f t="shared" si="54"/>
        <v>9.0516572392580041E-2</v>
      </c>
      <c r="AW70" s="169">
        <f t="shared" si="54"/>
        <v>9.0516572392579153E-2</v>
      </c>
      <c r="AX70" s="169">
        <f t="shared" si="55"/>
        <v>9.0516572392578251E-2</v>
      </c>
      <c r="AY70" s="169">
        <f t="shared" si="55"/>
        <v>9.0516572392577335E-2</v>
      </c>
      <c r="AZ70" s="169">
        <f t="shared" si="55"/>
        <v>9.0516572392576433E-2</v>
      </c>
      <c r="BA70" s="169">
        <f t="shared" si="55"/>
        <v>9.0516572392575545E-2</v>
      </c>
      <c r="BB70" s="169">
        <f t="shared" si="55"/>
        <v>9.0516572392574629E-2</v>
      </c>
      <c r="BC70" s="169">
        <f t="shared" si="55"/>
        <v>9.0516572392573727E-2</v>
      </c>
      <c r="BD70" s="169">
        <f t="shared" si="55"/>
        <v>9.0516572392572825E-2</v>
      </c>
      <c r="BE70" s="169">
        <f t="shared" si="55"/>
        <v>9.0516572392571923E-2</v>
      </c>
      <c r="BF70" s="169">
        <f t="shared" si="55"/>
        <v>9.0516572392571007E-2</v>
      </c>
      <c r="BG70" s="169">
        <f t="shared" si="55"/>
        <v>9.0516572392570119E-2</v>
      </c>
      <c r="BH70" s="169">
        <f t="shared" si="56"/>
        <v>9.0516572392569203E-2</v>
      </c>
      <c r="BI70" s="169">
        <f t="shared" si="56"/>
        <v>9.0516572392568301E-2</v>
      </c>
      <c r="BJ70" s="169">
        <f t="shared" si="56"/>
        <v>9.0516572392567399E-2</v>
      </c>
      <c r="BK70" s="169">
        <f t="shared" si="56"/>
        <v>9.0516572392566497E-2</v>
      </c>
      <c r="BL70" s="169">
        <f t="shared" si="56"/>
        <v>9.0516572392565581E-2</v>
      </c>
      <c r="BM70" s="169">
        <f t="shared" si="56"/>
        <v>9.0516572392564693E-2</v>
      </c>
      <c r="BN70" s="169">
        <f t="shared" si="56"/>
        <v>9.0516572392563777E-2</v>
      </c>
      <c r="BO70" s="169">
        <f t="shared" si="56"/>
        <v>9.0516572392562861E-2</v>
      </c>
      <c r="BP70" s="169">
        <f t="shared" si="56"/>
        <v>9.0516572392561973E-2</v>
      </c>
      <c r="BQ70" s="169">
        <f t="shared" si="56"/>
        <v>9.0516572392561057E-2</v>
      </c>
      <c r="BR70" s="169">
        <f t="shared" si="57"/>
        <v>9.0516572392560155E-2</v>
      </c>
      <c r="BS70" s="169">
        <f t="shared" si="57"/>
        <v>9.0516572392559252E-2</v>
      </c>
      <c r="BT70" s="169">
        <f t="shared" si="57"/>
        <v>9.051657239255835E-2</v>
      </c>
      <c r="BU70" s="169">
        <f t="shared" si="57"/>
        <v>9.0516572392557448E-2</v>
      </c>
      <c r="BV70" s="169">
        <f t="shared" si="57"/>
        <v>9.0516572392556546E-2</v>
      </c>
      <c r="BW70" s="169">
        <f t="shared" si="57"/>
        <v>9.051657239255563E-2</v>
      </c>
      <c r="BX70" s="169">
        <f t="shared" si="57"/>
        <v>9.0516572392554742E-2</v>
      </c>
      <c r="BY70" s="169">
        <f t="shared" si="57"/>
        <v>9.0516572392553826E-2</v>
      </c>
      <c r="BZ70" s="169">
        <f t="shared" si="57"/>
        <v>9.0516572392552924E-2</v>
      </c>
      <c r="CA70" s="169">
        <f t="shared" si="57"/>
        <v>9.0516572392552022E-2</v>
      </c>
      <c r="CB70" s="169">
        <f t="shared" si="58"/>
        <v>9.051657239255112E-2</v>
      </c>
      <c r="CC70" s="169">
        <f t="shared" si="58"/>
        <v>9.0516572392550204E-2</v>
      </c>
      <c r="CD70" s="169">
        <f t="shared" si="58"/>
        <v>9.0516572392549316E-2</v>
      </c>
      <c r="CE70" s="169">
        <f t="shared" si="58"/>
        <v>9.05165723925484E-2</v>
      </c>
      <c r="CF70" s="169">
        <f t="shared" si="58"/>
        <v>9.0516572392547484E-2</v>
      </c>
      <c r="CG70" s="169">
        <f t="shared" si="58"/>
        <v>9.0516572392546596E-2</v>
      </c>
      <c r="CH70" s="169">
        <f t="shared" si="58"/>
        <v>9.051657239254568E-2</v>
      </c>
    </row>
    <row r="71" spans="3:86" s="36" customFormat="1" outlineLevel="1" x14ac:dyDescent="0.2">
      <c r="C71" s="38"/>
      <c r="E71" s="166"/>
      <c r="F71" s="61">
        <f>Ts_First_Fin_Yr-1+ROWS(F$35:F71)</f>
        <v>2060</v>
      </c>
      <c r="G71" s="175">
        <f t="shared" si="59"/>
        <v>50</v>
      </c>
      <c r="H71" s="171">
        <f t="shared" si="60"/>
        <v>4.4957350620352763</v>
      </c>
      <c r="I71" s="131">
        <f t="shared" si="61"/>
        <v>1E-14</v>
      </c>
      <c r="J71" s="169">
        <f t="shared" si="51"/>
        <v>0</v>
      </c>
      <c r="K71" s="169">
        <f t="shared" si="51"/>
        <v>0</v>
      </c>
      <c r="L71" s="169">
        <f t="shared" si="51"/>
        <v>0</v>
      </c>
      <c r="M71" s="169">
        <f t="shared" si="51"/>
        <v>0</v>
      </c>
      <c r="N71" s="169">
        <f t="shared" si="51"/>
        <v>0</v>
      </c>
      <c r="O71" s="169">
        <f t="shared" si="51"/>
        <v>0</v>
      </c>
      <c r="P71" s="169">
        <f t="shared" si="51"/>
        <v>0</v>
      </c>
      <c r="Q71" s="169">
        <f t="shared" si="51"/>
        <v>0</v>
      </c>
      <c r="R71" s="169">
        <f t="shared" si="51"/>
        <v>0</v>
      </c>
      <c r="S71" s="169">
        <f t="shared" si="51"/>
        <v>0</v>
      </c>
      <c r="T71" s="169">
        <f t="shared" si="52"/>
        <v>0</v>
      </c>
      <c r="U71" s="169">
        <f t="shared" si="52"/>
        <v>0</v>
      </c>
      <c r="V71" s="169">
        <f t="shared" si="52"/>
        <v>0</v>
      </c>
      <c r="W71" s="169">
        <f t="shared" si="52"/>
        <v>0</v>
      </c>
      <c r="X71" s="169">
        <f t="shared" si="52"/>
        <v>0</v>
      </c>
      <c r="Y71" s="169">
        <f t="shared" si="52"/>
        <v>0</v>
      </c>
      <c r="Z71" s="169">
        <f t="shared" si="52"/>
        <v>0</v>
      </c>
      <c r="AA71" s="169">
        <f t="shared" si="52"/>
        <v>0</v>
      </c>
      <c r="AB71" s="169">
        <f t="shared" si="52"/>
        <v>0</v>
      </c>
      <c r="AC71" s="169">
        <f t="shared" si="52"/>
        <v>0</v>
      </c>
      <c r="AD71" s="169">
        <f t="shared" si="53"/>
        <v>0</v>
      </c>
      <c r="AE71" s="169">
        <f t="shared" si="53"/>
        <v>0</v>
      </c>
      <c r="AF71" s="169">
        <f t="shared" si="53"/>
        <v>0</v>
      </c>
      <c r="AG71" s="169">
        <f t="shared" si="53"/>
        <v>0</v>
      </c>
      <c r="AH71" s="169">
        <f t="shared" si="53"/>
        <v>0</v>
      </c>
      <c r="AI71" s="169">
        <f t="shared" si="53"/>
        <v>0</v>
      </c>
      <c r="AJ71" s="169">
        <f t="shared" si="53"/>
        <v>0</v>
      </c>
      <c r="AK71" s="169">
        <f t="shared" si="53"/>
        <v>0</v>
      </c>
      <c r="AL71" s="169">
        <f t="shared" si="53"/>
        <v>0</v>
      </c>
      <c r="AM71" s="169">
        <f t="shared" si="53"/>
        <v>0</v>
      </c>
      <c r="AN71" s="169">
        <f t="shared" si="54"/>
        <v>0</v>
      </c>
      <c r="AO71" s="169">
        <f t="shared" si="54"/>
        <v>0</v>
      </c>
      <c r="AP71" s="169">
        <f t="shared" si="54"/>
        <v>0</v>
      </c>
      <c r="AQ71" s="169">
        <f t="shared" si="54"/>
        <v>0</v>
      </c>
      <c r="AR71" s="169">
        <f t="shared" si="54"/>
        <v>0</v>
      </c>
      <c r="AS71" s="169">
        <f t="shared" si="54"/>
        <v>0</v>
      </c>
      <c r="AT71" s="169">
        <f t="shared" si="54"/>
        <v>0</v>
      </c>
      <c r="AU71" s="169">
        <f t="shared" si="54"/>
        <v>8.9986625556171304E-2</v>
      </c>
      <c r="AV71" s="169">
        <f t="shared" si="54"/>
        <v>8.9986625556170416E-2</v>
      </c>
      <c r="AW71" s="169">
        <f t="shared" si="54"/>
        <v>8.99866255561695E-2</v>
      </c>
      <c r="AX71" s="169">
        <f t="shared" si="55"/>
        <v>8.9986625556168612E-2</v>
      </c>
      <c r="AY71" s="169">
        <f t="shared" si="55"/>
        <v>8.9986625556167724E-2</v>
      </c>
      <c r="AZ71" s="169">
        <f t="shared" si="55"/>
        <v>8.9986625556166794E-2</v>
      </c>
      <c r="BA71" s="169">
        <f t="shared" si="55"/>
        <v>8.9986625556165906E-2</v>
      </c>
      <c r="BB71" s="169">
        <f t="shared" si="55"/>
        <v>8.9986625556165017E-2</v>
      </c>
      <c r="BC71" s="169">
        <f t="shared" si="55"/>
        <v>8.9986625556164115E-2</v>
      </c>
      <c r="BD71" s="169">
        <f t="shared" si="55"/>
        <v>8.9986625556163213E-2</v>
      </c>
      <c r="BE71" s="169">
        <f t="shared" si="55"/>
        <v>8.9986625556162325E-2</v>
      </c>
      <c r="BF71" s="169">
        <f t="shared" si="55"/>
        <v>8.9986625556161423E-2</v>
      </c>
      <c r="BG71" s="169">
        <f t="shared" si="55"/>
        <v>8.9986625556160507E-2</v>
      </c>
      <c r="BH71" s="169">
        <f t="shared" si="56"/>
        <v>8.9986625556159619E-2</v>
      </c>
      <c r="BI71" s="169">
        <f t="shared" si="56"/>
        <v>8.9986625556158717E-2</v>
      </c>
      <c r="BJ71" s="169">
        <f t="shared" si="56"/>
        <v>8.9986625556157815E-2</v>
      </c>
      <c r="BK71" s="169">
        <f t="shared" si="56"/>
        <v>8.9986625556156927E-2</v>
      </c>
      <c r="BL71" s="169">
        <f t="shared" si="56"/>
        <v>8.9986625556156025E-2</v>
      </c>
      <c r="BM71" s="169">
        <f t="shared" si="56"/>
        <v>8.9986625556155123E-2</v>
      </c>
      <c r="BN71" s="169">
        <f t="shared" si="56"/>
        <v>8.9986625556154221E-2</v>
      </c>
      <c r="BO71" s="169">
        <f t="shared" si="56"/>
        <v>8.9986625556153318E-2</v>
      </c>
      <c r="BP71" s="169">
        <f t="shared" si="56"/>
        <v>8.9986625556152416E-2</v>
      </c>
      <c r="BQ71" s="169">
        <f t="shared" si="56"/>
        <v>8.9986625556151528E-2</v>
      </c>
      <c r="BR71" s="169">
        <f t="shared" si="57"/>
        <v>8.9986625556150626E-2</v>
      </c>
      <c r="BS71" s="169">
        <f t="shared" si="57"/>
        <v>8.9986625556149724E-2</v>
      </c>
      <c r="BT71" s="169">
        <f t="shared" si="57"/>
        <v>8.9986625556148836E-2</v>
      </c>
      <c r="BU71" s="169">
        <f t="shared" si="57"/>
        <v>8.998662555614792E-2</v>
      </c>
      <c r="BV71" s="169">
        <f t="shared" si="57"/>
        <v>8.9986625556147032E-2</v>
      </c>
      <c r="BW71" s="169">
        <f t="shared" si="57"/>
        <v>8.998662555614613E-2</v>
      </c>
      <c r="BX71" s="169">
        <f t="shared" si="57"/>
        <v>8.9986625556145228E-2</v>
      </c>
      <c r="BY71" s="169">
        <f t="shared" si="57"/>
        <v>8.998662555614434E-2</v>
      </c>
      <c r="BZ71" s="169">
        <f t="shared" si="57"/>
        <v>8.9986625556143437E-2</v>
      </c>
      <c r="CA71" s="169">
        <f t="shared" si="57"/>
        <v>8.9986625556142522E-2</v>
      </c>
      <c r="CB71" s="169">
        <f t="shared" si="58"/>
        <v>8.9986625556141633E-2</v>
      </c>
      <c r="CC71" s="169">
        <f t="shared" si="58"/>
        <v>8.9986625556140731E-2</v>
      </c>
      <c r="CD71" s="169">
        <f t="shared" si="58"/>
        <v>8.9986625556139829E-2</v>
      </c>
      <c r="CE71" s="169">
        <f t="shared" si="58"/>
        <v>8.9986625556138941E-2</v>
      </c>
      <c r="CF71" s="169">
        <f t="shared" si="58"/>
        <v>8.9986625556138039E-2</v>
      </c>
      <c r="CG71" s="169">
        <f t="shared" si="58"/>
        <v>8.9986625556137137E-2</v>
      </c>
      <c r="CH71" s="169">
        <f t="shared" si="58"/>
        <v>8.9986625556136249E-2</v>
      </c>
    </row>
    <row r="72" spans="3:86" s="36" customFormat="1" outlineLevel="1" x14ac:dyDescent="0.2">
      <c r="C72" s="38"/>
      <c r="E72" s="166"/>
      <c r="F72" s="61">
        <f>Ts_First_Fin_Yr-1+ROWS(F$35:F72)</f>
        <v>2061</v>
      </c>
      <c r="G72" s="175">
        <f t="shared" si="59"/>
        <v>50</v>
      </c>
      <c r="H72" s="171">
        <f t="shared" si="60"/>
        <v>4.4786034270995652</v>
      </c>
      <c r="I72" s="131">
        <f t="shared" si="61"/>
        <v>1E-14</v>
      </c>
      <c r="J72" s="169">
        <f t="shared" si="51"/>
        <v>0</v>
      </c>
      <c r="K72" s="169">
        <f t="shared" si="51"/>
        <v>0</v>
      </c>
      <c r="L72" s="169">
        <f t="shared" si="51"/>
        <v>0</v>
      </c>
      <c r="M72" s="169">
        <f t="shared" si="51"/>
        <v>0</v>
      </c>
      <c r="N72" s="169">
        <f t="shared" si="51"/>
        <v>0</v>
      </c>
      <c r="O72" s="169">
        <f t="shared" si="51"/>
        <v>0</v>
      </c>
      <c r="P72" s="169">
        <f t="shared" si="51"/>
        <v>0</v>
      </c>
      <c r="Q72" s="169">
        <f t="shared" si="51"/>
        <v>0</v>
      </c>
      <c r="R72" s="169">
        <f t="shared" si="51"/>
        <v>0</v>
      </c>
      <c r="S72" s="169">
        <f t="shared" si="51"/>
        <v>0</v>
      </c>
      <c r="T72" s="169">
        <f t="shared" si="52"/>
        <v>0</v>
      </c>
      <c r="U72" s="169">
        <f t="shared" si="52"/>
        <v>0</v>
      </c>
      <c r="V72" s="169">
        <f t="shared" si="52"/>
        <v>0</v>
      </c>
      <c r="W72" s="169">
        <f t="shared" si="52"/>
        <v>0</v>
      </c>
      <c r="X72" s="169">
        <f t="shared" si="52"/>
        <v>0</v>
      </c>
      <c r="Y72" s="169">
        <f t="shared" si="52"/>
        <v>0</v>
      </c>
      <c r="Z72" s="169">
        <f t="shared" si="52"/>
        <v>0</v>
      </c>
      <c r="AA72" s="169">
        <f t="shared" si="52"/>
        <v>0</v>
      </c>
      <c r="AB72" s="169">
        <f t="shared" si="52"/>
        <v>0</v>
      </c>
      <c r="AC72" s="169">
        <f t="shared" si="52"/>
        <v>0</v>
      </c>
      <c r="AD72" s="169">
        <f t="shared" si="53"/>
        <v>0</v>
      </c>
      <c r="AE72" s="169">
        <f t="shared" si="53"/>
        <v>0</v>
      </c>
      <c r="AF72" s="169">
        <f t="shared" si="53"/>
        <v>0</v>
      </c>
      <c r="AG72" s="169">
        <f t="shared" si="53"/>
        <v>0</v>
      </c>
      <c r="AH72" s="169">
        <f t="shared" si="53"/>
        <v>0</v>
      </c>
      <c r="AI72" s="169">
        <f t="shared" si="53"/>
        <v>0</v>
      </c>
      <c r="AJ72" s="169">
        <f t="shared" si="53"/>
        <v>0</v>
      </c>
      <c r="AK72" s="169">
        <f t="shared" si="53"/>
        <v>0</v>
      </c>
      <c r="AL72" s="169">
        <f t="shared" si="53"/>
        <v>0</v>
      </c>
      <c r="AM72" s="169">
        <f t="shared" si="53"/>
        <v>0</v>
      </c>
      <c r="AN72" s="169">
        <f t="shared" si="54"/>
        <v>0</v>
      </c>
      <c r="AO72" s="169">
        <f t="shared" si="54"/>
        <v>0</v>
      </c>
      <c r="AP72" s="169">
        <f t="shared" si="54"/>
        <v>0</v>
      </c>
      <c r="AQ72" s="169">
        <f t="shared" si="54"/>
        <v>0</v>
      </c>
      <c r="AR72" s="169">
        <f t="shared" si="54"/>
        <v>0</v>
      </c>
      <c r="AS72" s="169">
        <f t="shared" si="54"/>
        <v>0</v>
      </c>
      <c r="AT72" s="169">
        <f t="shared" si="54"/>
        <v>0</v>
      </c>
      <c r="AU72" s="169">
        <f t="shared" si="54"/>
        <v>0</v>
      </c>
      <c r="AV72" s="169">
        <f t="shared" si="54"/>
        <v>8.9643718779670339E-2</v>
      </c>
      <c r="AW72" s="169">
        <f t="shared" si="54"/>
        <v>8.9643718779669465E-2</v>
      </c>
      <c r="AX72" s="169">
        <f t="shared" si="55"/>
        <v>8.9643718779668549E-2</v>
      </c>
      <c r="AY72" s="169">
        <f t="shared" si="55"/>
        <v>8.9643718779667661E-2</v>
      </c>
      <c r="AZ72" s="169">
        <f t="shared" si="55"/>
        <v>8.9643718779666773E-2</v>
      </c>
      <c r="BA72" s="169">
        <f t="shared" si="55"/>
        <v>8.9643718779665857E-2</v>
      </c>
      <c r="BB72" s="169">
        <f t="shared" si="55"/>
        <v>8.9643718779664969E-2</v>
      </c>
      <c r="BC72" s="169">
        <f t="shared" si="55"/>
        <v>8.9643718779664081E-2</v>
      </c>
      <c r="BD72" s="169">
        <f t="shared" si="55"/>
        <v>8.9643718779663178E-2</v>
      </c>
      <c r="BE72" s="169">
        <f t="shared" si="55"/>
        <v>8.9643718779662276E-2</v>
      </c>
      <c r="BF72" s="169">
        <f t="shared" si="55"/>
        <v>8.9643718779661402E-2</v>
      </c>
      <c r="BG72" s="169">
        <f t="shared" si="55"/>
        <v>8.96437187796605E-2</v>
      </c>
      <c r="BH72" s="169">
        <f t="shared" si="56"/>
        <v>8.9643718779659598E-2</v>
      </c>
      <c r="BI72" s="169">
        <f t="shared" si="56"/>
        <v>8.964371877965871E-2</v>
      </c>
      <c r="BJ72" s="169">
        <f t="shared" si="56"/>
        <v>8.9643718779657808E-2</v>
      </c>
      <c r="BK72" s="169">
        <f t="shared" si="56"/>
        <v>8.9643718779656906E-2</v>
      </c>
      <c r="BL72" s="169">
        <f t="shared" si="56"/>
        <v>8.9643718779656018E-2</v>
      </c>
      <c r="BM72" s="169">
        <f t="shared" si="56"/>
        <v>8.9643718779655115E-2</v>
      </c>
      <c r="BN72" s="169">
        <f t="shared" si="56"/>
        <v>8.9643718779654213E-2</v>
      </c>
      <c r="BO72" s="169">
        <f t="shared" si="56"/>
        <v>8.9643718779653325E-2</v>
      </c>
      <c r="BP72" s="169">
        <f t="shared" si="56"/>
        <v>8.9643718779652437E-2</v>
      </c>
      <c r="BQ72" s="169">
        <f t="shared" si="56"/>
        <v>8.9643718779651535E-2</v>
      </c>
      <c r="BR72" s="169">
        <f t="shared" si="57"/>
        <v>8.9643718779650647E-2</v>
      </c>
      <c r="BS72" s="169">
        <f t="shared" si="57"/>
        <v>8.9643718779649745E-2</v>
      </c>
      <c r="BT72" s="169">
        <f t="shared" si="57"/>
        <v>8.9643718779648843E-2</v>
      </c>
      <c r="BU72" s="169">
        <f t="shared" si="57"/>
        <v>8.9643718779647955E-2</v>
      </c>
      <c r="BV72" s="169">
        <f t="shared" si="57"/>
        <v>8.9643718779647052E-2</v>
      </c>
      <c r="BW72" s="169">
        <f t="shared" si="57"/>
        <v>8.9643718779646164E-2</v>
      </c>
      <c r="BX72" s="169">
        <f t="shared" si="57"/>
        <v>8.9643718779645262E-2</v>
      </c>
      <c r="BY72" s="169">
        <f t="shared" si="57"/>
        <v>8.964371877964436E-2</v>
      </c>
      <c r="BZ72" s="169">
        <f t="shared" si="57"/>
        <v>8.9643718779643486E-2</v>
      </c>
      <c r="CA72" s="169">
        <f t="shared" si="57"/>
        <v>8.9643718779642584E-2</v>
      </c>
      <c r="CB72" s="169">
        <f t="shared" si="58"/>
        <v>8.9643718779641682E-2</v>
      </c>
      <c r="CC72" s="169">
        <f t="shared" si="58"/>
        <v>8.9643718779640794E-2</v>
      </c>
      <c r="CD72" s="169">
        <f t="shared" si="58"/>
        <v>8.9643718779639892E-2</v>
      </c>
      <c r="CE72" s="169">
        <f t="shared" si="58"/>
        <v>8.9643718779638989E-2</v>
      </c>
      <c r="CF72" s="169">
        <f t="shared" si="58"/>
        <v>8.9643718779638101E-2</v>
      </c>
      <c r="CG72" s="169">
        <f t="shared" si="58"/>
        <v>8.9643718779637199E-2</v>
      </c>
      <c r="CH72" s="169">
        <f t="shared" si="58"/>
        <v>8.9643718779636297E-2</v>
      </c>
    </row>
    <row r="73" spans="3:86" s="36" customFormat="1" outlineLevel="1" x14ac:dyDescent="0.2">
      <c r="C73" s="38"/>
      <c r="E73" s="166"/>
      <c r="F73" s="61">
        <f>Ts_First_Fin_Yr-1+ROWS(F$35:F73)</f>
        <v>2062</v>
      </c>
      <c r="G73" s="175">
        <f t="shared" si="59"/>
        <v>50</v>
      </c>
      <c r="H73" s="171">
        <f t="shared" si="60"/>
        <v>4.4474549999437274</v>
      </c>
      <c r="I73" s="131">
        <f t="shared" si="61"/>
        <v>1E-14</v>
      </c>
      <c r="J73" s="169">
        <f t="shared" si="51"/>
        <v>0</v>
      </c>
      <c r="K73" s="169">
        <f t="shared" si="51"/>
        <v>0</v>
      </c>
      <c r="L73" s="169">
        <f t="shared" si="51"/>
        <v>0</v>
      </c>
      <c r="M73" s="169">
        <f t="shared" si="51"/>
        <v>0</v>
      </c>
      <c r="N73" s="169">
        <f t="shared" si="51"/>
        <v>0</v>
      </c>
      <c r="O73" s="169">
        <f t="shared" si="51"/>
        <v>0</v>
      </c>
      <c r="P73" s="169">
        <f t="shared" si="51"/>
        <v>0</v>
      </c>
      <c r="Q73" s="169">
        <f t="shared" si="51"/>
        <v>0</v>
      </c>
      <c r="R73" s="169">
        <f t="shared" si="51"/>
        <v>0</v>
      </c>
      <c r="S73" s="169">
        <f t="shared" si="51"/>
        <v>0</v>
      </c>
      <c r="T73" s="169">
        <f t="shared" si="52"/>
        <v>0</v>
      </c>
      <c r="U73" s="169">
        <f t="shared" si="52"/>
        <v>0</v>
      </c>
      <c r="V73" s="169">
        <f t="shared" si="52"/>
        <v>0</v>
      </c>
      <c r="W73" s="169">
        <f t="shared" si="52"/>
        <v>0</v>
      </c>
      <c r="X73" s="169">
        <f t="shared" si="52"/>
        <v>0</v>
      </c>
      <c r="Y73" s="169">
        <f t="shared" si="52"/>
        <v>0</v>
      </c>
      <c r="Z73" s="169">
        <f t="shared" si="52"/>
        <v>0</v>
      </c>
      <c r="AA73" s="169">
        <f t="shared" si="52"/>
        <v>0</v>
      </c>
      <c r="AB73" s="169">
        <f t="shared" si="52"/>
        <v>0</v>
      </c>
      <c r="AC73" s="169">
        <f t="shared" si="52"/>
        <v>0</v>
      </c>
      <c r="AD73" s="169">
        <f t="shared" si="53"/>
        <v>0</v>
      </c>
      <c r="AE73" s="169">
        <f t="shared" si="53"/>
        <v>0</v>
      </c>
      <c r="AF73" s="169">
        <f t="shared" si="53"/>
        <v>0</v>
      </c>
      <c r="AG73" s="169">
        <f t="shared" si="53"/>
        <v>0</v>
      </c>
      <c r="AH73" s="169">
        <f t="shared" si="53"/>
        <v>0</v>
      </c>
      <c r="AI73" s="169">
        <f t="shared" si="53"/>
        <v>0</v>
      </c>
      <c r="AJ73" s="169">
        <f t="shared" si="53"/>
        <v>0</v>
      </c>
      <c r="AK73" s="169">
        <f t="shared" si="53"/>
        <v>0</v>
      </c>
      <c r="AL73" s="169">
        <f t="shared" si="53"/>
        <v>0</v>
      </c>
      <c r="AM73" s="169">
        <f t="shared" si="53"/>
        <v>0</v>
      </c>
      <c r="AN73" s="169">
        <f t="shared" si="54"/>
        <v>0</v>
      </c>
      <c r="AO73" s="169">
        <f t="shared" si="54"/>
        <v>0</v>
      </c>
      <c r="AP73" s="169">
        <f t="shared" si="54"/>
        <v>0</v>
      </c>
      <c r="AQ73" s="169">
        <f t="shared" si="54"/>
        <v>0</v>
      </c>
      <c r="AR73" s="169">
        <f t="shared" si="54"/>
        <v>0</v>
      </c>
      <c r="AS73" s="169">
        <f t="shared" si="54"/>
        <v>0</v>
      </c>
      <c r="AT73" s="169">
        <f t="shared" si="54"/>
        <v>0</v>
      </c>
      <c r="AU73" s="169">
        <f t="shared" si="54"/>
        <v>0</v>
      </c>
      <c r="AV73" s="169">
        <f t="shared" si="54"/>
        <v>0</v>
      </c>
      <c r="AW73" s="169">
        <f t="shared" si="54"/>
        <v>8.9020251913304982E-2</v>
      </c>
      <c r="AX73" s="169">
        <f t="shared" si="55"/>
        <v>8.9020251913304094E-2</v>
      </c>
      <c r="AY73" s="169">
        <f t="shared" si="55"/>
        <v>8.9020251913303192E-2</v>
      </c>
      <c r="AZ73" s="169">
        <f t="shared" si="55"/>
        <v>8.9020251913302303E-2</v>
      </c>
      <c r="BA73" s="169">
        <f t="shared" si="55"/>
        <v>8.9020251913301429E-2</v>
      </c>
      <c r="BB73" s="169">
        <f t="shared" si="55"/>
        <v>8.9020251913300513E-2</v>
      </c>
      <c r="BC73" s="169">
        <f t="shared" si="55"/>
        <v>8.9020251913299639E-2</v>
      </c>
      <c r="BD73" s="169">
        <f t="shared" si="55"/>
        <v>8.9020251913298765E-2</v>
      </c>
      <c r="BE73" s="169">
        <f t="shared" si="55"/>
        <v>8.9020251913297863E-2</v>
      </c>
      <c r="BF73" s="169">
        <f t="shared" si="55"/>
        <v>8.9020251913296974E-2</v>
      </c>
      <c r="BG73" s="169">
        <f t="shared" si="55"/>
        <v>8.9020251913296086E-2</v>
      </c>
      <c r="BH73" s="169">
        <f t="shared" si="56"/>
        <v>8.9020251913295198E-2</v>
      </c>
      <c r="BI73" s="169">
        <f t="shared" si="56"/>
        <v>8.9020251913294296E-2</v>
      </c>
      <c r="BJ73" s="169">
        <f t="shared" si="56"/>
        <v>8.9020251913293422E-2</v>
      </c>
      <c r="BK73" s="169">
        <f t="shared" si="56"/>
        <v>8.902025191329252E-2</v>
      </c>
      <c r="BL73" s="169">
        <f t="shared" si="56"/>
        <v>8.9020251913291631E-2</v>
      </c>
      <c r="BM73" s="169">
        <f t="shared" si="56"/>
        <v>8.9020251913290757E-2</v>
      </c>
      <c r="BN73" s="169">
        <f t="shared" si="56"/>
        <v>8.9020251913289855E-2</v>
      </c>
      <c r="BO73" s="169">
        <f t="shared" si="56"/>
        <v>8.9020251913288967E-2</v>
      </c>
      <c r="BP73" s="169">
        <f t="shared" si="56"/>
        <v>8.9020251913288079E-2</v>
      </c>
      <c r="BQ73" s="169">
        <f t="shared" si="56"/>
        <v>8.9020251913287191E-2</v>
      </c>
      <c r="BR73" s="169">
        <f t="shared" si="57"/>
        <v>8.9020251913286289E-2</v>
      </c>
      <c r="BS73" s="169">
        <f t="shared" si="57"/>
        <v>8.9020251913285414E-2</v>
      </c>
      <c r="BT73" s="169">
        <f t="shared" si="57"/>
        <v>8.9020251913284512E-2</v>
      </c>
      <c r="BU73" s="169">
        <f t="shared" si="57"/>
        <v>8.9020251913283624E-2</v>
      </c>
      <c r="BV73" s="169">
        <f t="shared" si="57"/>
        <v>8.9020251913282736E-2</v>
      </c>
      <c r="BW73" s="169">
        <f t="shared" si="57"/>
        <v>8.9020251913281848E-2</v>
      </c>
      <c r="BX73" s="169">
        <f t="shared" si="57"/>
        <v>8.9020251913280973E-2</v>
      </c>
      <c r="BY73" s="169">
        <f t="shared" si="57"/>
        <v>8.9020251913280071E-2</v>
      </c>
      <c r="BZ73" s="169">
        <f t="shared" si="57"/>
        <v>8.9020251913279183E-2</v>
      </c>
      <c r="CA73" s="169">
        <f t="shared" si="57"/>
        <v>8.9020251913278295E-2</v>
      </c>
      <c r="CB73" s="169">
        <f t="shared" si="58"/>
        <v>8.9020251913277407E-2</v>
      </c>
      <c r="CC73" s="169">
        <f t="shared" si="58"/>
        <v>8.9020251913276505E-2</v>
      </c>
      <c r="CD73" s="169">
        <f t="shared" si="58"/>
        <v>8.902025191327563E-2</v>
      </c>
      <c r="CE73" s="169">
        <f t="shared" si="58"/>
        <v>8.9020251913274728E-2</v>
      </c>
      <c r="CF73" s="169">
        <f t="shared" si="58"/>
        <v>8.902025191327384E-2</v>
      </c>
      <c r="CG73" s="169">
        <f t="shared" si="58"/>
        <v>8.9020251913272966E-2</v>
      </c>
      <c r="CH73" s="169">
        <f t="shared" si="58"/>
        <v>8.9020251913272064E-2</v>
      </c>
    </row>
    <row r="74" spans="3:86" s="36" customFormat="1" outlineLevel="1" x14ac:dyDescent="0.2">
      <c r="C74" s="38"/>
      <c r="E74" s="166"/>
      <c r="F74" s="61">
        <f>Ts_First_Fin_Yr-1+ROWS(F$35:F74)</f>
        <v>2063</v>
      </c>
      <c r="G74" s="175">
        <f t="shared" si="59"/>
        <v>50</v>
      </c>
      <c r="H74" s="171">
        <f t="shared" si="60"/>
        <v>4.4256511009346413</v>
      </c>
      <c r="I74" s="131">
        <f t="shared" si="61"/>
        <v>1E-14</v>
      </c>
      <c r="J74" s="169">
        <f t="shared" si="51"/>
        <v>0</v>
      </c>
      <c r="K74" s="169">
        <f t="shared" si="51"/>
        <v>0</v>
      </c>
      <c r="L74" s="169">
        <f t="shared" si="51"/>
        <v>0</v>
      </c>
      <c r="M74" s="169">
        <f t="shared" si="51"/>
        <v>0</v>
      </c>
      <c r="N74" s="169">
        <f t="shared" si="51"/>
        <v>0</v>
      </c>
      <c r="O74" s="169">
        <f t="shared" si="51"/>
        <v>0</v>
      </c>
      <c r="P74" s="169">
        <f t="shared" si="51"/>
        <v>0</v>
      </c>
      <c r="Q74" s="169">
        <f t="shared" si="51"/>
        <v>0</v>
      </c>
      <c r="R74" s="169">
        <f t="shared" si="51"/>
        <v>0</v>
      </c>
      <c r="S74" s="169">
        <f t="shared" si="51"/>
        <v>0</v>
      </c>
      <c r="T74" s="169">
        <f t="shared" si="52"/>
        <v>0</v>
      </c>
      <c r="U74" s="169">
        <f t="shared" si="52"/>
        <v>0</v>
      </c>
      <c r="V74" s="169">
        <f t="shared" si="52"/>
        <v>0</v>
      </c>
      <c r="W74" s="169">
        <f t="shared" si="52"/>
        <v>0</v>
      </c>
      <c r="X74" s="169">
        <f t="shared" si="52"/>
        <v>0</v>
      </c>
      <c r="Y74" s="169">
        <f t="shared" si="52"/>
        <v>0</v>
      </c>
      <c r="Z74" s="169">
        <f t="shared" si="52"/>
        <v>0</v>
      </c>
      <c r="AA74" s="169">
        <f t="shared" si="52"/>
        <v>0</v>
      </c>
      <c r="AB74" s="169">
        <f t="shared" si="52"/>
        <v>0</v>
      </c>
      <c r="AC74" s="169">
        <f t="shared" si="52"/>
        <v>0</v>
      </c>
      <c r="AD74" s="169">
        <f t="shared" si="53"/>
        <v>0</v>
      </c>
      <c r="AE74" s="169">
        <f t="shared" si="53"/>
        <v>0</v>
      </c>
      <c r="AF74" s="169">
        <f t="shared" si="53"/>
        <v>0</v>
      </c>
      <c r="AG74" s="169">
        <f t="shared" si="53"/>
        <v>0</v>
      </c>
      <c r="AH74" s="169">
        <f t="shared" si="53"/>
        <v>0</v>
      </c>
      <c r="AI74" s="169">
        <f t="shared" si="53"/>
        <v>0</v>
      </c>
      <c r="AJ74" s="169">
        <f t="shared" si="53"/>
        <v>0</v>
      </c>
      <c r="AK74" s="169">
        <f t="shared" si="53"/>
        <v>0</v>
      </c>
      <c r="AL74" s="169">
        <f t="shared" si="53"/>
        <v>0</v>
      </c>
      <c r="AM74" s="169">
        <f t="shared" si="53"/>
        <v>0</v>
      </c>
      <c r="AN74" s="169">
        <f t="shared" si="54"/>
        <v>0</v>
      </c>
      <c r="AO74" s="169">
        <f t="shared" si="54"/>
        <v>0</v>
      </c>
      <c r="AP74" s="169">
        <f t="shared" si="54"/>
        <v>0</v>
      </c>
      <c r="AQ74" s="169">
        <f t="shared" si="54"/>
        <v>0</v>
      </c>
      <c r="AR74" s="169">
        <f t="shared" si="54"/>
        <v>0</v>
      </c>
      <c r="AS74" s="169">
        <f t="shared" si="54"/>
        <v>0</v>
      </c>
      <c r="AT74" s="169">
        <f t="shared" si="54"/>
        <v>0</v>
      </c>
      <c r="AU74" s="169">
        <f t="shared" si="54"/>
        <v>0</v>
      </c>
      <c r="AV74" s="169">
        <f t="shared" si="54"/>
        <v>0</v>
      </c>
      <c r="AW74" s="169">
        <f t="shared" si="54"/>
        <v>0</v>
      </c>
      <c r="AX74" s="169">
        <f t="shared" si="55"/>
        <v>8.8583825106849229E-2</v>
      </c>
      <c r="AY74" s="169">
        <f t="shared" si="55"/>
        <v>8.8583825106848355E-2</v>
      </c>
      <c r="AZ74" s="169">
        <f t="shared" si="55"/>
        <v>8.8583825106847439E-2</v>
      </c>
      <c r="BA74" s="169">
        <f t="shared" si="55"/>
        <v>8.8583825106846564E-2</v>
      </c>
      <c r="BB74" s="169">
        <f t="shared" si="55"/>
        <v>8.858382510684569E-2</v>
      </c>
      <c r="BC74" s="169">
        <f t="shared" si="55"/>
        <v>8.8583825106844788E-2</v>
      </c>
      <c r="BD74" s="169">
        <f t="shared" si="55"/>
        <v>8.8583825106843914E-2</v>
      </c>
      <c r="BE74" s="169">
        <f t="shared" si="55"/>
        <v>8.8583825106843039E-2</v>
      </c>
      <c r="BF74" s="169">
        <f t="shared" si="55"/>
        <v>8.8583825106842151E-2</v>
      </c>
      <c r="BG74" s="169">
        <f t="shared" si="55"/>
        <v>8.8583825106841263E-2</v>
      </c>
      <c r="BH74" s="169">
        <f t="shared" si="56"/>
        <v>8.8583825106840389E-2</v>
      </c>
      <c r="BI74" s="169">
        <f t="shared" si="56"/>
        <v>8.8583825106839487E-2</v>
      </c>
      <c r="BJ74" s="169">
        <f t="shared" si="56"/>
        <v>8.8583825106838598E-2</v>
      </c>
      <c r="BK74" s="169">
        <f t="shared" si="56"/>
        <v>8.8583825106837724E-2</v>
      </c>
      <c r="BL74" s="169">
        <f t="shared" si="56"/>
        <v>8.8583825106836836E-2</v>
      </c>
      <c r="BM74" s="169">
        <f t="shared" si="56"/>
        <v>8.8583825106835948E-2</v>
      </c>
      <c r="BN74" s="169">
        <f t="shared" si="56"/>
        <v>8.8583825106835073E-2</v>
      </c>
      <c r="BO74" s="169">
        <f t="shared" si="56"/>
        <v>8.8583825106834185E-2</v>
      </c>
      <c r="BP74" s="169">
        <f t="shared" si="56"/>
        <v>8.8583825106833283E-2</v>
      </c>
      <c r="BQ74" s="169">
        <f t="shared" si="56"/>
        <v>8.8583825106832409E-2</v>
      </c>
      <c r="BR74" s="169">
        <f t="shared" si="57"/>
        <v>8.8583825106831521E-2</v>
      </c>
      <c r="BS74" s="169">
        <f t="shared" si="57"/>
        <v>8.8583825106830633E-2</v>
      </c>
      <c r="BT74" s="169">
        <f t="shared" si="57"/>
        <v>8.8583825106829758E-2</v>
      </c>
      <c r="BU74" s="169">
        <f t="shared" si="57"/>
        <v>8.858382510682887E-2</v>
      </c>
      <c r="BV74" s="169">
        <f t="shared" si="57"/>
        <v>8.8583825106827982E-2</v>
      </c>
      <c r="BW74" s="169">
        <f t="shared" si="57"/>
        <v>8.8583825106827094E-2</v>
      </c>
      <c r="BX74" s="169">
        <f t="shared" si="57"/>
        <v>8.8583825106826206E-2</v>
      </c>
      <c r="BY74" s="169">
        <f t="shared" si="57"/>
        <v>8.8583825106825331E-2</v>
      </c>
      <c r="BZ74" s="169">
        <f t="shared" si="57"/>
        <v>8.8583825106824443E-2</v>
      </c>
      <c r="CA74" s="169">
        <f t="shared" si="57"/>
        <v>8.8583825106823555E-2</v>
      </c>
      <c r="CB74" s="169">
        <f t="shared" si="58"/>
        <v>8.8583825106822681E-2</v>
      </c>
      <c r="CC74" s="169">
        <f t="shared" si="58"/>
        <v>8.8583825106821792E-2</v>
      </c>
      <c r="CD74" s="169">
        <f t="shared" si="58"/>
        <v>8.858382510682089E-2</v>
      </c>
      <c r="CE74" s="169">
        <f t="shared" si="58"/>
        <v>8.8583825106820016E-2</v>
      </c>
      <c r="CF74" s="169">
        <f t="shared" si="58"/>
        <v>8.8583825106819128E-2</v>
      </c>
      <c r="CG74" s="169">
        <f t="shared" si="58"/>
        <v>8.858382510681824E-2</v>
      </c>
      <c r="CH74" s="169">
        <f t="shared" si="58"/>
        <v>8.8583825106817365E-2</v>
      </c>
    </row>
    <row r="75" spans="3:86" s="36" customFormat="1" outlineLevel="1" x14ac:dyDescent="0.2">
      <c r="C75" s="38"/>
      <c r="E75" s="166"/>
      <c r="F75" s="61">
        <f>Ts_First_Fin_Yr-1+ROWS(F$35:F75)</f>
        <v>2064</v>
      </c>
      <c r="G75" s="175">
        <f t="shared" si="59"/>
        <v>50</v>
      </c>
      <c r="H75" s="171">
        <f t="shared" si="60"/>
        <v>4.3976175164943871</v>
      </c>
      <c r="I75" s="131">
        <f t="shared" si="61"/>
        <v>1E-14</v>
      </c>
      <c r="J75" s="169">
        <f t="shared" ref="J75:S84" si="62">IF($F75&gt;=J$9,0,IF(J$9&lt;=($F75+$G75),(1-$I75)^(J$9-$F75-1)*$I75/(1-(1-$I75)^$G75),0)*$H75)</f>
        <v>0</v>
      </c>
      <c r="K75" s="169">
        <f t="shared" si="62"/>
        <v>0</v>
      </c>
      <c r="L75" s="169">
        <f t="shared" si="62"/>
        <v>0</v>
      </c>
      <c r="M75" s="169">
        <f t="shared" si="62"/>
        <v>0</v>
      </c>
      <c r="N75" s="169">
        <f t="shared" si="62"/>
        <v>0</v>
      </c>
      <c r="O75" s="169">
        <f t="shared" si="62"/>
        <v>0</v>
      </c>
      <c r="P75" s="169">
        <f t="shared" si="62"/>
        <v>0</v>
      </c>
      <c r="Q75" s="169">
        <f t="shared" si="62"/>
        <v>0</v>
      </c>
      <c r="R75" s="169">
        <f t="shared" si="62"/>
        <v>0</v>
      </c>
      <c r="S75" s="169">
        <f t="shared" si="62"/>
        <v>0</v>
      </c>
      <c r="T75" s="169">
        <f t="shared" ref="T75:AC84" si="63">IF($F75&gt;=T$9,0,IF(T$9&lt;=($F75+$G75),(1-$I75)^(T$9-$F75-1)*$I75/(1-(1-$I75)^$G75),0)*$H75)</f>
        <v>0</v>
      </c>
      <c r="U75" s="169">
        <f t="shared" si="63"/>
        <v>0</v>
      </c>
      <c r="V75" s="169">
        <f t="shared" si="63"/>
        <v>0</v>
      </c>
      <c r="W75" s="169">
        <f t="shared" si="63"/>
        <v>0</v>
      </c>
      <c r="X75" s="169">
        <f t="shared" si="63"/>
        <v>0</v>
      </c>
      <c r="Y75" s="169">
        <f t="shared" si="63"/>
        <v>0</v>
      </c>
      <c r="Z75" s="169">
        <f t="shared" si="63"/>
        <v>0</v>
      </c>
      <c r="AA75" s="169">
        <f t="shared" si="63"/>
        <v>0</v>
      </c>
      <c r="AB75" s="169">
        <f t="shared" si="63"/>
        <v>0</v>
      </c>
      <c r="AC75" s="169">
        <f t="shared" si="63"/>
        <v>0</v>
      </c>
      <c r="AD75" s="169">
        <f t="shared" ref="AD75:AM84" si="64">IF($F75&gt;=AD$9,0,IF(AD$9&lt;=($F75+$G75),(1-$I75)^(AD$9-$F75-1)*$I75/(1-(1-$I75)^$G75),0)*$H75)</f>
        <v>0</v>
      </c>
      <c r="AE75" s="169">
        <f t="shared" si="64"/>
        <v>0</v>
      </c>
      <c r="AF75" s="169">
        <f t="shared" si="64"/>
        <v>0</v>
      </c>
      <c r="AG75" s="169">
        <f t="shared" si="64"/>
        <v>0</v>
      </c>
      <c r="AH75" s="169">
        <f t="shared" si="64"/>
        <v>0</v>
      </c>
      <c r="AI75" s="169">
        <f t="shared" si="64"/>
        <v>0</v>
      </c>
      <c r="AJ75" s="169">
        <f t="shared" si="64"/>
        <v>0</v>
      </c>
      <c r="AK75" s="169">
        <f t="shared" si="64"/>
        <v>0</v>
      </c>
      <c r="AL75" s="169">
        <f t="shared" si="64"/>
        <v>0</v>
      </c>
      <c r="AM75" s="169">
        <f t="shared" si="64"/>
        <v>0</v>
      </c>
      <c r="AN75" s="169">
        <f t="shared" ref="AN75:AW84" si="65">IF($F75&gt;=AN$9,0,IF(AN$9&lt;=($F75+$G75),(1-$I75)^(AN$9-$F75-1)*$I75/(1-(1-$I75)^$G75),0)*$H75)</f>
        <v>0</v>
      </c>
      <c r="AO75" s="169">
        <f t="shared" si="65"/>
        <v>0</v>
      </c>
      <c r="AP75" s="169">
        <f t="shared" si="65"/>
        <v>0</v>
      </c>
      <c r="AQ75" s="169">
        <f t="shared" si="65"/>
        <v>0</v>
      </c>
      <c r="AR75" s="169">
        <f t="shared" si="65"/>
        <v>0</v>
      </c>
      <c r="AS75" s="169">
        <f t="shared" si="65"/>
        <v>0</v>
      </c>
      <c r="AT75" s="169">
        <f t="shared" si="65"/>
        <v>0</v>
      </c>
      <c r="AU75" s="169">
        <f t="shared" si="65"/>
        <v>0</v>
      </c>
      <c r="AV75" s="169">
        <f t="shared" si="65"/>
        <v>0</v>
      </c>
      <c r="AW75" s="169">
        <f t="shared" si="65"/>
        <v>0</v>
      </c>
      <c r="AX75" s="169">
        <f t="shared" ref="AX75:BG84" si="66">IF($F75&gt;=AX$9,0,IF(AX$9&lt;=($F75+$G75),(1-$I75)^(AX$9-$F75-1)*$I75/(1-(1-$I75)^$G75),0)*$H75)</f>
        <v>0</v>
      </c>
      <c r="AY75" s="169">
        <f t="shared" si="66"/>
        <v>8.8022704927120388E-2</v>
      </c>
      <c r="AZ75" s="169">
        <f t="shared" si="66"/>
        <v>8.8022704927119527E-2</v>
      </c>
      <c r="BA75" s="169">
        <f t="shared" si="66"/>
        <v>8.8022704927118625E-2</v>
      </c>
      <c r="BB75" s="169">
        <f t="shared" si="66"/>
        <v>8.8022704927117751E-2</v>
      </c>
      <c r="BC75" s="169">
        <f t="shared" si="66"/>
        <v>8.8022704927116877E-2</v>
      </c>
      <c r="BD75" s="169">
        <f t="shared" si="66"/>
        <v>8.8022704927115974E-2</v>
      </c>
      <c r="BE75" s="169">
        <f t="shared" si="66"/>
        <v>8.8022704927115114E-2</v>
      </c>
      <c r="BF75" s="169">
        <f t="shared" si="66"/>
        <v>8.802270492711424E-2</v>
      </c>
      <c r="BG75" s="169">
        <f t="shared" si="66"/>
        <v>8.8022704927113352E-2</v>
      </c>
      <c r="BH75" s="169">
        <f t="shared" ref="BH75:BQ84" si="67">IF($F75&gt;=BH$9,0,IF(BH$9&lt;=($F75+$G75),(1-$I75)^(BH$9-$F75-1)*$I75/(1-(1-$I75)^$G75),0)*$H75)</f>
        <v>8.8022704927112477E-2</v>
      </c>
      <c r="BI75" s="169">
        <f t="shared" si="67"/>
        <v>8.8022704927111603E-2</v>
      </c>
      <c r="BJ75" s="169">
        <f t="shared" si="67"/>
        <v>8.8022704927110715E-2</v>
      </c>
      <c r="BK75" s="169">
        <f t="shared" si="67"/>
        <v>8.8022704927109827E-2</v>
      </c>
      <c r="BL75" s="169">
        <f t="shared" si="67"/>
        <v>8.8022704927108966E-2</v>
      </c>
      <c r="BM75" s="169">
        <f t="shared" si="67"/>
        <v>8.8022704927108078E-2</v>
      </c>
      <c r="BN75" s="169">
        <f t="shared" si="67"/>
        <v>8.802270492710719E-2</v>
      </c>
      <c r="BO75" s="169">
        <f t="shared" si="67"/>
        <v>8.8022704927106329E-2</v>
      </c>
      <c r="BP75" s="169">
        <f t="shared" si="67"/>
        <v>8.8022704927105441E-2</v>
      </c>
      <c r="BQ75" s="169">
        <f t="shared" si="67"/>
        <v>8.8022704927104553E-2</v>
      </c>
      <c r="BR75" s="169">
        <f t="shared" ref="BR75:CA84" si="68">IF($F75&gt;=BR$9,0,IF(BR$9&lt;=($F75+$G75),(1-$I75)^(BR$9-$F75-1)*$I75/(1-(1-$I75)^$G75),0)*$H75)</f>
        <v>8.8022704927103679E-2</v>
      </c>
      <c r="BS75" s="169">
        <f t="shared" si="68"/>
        <v>8.8022704927102804E-2</v>
      </c>
      <c r="BT75" s="169">
        <f t="shared" si="68"/>
        <v>8.8022704927101916E-2</v>
      </c>
      <c r="BU75" s="169">
        <f t="shared" si="68"/>
        <v>8.8022704927101042E-2</v>
      </c>
      <c r="BV75" s="169">
        <f t="shared" si="68"/>
        <v>8.8022704927100154E-2</v>
      </c>
      <c r="BW75" s="169">
        <f t="shared" si="68"/>
        <v>8.802270492709928E-2</v>
      </c>
      <c r="BX75" s="169">
        <f t="shared" si="68"/>
        <v>8.8022704927098405E-2</v>
      </c>
      <c r="BY75" s="169">
        <f t="shared" si="68"/>
        <v>8.8022704927097517E-2</v>
      </c>
      <c r="BZ75" s="169">
        <f t="shared" si="68"/>
        <v>8.8022704927096657E-2</v>
      </c>
      <c r="CA75" s="169">
        <f t="shared" si="68"/>
        <v>8.8022704927095768E-2</v>
      </c>
      <c r="CB75" s="169">
        <f t="shared" ref="CB75:CH84" si="69">IF($F75&gt;=CB$9,0,IF(CB$9&lt;=($F75+$G75),(1-$I75)^(CB$9-$F75-1)*$I75/(1-(1-$I75)^$G75),0)*$H75)</f>
        <v>8.802270492709488E-2</v>
      </c>
      <c r="CC75" s="169">
        <f t="shared" si="69"/>
        <v>8.8022704927094006E-2</v>
      </c>
      <c r="CD75" s="169">
        <f t="shared" si="69"/>
        <v>8.8022704927093132E-2</v>
      </c>
      <c r="CE75" s="169">
        <f t="shared" si="69"/>
        <v>8.8022704927092243E-2</v>
      </c>
      <c r="CF75" s="169">
        <f t="shared" si="69"/>
        <v>8.8022704927091369E-2</v>
      </c>
      <c r="CG75" s="169">
        <f t="shared" si="69"/>
        <v>8.8022704927090481E-2</v>
      </c>
      <c r="CH75" s="169">
        <f t="shared" si="69"/>
        <v>8.8022704927089607E-2</v>
      </c>
    </row>
    <row r="76" spans="3:86" s="36" customFormat="1" outlineLevel="1" x14ac:dyDescent="0.2">
      <c r="C76" s="38"/>
      <c r="E76" s="166"/>
      <c r="F76" s="61">
        <f>Ts_First_Fin_Yr-1+ROWS(F$35:F76)</f>
        <v>2065</v>
      </c>
      <c r="G76" s="175">
        <f t="shared" si="59"/>
        <v>50</v>
      </c>
      <c r="H76" s="171">
        <f t="shared" si="60"/>
        <v>4.3789284602008847</v>
      </c>
      <c r="I76" s="131">
        <f t="shared" si="61"/>
        <v>1E-14</v>
      </c>
      <c r="J76" s="169">
        <f t="shared" si="62"/>
        <v>0</v>
      </c>
      <c r="K76" s="169">
        <f t="shared" si="62"/>
        <v>0</v>
      </c>
      <c r="L76" s="169">
        <f t="shared" si="62"/>
        <v>0</v>
      </c>
      <c r="M76" s="169">
        <f t="shared" si="62"/>
        <v>0</v>
      </c>
      <c r="N76" s="169">
        <f t="shared" si="62"/>
        <v>0</v>
      </c>
      <c r="O76" s="169">
        <f t="shared" si="62"/>
        <v>0</v>
      </c>
      <c r="P76" s="169">
        <f t="shared" si="62"/>
        <v>0</v>
      </c>
      <c r="Q76" s="169">
        <f t="shared" si="62"/>
        <v>0</v>
      </c>
      <c r="R76" s="169">
        <f t="shared" si="62"/>
        <v>0</v>
      </c>
      <c r="S76" s="169">
        <f t="shared" si="62"/>
        <v>0</v>
      </c>
      <c r="T76" s="169">
        <f t="shared" si="63"/>
        <v>0</v>
      </c>
      <c r="U76" s="169">
        <f t="shared" si="63"/>
        <v>0</v>
      </c>
      <c r="V76" s="169">
        <f t="shared" si="63"/>
        <v>0</v>
      </c>
      <c r="W76" s="169">
        <f t="shared" si="63"/>
        <v>0</v>
      </c>
      <c r="X76" s="169">
        <f t="shared" si="63"/>
        <v>0</v>
      </c>
      <c r="Y76" s="169">
        <f t="shared" si="63"/>
        <v>0</v>
      </c>
      <c r="Z76" s="169">
        <f t="shared" si="63"/>
        <v>0</v>
      </c>
      <c r="AA76" s="169">
        <f t="shared" si="63"/>
        <v>0</v>
      </c>
      <c r="AB76" s="169">
        <f t="shared" si="63"/>
        <v>0</v>
      </c>
      <c r="AC76" s="169">
        <f t="shared" si="63"/>
        <v>0</v>
      </c>
      <c r="AD76" s="169">
        <f t="shared" si="64"/>
        <v>0</v>
      </c>
      <c r="AE76" s="169">
        <f t="shared" si="64"/>
        <v>0</v>
      </c>
      <c r="AF76" s="169">
        <f t="shared" si="64"/>
        <v>0</v>
      </c>
      <c r="AG76" s="169">
        <f t="shared" si="64"/>
        <v>0</v>
      </c>
      <c r="AH76" s="169">
        <f t="shared" si="64"/>
        <v>0</v>
      </c>
      <c r="AI76" s="169">
        <f t="shared" si="64"/>
        <v>0</v>
      </c>
      <c r="AJ76" s="169">
        <f t="shared" si="64"/>
        <v>0</v>
      </c>
      <c r="AK76" s="169">
        <f t="shared" si="64"/>
        <v>0</v>
      </c>
      <c r="AL76" s="169">
        <f t="shared" si="64"/>
        <v>0</v>
      </c>
      <c r="AM76" s="169">
        <f t="shared" si="64"/>
        <v>0</v>
      </c>
      <c r="AN76" s="169">
        <f t="shared" si="65"/>
        <v>0</v>
      </c>
      <c r="AO76" s="169">
        <f t="shared" si="65"/>
        <v>0</v>
      </c>
      <c r="AP76" s="169">
        <f t="shared" si="65"/>
        <v>0</v>
      </c>
      <c r="AQ76" s="169">
        <f t="shared" si="65"/>
        <v>0</v>
      </c>
      <c r="AR76" s="169">
        <f t="shared" si="65"/>
        <v>0</v>
      </c>
      <c r="AS76" s="169">
        <f t="shared" si="65"/>
        <v>0</v>
      </c>
      <c r="AT76" s="169">
        <f t="shared" si="65"/>
        <v>0</v>
      </c>
      <c r="AU76" s="169">
        <f t="shared" si="65"/>
        <v>0</v>
      </c>
      <c r="AV76" s="169">
        <f t="shared" si="65"/>
        <v>0</v>
      </c>
      <c r="AW76" s="169">
        <f t="shared" si="65"/>
        <v>0</v>
      </c>
      <c r="AX76" s="169">
        <f t="shared" si="66"/>
        <v>0</v>
      </c>
      <c r="AY76" s="169">
        <f t="shared" si="66"/>
        <v>0</v>
      </c>
      <c r="AZ76" s="169">
        <f t="shared" si="66"/>
        <v>8.7648624807301179E-2</v>
      </c>
      <c r="BA76" s="169">
        <f t="shared" si="66"/>
        <v>8.7648624807300304E-2</v>
      </c>
      <c r="BB76" s="169">
        <f t="shared" si="66"/>
        <v>8.7648624807299416E-2</v>
      </c>
      <c r="BC76" s="169">
        <f t="shared" si="66"/>
        <v>8.7648624807298542E-2</v>
      </c>
      <c r="BD76" s="169">
        <f t="shared" si="66"/>
        <v>8.7648624807297681E-2</v>
      </c>
      <c r="BE76" s="169">
        <f t="shared" si="66"/>
        <v>8.7648624807296779E-2</v>
      </c>
      <c r="BF76" s="169">
        <f t="shared" si="66"/>
        <v>8.7648624807295919E-2</v>
      </c>
      <c r="BG76" s="169">
        <f t="shared" si="66"/>
        <v>8.7648624807295045E-2</v>
      </c>
      <c r="BH76" s="169">
        <f t="shared" si="67"/>
        <v>8.764862480729417E-2</v>
      </c>
      <c r="BI76" s="169">
        <f t="shared" si="67"/>
        <v>8.7648624807293282E-2</v>
      </c>
      <c r="BJ76" s="169">
        <f t="shared" si="67"/>
        <v>8.7648624807292422E-2</v>
      </c>
      <c r="BK76" s="169">
        <f t="shared" si="67"/>
        <v>8.7648624807291547E-2</v>
      </c>
      <c r="BL76" s="169">
        <f t="shared" si="67"/>
        <v>8.7648624807290659E-2</v>
      </c>
      <c r="BM76" s="169">
        <f t="shared" si="67"/>
        <v>8.7648624807289799E-2</v>
      </c>
      <c r="BN76" s="169">
        <f t="shared" si="67"/>
        <v>8.7648624807288911E-2</v>
      </c>
      <c r="BO76" s="169">
        <f t="shared" si="67"/>
        <v>8.7648624807288036E-2</v>
      </c>
      <c r="BP76" s="169">
        <f t="shared" si="67"/>
        <v>8.7648624807287162E-2</v>
      </c>
      <c r="BQ76" s="169">
        <f t="shared" si="67"/>
        <v>8.7648624807286288E-2</v>
      </c>
      <c r="BR76" s="169">
        <f t="shared" si="68"/>
        <v>8.76486248072854E-2</v>
      </c>
      <c r="BS76" s="169">
        <f t="shared" si="68"/>
        <v>8.7648624807284539E-2</v>
      </c>
      <c r="BT76" s="169">
        <f t="shared" si="68"/>
        <v>8.7648624807283651E-2</v>
      </c>
      <c r="BU76" s="169">
        <f t="shared" si="68"/>
        <v>8.7648624807282777E-2</v>
      </c>
      <c r="BV76" s="169">
        <f t="shared" si="68"/>
        <v>8.7648624807281902E-2</v>
      </c>
      <c r="BW76" s="169">
        <f t="shared" si="68"/>
        <v>8.7648624807281028E-2</v>
      </c>
      <c r="BX76" s="169">
        <f t="shared" si="68"/>
        <v>8.764862480728014E-2</v>
      </c>
      <c r="BY76" s="169">
        <f t="shared" si="68"/>
        <v>8.764862480727928E-2</v>
      </c>
      <c r="BZ76" s="169">
        <f t="shared" si="68"/>
        <v>8.7648624807278405E-2</v>
      </c>
      <c r="CA76" s="169">
        <f t="shared" si="68"/>
        <v>8.7648624807277531E-2</v>
      </c>
      <c r="CB76" s="169">
        <f t="shared" si="69"/>
        <v>8.7648624807276657E-2</v>
      </c>
      <c r="CC76" s="169">
        <f t="shared" si="69"/>
        <v>8.7648624807275768E-2</v>
      </c>
      <c r="CD76" s="169">
        <f t="shared" si="69"/>
        <v>8.7648624807274908E-2</v>
      </c>
      <c r="CE76" s="169">
        <f t="shared" si="69"/>
        <v>8.764862480727402E-2</v>
      </c>
      <c r="CF76" s="169">
        <f t="shared" si="69"/>
        <v>8.7648624807273146E-2</v>
      </c>
      <c r="CG76" s="169">
        <f t="shared" si="69"/>
        <v>8.7648624807272271E-2</v>
      </c>
      <c r="CH76" s="169">
        <f t="shared" si="69"/>
        <v>8.7648624807271397E-2</v>
      </c>
    </row>
    <row r="77" spans="3:86" s="36" customFormat="1" outlineLevel="1" x14ac:dyDescent="0.2">
      <c r="C77" s="38"/>
      <c r="E77" s="166"/>
      <c r="F77" s="61">
        <f>Ts_First_Fin_Yr-1+ROWS(F$35:F77)</f>
        <v>2066</v>
      </c>
      <c r="G77" s="175">
        <f t="shared" si="59"/>
        <v>50</v>
      </c>
      <c r="H77" s="171">
        <f t="shared" si="60"/>
        <v>4.3368780835405039</v>
      </c>
      <c r="I77" s="131">
        <f t="shared" si="61"/>
        <v>1E-14</v>
      </c>
      <c r="J77" s="169">
        <f t="shared" si="62"/>
        <v>0</v>
      </c>
      <c r="K77" s="169">
        <f t="shared" si="62"/>
        <v>0</v>
      </c>
      <c r="L77" s="169">
        <f t="shared" si="62"/>
        <v>0</v>
      </c>
      <c r="M77" s="169">
        <f t="shared" si="62"/>
        <v>0</v>
      </c>
      <c r="N77" s="169">
        <f t="shared" si="62"/>
        <v>0</v>
      </c>
      <c r="O77" s="169">
        <f t="shared" si="62"/>
        <v>0</v>
      </c>
      <c r="P77" s="169">
        <f t="shared" si="62"/>
        <v>0</v>
      </c>
      <c r="Q77" s="169">
        <f t="shared" si="62"/>
        <v>0</v>
      </c>
      <c r="R77" s="169">
        <f t="shared" si="62"/>
        <v>0</v>
      </c>
      <c r="S77" s="169">
        <f t="shared" si="62"/>
        <v>0</v>
      </c>
      <c r="T77" s="169">
        <f t="shared" si="63"/>
        <v>0</v>
      </c>
      <c r="U77" s="169">
        <f t="shared" si="63"/>
        <v>0</v>
      </c>
      <c r="V77" s="169">
        <f t="shared" si="63"/>
        <v>0</v>
      </c>
      <c r="W77" s="169">
        <f t="shared" si="63"/>
        <v>0</v>
      </c>
      <c r="X77" s="169">
        <f t="shared" si="63"/>
        <v>0</v>
      </c>
      <c r="Y77" s="169">
        <f t="shared" si="63"/>
        <v>0</v>
      </c>
      <c r="Z77" s="169">
        <f t="shared" si="63"/>
        <v>0</v>
      </c>
      <c r="AA77" s="169">
        <f t="shared" si="63"/>
        <v>0</v>
      </c>
      <c r="AB77" s="169">
        <f t="shared" si="63"/>
        <v>0</v>
      </c>
      <c r="AC77" s="169">
        <f t="shared" si="63"/>
        <v>0</v>
      </c>
      <c r="AD77" s="169">
        <f t="shared" si="64"/>
        <v>0</v>
      </c>
      <c r="AE77" s="169">
        <f t="shared" si="64"/>
        <v>0</v>
      </c>
      <c r="AF77" s="169">
        <f t="shared" si="64"/>
        <v>0</v>
      </c>
      <c r="AG77" s="169">
        <f t="shared" si="64"/>
        <v>0</v>
      </c>
      <c r="AH77" s="169">
        <f t="shared" si="64"/>
        <v>0</v>
      </c>
      <c r="AI77" s="169">
        <f t="shared" si="64"/>
        <v>0</v>
      </c>
      <c r="AJ77" s="169">
        <f t="shared" si="64"/>
        <v>0</v>
      </c>
      <c r="AK77" s="169">
        <f t="shared" si="64"/>
        <v>0</v>
      </c>
      <c r="AL77" s="169">
        <f t="shared" si="64"/>
        <v>0</v>
      </c>
      <c r="AM77" s="169">
        <f t="shared" si="64"/>
        <v>0</v>
      </c>
      <c r="AN77" s="169">
        <f t="shared" si="65"/>
        <v>0</v>
      </c>
      <c r="AO77" s="169">
        <f t="shared" si="65"/>
        <v>0</v>
      </c>
      <c r="AP77" s="169">
        <f t="shared" si="65"/>
        <v>0</v>
      </c>
      <c r="AQ77" s="169">
        <f t="shared" si="65"/>
        <v>0</v>
      </c>
      <c r="AR77" s="169">
        <f t="shared" si="65"/>
        <v>0</v>
      </c>
      <c r="AS77" s="169">
        <f t="shared" si="65"/>
        <v>0</v>
      </c>
      <c r="AT77" s="169">
        <f t="shared" si="65"/>
        <v>0</v>
      </c>
      <c r="AU77" s="169">
        <f t="shared" si="65"/>
        <v>0</v>
      </c>
      <c r="AV77" s="169">
        <f t="shared" si="65"/>
        <v>0</v>
      </c>
      <c r="AW77" s="169">
        <f t="shared" si="65"/>
        <v>0</v>
      </c>
      <c r="AX77" s="169">
        <f t="shared" si="66"/>
        <v>0</v>
      </c>
      <c r="AY77" s="169">
        <f t="shared" si="66"/>
        <v>0</v>
      </c>
      <c r="AZ77" s="169">
        <f t="shared" si="66"/>
        <v>0</v>
      </c>
      <c r="BA77" s="169">
        <f t="shared" si="66"/>
        <v>8.6806944537707931E-2</v>
      </c>
      <c r="BB77" s="169">
        <f t="shared" si="66"/>
        <v>8.680694453770707E-2</v>
      </c>
      <c r="BC77" s="169">
        <f t="shared" si="66"/>
        <v>8.6806944537706182E-2</v>
      </c>
      <c r="BD77" s="169">
        <f t="shared" si="66"/>
        <v>8.6806944537705322E-2</v>
      </c>
      <c r="BE77" s="169">
        <f t="shared" si="66"/>
        <v>8.6806944537704461E-2</v>
      </c>
      <c r="BF77" s="169">
        <f t="shared" si="66"/>
        <v>8.6806944537703573E-2</v>
      </c>
      <c r="BG77" s="169">
        <f t="shared" si="66"/>
        <v>8.6806944537702727E-2</v>
      </c>
      <c r="BH77" s="169">
        <f t="shared" si="67"/>
        <v>8.6806944537701866E-2</v>
      </c>
      <c r="BI77" s="169">
        <f t="shared" si="67"/>
        <v>8.6806944537700992E-2</v>
      </c>
      <c r="BJ77" s="169">
        <f t="shared" si="67"/>
        <v>8.6806944537700118E-2</v>
      </c>
      <c r="BK77" s="169">
        <f t="shared" si="67"/>
        <v>8.6806944537699257E-2</v>
      </c>
      <c r="BL77" s="169">
        <f t="shared" si="67"/>
        <v>8.6806944537698383E-2</v>
      </c>
      <c r="BM77" s="169">
        <f t="shared" si="67"/>
        <v>8.6806944537697522E-2</v>
      </c>
      <c r="BN77" s="169">
        <f t="shared" si="67"/>
        <v>8.6806944537696662E-2</v>
      </c>
      <c r="BO77" s="169">
        <f t="shared" si="67"/>
        <v>8.6806944537695788E-2</v>
      </c>
      <c r="BP77" s="169">
        <f t="shared" si="67"/>
        <v>8.6806944537694913E-2</v>
      </c>
      <c r="BQ77" s="169">
        <f t="shared" si="67"/>
        <v>8.6806944537694053E-2</v>
      </c>
      <c r="BR77" s="169">
        <f t="shared" si="68"/>
        <v>8.6806944537693179E-2</v>
      </c>
      <c r="BS77" s="169">
        <f t="shared" si="68"/>
        <v>8.6806944537692304E-2</v>
      </c>
      <c r="BT77" s="169">
        <f t="shared" si="68"/>
        <v>8.6806944537691458E-2</v>
      </c>
      <c r="BU77" s="169">
        <f t="shared" si="68"/>
        <v>8.6806944537690583E-2</v>
      </c>
      <c r="BV77" s="169">
        <f t="shared" si="68"/>
        <v>8.6806944537689709E-2</v>
      </c>
      <c r="BW77" s="169">
        <f t="shared" si="68"/>
        <v>8.6806944537688849E-2</v>
      </c>
      <c r="BX77" s="169">
        <f t="shared" si="68"/>
        <v>8.6806944537687974E-2</v>
      </c>
      <c r="BY77" s="169">
        <f t="shared" si="68"/>
        <v>8.68069445376871E-2</v>
      </c>
      <c r="BZ77" s="169">
        <f t="shared" si="68"/>
        <v>8.680694453768624E-2</v>
      </c>
      <c r="CA77" s="169">
        <f t="shared" si="68"/>
        <v>8.6806944537685379E-2</v>
      </c>
      <c r="CB77" s="169">
        <f t="shared" si="69"/>
        <v>8.6806944537684519E-2</v>
      </c>
      <c r="CC77" s="169">
        <f t="shared" si="69"/>
        <v>8.6806944537683645E-2</v>
      </c>
      <c r="CD77" s="169">
        <f t="shared" si="69"/>
        <v>8.680694453768277E-2</v>
      </c>
      <c r="CE77" s="169">
        <f t="shared" si="69"/>
        <v>8.680694453768191E-2</v>
      </c>
      <c r="CF77" s="169">
        <f t="shared" si="69"/>
        <v>8.6806944537681036E-2</v>
      </c>
      <c r="CG77" s="169">
        <f t="shared" si="69"/>
        <v>8.6806944537680161E-2</v>
      </c>
      <c r="CH77" s="169">
        <f t="shared" si="69"/>
        <v>8.6806944537679315E-2</v>
      </c>
    </row>
    <row r="78" spans="3:86" s="36" customFormat="1" outlineLevel="1" x14ac:dyDescent="0.2">
      <c r="C78" s="38"/>
      <c r="E78" s="166"/>
      <c r="F78" s="61">
        <f>Ts_First_Fin_Yr-1+ROWS(F$35:F78)</f>
        <v>2067</v>
      </c>
      <c r="G78" s="175">
        <f t="shared" si="59"/>
        <v>50</v>
      </c>
      <c r="H78" s="171">
        <f t="shared" si="60"/>
        <v>4.310401920458041</v>
      </c>
      <c r="I78" s="131">
        <f t="shared" si="61"/>
        <v>1E-14</v>
      </c>
      <c r="J78" s="169">
        <f t="shared" si="62"/>
        <v>0</v>
      </c>
      <c r="K78" s="169">
        <f t="shared" si="62"/>
        <v>0</v>
      </c>
      <c r="L78" s="169">
        <f t="shared" si="62"/>
        <v>0</v>
      </c>
      <c r="M78" s="169">
        <f t="shared" si="62"/>
        <v>0</v>
      </c>
      <c r="N78" s="169">
        <f t="shared" si="62"/>
        <v>0</v>
      </c>
      <c r="O78" s="169">
        <f t="shared" si="62"/>
        <v>0</v>
      </c>
      <c r="P78" s="169">
        <f t="shared" si="62"/>
        <v>0</v>
      </c>
      <c r="Q78" s="169">
        <f t="shared" si="62"/>
        <v>0</v>
      </c>
      <c r="R78" s="169">
        <f t="shared" si="62"/>
        <v>0</v>
      </c>
      <c r="S78" s="169">
        <f t="shared" si="62"/>
        <v>0</v>
      </c>
      <c r="T78" s="169">
        <f t="shared" si="63"/>
        <v>0</v>
      </c>
      <c r="U78" s="169">
        <f t="shared" si="63"/>
        <v>0</v>
      </c>
      <c r="V78" s="169">
        <f t="shared" si="63"/>
        <v>0</v>
      </c>
      <c r="W78" s="169">
        <f t="shared" si="63"/>
        <v>0</v>
      </c>
      <c r="X78" s="169">
        <f t="shared" si="63"/>
        <v>0</v>
      </c>
      <c r="Y78" s="169">
        <f t="shared" si="63"/>
        <v>0</v>
      </c>
      <c r="Z78" s="169">
        <f t="shared" si="63"/>
        <v>0</v>
      </c>
      <c r="AA78" s="169">
        <f t="shared" si="63"/>
        <v>0</v>
      </c>
      <c r="AB78" s="169">
        <f t="shared" si="63"/>
        <v>0</v>
      </c>
      <c r="AC78" s="169">
        <f t="shared" si="63"/>
        <v>0</v>
      </c>
      <c r="AD78" s="169">
        <f t="shared" si="64"/>
        <v>0</v>
      </c>
      <c r="AE78" s="169">
        <f t="shared" si="64"/>
        <v>0</v>
      </c>
      <c r="AF78" s="169">
        <f t="shared" si="64"/>
        <v>0</v>
      </c>
      <c r="AG78" s="169">
        <f t="shared" si="64"/>
        <v>0</v>
      </c>
      <c r="AH78" s="169">
        <f t="shared" si="64"/>
        <v>0</v>
      </c>
      <c r="AI78" s="169">
        <f t="shared" si="64"/>
        <v>0</v>
      </c>
      <c r="AJ78" s="169">
        <f t="shared" si="64"/>
        <v>0</v>
      </c>
      <c r="AK78" s="169">
        <f t="shared" si="64"/>
        <v>0</v>
      </c>
      <c r="AL78" s="169">
        <f t="shared" si="64"/>
        <v>0</v>
      </c>
      <c r="AM78" s="169">
        <f t="shared" si="64"/>
        <v>0</v>
      </c>
      <c r="AN78" s="169">
        <f t="shared" si="65"/>
        <v>0</v>
      </c>
      <c r="AO78" s="169">
        <f t="shared" si="65"/>
        <v>0</v>
      </c>
      <c r="AP78" s="169">
        <f t="shared" si="65"/>
        <v>0</v>
      </c>
      <c r="AQ78" s="169">
        <f t="shared" si="65"/>
        <v>0</v>
      </c>
      <c r="AR78" s="169">
        <f t="shared" si="65"/>
        <v>0</v>
      </c>
      <c r="AS78" s="169">
        <f t="shared" si="65"/>
        <v>0</v>
      </c>
      <c r="AT78" s="169">
        <f t="shared" si="65"/>
        <v>0</v>
      </c>
      <c r="AU78" s="169">
        <f t="shared" si="65"/>
        <v>0</v>
      </c>
      <c r="AV78" s="169">
        <f t="shared" si="65"/>
        <v>0</v>
      </c>
      <c r="AW78" s="169">
        <f t="shared" si="65"/>
        <v>0</v>
      </c>
      <c r="AX78" s="169">
        <f t="shared" si="66"/>
        <v>0</v>
      </c>
      <c r="AY78" s="169">
        <f t="shared" si="66"/>
        <v>0</v>
      </c>
      <c r="AZ78" s="169">
        <f t="shared" si="66"/>
        <v>0</v>
      </c>
      <c r="BA78" s="169">
        <f t="shared" si="66"/>
        <v>0</v>
      </c>
      <c r="BB78" s="169">
        <f t="shared" si="66"/>
        <v>8.6276997701297348E-2</v>
      </c>
      <c r="BC78" s="169">
        <f t="shared" si="66"/>
        <v>8.6276997701296501E-2</v>
      </c>
      <c r="BD78" s="169">
        <f t="shared" si="66"/>
        <v>8.6276997701295613E-2</v>
      </c>
      <c r="BE78" s="169">
        <f t="shared" si="66"/>
        <v>8.6276997701294766E-2</v>
      </c>
      <c r="BF78" s="169">
        <f t="shared" si="66"/>
        <v>8.6276997701293906E-2</v>
      </c>
      <c r="BG78" s="169">
        <f t="shared" si="66"/>
        <v>8.6276997701293032E-2</v>
      </c>
      <c r="BH78" s="169">
        <f t="shared" si="67"/>
        <v>8.6276997701292171E-2</v>
      </c>
      <c r="BI78" s="169">
        <f t="shared" si="67"/>
        <v>8.6276997701291325E-2</v>
      </c>
      <c r="BJ78" s="169">
        <f t="shared" si="67"/>
        <v>8.627699770129045E-2</v>
      </c>
      <c r="BK78" s="169">
        <f t="shared" si="67"/>
        <v>8.627699770128959E-2</v>
      </c>
      <c r="BL78" s="169">
        <f t="shared" si="67"/>
        <v>8.6276997701288743E-2</v>
      </c>
      <c r="BM78" s="169">
        <f t="shared" si="67"/>
        <v>8.6276997701287869E-2</v>
      </c>
      <c r="BN78" s="169">
        <f t="shared" si="67"/>
        <v>8.6276997701287009E-2</v>
      </c>
      <c r="BO78" s="169">
        <f t="shared" si="67"/>
        <v>8.6276997701286148E-2</v>
      </c>
      <c r="BP78" s="169">
        <f t="shared" si="67"/>
        <v>8.6276997701285288E-2</v>
      </c>
      <c r="BQ78" s="169">
        <f t="shared" si="67"/>
        <v>8.6276997701284414E-2</v>
      </c>
      <c r="BR78" s="169">
        <f t="shared" si="68"/>
        <v>8.6276997701283567E-2</v>
      </c>
      <c r="BS78" s="169">
        <f t="shared" si="68"/>
        <v>8.6276997701282693E-2</v>
      </c>
      <c r="BT78" s="169">
        <f t="shared" si="68"/>
        <v>8.6276997701281832E-2</v>
      </c>
      <c r="BU78" s="169">
        <f t="shared" si="68"/>
        <v>8.6276997701280972E-2</v>
      </c>
      <c r="BV78" s="169">
        <f t="shared" si="68"/>
        <v>8.6276997701280111E-2</v>
      </c>
      <c r="BW78" s="169">
        <f t="shared" si="68"/>
        <v>8.6276997701279237E-2</v>
      </c>
      <c r="BX78" s="169">
        <f t="shared" si="68"/>
        <v>8.6276997701278391E-2</v>
      </c>
      <c r="BY78" s="169">
        <f t="shared" si="68"/>
        <v>8.6276997701277516E-2</v>
      </c>
      <c r="BZ78" s="169">
        <f t="shared" si="68"/>
        <v>8.6276997701276656E-2</v>
      </c>
      <c r="CA78" s="169">
        <f t="shared" si="68"/>
        <v>8.6276997701275795E-2</v>
      </c>
      <c r="CB78" s="169">
        <f t="shared" si="69"/>
        <v>8.6276997701274935E-2</v>
      </c>
      <c r="CC78" s="169">
        <f t="shared" si="69"/>
        <v>8.6276997701274075E-2</v>
      </c>
      <c r="CD78" s="169">
        <f t="shared" si="69"/>
        <v>8.6276997701273214E-2</v>
      </c>
      <c r="CE78" s="169">
        <f t="shared" si="69"/>
        <v>8.627699770127234E-2</v>
      </c>
      <c r="CF78" s="169">
        <f t="shared" si="69"/>
        <v>8.6276997701271493E-2</v>
      </c>
      <c r="CG78" s="169">
        <f t="shared" si="69"/>
        <v>8.6276997701270633E-2</v>
      </c>
      <c r="CH78" s="169">
        <f t="shared" si="69"/>
        <v>8.6276997701269759E-2</v>
      </c>
    </row>
    <row r="79" spans="3:86" s="36" customFormat="1" outlineLevel="1" x14ac:dyDescent="0.2">
      <c r="C79" s="38"/>
      <c r="E79" s="166"/>
      <c r="F79" s="61">
        <f>Ts_First_Fin_Yr-1+ROWS(F$35:F79)</f>
        <v>2068</v>
      </c>
      <c r="G79" s="175">
        <f t="shared" si="59"/>
        <v>50</v>
      </c>
      <c r="H79" s="171">
        <f t="shared" si="60"/>
        <v>4.28392575737558</v>
      </c>
      <c r="I79" s="131">
        <f t="shared" si="61"/>
        <v>1E-14</v>
      </c>
      <c r="J79" s="169">
        <f t="shared" si="62"/>
        <v>0</v>
      </c>
      <c r="K79" s="169">
        <f t="shared" si="62"/>
        <v>0</v>
      </c>
      <c r="L79" s="169">
        <f t="shared" si="62"/>
        <v>0</v>
      </c>
      <c r="M79" s="169">
        <f t="shared" si="62"/>
        <v>0</v>
      </c>
      <c r="N79" s="169">
        <f t="shared" si="62"/>
        <v>0</v>
      </c>
      <c r="O79" s="169">
        <f t="shared" si="62"/>
        <v>0</v>
      </c>
      <c r="P79" s="169">
        <f t="shared" si="62"/>
        <v>0</v>
      </c>
      <c r="Q79" s="169">
        <f t="shared" si="62"/>
        <v>0</v>
      </c>
      <c r="R79" s="169">
        <f t="shared" si="62"/>
        <v>0</v>
      </c>
      <c r="S79" s="169">
        <f t="shared" si="62"/>
        <v>0</v>
      </c>
      <c r="T79" s="169">
        <f t="shared" si="63"/>
        <v>0</v>
      </c>
      <c r="U79" s="169">
        <f t="shared" si="63"/>
        <v>0</v>
      </c>
      <c r="V79" s="169">
        <f t="shared" si="63"/>
        <v>0</v>
      </c>
      <c r="W79" s="169">
        <f t="shared" si="63"/>
        <v>0</v>
      </c>
      <c r="X79" s="169">
        <f t="shared" si="63"/>
        <v>0</v>
      </c>
      <c r="Y79" s="169">
        <f t="shared" si="63"/>
        <v>0</v>
      </c>
      <c r="Z79" s="169">
        <f t="shared" si="63"/>
        <v>0</v>
      </c>
      <c r="AA79" s="169">
        <f t="shared" si="63"/>
        <v>0</v>
      </c>
      <c r="AB79" s="169">
        <f t="shared" si="63"/>
        <v>0</v>
      </c>
      <c r="AC79" s="169">
        <f t="shared" si="63"/>
        <v>0</v>
      </c>
      <c r="AD79" s="169">
        <f t="shared" si="64"/>
        <v>0</v>
      </c>
      <c r="AE79" s="169">
        <f t="shared" si="64"/>
        <v>0</v>
      </c>
      <c r="AF79" s="169">
        <f t="shared" si="64"/>
        <v>0</v>
      </c>
      <c r="AG79" s="169">
        <f t="shared" si="64"/>
        <v>0</v>
      </c>
      <c r="AH79" s="169">
        <f t="shared" si="64"/>
        <v>0</v>
      </c>
      <c r="AI79" s="169">
        <f t="shared" si="64"/>
        <v>0</v>
      </c>
      <c r="AJ79" s="169">
        <f t="shared" si="64"/>
        <v>0</v>
      </c>
      <c r="AK79" s="169">
        <f t="shared" si="64"/>
        <v>0</v>
      </c>
      <c r="AL79" s="169">
        <f t="shared" si="64"/>
        <v>0</v>
      </c>
      <c r="AM79" s="169">
        <f t="shared" si="64"/>
        <v>0</v>
      </c>
      <c r="AN79" s="169">
        <f t="shared" si="65"/>
        <v>0</v>
      </c>
      <c r="AO79" s="169">
        <f t="shared" si="65"/>
        <v>0</v>
      </c>
      <c r="AP79" s="169">
        <f t="shared" si="65"/>
        <v>0</v>
      </c>
      <c r="AQ79" s="169">
        <f t="shared" si="65"/>
        <v>0</v>
      </c>
      <c r="AR79" s="169">
        <f t="shared" si="65"/>
        <v>0</v>
      </c>
      <c r="AS79" s="169">
        <f t="shared" si="65"/>
        <v>0</v>
      </c>
      <c r="AT79" s="169">
        <f t="shared" si="65"/>
        <v>0</v>
      </c>
      <c r="AU79" s="169">
        <f t="shared" si="65"/>
        <v>0</v>
      </c>
      <c r="AV79" s="169">
        <f t="shared" si="65"/>
        <v>0</v>
      </c>
      <c r="AW79" s="169">
        <f t="shared" si="65"/>
        <v>0</v>
      </c>
      <c r="AX79" s="169">
        <f t="shared" si="66"/>
        <v>0</v>
      </c>
      <c r="AY79" s="169">
        <f t="shared" si="66"/>
        <v>0</v>
      </c>
      <c r="AZ79" s="169">
        <f t="shared" si="66"/>
        <v>0</v>
      </c>
      <c r="BA79" s="169">
        <f t="shared" si="66"/>
        <v>0</v>
      </c>
      <c r="BB79" s="169">
        <f t="shared" si="66"/>
        <v>0</v>
      </c>
      <c r="BC79" s="169">
        <f t="shared" si="66"/>
        <v>8.5747050864886806E-2</v>
      </c>
      <c r="BD79" s="169">
        <f t="shared" si="66"/>
        <v>8.574705086488596E-2</v>
      </c>
      <c r="BE79" s="169">
        <f t="shared" si="66"/>
        <v>8.5747050864885085E-2</v>
      </c>
      <c r="BF79" s="169">
        <f t="shared" si="66"/>
        <v>8.5747050864884239E-2</v>
      </c>
      <c r="BG79" s="169">
        <f t="shared" si="66"/>
        <v>8.5747050864883392E-2</v>
      </c>
      <c r="BH79" s="169">
        <f t="shared" si="67"/>
        <v>8.5747050864882518E-2</v>
      </c>
      <c r="BI79" s="169">
        <f t="shared" si="67"/>
        <v>8.5747050864881671E-2</v>
      </c>
      <c r="BJ79" s="169">
        <f t="shared" si="67"/>
        <v>8.5747050864880825E-2</v>
      </c>
      <c r="BK79" s="169">
        <f t="shared" si="67"/>
        <v>8.5747050864879951E-2</v>
      </c>
      <c r="BL79" s="169">
        <f t="shared" si="67"/>
        <v>8.574705086487909E-2</v>
      </c>
      <c r="BM79" s="169">
        <f t="shared" si="67"/>
        <v>8.5747050864878244E-2</v>
      </c>
      <c r="BN79" s="169">
        <f t="shared" si="67"/>
        <v>8.5747050864877383E-2</v>
      </c>
      <c r="BO79" s="169">
        <f t="shared" si="67"/>
        <v>8.5747050864876523E-2</v>
      </c>
      <c r="BP79" s="169">
        <f t="shared" si="67"/>
        <v>8.5747050864875676E-2</v>
      </c>
      <c r="BQ79" s="169">
        <f t="shared" si="67"/>
        <v>8.5747050864874816E-2</v>
      </c>
      <c r="BR79" s="169">
        <f t="shared" si="68"/>
        <v>8.5747050864873955E-2</v>
      </c>
      <c r="BS79" s="169">
        <f t="shared" si="68"/>
        <v>8.5747050864873109E-2</v>
      </c>
      <c r="BT79" s="169">
        <f t="shared" si="68"/>
        <v>8.5747050864872248E-2</v>
      </c>
      <c r="BU79" s="169">
        <f t="shared" si="68"/>
        <v>8.5747050864871374E-2</v>
      </c>
      <c r="BV79" s="169">
        <f t="shared" si="68"/>
        <v>8.5747050864870528E-2</v>
      </c>
      <c r="BW79" s="169">
        <f t="shared" si="68"/>
        <v>8.5747050864869667E-2</v>
      </c>
      <c r="BX79" s="169">
        <f t="shared" si="68"/>
        <v>8.5747050864868807E-2</v>
      </c>
      <c r="BY79" s="169">
        <f t="shared" si="68"/>
        <v>8.574705086486796E-2</v>
      </c>
      <c r="BZ79" s="169">
        <f t="shared" si="68"/>
        <v>8.57470508648671E-2</v>
      </c>
      <c r="CA79" s="169">
        <f t="shared" si="68"/>
        <v>8.5747050864866239E-2</v>
      </c>
      <c r="CB79" s="169">
        <f t="shared" si="69"/>
        <v>8.5747050864865393E-2</v>
      </c>
      <c r="CC79" s="169">
        <f t="shared" si="69"/>
        <v>8.5747050864864532E-2</v>
      </c>
      <c r="CD79" s="169">
        <f t="shared" si="69"/>
        <v>8.5747050864863686E-2</v>
      </c>
      <c r="CE79" s="169">
        <f t="shared" si="69"/>
        <v>8.5747050864862825E-2</v>
      </c>
      <c r="CF79" s="169">
        <f t="shared" si="69"/>
        <v>8.5747050864861951E-2</v>
      </c>
      <c r="CG79" s="169">
        <f t="shared" si="69"/>
        <v>8.5747050864861105E-2</v>
      </c>
      <c r="CH79" s="169">
        <f t="shared" si="69"/>
        <v>8.5747050864860244E-2</v>
      </c>
    </row>
    <row r="80" spans="3:86" s="36" customFormat="1" outlineLevel="1" x14ac:dyDescent="0.2">
      <c r="C80" s="38"/>
      <c r="E80" s="166"/>
      <c r="F80" s="61">
        <f>Ts_First_Fin_Yr-1+ROWS(F$35:F80)</f>
        <v>2069</v>
      </c>
      <c r="G80" s="175">
        <f t="shared" si="59"/>
        <v>50</v>
      </c>
      <c r="H80" s="171">
        <f t="shared" si="60"/>
        <v>4.2590070156509094</v>
      </c>
      <c r="I80" s="131">
        <f t="shared" si="61"/>
        <v>1E-14</v>
      </c>
      <c r="J80" s="169">
        <f t="shared" si="62"/>
        <v>0</v>
      </c>
      <c r="K80" s="169">
        <f t="shared" si="62"/>
        <v>0</v>
      </c>
      <c r="L80" s="169">
        <f t="shared" si="62"/>
        <v>0</v>
      </c>
      <c r="M80" s="169">
        <f t="shared" si="62"/>
        <v>0</v>
      </c>
      <c r="N80" s="169">
        <f t="shared" si="62"/>
        <v>0</v>
      </c>
      <c r="O80" s="169">
        <f t="shared" si="62"/>
        <v>0</v>
      </c>
      <c r="P80" s="169">
        <f t="shared" si="62"/>
        <v>0</v>
      </c>
      <c r="Q80" s="169">
        <f t="shared" si="62"/>
        <v>0</v>
      </c>
      <c r="R80" s="169">
        <f t="shared" si="62"/>
        <v>0</v>
      </c>
      <c r="S80" s="169">
        <f t="shared" si="62"/>
        <v>0</v>
      </c>
      <c r="T80" s="169">
        <f t="shared" si="63"/>
        <v>0</v>
      </c>
      <c r="U80" s="169">
        <f t="shared" si="63"/>
        <v>0</v>
      </c>
      <c r="V80" s="169">
        <f t="shared" si="63"/>
        <v>0</v>
      </c>
      <c r="W80" s="169">
        <f t="shared" si="63"/>
        <v>0</v>
      </c>
      <c r="X80" s="169">
        <f t="shared" si="63"/>
        <v>0</v>
      </c>
      <c r="Y80" s="169">
        <f t="shared" si="63"/>
        <v>0</v>
      </c>
      <c r="Z80" s="169">
        <f t="shared" si="63"/>
        <v>0</v>
      </c>
      <c r="AA80" s="169">
        <f t="shared" si="63"/>
        <v>0</v>
      </c>
      <c r="AB80" s="169">
        <f t="shared" si="63"/>
        <v>0</v>
      </c>
      <c r="AC80" s="169">
        <f t="shared" si="63"/>
        <v>0</v>
      </c>
      <c r="AD80" s="169">
        <f t="shared" si="64"/>
        <v>0</v>
      </c>
      <c r="AE80" s="169">
        <f t="shared" si="64"/>
        <v>0</v>
      </c>
      <c r="AF80" s="169">
        <f t="shared" si="64"/>
        <v>0</v>
      </c>
      <c r="AG80" s="169">
        <f t="shared" si="64"/>
        <v>0</v>
      </c>
      <c r="AH80" s="169">
        <f t="shared" si="64"/>
        <v>0</v>
      </c>
      <c r="AI80" s="169">
        <f t="shared" si="64"/>
        <v>0</v>
      </c>
      <c r="AJ80" s="169">
        <f t="shared" si="64"/>
        <v>0</v>
      </c>
      <c r="AK80" s="169">
        <f t="shared" si="64"/>
        <v>0</v>
      </c>
      <c r="AL80" s="169">
        <f t="shared" si="64"/>
        <v>0</v>
      </c>
      <c r="AM80" s="169">
        <f t="shared" si="64"/>
        <v>0</v>
      </c>
      <c r="AN80" s="169">
        <f t="shared" si="65"/>
        <v>0</v>
      </c>
      <c r="AO80" s="169">
        <f t="shared" si="65"/>
        <v>0</v>
      </c>
      <c r="AP80" s="169">
        <f t="shared" si="65"/>
        <v>0</v>
      </c>
      <c r="AQ80" s="169">
        <f t="shared" si="65"/>
        <v>0</v>
      </c>
      <c r="AR80" s="169">
        <f t="shared" si="65"/>
        <v>0</v>
      </c>
      <c r="AS80" s="169">
        <f t="shared" si="65"/>
        <v>0</v>
      </c>
      <c r="AT80" s="169">
        <f t="shared" si="65"/>
        <v>0</v>
      </c>
      <c r="AU80" s="169">
        <f t="shared" si="65"/>
        <v>0</v>
      </c>
      <c r="AV80" s="169">
        <f t="shared" si="65"/>
        <v>0</v>
      </c>
      <c r="AW80" s="169">
        <f t="shared" si="65"/>
        <v>0</v>
      </c>
      <c r="AX80" s="169">
        <f t="shared" si="66"/>
        <v>0</v>
      </c>
      <c r="AY80" s="169">
        <f t="shared" si="66"/>
        <v>0</v>
      </c>
      <c r="AZ80" s="169">
        <f t="shared" si="66"/>
        <v>0</v>
      </c>
      <c r="BA80" s="169">
        <f t="shared" si="66"/>
        <v>0</v>
      </c>
      <c r="BB80" s="169">
        <f t="shared" si="66"/>
        <v>0</v>
      </c>
      <c r="BC80" s="169">
        <f t="shared" si="66"/>
        <v>0</v>
      </c>
      <c r="BD80" s="169">
        <f t="shared" si="66"/>
        <v>8.5248277371794509E-2</v>
      </c>
      <c r="BE80" s="169">
        <f t="shared" si="66"/>
        <v>8.5248277371793663E-2</v>
      </c>
      <c r="BF80" s="169">
        <f t="shared" si="66"/>
        <v>8.5248277371792788E-2</v>
      </c>
      <c r="BG80" s="169">
        <f t="shared" si="66"/>
        <v>8.5248277371791956E-2</v>
      </c>
      <c r="BH80" s="169">
        <f t="shared" si="67"/>
        <v>8.5248277371791109E-2</v>
      </c>
      <c r="BI80" s="169">
        <f t="shared" si="67"/>
        <v>8.5248277371790235E-2</v>
      </c>
      <c r="BJ80" s="169">
        <f t="shared" si="67"/>
        <v>8.5248277371789388E-2</v>
      </c>
      <c r="BK80" s="169">
        <f t="shared" si="67"/>
        <v>8.5248277371788556E-2</v>
      </c>
      <c r="BL80" s="169">
        <f t="shared" si="67"/>
        <v>8.5248277371787695E-2</v>
      </c>
      <c r="BM80" s="169">
        <f t="shared" si="67"/>
        <v>8.5248277371786835E-2</v>
      </c>
      <c r="BN80" s="169">
        <f t="shared" si="67"/>
        <v>8.5248277371785988E-2</v>
      </c>
      <c r="BO80" s="169">
        <f t="shared" si="67"/>
        <v>8.5248277371785142E-2</v>
      </c>
      <c r="BP80" s="169">
        <f t="shared" si="67"/>
        <v>8.5248277371784281E-2</v>
      </c>
      <c r="BQ80" s="169">
        <f t="shared" si="67"/>
        <v>8.5248277371783435E-2</v>
      </c>
      <c r="BR80" s="169">
        <f t="shared" si="68"/>
        <v>8.5248277371782588E-2</v>
      </c>
      <c r="BS80" s="169">
        <f t="shared" si="68"/>
        <v>8.5248277371781728E-2</v>
      </c>
      <c r="BT80" s="169">
        <f t="shared" si="68"/>
        <v>8.5248277371780881E-2</v>
      </c>
      <c r="BU80" s="169">
        <f t="shared" si="68"/>
        <v>8.5248277371780021E-2</v>
      </c>
      <c r="BV80" s="169">
        <f t="shared" si="68"/>
        <v>8.5248277371779174E-2</v>
      </c>
      <c r="BW80" s="169">
        <f t="shared" si="68"/>
        <v>8.5248277371778328E-2</v>
      </c>
      <c r="BX80" s="169">
        <f t="shared" si="68"/>
        <v>8.5248277371777467E-2</v>
      </c>
      <c r="BY80" s="169">
        <f t="shared" si="68"/>
        <v>8.5248277371776607E-2</v>
      </c>
      <c r="BZ80" s="169">
        <f t="shared" si="68"/>
        <v>8.5248277371775774E-2</v>
      </c>
      <c r="CA80" s="169">
        <f t="shared" si="68"/>
        <v>8.5248277371774914E-2</v>
      </c>
      <c r="CB80" s="169">
        <f t="shared" si="69"/>
        <v>8.5248277371774053E-2</v>
      </c>
      <c r="CC80" s="169">
        <f t="shared" si="69"/>
        <v>8.5248277371773207E-2</v>
      </c>
      <c r="CD80" s="169">
        <f t="shared" si="69"/>
        <v>8.524827737177236E-2</v>
      </c>
      <c r="CE80" s="169">
        <f t="shared" si="69"/>
        <v>8.5248277371771514E-2</v>
      </c>
      <c r="CF80" s="169">
        <f t="shared" si="69"/>
        <v>8.5248277371770653E-2</v>
      </c>
      <c r="CG80" s="169">
        <f t="shared" si="69"/>
        <v>8.5248277371769807E-2</v>
      </c>
      <c r="CH80" s="169">
        <f t="shared" si="69"/>
        <v>8.524827737176896E-2</v>
      </c>
    </row>
    <row r="81" spans="3:86" s="36" customFormat="1" outlineLevel="1" x14ac:dyDescent="0.2">
      <c r="C81" s="38"/>
      <c r="E81" s="166"/>
      <c r="F81" s="61">
        <f>Ts_First_Fin_Yr-1+ROWS(F$35:F81)</f>
        <v>2070</v>
      </c>
      <c r="G81" s="175">
        <f t="shared" si="59"/>
        <v>50</v>
      </c>
      <c r="H81" s="171">
        <f t="shared" si="60"/>
        <v>4.2216289030639036</v>
      </c>
      <c r="I81" s="131">
        <f t="shared" si="61"/>
        <v>1E-14</v>
      </c>
      <c r="J81" s="169">
        <f t="shared" si="62"/>
        <v>0</v>
      </c>
      <c r="K81" s="169">
        <f t="shared" si="62"/>
        <v>0</v>
      </c>
      <c r="L81" s="169">
        <f t="shared" si="62"/>
        <v>0</v>
      </c>
      <c r="M81" s="169">
        <f t="shared" si="62"/>
        <v>0</v>
      </c>
      <c r="N81" s="169">
        <f t="shared" si="62"/>
        <v>0</v>
      </c>
      <c r="O81" s="169">
        <f t="shared" si="62"/>
        <v>0</v>
      </c>
      <c r="P81" s="169">
        <f t="shared" si="62"/>
        <v>0</v>
      </c>
      <c r="Q81" s="169">
        <f t="shared" si="62"/>
        <v>0</v>
      </c>
      <c r="R81" s="169">
        <f t="shared" si="62"/>
        <v>0</v>
      </c>
      <c r="S81" s="169">
        <f t="shared" si="62"/>
        <v>0</v>
      </c>
      <c r="T81" s="169">
        <f t="shared" si="63"/>
        <v>0</v>
      </c>
      <c r="U81" s="169">
        <f t="shared" si="63"/>
        <v>0</v>
      </c>
      <c r="V81" s="169">
        <f t="shared" si="63"/>
        <v>0</v>
      </c>
      <c r="W81" s="169">
        <f t="shared" si="63"/>
        <v>0</v>
      </c>
      <c r="X81" s="169">
        <f t="shared" si="63"/>
        <v>0</v>
      </c>
      <c r="Y81" s="169">
        <f t="shared" si="63"/>
        <v>0</v>
      </c>
      <c r="Z81" s="169">
        <f t="shared" si="63"/>
        <v>0</v>
      </c>
      <c r="AA81" s="169">
        <f t="shared" si="63"/>
        <v>0</v>
      </c>
      <c r="AB81" s="169">
        <f t="shared" si="63"/>
        <v>0</v>
      </c>
      <c r="AC81" s="169">
        <f t="shared" si="63"/>
        <v>0</v>
      </c>
      <c r="AD81" s="169">
        <f t="shared" si="64"/>
        <v>0</v>
      </c>
      <c r="AE81" s="169">
        <f t="shared" si="64"/>
        <v>0</v>
      </c>
      <c r="AF81" s="169">
        <f t="shared" si="64"/>
        <v>0</v>
      </c>
      <c r="AG81" s="169">
        <f t="shared" si="64"/>
        <v>0</v>
      </c>
      <c r="AH81" s="169">
        <f t="shared" si="64"/>
        <v>0</v>
      </c>
      <c r="AI81" s="169">
        <f t="shared" si="64"/>
        <v>0</v>
      </c>
      <c r="AJ81" s="169">
        <f t="shared" si="64"/>
        <v>0</v>
      </c>
      <c r="AK81" s="169">
        <f t="shared" si="64"/>
        <v>0</v>
      </c>
      <c r="AL81" s="169">
        <f t="shared" si="64"/>
        <v>0</v>
      </c>
      <c r="AM81" s="169">
        <f t="shared" si="64"/>
        <v>0</v>
      </c>
      <c r="AN81" s="169">
        <f t="shared" si="65"/>
        <v>0</v>
      </c>
      <c r="AO81" s="169">
        <f t="shared" si="65"/>
        <v>0</v>
      </c>
      <c r="AP81" s="169">
        <f t="shared" si="65"/>
        <v>0</v>
      </c>
      <c r="AQ81" s="169">
        <f t="shared" si="65"/>
        <v>0</v>
      </c>
      <c r="AR81" s="169">
        <f t="shared" si="65"/>
        <v>0</v>
      </c>
      <c r="AS81" s="169">
        <f t="shared" si="65"/>
        <v>0</v>
      </c>
      <c r="AT81" s="169">
        <f t="shared" si="65"/>
        <v>0</v>
      </c>
      <c r="AU81" s="169">
        <f t="shared" si="65"/>
        <v>0</v>
      </c>
      <c r="AV81" s="169">
        <f t="shared" si="65"/>
        <v>0</v>
      </c>
      <c r="AW81" s="169">
        <f t="shared" si="65"/>
        <v>0</v>
      </c>
      <c r="AX81" s="169">
        <f t="shared" si="66"/>
        <v>0</v>
      </c>
      <c r="AY81" s="169">
        <f t="shared" si="66"/>
        <v>0</v>
      </c>
      <c r="AZ81" s="169">
        <f t="shared" si="66"/>
        <v>0</v>
      </c>
      <c r="BA81" s="169">
        <f t="shared" si="66"/>
        <v>0</v>
      </c>
      <c r="BB81" s="169">
        <f t="shared" si="66"/>
        <v>0</v>
      </c>
      <c r="BC81" s="169">
        <f t="shared" si="66"/>
        <v>0</v>
      </c>
      <c r="BD81" s="169">
        <f t="shared" si="66"/>
        <v>0</v>
      </c>
      <c r="BE81" s="169">
        <f t="shared" si="66"/>
        <v>8.450011713215605E-2</v>
      </c>
      <c r="BF81" s="169">
        <f t="shared" si="66"/>
        <v>8.4500117132155217E-2</v>
      </c>
      <c r="BG81" s="169">
        <f t="shared" si="66"/>
        <v>8.4500117132154356E-2</v>
      </c>
      <c r="BH81" s="169">
        <f t="shared" si="67"/>
        <v>8.4500117132153524E-2</v>
      </c>
      <c r="BI81" s="169">
        <f t="shared" si="67"/>
        <v>8.4500117132152677E-2</v>
      </c>
      <c r="BJ81" s="169">
        <f t="shared" si="67"/>
        <v>8.4500117132151817E-2</v>
      </c>
      <c r="BK81" s="169">
        <f t="shared" si="67"/>
        <v>8.4500117132150984E-2</v>
      </c>
      <c r="BL81" s="169">
        <f t="shared" si="67"/>
        <v>8.4500117132150152E-2</v>
      </c>
      <c r="BM81" s="169">
        <f t="shared" si="67"/>
        <v>8.4500117132149305E-2</v>
      </c>
      <c r="BN81" s="169">
        <f t="shared" si="67"/>
        <v>8.4500117132148445E-2</v>
      </c>
      <c r="BO81" s="169">
        <f t="shared" si="67"/>
        <v>8.4500117132147612E-2</v>
      </c>
      <c r="BP81" s="169">
        <f t="shared" si="67"/>
        <v>8.4500117132146765E-2</v>
      </c>
      <c r="BQ81" s="169">
        <f t="shared" si="67"/>
        <v>8.4500117132145919E-2</v>
      </c>
      <c r="BR81" s="169">
        <f t="shared" si="68"/>
        <v>8.4500117132145086E-2</v>
      </c>
      <c r="BS81" s="169">
        <f t="shared" si="68"/>
        <v>8.450011713214424E-2</v>
      </c>
      <c r="BT81" s="169">
        <f t="shared" si="68"/>
        <v>8.4500117132143379E-2</v>
      </c>
      <c r="BU81" s="169">
        <f t="shared" si="68"/>
        <v>8.4500117132142546E-2</v>
      </c>
      <c r="BV81" s="169">
        <f t="shared" si="68"/>
        <v>8.45001171321417E-2</v>
      </c>
      <c r="BW81" s="169">
        <f t="shared" si="68"/>
        <v>8.4500117132140853E-2</v>
      </c>
      <c r="BX81" s="169">
        <f t="shared" si="68"/>
        <v>8.4500117132140021E-2</v>
      </c>
      <c r="BY81" s="169">
        <f t="shared" si="68"/>
        <v>8.450011713213916E-2</v>
      </c>
      <c r="BZ81" s="169">
        <f t="shared" si="68"/>
        <v>8.4500117132138314E-2</v>
      </c>
      <c r="CA81" s="169">
        <f t="shared" si="68"/>
        <v>8.4500117132137481E-2</v>
      </c>
      <c r="CB81" s="169">
        <f t="shared" si="69"/>
        <v>8.4500117132136635E-2</v>
      </c>
      <c r="CC81" s="169">
        <f t="shared" si="69"/>
        <v>8.4500117132135788E-2</v>
      </c>
      <c r="CD81" s="169">
        <f t="shared" si="69"/>
        <v>8.4500117132134941E-2</v>
      </c>
      <c r="CE81" s="169">
        <f t="shared" si="69"/>
        <v>8.4500117132134095E-2</v>
      </c>
      <c r="CF81" s="169">
        <f t="shared" si="69"/>
        <v>8.4500117132133262E-2</v>
      </c>
      <c r="CG81" s="169">
        <f t="shared" si="69"/>
        <v>8.4500117132132416E-2</v>
      </c>
      <c r="CH81" s="169">
        <f t="shared" si="69"/>
        <v>8.4500117132131569E-2</v>
      </c>
    </row>
    <row r="82" spans="3:86" s="36" customFormat="1" outlineLevel="1" x14ac:dyDescent="0.2">
      <c r="C82" s="38"/>
      <c r="E82" s="166"/>
      <c r="F82" s="61">
        <f>Ts_First_Fin_Yr-1+ROWS(F$35:F82)</f>
        <v>2071</v>
      </c>
      <c r="G82" s="175">
        <f t="shared" si="59"/>
        <v>50</v>
      </c>
      <c r="H82" s="171">
        <f t="shared" si="60"/>
        <v>4.1951527399814408</v>
      </c>
      <c r="I82" s="131">
        <f t="shared" si="61"/>
        <v>1E-14</v>
      </c>
      <c r="J82" s="169">
        <f t="shared" si="62"/>
        <v>0</v>
      </c>
      <c r="K82" s="169">
        <f t="shared" si="62"/>
        <v>0</v>
      </c>
      <c r="L82" s="169">
        <f t="shared" si="62"/>
        <v>0</v>
      </c>
      <c r="M82" s="169">
        <f t="shared" si="62"/>
        <v>0</v>
      </c>
      <c r="N82" s="169">
        <f t="shared" si="62"/>
        <v>0</v>
      </c>
      <c r="O82" s="169">
        <f t="shared" si="62"/>
        <v>0</v>
      </c>
      <c r="P82" s="169">
        <f t="shared" si="62"/>
        <v>0</v>
      </c>
      <c r="Q82" s="169">
        <f t="shared" si="62"/>
        <v>0</v>
      </c>
      <c r="R82" s="169">
        <f t="shared" si="62"/>
        <v>0</v>
      </c>
      <c r="S82" s="169">
        <f t="shared" si="62"/>
        <v>0</v>
      </c>
      <c r="T82" s="169">
        <f t="shared" si="63"/>
        <v>0</v>
      </c>
      <c r="U82" s="169">
        <f t="shared" si="63"/>
        <v>0</v>
      </c>
      <c r="V82" s="169">
        <f t="shared" si="63"/>
        <v>0</v>
      </c>
      <c r="W82" s="169">
        <f t="shared" si="63"/>
        <v>0</v>
      </c>
      <c r="X82" s="169">
        <f t="shared" si="63"/>
        <v>0</v>
      </c>
      <c r="Y82" s="169">
        <f t="shared" si="63"/>
        <v>0</v>
      </c>
      <c r="Z82" s="169">
        <f t="shared" si="63"/>
        <v>0</v>
      </c>
      <c r="AA82" s="169">
        <f t="shared" si="63"/>
        <v>0</v>
      </c>
      <c r="AB82" s="169">
        <f t="shared" si="63"/>
        <v>0</v>
      </c>
      <c r="AC82" s="169">
        <f t="shared" si="63"/>
        <v>0</v>
      </c>
      <c r="AD82" s="169">
        <f t="shared" si="64"/>
        <v>0</v>
      </c>
      <c r="AE82" s="169">
        <f t="shared" si="64"/>
        <v>0</v>
      </c>
      <c r="AF82" s="169">
        <f t="shared" si="64"/>
        <v>0</v>
      </c>
      <c r="AG82" s="169">
        <f t="shared" si="64"/>
        <v>0</v>
      </c>
      <c r="AH82" s="169">
        <f t="shared" si="64"/>
        <v>0</v>
      </c>
      <c r="AI82" s="169">
        <f t="shared" si="64"/>
        <v>0</v>
      </c>
      <c r="AJ82" s="169">
        <f t="shared" si="64"/>
        <v>0</v>
      </c>
      <c r="AK82" s="169">
        <f t="shared" si="64"/>
        <v>0</v>
      </c>
      <c r="AL82" s="169">
        <f t="shared" si="64"/>
        <v>0</v>
      </c>
      <c r="AM82" s="169">
        <f t="shared" si="64"/>
        <v>0</v>
      </c>
      <c r="AN82" s="169">
        <f t="shared" si="65"/>
        <v>0</v>
      </c>
      <c r="AO82" s="169">
        <f t="shared" si="65"/>
        <v>0</v>
      </c>
      <c r="AP82" s="169">
        <f t="shared" si="65"/>
        <v>0</v>
      </c>
      <c r="AQ82" s="169">
        <f t="shared" si="65"/>
        <v>0</v>
      </c>
      <c r="AR82" s="169">
        <f t="shared" si="65"/>
        <v>0</v>
      </c>
      <c r="AS82" s="169">
        <f t="shared" si="65"/>
        <v>0</v>
      </c>
      <c r="AT82" s="169">
        <f t="shared" si="65"/>
        <v>0</v>
      </c>
      <c r="AU82" s="169">
        <f t="shared" si="65"/>
        <v>0</v>
      </c>
      <c r="AV82" s="169">
        <f t="shared" si="65"/>
        <v>0</v>
      </c>
      <c r="AW82" s="169">
        <f t="shared" si="65"/>
        <v>0</v>
      </c>
      <c r="AX82" s="169">
        <f t="shared" si="66"/>
        <v>0</v>
      </c>
      <c r="AY82" s="169">
        <f t="shared" si="66"/>
        <v>0</v>
      </c>
      <c r="AZ82" s="169">
        <f t="shared" si="66"/>
        <v>0</v>
      </c>
      <c r="BA82" s="169">
        <f t="shared" si="66"/>
        <v>0</v>
      </c>
      <c r="BB82" s="169">
        <f t="shared" si="66"/>
        <v>0</v>
      </c>
      <c r="BC82" s="169">
        <f t="shared" si="66"/>
        <v>0</v>
      </c>
      <c r="BD82" s="169">
        <f t="shared" si="66"/>
        <v>0</v>
      </c>
      <c r="BE82" s="169">
        <f t="shared" si="66"/>
        <v>0</v>
      </c>
      <c r="BF82" s="169">
        <f t="shared" si="66"/>
        <v>8.397017029574548E-2</v>
      </c>
      <c r="BG82" s="169">
        <f t="shared" si="66"/>
        <v>8.3970170295744648E-2</v>
      </c>
      <c r="BH82" s="169">
        <f t="shared" si="67"/>
        <v>8.3970170295743787E-2</v>
      </c>
      <c r="BI82" s="169">
        <f t="shared" si="67"/>
        <v>8.3970170295742955E-2</v>
      </c>
      <c r="BJ82" s="169">
        <f t="shared" si="67"/>
        <v>8.3970170295742122E-2</v>
      </c>
      <c r="BK82" s="169">
        <f t="shared" si="67"/>
        <v>8.3970170295741275E-2</v>
      </c>
      <c r="BL82" s="169">
        <f t="shared" si="67"/>
        <v>8.3970170295740443E-2</v>
      </c>
      <c r="BM82" s="169">
        <f t="shared" si="67"/>
        <v>8.397017029573961E-2</v>
      </c>
      <c r="BN82" s="169">
        <f t="shared" si="67"/>
        <v>8.3970170295738764E-2</v>
      </c>
      <c r="BO82" s="169">
        <f t="shared" si="67"/>
        <v>8.3970170295737917E-2</v>
      </c>
      <c r="BP82" s="169">
        <f t="shared" si="67"/>
        <v>8.3970170295737098E-2</v>
      </c>
      <c r="BQ82" s="169">
        <f t="shared" si="67"/>
        <v>8.3970170295736252E-2</v>
      </c>
      <c r="BR82" s="169">
        <f t="shared" si="68"/>
        <v>8.3970170295735405E-2</v>
      </c>
      <c r="BS82" s="169">
        <f t="shared" si="68"/>
        <v>8.3970170295734572E-2</v>
      </c>
      <c r="BT82" s="169">
        <f t="shared" si="68"/>
        <v>8.3970170295733726E-2</v>
      </c>
      <c r="BU82" s="169">
        <f t="shared" si="68"/>
        <v>8.3970170295732879E-2</v>
      </c>
      <c r="BV82" s="169">
        <f t="shared" si="68"/>
        <v>8.3970170295732061E-2</v>
      </c>
      <c r="BW82" s="169">
        <f t="shared" si="68"/>
        <v>8.3970170295731214E-2</v>
      </c>
      <c r="BX82" s="169">
        <f t="shared" si="68"/>
        <v>8.3970170295730368E-2</v>
      </c>
      <c r="BY82" s="169">
        <f t="shared" si="68"/>
        <v>8.3970170295729535E-2</v>
      </c>
      <c r="BZ82" s="169">
        <f t="shared" si="68"/>
        <v>8.3970170295728688E-2</v>
      </c>
      <c r="CA82" s="169">
        <f t="shared" si="68"/>
        <v>8.3970170295727856E-2</v>
      </c>
      <c r="CB82" s="169">
        <f t="shared" si="69"/>
        <v>8.3970170295727023E-2</v>
      </c>
      <c r="CC82" s="169">
        <f t="shared" si="69"/>
        <v>8.3970170295726176E-2</v>
      </c>
      <c r="CD82" s="169">
        <f t="shared" si="69"/>
        <v>8.397017029572533E-2</v>
      </c>
      <c r="CE82" s="169">
        <f t="shared" si="69"/>
        <v>8.3970170295724497E-2</v>
      </c>
      <c r="CF82" s="169">
        <f t="shared" si="69"/>
        <v>8.3970170295723651E-2</v>
      </c>
      <c r="CG82" s="169">
        <f t="shared" si="69"/>
        <v>8.3970170295722832E-2</v>
      </c>
      <c r="CH82" s="169">
        <f t="shared" si="69"/>
        <v>8.3970170295721985E-2</v>
      </c>
    </row>
    <row r="83" spans="3:86" s="36" customFormat="1" outlineLevel="1" x14ac:dyDescent="0.2">
      <c r="C83" s="38"/>
      <c r="E83" s="166"/>
      <c r="F83" s="61">
        <f>Ts_First_Fin_Yr-1+ROWS(F$35:F83)</f>
        <v>2072</v>
      </c>
      <c r="G83" s="175">
        <f t="shared" si="59"/>
        <v>50</v>
      </c>
      <c r="H83" s="171">
        <f t="shared" si="60"/>
        <v>4.164004312825603</v>
      </c>
      <c r="I83" s="131">
        <f t="shared" si="61"/>
        <v>1E-14</v>
      </c>
      <c r="J83" s="169">
        <f t="shared" si="62"/>
        <v>0</v>
      </c>
      <c r="K83" s="169">
        <f t="shared" si="62"/>
        <v>0</v>
      </c>
      <c r="L83" s="169">
        <f t="shared" si="62"/>
        <v>0</v>
      </c>
      <c r="M83" s="169">
        <f t="shared" si="62"/>
        <v>0</v>
      </c>
      <c r="N83" s="169">
        <f t="shared" si="62"/>
        <v>0</v>
      </c>
      <c r="O83" s="169">
        <f t="shared" si="62"/>
        <v>0</v>
      </c>
      <c r="P83" s="169">
        <f t="shared" si="62"/>
        <v>0</v>
      </c>
      <c r="Q83" s="169">
        <f t="shared" si="62"/>
        <v>0</v>
      </c>
      <c r="R83" s="169">
        <f t="shared" si="62"/>
        <v>0</v>
      </c>
      <c r="S83" s="169">
        <f t="shared" si="62"/>
        <v>0</v>
      </c>
      <c r="T83" s="169">
        <f t="shared" si="63"/>
        <v>0</v>
      </c>
      <c r="U83" s="169">
        <f t="shared" si="63"/>
        <v>0</v>
      </c>
      <c r="V83" s="169">
        <f t="shared" si="63"/>
        <v>0</v>
      </c>
      <c r="W83" s="169">
        <f t="shared" si="63"/>
        <v>0</v>
      </c>
      <c r="X83" s="169">
        <f t="shared" si="63"/>
        <v>0</v>
      </c>
      <c r="Y83" s="169">
        <f t="shared" si="63"/>
        <v>0</v>
      </c>
      <c r="Z83" s="169">
        <f t="shared" si="63"/>
        <v>0</v>
      </c>
      <c r="AA83" s="169">
        <f t="shared" si="63"/>
        <v>0</v>
      </c>
      <c r="AB83" s="169">
        <f t="shared" si="63"/>
        <v>0</v>
      </c>
      <c r="AC83" s="169">
        <f t="shared" si="63"/>
        <v>0</v>
      </c>
      <c r="AD83" s="169">
        <f t="shared" si="64"/>
        <v>0</v>
      </c>
      <c r="AE83" s="169">
        <f t="shared" si="64"/>
        <v>0</v>
      </c>
      <c r="AF83" s="169">
        <f t="shared" si="64"/>
        <v>0</v>
      </c>
      <c r="AG83" s="169">
        <f t="shared" si="64"/>
        <v>0</v>
      </c>
      <c r="AH83" s="169">
        <f t="shared" si="64"/>
        <v>0</v>
      </c>
      <c r="AI83" s="169">
        <f t="shared" si="64"/>
        <v>0</v>
      </c>
      <c r="AJ83" s="169">
        <f t="shared" si="64"/>
        <v>0</v>
      </c>
      <c r="AK83" s="169">
        <f t="shared" si="64"/>
        <v>0</v>
      </c>
      <c r="AL83" s="169">
        <f t="shared" si="64"/>
        <v>0</v>
      </c>
      <c r="AM83" s="169">
        <f t="shared" si="64"/>
        <v>0</v>
      </c>
      <c r="AN83" s="169">
        <f t="shared" si="65"/>
        <v>0</v>
      </c>
      <c r="AO83" s="169">
        <f t="shared" si="65"/>
        <v>0</v>
      </c>
      <c r="AP83" s="169">
        <f t="shared" si="65"/>
        <v>0</v>
      </c>
      <c r="AQ83" s="169">
        <f t="shared" si="65"/>
        <v>0</v>
      </c>
      <c r="AR83" s="169">
        <f t="shared" si="65"/>
        <v>0</v>
      </c>
      <c r="AS83" s="169">
        <f t="shared" si="65"/>
        <v>0</v>
      </c>
      <c r="AT83" s="169">
        <f t="shared" si="65"/>
        <v>0</v>
      </c>
      <c r="AU83" s="169">
        <f t="shared" si="65"/>
        <v>0</v>
      </c>
      <c r="AV83" s="169">
        <f t="shared" si="65"/>
        <v>0</v>
      </c>
      <c r="AW83" s="169">
        <f t="shared" si="65"/>
        <v>0</v>
      </c>
      <c r="AX83" s="169">
        <f t="shared" si="66"/>
        <v>0</v>
      </c>
      <c r="AY83" s="169">
        <f t="shared" si="66"/>
        <v>0</v>
      </c>
      <c r="AZ83" s="169">
        <f t="shared" si="66"/>
        <v>0</v>
      </c>
      <c r="BA83" s="169">
        <f t="shared" si="66"/>
        <v>0</v>
      </c>
      <c r="BB83" s="169">
        <f t="shared" si="66"/>
        <v>0</v>
      </c>
      <c r="BC83" s="169">
        <f t="shared" si="66"/>
        <v>0</v>
      </c>
      <c r="BD83" s="169">
        <f t="shared" si="66"/>
        <v>0</v>
      </c>
      <c r="BE83" s="169">
        <f t="shared" si="66"/>
        <v>0</v>
      </c>
      <c r="BF83" s="169">
        <f t="shared" si="66"/>
        <v>0</v>
      </c>
      <c r="BG83" s="169">
        <f t="shared" si="66"/>
        <v>8.3346703429380109E-2</v>
      </c>
      <c r="BH83" s="169">
        <f t="shared" si="67"/>
        <v>8.3346703429379276E-2</v>
      </c>
      <c r="BI83" s="169">
        <f t="shared" si="67"/>
        <v>8.334670342937843E-2</v>
      </c>
      <c r="BJ83" s="169">
        <f t="shared" si="67"/>
        <v>8.3346703429377611E-2</v>
      </c>
      <c r="BK83" s="169">
        <f t="shared" si="67"/>
        <v>8.3346703429376778E-2</v>
      </c>
      <c r="BL83" s="169">
        <f t="shared" si="67"/>
        <v>8.3346703429375932E-2</v>
      </c>
      <c r="BM83" s="169">
        <f t="shared" si="67"/>
        <v>8.3346703429375113E-2</v>
      </c>
      <c r="BN83" s="169">
        <f t="shared" si="67"/>
        <v>8.334670342937428E-2</v>
      </c>
      <c r="BO83" s="169">
        <f t="shared" si="67"/>
        <v>8.3346703429373448E-2</v>
      </c>
      <c r="BP83" s="169">
        <f t="shared" si="67"/>
        <v>8.3346703429372615E-2</v>
      </c>
      <c r="BQ83" s="169">
        <f t="shared" si="67"/>
        <v>8.3346703429371782E-2</v>
      </c>
      <c r="BR83" s="169">
        <f t="shared" si="68"/>
        <v>8.334670342937095E-2</v>
      </c>
      <c r="BS83" s="169">
        <f t="shared" si="68"/>
        <v>8.3346703429370103E-2</v>
      </c>
      <c r="BT83" s="169">
        <f t="shared" si="68"/>
        <v>8.3346703429369284E-2</v>
      </c>
      <c r="BU83" s="169">
        <f t="shared" si="68"/>
        <v>8.3346703429368452E-2</v>
      </c>
      <c r="BV83" s="169">
        <f t="shared" si="68"/>
        <v>8.3346703429367605E-2</v>
      </c>
      <c r="BW83" s="169">
        <f t="shared" si="68"/>
        <v>8.3346703429366786E-2</v>
      </c>
      <c r="BX83" s="169">
        <f t="shared" si="68"/>
        <v>8.3346703429365954E-2</v>
      </c>
      <c r="BY83" s="169">
        <f t="shared" si="68"/>
        <v>8.3346703429365107E-2</v>
      </c>
      <c r="BZ83" s="169">
        <f t="shared" si="68"/>
        <v>8.3346703429364288E-2</v>
      </c>
      <c r="CA83" s="169">
        <f t="shared" si="68"/>
        <v>8.3346703429363456E-2</v>
      </c>
      <c r="CB83" s="169">
        <f t="shared" si="69"/>
        <v>8.3346703429362609E-2</v>
      </c>
      <c r="CC83" s="169">
        <f t="shared" si="69"/>
        <v>8.334670342936179E-2</v>
      </c>
      <c r="CD83" s="169">
        <f t="shared" si="69"/>
        <v>8.3346703429360944E-2</v>
      </c>
      <c r="CE83" s="169">
        <f t="shared" si="69"/>
        <v>8.3346703429360111E-2</v>
      </c>
      <c r="CF83" s="169">
        <f t="shared" si="69"/>
        <v>8.3346703429359292E-2</v>
      </c>
      <c r="CG83" s="169">
        <f t="shared" si="69"/>
        <v>8.3346703429358446E-2</v>
      </c>
      <c r="CH83" s="169">
        <f t="shared" si="69"/>
        <v>8.3346703429357627E-2</v>
      </c>
    </row>
    <row r="84" spans="3:86" s="36" customFormat="1" outlineLevel="1" x14ac:dyDescent="0.2">
      <c r="C84" s="38"/>
      <c r="E84" s="166"/>
      <c r="F84" s="61">
        <f>Ts_First_Fin_Yr-1+ROWS(F$35:F84)</f>
        <v>2073</v>
      </c>
      <c r="G84" s="175">
        <f t="shared" si="59"/>
        <v>50</v>
      </c>
      <c r="H84" s="171">
        <f t="shared" si="60"/>
        <v>4.1437578351743092</v>
      </c>
      <c r="I84" s="131">
        <f t="shared" si="61"/>
        <v>1E-14</v>
      </c>
      <c r="J84" s="169">
        <f t="shared" si="62"/>
        <v>0</v>
      </c>
      <c r="K84" s="169">
        <f t="shared" si="62"/>
        <v>0</v>
      </c>
      <c r="L84" s="169">
        <f t="shared" si="62"/>
        <v>0</v>
      </c>
      <c r="M84" s="169">
        <f t="shared" si="62"/>
        <v>0</v>
      </c>
      <c r="N84" s="169">
        <f t="shared" si="62"/>
        <v>0</v>
      </c>
      <c r="O84" s="169">
        <f t="shared" si="62"/>
        <v>0</v>
      </c>
      <c r="P84" s="169">
        <f t="shared" si="62"/>
        <v>0</v>
      </c>
      <c r="Q84" s="169">
        <f t="shared" si="62"/>
        <v>0</v>
      </c>
      <c r="R84" s="169">
        <f t="shared" si="62"/>
        <v>0</v>
      </c>
      <c r="S84" s="169">
        <f t="shared" si="62"/>
        <v>0</v>
      </c>
      <c r="T84" s="169">
        <f t="shared" si="63"/>
        <v>0</v>
      </c>
      <c r="U84" s="169">
        <f t="shared" si="63"/>
        <v>0</v>
      </c>
      <c r="V84" s="169">
        <f t="shared" si="63"/>
        <v>0</v>
      </c>
      <c r="W84" s="169">
        <f t="shared" si="63"/>
        <v>0</v>
      </c>
      <c r="X84" s="169">
        <f t="shared" si="63"/>
        <v>0</v>
      </c>
      <c r="Y84" s="169">
        <f t="shared" si="63"/>
        <v>0</v>
      </c>
      <c r="Z84" s="169">
        <f t="shared" si="63"/>
        <v>0</v>
      </c>
      <c r="AA84" s="169">
        <f t="shared" si="63"/>
        <v>0</v>
      </c>
      <c r="AB84" s="169">
        <f t="shared" si="63"/>
        <v>0</v>
      </c>
      <c r="AC84" s="169">
        <f t="shared" si="63"/>
        <v>0</v>
      </c>
      <c r="AD84" s="169">
        <f t="shared" si="64"/>
        <v>0</v>
      </c>
      <c r="AE84" s="169">
        <f t="shared" si="64"/>
        <v>0</v>
      </c>
      <c r="AF84" s="169">
        <f t="shared" si="64"/>
        <v>0</v>
      </c>
      <c r="AG84" s="169">
        <f t="shared" si="64"/>
        <v>0</v>
      </c>
      <c r="AH84" s="169">
        <f t="shared" si="64"/>
        <v>0</v>
      </c>
      <c r="AI84" s="169">
        <f t="shared" si="64"/>
        <v>0</v>
      </c>
      <c r="AJ84" s="169">
        <f t="shared" si="64"/>
        <v>0</v>
      </c>
      <c r="AK84" s="169">
        <f t="shared" si="64"/>
        <v>0</v>
      </c>
      <c r="AL84" s="169">
        <f t="shared" si="64"/>
        <v>0</v>
      </c>
      <c r="AM84" s="169">
        <f t="shared" si="64"/>
        <v>0</v>
      </c>
      <c r="AN84" s="169">
        <f t="shared" si="65"/>
        <v>0</v>
      </c>
      <c r="AO84" s="169">
        <f t="shared" si="65"/>
        <v>0</v>
      </c>
      <c r="AP84" s="169">
        <f t="shared" si="65"/>
        <v>0</v>
      </c>
      <c r="AQ84" s="169">
        <f t="shared" si="65"/>
        <v>0</v>
      </c>
      <c r="AR84" s="169">
        <f t="shared" si="65"/>
        <v>0</v>
      </c>
      <c r="AS84" s="169">
        <f t="shared" si="65"/>
        <v>0</v>
      </c>
      <c r="AT84" s="169">
        <f t="shared" si="65"/>
        <v>0</v>
      </c>
      <c r="AU84" s="169">
        <f t="shared" si="65"/>
        <v>0</v>
      </c>
      <c r="AV84" s="169">
        <f t="shared" si="65"/>
        <v>0</v>
      </c>
      <c r="AW84" s="169">
        <f t="shared" si="65"/>
        <v>0</v>
      </c>
      <c r="AX84" s="169">
        <f t="shared" si="66"/>
        <v>0</v>
      </c>
      <c r="AY84" s="169">
        <f t="shared" si="66"/>
        <v>0</v>
      </c>
      <c r="AZ84" s="169">
        <f t="shared" si="66"/>
        <v>0</v>
      </c>
      <c r="BA84" s="169">
        <f t="shared" si="66"/>
        <v>0</v>
      </c>
      <c r="BB84" s="169">
        <f t="shared" si="66"/>
        <v>0</v>
      </c>
      <c r="BC84" s="169">
        <f t="shared" si="66"/>
        <v>0</v>
      </c>
      <c r="BD84" s="169">
        <f t="shared" si="66"/>
        <v>0</v>
      </c>
      <c r="BE84" s="169">
        <f t="shared" si="66"/>
        <v>0</v>
      </c>
      <c r="BF84" s="169">
        <f t="shared" si="66"/>
        <v>0</v>
      </c>
      <c r="BG84" s="169">
        <f t="shared" si="66"/>
        <v>0</v>
      </c>
      <c r="BH84" s="169">
        <f t="shared" si="67"/>
        <v>8.2941449966242628E-2</v>
      </c>
      <c r="BI84" s="169">
        <f t="shared" si="67"/>
        <v>8.2941449966241809E-2</v>
      </c>
      <c r="BJ84" s="169">
        <f t="shared" si="67"/>
        <v>8.2941449966240963E-2</v>
      </c>
      <c r="BK84" s="169">
        <f t="shared" si="67"/>
        <v>8.2941449966240144E-2</v>
      </c>
      <c r="BL84" s="169">
        <f t="shared" si="67"/>
        <v>8.2941449966239325E-2</v>
      </c>
      <c r="BM84" s="169">
        <f t="shared" si="67"/>
        <v>8.2941449966238479E-2</v>
      </c>
      <c r="BN84" s="169">
        <f t="shared" si="67"/>
        <v>8.294144996623766E-2</v>
      </c>
      <c r="BO84" s="169">
        <f t="shared" si="67"/>
        <v>8.2941449966236841E-2</v>
      </c>
      <c r="BP84" s="169">
        <f t="shared" si="67"/>
        <v>8.2941449966236008E-2</v>
      </c>
      <c r="BQ84" s="169">
        <f t="shared" si="67"/>
        <v>8.2941449966235176E-2</v>
      </c>
      <c r="BR84" s="169">
        <f t="shared" si="68"/>
        <v>8.2941449966234343E-2</v>
      </c>
      <c r="BS84" s="169">
        <f t="shared" si="68"/>
        <v>8.294144996623351E-2</v>
      </c>
      <c r="BT84" s="169">
        <f t="shared" si="68"/>
        <v>8.2941449966232678E-2</v>
      </c>
      <c r="BU84" s="169">
        <f t="shared" si="68"/>
        <v>8.2941449966231859E-2</v>
      </c>
      <c r="BV84" s="169">
        <f t="shared" si="68"/>
        <v>8.2941449966231026E-2</v>
      </c>
      <c r="BW84" s="169">
        <f t="shared" si="68"/>
        <v>8.2941449966230194E-2</v>
      </c>
      <c r="BX84" s="169">
        <f t="shared" si="68"/>
        <v>8.2941449966229375E-2</v>
      </c>
      <c r="BY84" s="169">
        <f t="shared" si="68"/>
        <v>8.2941449966228542E-2</v>
      </c>
      <c r="BZ84" s="169">
        <f t="shared" si="68"/>
        <v>8.2941449966227709E-2</v>
      </c>
      <c r="CA84" s="169">
        <f t="shared" si="68"/>
        <v>8.2941449966226891E-2</v>
      </c>
      <c r="CB84" s="169">
        <f t="shared" si="69"/>
        <v>8.2941449966226058E-2</v>
      </c>
      <c r="CC84" s="169">
        <f t="shared" si="69"/>
        <v>8.2941449966225225E-2</v>
      </c>
      <c r="CD84" s="169">
        <f t="shared" si="69"/>
        <v>8.2941449966224406E-2</v>
      </c>
      <c r="CE84" s="169">
        <f t="shared" si="69"/>
        <v>8.2941449966223574E-2</v>
      </c>
      <c r="CF84" s="169">
        <f t="shared" si="69"/>
        <v>8.2941449966222727E-2</v>
      </c>
      <c r="CG84" s="169">
        <f t="shared" si="69"/>
        <v>8.2941449966221908E-2</v>
      </c>
      <c r="CH84" s="169">
        <f t="shared" si="69"/>
        <v>8.2941449966221076E-2</v>
      </c>
    </row>
    <row r="85" spans="3:86" s="36" customFormat="1" outlineLevel="1" x14ac:dyDescent="0.2">
      <c r="C85" s="38"/>
      <c r="E85" s="166"/>
      <c r="F85" s="61">
        <f>Ts_First_Fin_Yr-1+ROWS(F$35:F85)</f>
        <v>2074</v>
      </c>
      <c r="G85" s="175">
        <f t="shared" si="59"/>
        <v>50</v>
      </c>
      <c r="H85" s="171">
        <f t="shared" si="60"/>
        <v>4.104822301229512</v>
      </c>
      <c r="I85" s="131">
        <f t="shared" si="61"/>
        <v>1E-14</v>
      </c>
      <c r="J85" s="169">
        <f t="shared" ref="J85:S94" si="70">IF($F85&gt;=J$9,0,IF(J$9&lt;=($F85+$G85),(1-$I85)^(J$9-$F85-1)*$I85/(1-(1-$I85)^$G85),0)*$H85)</f>
        <v>0</v>
      </c>
      <c r="K85" s="169">
        <f t="shared" si="70"/>
        <v>0</v>
      </c>
      <c r="L85" s="169">
        <f t="shared" si="70"/>
        <v>0</v>
      </c>
      <c r="M85" s="169">
        <f t="shared" si="70"/>
        <v>0</v>
      </c>
      <c r="N85" s="169">
        <f t="shared" si="70"/>
        <v>0</v>
      </c>
      <c r="O85" s="169">
        <f t="shared" si="70"/>
        <v>0</v>
      </c>
      <c r="P85" s="169">
        <f t="shared" si="70"/>
        <v>0</v>
      </c>
      <c r="Q85" s="169">
        <f t="shared" si="70"/>
        <v>0</v>
      </c>
      <c r="R85" s="169">
        <f t="shared" si="70"/>
        <v>0</v>
      </c>
      <c r="S85" s="169">
        <f t="shared" si="70"/>
        <v>0</v>
      </c>
      <c r="T85" s="169">
        <f t="shared" ref="T85:AC94" si="71">IF($F85&gt;=T$9,0,IF(T$9&lt;=($F85+$G85),(1-$I85)^(T$9-$F85-1)*$I85/(1-(1-$I85)^$G85),0)*$H85)</f>
        <v>0</v>
      </c>
      <c r="U85" s="169">
        <f t="shared" si="71"/>
        <v>0</v>
      </c>
      <c r="V85" s="169">
        <f t="shared" si="71"/>
        <v>0</v>
      </c>
      <c r="W85" s="169">
        <f t="shared" si="71"/>
        <v>0</v>
      </c>
      <c r="X85" s="169">
        <f t="shared" si="71"/>
        <v>0</v>
      </c>
      <c r="Y85" s="169">
        <f t="shared" si="71"/>
        <v>0</v>
      </c>
      <c r="Z85" s="169">
        <f t="shared" si="71"/>
        <v>0</v>
      </c>
      <c r="AA85" s="169">
        <f t="shared" si="71"/>
        <v>0</v>
      </c>
      <c r="AB85" s="169">
        <f t="shared" si="71"/>
        <v>0</v>
      </c>
      <c r="AC85" s="169">
        <f t="shared" si="71"/>
        <v>0</v>
      </c>
      <c r="AD85" s="169">
        <f t="shared" ref="AD85:AM94" si="72">IF($F85&gt;=AD$9,0,IF(AD$9&lt;=($F85+$G85),(1-$I85)^(AD$9-$F85-1)*$I85/(1-(1-$I85)^$G85),0)*$H85)</f>
        <v>0</v>
      </c>
      <c r="AE85" s="169">
        <f t="shared" si="72"/>
        <v>0</v>
      </c>
      <c r="AF85" s="169">
        <f t="shared" si="72"/>
        <v>0</v>
      </c>
      <c r="AG85" s="169">
        <f t="shared" si="72"/>
        <v>0</v>
      </c>
      <c r="AH85" s="169">
        <f t="shared" si="72"/>
        <v>0</v>
      </c>
      <c r="AI85" s="169">
        <f t="shared" si="72"/>
        <v>0</v>
      </c>
      <c r="AJ85" s="169">
        <f t="shared" si="72"/>
        <v>0</v>
      </c>
      <c r="AK85" s="169">
        <f t="shared" si="72"/>
        <v>0</v>
      </c>
      <c r="AL85" s="169">
        <f t="shared" si="72"/>
        <v>0</v>
      </c>
      <c r="AM85" s="169">
        <f t="shared" si="72"/>
        <v>0</v>
      </c>
      <c r="AN85" s="169">
        <f t="shared" ref="AN85:AW94" si="73">IF($F85&gt;=AN$9,0,IF(AN$9&lt;=($F85+$G85),(1-$I85)^(AN$9-$F85-1)*$I85/(1-(1-$I85)^$G85),0)*$H85)</f>
        <v>0</v>
      </c>
      <c r="AO85" s="169">
        <f t="shared" si="73"/>
        <v>0</v>
      </c>
      <c r="AP85" s="169">
        <f t="shared" si="73"/>
        <v>0</v>
      </c>
      <c r="AQ85" s="169">
        <f t="shared" si="73"/>
        <v>0</v>
      </c>
      <c r="AR85" s="169">
        <f t="shared" si="73"/>
        <v>0</v>
      </c>
      <c r="AS85" s="169">
        <f t="shared" si="73"/>
        <v>0</v>
      </c>
      <c r="AT85" s="169">
        <f t="shared" si="73"/>
        <v>0</v>
      </c>
      <c r="AU85" s="169">
        <f t="shared" si="73"/>
        <v>0</v>
      </c>
      <c r="AV85" s="169">
        <f t="shared" si="73"/>
        <v>0</v>
      </c>
      <c r="AW85" s="169">
        <f t="shared" si="73"/>
        <v>0</v>
      </c>
      <c r="AX85" s="169">
        <f t="shared" ref="AX85:BG94" si="74">IF($F85&gt;=AX$9,0,IF(AX$9&lt;=($F85+$G85),(1-$I85)^(AX$9-$F85-1)*$I85/(1-(1-$I85)^$G85),0)*$H85)</f>
        <v>0</v>
      </c>
      <c r="AY85" s="169">
        <f t="shared" si="74"/>
        <v>0</v>
      </c>
      <c r="AZ85" s="169">
        <f t="shared" si="74"/>
        <v>0</v>
      </c>
      <c r="BA85" s="169">
        <f t="shared" si="74"/>
        <v>0</v>
      </c>
      <c r="BB85" s="169">
        <f t="shared" si="74"/>
        <v>0</v>
      </c>
      <c r="BC85" s="169">
        <f t="shared" si="74"/>
        <v>0</v>
      </c>
      <c r="BD85" s="169">
        <f t="shared" si="74"/>
        <v>0</v>
      </c>
      <c r="BE85" s="169">
        <f t="shared" si="74"/>
        <v>0</v>
      </c>
      <c r="BF85" s="169">
        <f t="shared" si="74"/>
        <v>0</v>
      </c>
      <c r="BG85" s="169">
        <f t="shared" si="74"/>
        <v>0</v>
      </c>
      <c r="BH85" s="169">
        <f t="shared" ref="BH85:BQ94" si="75">IF($F85&gt;=BH$9,0,IF(BH$9&lt;=($F85+$G85),(1-$I85)^(BH$9-$F85-1)*$I85/(1-(1-$I85)^$G85),0)*$H85)</f>
        <v>0</v>
      </c>
      <c r="BI85" s="169">
        <f t="shared" si="75"/>
        <v>8.2162116383285924E-2</v>
      </c>
      <c r="BJ85" s="169">
        <f t="shared" si="75"/>
        <v>8.2162116383285105E-2</v>
      </c>
      <c r="BK85" s="169">
        <f t="shared" si="75"/>
        <v>8.2162116383284273E-2</v>
      </c>
      <c r="BL85" s="169">
        <f t="shared" si="75"/>
        <v>8.2162116383283454E-2</v>
      </c>
      <c r="BM85" s="169">
        <f t="shared" si="75"/>
        <v>8.2162116383282649E-2</v>
      </c>
      <c r="BN85" s="169">
        <f t="shared" si="75"/>
        <v>8.2162116383281802E-2</v>
      </c>
      <c r="BO85" s="169">
        <f t="shared" si="75"/>
        <v>8.2162116383280998E-2</v>
      </c>
      <c r="BP85" s="169">
        <f t="shared" si="75"/>
        <v>8.2162116383280179E-2</v>
      </c>
      <c r="BQ85" s="169">
        <f t="shared" si="75"/>
        <v>8.216211638327936E-2</v>
      </c>
      <c r="BR85" s="169">
        <f t="shared" ref="BR85:CA94" si="76">IF($F85&gt;=BR$9,0,IF(BR$9&lt;=($F85+$G85),(1-$I85)^(BR$9-$F85-1)*$I85/(1-(1-$I85)^$G85),0)*$H85)</f>
        <v>8.2162116383278527E-2</v>
      </c>
      <c r="BS85" s="169">
        <f t="shared" si="76"/>
        <v>8.2162116383277722E-2</v>
      </c>
      <c r="BT85" s="169">
        <f t="shared" si="76"/>
        <v>8.216211638327689E-2</v>
      </c>
      <c r="BU85" s="169">
        <f t="shared" si="76"/>
        <v>8.2162116383276071E-2</v>
      </c>
      <c r="BV85" s="169">
        <f t="shared" si="76"/>
        <v>8.2162116383275252E-2</v>
      </c>
      <c r="BW85" s="169">
        <f t="shared" si="76"/>
        <v>8.2162116383274433E-2</v>
      </c>
      <c r="BX85" s="169">
        <f t="shared" si="76"/>
        <v>8.2162116383273601E-2</v>
      </c>
      <c r="BY85" s="169">
        <f t="shared" si="76"/>
        <v>8.2162116383272796E-2</v>
      </c>
      <c r="BZ85" s="169">
        <f t="shared" si="76"/>
        <v>8.2162116383271963E-2</v>
      </c>
      <c r="CA85" s="169">
        <f t="shared" si="76"/>
        <v>8.216211638327113E-2</v>
      </c>
      <c r="CB85" s="169">
        <f t="shared" ref="CB85:CH94" si="77">IF($F85&gt;=CB$9,0,IF(CB$9&lt;=($F85+$G85),(1-$I85)^(CB$9-$F85-1)*$I85/(1-(1-$I85)^$G85),0)*$H85)</f>
        <v>8.2162116383270326E-2</v>
      </c>
      <c r="CC85" s="169">
        <f t="shared" si="77"/>
        <v>8.2162116383269493E-2</v>
      </c>
      <c r="CD85" s="169">
        <f t="shared" si="77"/>
        <v>8.2162116383268674E-2</v>
      </c>
      <c r="CE85" s="169">
        <f t="shared" si="77"/>
        <v>8.2162116383267855E-2</v>
      </c>
      <c r="CF85" s="169">
        <f t="shared" si="77"/>
        <v>8.2162116383267036E-2</v>
      </c>
      <c r="CG85" s="169">
        <f t="shared" si="77"/>
        <v>8.2162116383266204E-2</v>
      </c>
      <c r="CH85" s="169">
        <f t="shared" si="77"/>
        <v>8.2162116383265399E-2</v>
      </c>
    </row>
    <row r="86" spans="3:86" s="36" customFormat="1" outlineLevel="1" x14ac:dyDescent="0.2">
      <c r="C86" s="38"/>
      <c r="E86" s="166"/>
      <c r="F86" s="61">
        <f>Ts_First_Fin_Yr-1+ROWS(F$35:F86)</f>
        <v>2075</v>
      </c>
      <c r="G86" s="175">
        <f t="shared" si="59"/>
        <v>50</v>
      </c>
      <c r="H86" s="171">
        <f t="shared" si="60"/>
        <v>4.0799035595048414</v>
      </c>
      <c r="I86" s="131">
        <f t="shared" si="61"/>
        <v>1E-14</v>
      </c>
      <c r="J86" s="169">
        <f t="shared" si="70"/>
        <v>0</v>
      </c>
      <c r="K86" s="169">
        <f t="shared" si="70"/>
        <v>0</v>
      </c>
      <c r="L86" s="169">
        <f t="shared" si="70"/>
        <v>0</v>
      </c>
      <c r="M86" s="169">
        <f t="shared" si="70"/>
        <v>0</v>
      </c>
      <c r="N86" s="169">
        <f t="shared" si="70"/>
        <v>0</v>
      </c>
      <c r="O86" s="169">
        <f t="shared" si="70"/>
        <v>0</v>
      </c>
      <c r="P86" s="169">
        <f t="shared" si="70"/>
        <v>0</v>
      </c>
      <c r="Q86" s="169">
        <f t="shared" si="70"/>
        <v>0</v>
      </c>
      <c r="R86" s="169">
        <f t="shared" si="70"/>
        <v>0</v>
      </c>
      <c r="S86" s="169">
        <f t="shared" si="70"/>
        <v>0</v>
      </c>
      <c r="T86" s="169">
        <f t="shared" si="71"/>
        <v>0</v>
      </c>
      <c r="U86" s="169">
        <f t="shared" si="71"/>
        <v>0</v>
      </c>
      <c r="V86" s="169">
        <f t="shared" si="71"/>
        <v>0</v>
      </c>
      <c r="W86" s="169">
        <f t="shared" si="71"/>
        <v>0</v>
      </c>
      <c r="X86" s="169">
        <f t="shared" si="71"/>
        <v>0</v>
      </c>
      <c r="Y86" s="169">
        <f t="shared" si="71"/>
        <v>0</v>
      </c>
      <c r="Z86" s="169">
        <f t="shared" si="71"/>
        <v>0</v>
      </c>
      <c r="AA86" s="169">
        <f t="shared" si="71"/>
        <v>0</v>
      </c>
      <c r="AB86" s="169">
        <f t="shared" si="71"/>
        <v>0</v>
      </c>
      <c r="AC86" s="169">
        <f t="shared" si="71"/>
        <v>0</v>
      </c>
      <c r="AD86" s="169">
        <f t="shared" si="72"/>
        <v>0</v>
      </c>
      <c r="AE86" s="169">
        <f t="shared" si="72"/>
        <v>0</v>
      </c>
      <c r="AF86" s="169">
        <f t="shared" si="72"/>
        <v>0</v>
      </c>
      <c r="AG86" s="169">
        <f t="shared" si="72"/>
        <v>0</v>
      </c>
      <c r="AH86" s="169">
        <f t="shared" si="72"/>
        <v>0</v>
      </c>
      <c r="AI86" s="169">
        <f t="shared" si="72"/>
        <v>0</v>
      </c>
      <c r="AJ86" s="169">
        <f t="shared" si="72"/>
        <v>0</v>
      </c>
      <c r="AK86" s="169">
        <f t="shared" si="72"/>
        <v>0</v>
      </c>
      <c r="AL86" s="169">
        <f t="shared" si="72"/>
        <v>0</v>
      </c>
      <c r="AM86" s="169">
        <f t="shared" si="72"/>
        <v>0</v>
      </c>
      <c r="AN86" s="169">
        <f t="shared" si="73"/>
        <v>0</v>
      </c>
      <c r="AO86" s="169">
        <f t="shared" si="73"/>
        <v>0</v>
      </c>
      <c r="AP86" s="169">
        <f t="shared" si="73"/>
        <v>0</v>
      </c>
      <c r="AQ86" s="169">
        <f t="shared" si="73"/>
        <v>0</v>
      </c>
      <c r="AR86" s="169">
        <f t="shared" si="73"/>
        <v>0</v>
      </c>
      <c r="AS86" s="169">
        <f t="shared" si="73"/>
        <v>0</v>
      </c>
      <c r="AT86" s="169">
        <f t="shared" si="73"/>
        <v>0</v>
      </c>
      <c r="AU86" s="169">
        <f t="shared" si="73"/>
        <v>0</v>
      </c>
      <c r="AV86" s="169">
        <f t="shared" si="73"/>
        <v>0</v>
      </c>
      <c r="AW86" s="169">
        <f t="shared" si="73"/>
        <v>0</v>
      </c>
      <c r="AX86" s="169">
        <f t="shared" si="74"/>
        <v>0</v>
      </c>
      <c r="AY86" s="169">
        <f t="shared" si="74"/>
        <v>0</v>
      </c>
      <c r="AZ86" s="169">
        <f t="shared" si="74"/>
        <v>0</v>
      </c>
      <c r="BA86" s="169">
        <f t="shared" si="74"/>
        <v>0</v>
      </c>
      <c r="BB86" s="169">
        <f t="shared" si="74"/>
        <v>0</v>
      </c>
      <c r="BC86" s="169">
        <f t="shared" si="74"/>
        <v>0</v>
      </c>
      <c r="BD86" s="169">
        <f t="shared" si="74"/>
        <v>0</v>
      </c>
      <c r="BE86" s="169">
        <f t="shared" si="74"/>
        <v>0</v>
      </c>
      <c r="BF86" s="169">
        <f t="shared" si="74"/>
        <v>0</v>
      </c>
      <c r="BG86" s="169">
        <f t="shared" si="74"/>
        <v>0</v>
      </c>
      <c r="BH86" s="169">
        <f t="shared" si="75"/>
        <v>0</v>
      </c>
      <c r="BI86" s="169">
        <f t="shared" si="75"/>
        <v>0</v>
      </c>
      <c r="BJ86" s="169">
        <f t="shared" si="75"/>
        <v>8.1663342890193613E-2</v>
      </c>
      <c r="BK86" s="169">
        <f t="shared" si="75"/>
        <v>8.1663342890192808E-2</v>
      </c>
      <c r="BL86" s="169">
        <f t="shared" si="75"/>
        <v>8.1663342890191976E-2</v>
      </c>
      <c r="BM86" s="169">
        <f t="shared" si="75"/>
        <v>8.1663342890191171E-2</v>
      </c>
      <c r="BN86" s="169">
        <f t="shared" si="75"/>
        <v>8.1663342890190366E-2</v>
      </c>
      <c r="BO86" s="169">
        <f t="shared" si="75"/>
        <v>8.1663342890189533E-2</v>
      </c>
      <c r="BP86" s="169">
        <f t="shared" si="75"/>
        <v>8.1663342890188714E-2</v>
      </c>
      <c r="BQ86" s="169">
        <f t="shared" si="75"/>
        <v>8.1663342890187909E-2</v>
      </c>
      <c r="BR86" s="169">
        <f t="shared" si="76"/>
        <v>8.1663342890187091E-2</v>
      </c>
      <c r="BS86" s="169">
        <f t="shared" si="76"/>
        <v>8.1663342890186272E-2</v>
      </c>
      <c r="BT86" s="169">
        <f t="shared" si="76"/>
        <v>8.1663342890185467E-2</v>
      </c>
      <c r="BU86" s="169">
        <f t="shared" si="76"/>
        <v>8.1663342890184648E-2</v>
      </c>
      <c r="BV86" s="169">
        <f t="shared" si="76"/>
        <v>8.1663342890183815E-2</v>
      </c>
      <c r="BW86" s="169">
        <f t="shared" si="76"/>
        <v>8.1663342890183011E-2</v>
      </c>
      <c r="BX86" s="169">
        <f t="shared" si="76"/>
        <v>8.1663342890182192E-2</v>
      </c>
      <c r="BY86" s="169">
        <f t="shared" si="76"/>
        <v>8.1663342890181373E-2</v>
      </c>
      <c r="BZ86" s="169">
        <f t="shared" si="76"/>
        <v>8.1663342890180568E-2</v>
      </c>
      <c r="CA86" s="169">
        <f t="shared" si="76"/>
        <v>8.1663342890179749E-2</v>
      </c>
      <c r="CB86" s="169">
        <f t="shared" si="77"/>
        <v>8.166334289017893E-2</v>
      </c>
      <c r="CC86" s="169">
        <f t="shared" si="77"/>
        <v>8.1663342890178112E-2</v>
      </c>
      <c r="CD86" s="169">
        <f t="shared" si="77"/>
        <v>8.1663342890177293E-2</v>
      </c>
      <c r="CE86" s="169">
        <f t="shared" si="77"/>
        <v>8.1663342890176474E-2</v>
      </c>
      <c r="CF86" s="169">
        <f t="shared" si="77"/>
        <v>8.1663342890175669E-2</v>
      </c>
      <c r="CG86" s="169">
        <f t="shared" si="77"/>
        <v>8.166334289017485E-2</v>
      </c>
      <c r="CH86" s="169">
        <f t="shared" si="77"/>
        <v>8.1663342890174032E-2</v>
      </c>
    </row>
    <row r="87" spans="3:86" s="36" customFormat="1" outlineLevel="1" x14ac:dyDescent="0.2">
      <c r="C87" s="38"/>
      <c r="E87" s="166"/>
      <c r="F87" s="61">
        <f>Ts_First_Fin_Yr-1+ROWS(F$35:F87)</f>
        <v>2076</v>
      </c>
      <c r="G87" s="175">
        <f t="shared" si="59"/>
        <v>50</v>
      </c>
      <c r="H87" s="171">
        <f t="shared" si="60"/>
        <v>4.0643293459269225</v>
      </c>
      <c r="I87" s="131">
        <f t="shared" si="61"/>
        <v>1E-14</v>
      </c>
      <c r="J87" s="169">
        <f t="shared" si="70"/>
        <v>0</v>
      </c>
      <c r="K87" s="169">
        <f t="shared" si="70"/>
        <v>0</v>
      </c>
      <c r="L87" s="169">
        <f t="shared" si="70"/>
        <v>0</v>
      </c>
      <c r="M87" s="169">
        <f t="shared" si="70"/>
        <v>0</v>
      </c>
      <c r="N87" s="169">
        <f t="shared" si="70"/>
        <v>0</v>
      </c>
      <c r="O87" s="169">
        <f t="shared" si="70"/>
        <v>0</v>
      </c>
      <c r="P87" s="169">
        <f t="shared" si="70"/>
        <v>0</v>
      </c>
      <c r="Q87" s="169">
        <f t="shared" si="70"/>
        <v>0</v>
      </c>
      <c r="R87" s="169">
        <f t="shared" si="70"/>
        <v>0</v>
      </c>
      <c r="S87" s="169">
        <f t="shared" si="70"/>
        <v>0</v>
      </c>
      <c r="T87" s="169">
        <f t="shared" si="71"/>
        <v>0</v>
      </c>
      <c r="U87" s="169">
        <f t="shared" si="71"/>
        <v>0</v>
      </c>
      <c r="V87" s="169">
        <f t="shared" si="71"/>
        <v>0</v>
      </c>
      <c r="W87" s="169">
        <f t="shared" si="71"/>
        <v>0</v>
      </c>
      <c r="X87" s="169">
        <f t="shared" si="71"/>
        <v>0</v>
      </c>
      <c r="Y87" s="169">
        <f t="shared" si="71"/>
        <v>0</v>
      </c>
      <c r="Z87" s="169">
        <f t="shared" si="71"/>
        <v>0</v>
      </c>
      <c r="AA87" s="169">
        <f t="shared" si="71"/>
        <v>0</v>
      </c>
      <c r="AB87" s="169">
        <f t="shared" si="71"/>
        <v>0</v>
      </c>
      <c r="AC87" s="169">
        <f t="shared" si="71"/>
        <v>0</v>
      </c>
      <c r="AD87" s="169">
        <f t="shared" si="72"/>
        <v>0</v>
      </c>
      <c r="AE87" s="169">
        <f t="shared" si="72"/>
        <v>0</v>
      </c>
      <c r="AF87" s="169">
        <f t="shared" si="72"/>
        <v>0</v>
      </c>
      <c r="AG87" s="169">
        <f t="shared" si="72"/>
        <v>0</v>
      </c>
      <c r="AH87" s="169">
        <f t="shared" si="72"/>
        <v>0</v>
      </c>
      <c r="AI87" s="169">
        <f t="shared" si="72"/>
        <v>0</v>
      </c>
      <c r="AJ87" s="169">
        <f t="shared" si="72"/>
        <v>0</v>
      </c>
      <c r="AK87" s="169">
        <f t="shared" si="72"/>
        <v>0</v>
      </c>
      <c r="AL87" s="169">
        <f t="shared" si="72"/>
        <v>0</v>
      </c>
      <c r="AM87" s="169">
        <f t="shared" si="72"/>
        <v>0</v>
      </c>
      <c r="AN87" s="169">
        <f t="shared" si="73"/>
        <v>0</v>
      </c>
      <c r="AO87" s="169">
        <f t="shared" si="73"/>
        <v>0</v>
      </c>
      <c r="AP87" s="169">
        <f t="shared" si="73"/>
        <v>0</v>
      </c>
      <c r="AQ87" s="169">
        <f t="shared" si="73"/>
        <v>0</v>
      </c>
      <c r="AR87" s="169">
        <f t="shared" si="73"/>
        <v>0</v>
      </c>
      <c r="AS87" s="169">
        <f t="shared" si="73"/>
        <v>0</v>
      </c>
      <c r="AT87" s="169">
        <f t="shared" si="73"/>
        <v>0</v>
      </c>
      <c r="AU87" s="169">
        <f t="shared" si="73"/>
        <v>0</v>
      </c>
      <c r="AV87" s="169">
        <f t="shared" si="73"/>
        <v>0</v>
      </c>
      <c r="AW87" s="169">
        <f t="shared" si="73"/>
        <v>0</v>
      </c>
      <c r="AX87" s="169">
        <f t="shared" si="74"/>
        <v>0</v>
      </c>
      <c r="AY87" s="169">
        <f t="shared" si="74"/>
        <v>0</v>
      </c>
      <c r="AZ87" s="169">
        <f t="shared" si="74"/>
        <v>0</v>
      </c>
      <c r="BA87" s="169">
        <f t="shared" si="74"/>
        <v>0</v>
      </c>
      <c r="BB87" s="169">
        <f t="shared" si="74"/>
        <v>0</v>
      </c>
      <c r="BC87" s="169">
        <f t="shared" si="74"/>
        <v>0</v>
      </c>
      <c r="BD87" s="169">
        <f t="shared" si="74"/>
        <v>0</v>
      </c>
      <c r="BE87" s="169">
        <f t="shared" si="74"/>
        <v>0</v>
      </c>
      <c r="BF87" s="169">
        <f t="shared" si="74"/>
        <v>0</v>
      </c>
      <c r="BG87" s="169">
        <f t="shared" si="74"/>
        <v>0</v>
      </c>
      <c r="BH87" s="169">
        <f t="shared" si="75"/>
        <v>0</v>
      </c>
      <c r="BI87" s="169">
        <f t="shared" si="75"/>
        <v>0</v>
      </c>
      <c r="BJ87" s="169">
        <f t="shared" si="75"/>
        <v>0</v>
      </c>
      <c r="BK87" s="169">
        <f t="shared" si="75"/>
        <v>8.1351609457010934E-2</v>
      </c>
      <c r="BL87" s="169">
        <f t="shared" si="75"/>
        <v>8.1351609457010129E-2</v>
      </c>
      <c r="BM87" s="169">
        <f t="shared" si="75"/>
        <v>8.1351609457009297E-2</v>
      </c>
      <c r="BN87" s="169">
        <f t="shared" si="75"/>
        <v>8.1351609457008492E-2</v>
      </c>
      <c r="BO87" s="169">
        <f t="shared" si="75"/>
        <v>8.1351609457007687E-2</v>
      </c>
      <c r="BP87" s="169">
        <f t="shared" si="75"/>
        <v>8.1351609457006854E-2</v>
      </c>
      <c r="BQ87" s="169">
        <f t="shared" si="75"/>
        <v>8.1351609457006049E-2</v>
      </c>
      <c r="BR87" s="169">
        <f t="shared" si="76"/>
        <v>8.1351609457005244E-2</v>
      </c>
      <c r="BS87" s="169">
        <f t="shared" si="76"/>
        <v>8.1351609457004426E-2</v>
      </c>
      <c r="BT87" s="169">
        <f t="shared" si="76"/>
        <v>8.1351609457003621E-2</v>
      </c>
      <c r="BU87" s="169">
        <f t="shared" si="76"/>
        <v>8.1351609457002816E-2</v>
      </c>
      <c r="BV87" s="169">
        <f t="shared" si="76"/>
        <v>8.1351609457001997E-2</v>
      </c>
      <c r="BW87" s="169">
        <f t="shared" si="76"/>
        <v>8.1351609457001178E-2</v>
      </c>
      <c r="BX87" s="169">
        <f t="shared" si="76"/>
        <v>8.1351609457000373E-2</v>
      </c>
      <c r="BY87" s="169">
        <f t="shared" si="76"/>
        <v>8.1351609456999555E-2</v>
      </c>
      <c r="BZ87" s="169">
        <f t="shared" si="76"/>
        <v>8.1351609456998736E-2</v>
      </c>
      <c r="CA87" s="169">
        <f t="shared" si="76"/>
        <v>8.1351609456997931E-2</v>
      </c>
      <c r="CB87" s="169">
        <f t="shared" si="77"/>
        <v>8.1351609456997112E-2</v>
      </c>
      <c r="CC87" s="169">
        <f t="shared" si="77"/>
        <v>8.1351609456996293E-2</v>
      </c>
      <c r="CD87" s="169">
        <f t="shared" si="77"/>
        <v>8.1351609456995488E-2</v>
      </c>
      <c r="CE87" s="169">
        <f t="shared" si="77"/>
        <v>8.135160945699467E-2</v>
      </c>
      <c r="CF87" s="169">
        <f t="shared" si="77"/>
        <v>8.1351609456993851E-2</v>
      </c>
      <c r="CG87" s="169">
        <f t="shared" si="77"/>
        <v>8.1351609456993046E-2</v>
      </c>
      <c r="CH87" s="169">
        <f t="shared" si="77"/>
        <v>8.1351609456992241E-2</v>
      </c>
    </row>
    <row r="88" spans="3:86" s="36" customFormat="1" outlineLevel="1" x14ac:dyDescent="0.2">
      <c r="C88" s="38"/>
      <c r="E88" s="166"/>
      <c r="F88" s="61">
        <f>Ts_First_Fin_Yr-1+ROWS(F$35:F88)</f>
        <v>2077</v>
      </c>
      <c r="G88" s="175">
        <f t="shared" si="59"/>
        <v>50</v>
      </c>
      <c r="H88" s="171">
        <f t="shared" si="60"/>
        <v>4.0565422391379631</v>
      </c>
      <c r="I88" s="131">
        <f t="shared" si="61"/>
        <v>1E-14</v>
      </c>
      <c r="J88" s="169">
        <f t="shared" si="70"/>
        <v>0</v>
      </c>
      <c r="K88" s="169">
        <f t="shared" si="70"/>
        <v>0</v>
      </c>
      <c r="L88" s="169">
        <f t="shared" si="70"/>
        <v>0</v>
      </c>
      <c r="M88" s="169">
        <f t="shared" si="70"/>
        <v>0</v>
      </c>
      <c r="N88" s="169">
        <f t="shared" si="70"/>
        <v>0</v>
      </c>
      <c r="O88" s="169">
        <f t="shared" si="70"/>
        <v>0</v>
      </c>
      <c r="P88" s="169">
        <f t="shared" si="70"/>
        <v>0</v>
      </c>
      <c r="Q88" s="169">
        <f t="shared" si="70"/>
        <v>0</v>
      </c>
      <c r="R88" s="169">
        <f t="shared" si="70"/>
        <v>0</v>
      </c>
      <c r="S88" s="169">
        <f t="shared" si="70"/>
        <v>0</v>
      </c>
      <c r="T88" s="169">
        <f t="shared" si="71"/>
        <v>0</v>
      </c>
      <c r="U88" s="169">
        <f t="shared" si="71"/>
        <v>0</v>
      </c>
      <c r="V88" s="169">
        <f t="shared" si="71"/>
        <v>0</v>
      </c>
      <c r="W88" s="169">
        <f t="shared" si="71"/>
        <v>0</v>
      </c>
      <c r="X88" s="169">
        <f t="shared" si="71"/>
        <v>0</v>
      </c>
      <c r="Y88" s="169">
        <f t="shared" si="71"/>
        <v>0</v>
      </c>
      <c r="Z88" s="169">
        <f t="shared" si="71"/>
        <v>0</v>
      </c>
      <c r="AA88" s="169">
        <f t="shared" si="71"/>
        <v>0</v>
      </c>
      <c r="AB88" s="169">
        <f t="shared" si="71"/>
        <v>0</v>
      </c>
      <c r="AC88" s="169">
        <f t="shared" si="71"/>
        <v>0</v>
      </c>
      <c r="AD88" s="169">
        <f t="shared" si="72"/>
        <v>0</v>
      </c>
      <c r="AE88" s="169">
        <f t="shared" si="72"/>
        <v>0</v>
      </c>
      <c r="AF88" s="169">
        <f t="shared" si="72"/>
        <v>0</v>
      </c>
      <c r="AG88" s="169">
        <f t="shared" si="72"/>
        <v>0</v>
      </c>
      <c r="AH88" s="169">
        <f t="shared" si="72"/>
        <v>0</v>
      </c>
      <c r="AI88" s="169">
        <f t="shared" si="72"/>
        <v>0</v>
      </c>
      <c r="AJ88" s="169">
        <f t="shared" si="72"/>
        <v>0</v>
      </c>
      <c r="AK88" s="169">
        <f t="shared" si="72"/>
        <v>0</v>
      </c>
      <c r="AL88" s="169">
        <f t="shared" si="72"/>
        <v>0</v>
      </c>
      <c r="AM88" s="169">
        <f t="shared" si="72"/>
        <v>0</v>
      </c>
      <c r="AN88" s="169">
        <f t="shared" si="73"/>
        <v>0</v>
      </c>
      <c r="AO88" s="169">
        <f t="shared" si="73"/>
        <v>0</v>
      </c>
      <c r="AP88" s="169">
        <f t="shared" si="73"/>
        <v>0</v>
      </c>
      <c r="AQ88" s="169">
        <f t="shared" si="73"/>
        <v>0</v>
      </c>
      <c r="AR88" s="169">
        <f t="shared" si="73"/>
        <v>0</v>
      </c>
      <c r="AS88" s="169">
        <f t="shared" si="73"/>
        <v>0</v>
      </c>
      <c r="AT88" s="169">
        <f t="shared" si="73"/>
        <v>0</v>
      </c>
      <c r="AU88" s="169">
        <f t="shared" si="73"/>
        <v>0</v>
      </c>
      <c r="AV88" s="169">
        <f t="shared" si="73"/>
        <v>0</v>
      </c>
      <c r="AW88" s="169">
        <f t="shared" si="73"/>
        <v>0</v>
      </c>
      <c r="AX88" s="169">
        <f t="shared" si="74"/>
        <v>0</v>
      </c>
      <c r="AY88" s="169">
        <f t="shared" si="74"/>
        <v>0</v>
      </c>
      <c r="AZ88" s="169">
        <f t="shared" si="74"/>
        <v>0</v>
      </c>
      <c r="BA88" s="169">
        <f t="shared" si="74"/>
        <v>0</v>
      </c>
      <c r="BB88" s="169">
        <f t="shared" si="74"/>
        <v>0</v>
      </c>
      <c r="BC88" s="169">
        <f t="shared" si="74"/>
        <v>0</v>
      </c>
      <c r="BD88" s="169">
        <f t="shared" si="74"/>
        <v>0</v>
      </c>
      <c r="BE88" s="169">
        <f t="shared" si="74"/>
        <v>0</v>
      </c>
      <c r="BF88" s="169">
        <f t="shared" si="74"/>
        <v>0</v>
      </c>
      <c r="BG88" s="169">
        <f t="shared" si="74"/>
        <v>0</v>
      </c>
      <c r="BH88" s="169">
        <f t="shared" si="75"/>
        <v>0</v>
      </c>
      <c r="BI88" s="169">
        <f t="shared" si="75"/>
        <v>0</v>
      </c>
      <c r="BJ88" s="169">
        <f t="shared" si="75"/>
        <v>0</v>
      </c>
      <c r="BK88" s="169">
        <f t="shared" si="75"/>
        <v>0</v>
      </c>
      <c r="BL88" s="169">
        <f t="shared" si="75"/>
        <v>8.1195742740419588E-2</v>
      </c>
      <c r="BM88" s="169">
        <f t="shared" si="75"/>
        <v>8.1195742740418783E-2</v>
      </c>
      <c r="BN88" s="169">
        <f t="shared" si="75"/>
        <v>8.1195742740417964E-2</v>
      </c>
      <c r="BO88" s="169">
        <f t="shared" si="75"/>
        <v>8.1195742740417159E-2</v>
      </c>
      <c r="BP88" s="169">
        <f t="shared" si="75"/>
        <v>8.1195742740416355E-2</v>
      </c>
      <c r="BQ88" s="169">
        <f t="shared" si="75"/>
        <v>8.1195742740415522E-2</v>
      </c>
      <c r="BR88" s="169">
        <f t="shared" si="76"/>
        <v>8.1195742740414717E-2</v>
      </c>
      <c r="BS88" s="169">
        <f t="shared" si="76"/>
        <v>8.1195742740413912E-2</v>
      </c>
      <c r="BT88" s="169">
        <f t="shared" si="76"/>
        <v>8.1195742740413107E-2</v>
      </c>
      <c r="BU88" s="169">
        <f t="shared" si="76"/>
        <v>8.1195742740412288E-2</v>
      </c>
      <c r="BV88" s="169">
        <f t="shared" si="76"/>
        <v>8.1195742740411483E-2</v>
      </c>
      <c r="BW88" s="169">
        <f t="shared" si="76"/>
        <v>8.1195742740410665E-2</v>
      </c>
      <c r="BX88" s="169">
        <f t="shared" si="76"/>
        <v>8.1195742740409846E-2</v>
      </c>
      <c r="BY88" s="169">
        <f t="shared" si="76"/>
        <v>8.1195742740409055E-2</v>
      </c>
      <c r="BZ88" s="169">
        <f t="shared" si="76"/>
        <v>8.1195742740408236E-2</v>
      </c>
      <c r="CA88" s="169">
        <f t="shared" si="76"/>
        <v>8.1195742740407417E-2</v>
      </c>
      <c r="CB88" s="169">
        <f t="shared" si="77"/>
        <v>8.1195742740406612E-2</v>
      </c>
      <c r="CC88" s="169">
        <f t="shared" si="77"/>
        <v>8.1195742740405794E-2</v>
      </c>
      <c r="CD88" s="169">
        <f t="shared" si="77"/>
        <v>8.1195742740404989E-2</v>
      </c>
      <c r="CE88" s="169">
        <f t="shared" si="77"/>
        <v>8.1195742740404184E-2</v>
      </c>
      <c r="CF88" s="169">
        <f t="shared" si="77"/>
        <v>8.1195742740403365E-2</v>
      </c>
      <c r="CG88" s="169">
        <f t="shared" si="77"/>
        <v>8.1195742740402546E-2</v>
      </c>
      <c r="CH88" s="169">
        <f t="shared" si="77"/>
        <v>8.1195742740401741E-2</v>
      </c>
    </row>
    <row r="89" spans="3:86" s="36" customFormat="1" outlineLevel="1" x14ac:dyDescent="0.2">
      <c r="C89" s="38"/>
      <c r="E89" s="166"/>
      <c r="F89" s="61">
        <f>Ts_First_Fin_Yr-1+ROWS(F$35:F89)</f>
        <v>2078</v>
      </c>
      <c r="G89" s="175">
        <f t="shared" si="59"/>
        <v>50</v>
      </c>
      <c r="H89" s="171">
        <f t="shared" si="60"/>
        <v>4.0316234974132925</v>
      </c>
      <c r="I89" s="131">
        <f t="shared" si="61"/>
        <v>1E-14</v>
      </c>
      <c r="J89" s="169">
        <f t="shared" si="70"/>
        <v>0</v>
      </c>
      <c r="K89" s="169">
        <f t="shared" si="70"/>
        <v>0</v>
      </c>
      <c r="L89" s="169">
        <f t="shared" si="70"/>
        <v>0</v>
      </c>
      <c r="M89" s="169">
        <f t="shared" si="70"/>
        <v>0</v>
      </c>
      <c r="N89" s="169">
        <f t="shared" si="70"/>
        <v>0</v>
      </c>
      <c r="O89" s="169">
        <f t="shared" si="70"/>
        <v>0</v>
      </c>
      <c r="P89" s="169">
        <f t="shared" si="70"/>
        <v>0</v>
      </c>
      <c r="Q89" s="169">
        <f t="shared" si="70"/>
        <v>0</v>
      </c>
      <c r="R89" s="169">
        <f t="shared" si="70"/>
        <v>0</v>
      </c>
      <c r="S89" s="169">
        <f t="shared" si="70"/>
        <v>0</v>
      </c>
      <c r="T89" s="169">
        <f t="shared" si="71"/>
        <v>0</v>
      </c>
      <c r="U89" s="169">
        <f t="shared" si="71"/>
        <v>0</v>
      </c>
      <c r="V89" s="169">
        <f t="shared" si="71"/>
        <v>0</v>
      </c>
      <c r="W89" s="169">
        <f t="shared" si="71"/>
        <v>0</v>
      </c>
      <c r="X89" s="169">
        <f t="shared" si="71"/>
        <v>0</v>
      </c>
      <c r="Y89" s="169">
        <f t="shared" si="71"/>
        <v>0</v>
      </c>
      <c r="Z89" s="169">
        <f t="shared" si="71"/>
        <v>0</v>
      </c>
      <c r="AA89" s="169">
        <f t="shared" si="71"/>
        <v>0</v>
      </c>
      <c r="AB89" s="169">
        <f t="shared" si="71"/>
        <v>0</v>
      </c>
      <c r="AC89" s="169">
        <f t="shared" si="71"/>
        <v>0</v>
      </c>
      <c r="AD89" s="169">
        <f t="shared" si="72"/>
        <v>0</v>
      </c>
      <c r="AE89" s="169">
        <f t="shared" si="72"/>
        <v>0</v>
      </c>
      <c r="AF89" s="169">
        <f t="shared" si="72"/>
        <v>0</v>
      </c>
      <c r="AG89" s="169">
        <f t="shared" si="72"/>
        <v>0</v>
      </c>
      <c r="AH89" s="169">
        <f t="shared" si="72"/>
        <v>0</v>
      </c>
      <c r="AI89" s="169">
        <f t="shared" si="72"/>
        <v>0</v>
      </c>
      <c r="AJ89" s="169">
        <f t="shared" si="72"/>
        <v>0</v>
      </c>
      <c r="AK89" s="169">
        <f t="shared" si="72"/>
        <v>0</v>
      </c>
      <c r="AL89" s="169">
        <f t="shared" si="72"/>
        <v>0</v>
      </c>
      <c r="AM89" s="169">
        <f t="shared" si="72"/>
        <v>0</v>
      </c>
      <c r="AN89" s="169">
        <f t="shared" si="73"/>
        <v>0</v>
      </c>
      <c r="AO89" s="169">
        <f t="shared" si="73"/>
        <v>0</v>
      </c>
      <c r="AP89" s="169">
        <f t="shared" si="73"/>
        <v>0</v>
      </c>
      <c r="AQ89" s="169">
        <f t="shared" si="73"/>
        <v>0</v>
      </c>
      <c r="AR89" s="169">
        <f t="shared" si="73"/>
        <v>0</v>
      </c>
      <c r="AS89" s="169">
        <f t="shared" si="73"/>
        <v>0</v>
      </c>
      <c r="AT89" s="169">
        <f t="shared" si="73"/>
        <v>0</v>
      </c>
      <c r="AU89" s="169">
        <f t="shared" si="73"/>
        <v>0</v>
      </c>
      <c r="AV89" s="169">
        <f t="shared" si="73"/>
        <v>0</v>
      </c>
      <c r="AW89" s="169">
        <f t="shared" si="73"/>
        <v>0</v>
      </c>
      <c r="AX89" s="169">
        <f t="shared" si="74"/>
        <v>0</v>
      </c>
      <c r="AY89" s="169">
        <f t="shared" si="74"/>
        <v>0</v>
      </c>
      <c r="AZ89" s="169">
        <f t="shared" si="74"/>
        <v>0</v>
      </c>
      <c r="BA89" s="169">
        <f t="shared" si="74"/>
        <v>0</v>
      </c>
      <c r="BB89" s="169">
        <f t="shared" si="74"/>
        <v>0</v>
      </c>
      <c r="BC89" s="169">
        <f t="shared" si="74"/>
        <v>0</v>
      </c>
      <c r="BD89" s="169">
        <f t="shared" si="74"/>
        <v>0</v>
      </c>
      <c r="BE89" s="169">
        <f t="shared" si="74"/>
        <v>0</v>
      </c>
      <c r="BF89" s="169">
        <f t="shared" si="74"/>
        <v>0</v>
      </c>
      <c r="BG89" s="169">
        <f t="shared" si="74"/>
        <v>0</v>
      </c>
      <c r="BH89" s="169">
        <f t="shared" si="75"/>
        <v>0</v>
      </c>
      <c r="BI89" s="169">
        <f t="shared" si="75"/>
        <v>0</v>
      </c>
      <c r="BJ89" s="169">
        <f t="shared" si="75"/>
        <v>0</v>
      </c>
      <c r="BK89" s="169">
        <f t="shared" si="75"/>
        <v>0</v>
      </c>
      <c r="BL89" s="169">
        <f t="shared" si="75"/>
        <v>0</v>
      </c>
      <c r="BM89" s="169">
        <f t="shared" si="75"/>
        <v>8.0696969247327291E-2</v>
      </c>
      <c r="BN89" s="169">
        <f t="shared" si="75"/>
        <v>8.0696969247326486E-2</v>
      </c>
      <c r="BO89" s="169">
        <f t="shared" si="75"/>
        <v>8.0696969247325667E-2</v>
      </c>
      <c r="BP89" s="169">
        <f t="shared" si="75"/>
        <v>8.0696969247324862E-2</v>
      </c>
      <c r="BQ89" s="169">
        <f t="shared" si="75"/>
        <v>8.0696969247324071E-2</v>
      </c>
      <c r="BR89" s="169">
        <f t="shared" si="76"/>
        <v>8.0696969247323252E-2</v>
      </c>
      <c r="BS89" s="169">
        <f t="shared" si="76"/>
        <v>8.0696969247322448E-2</v>
      </c>
      <c r="BT89" s="169">
        <f t="shared" si="76"/>
        <v>8.0696969247321657E-2</v>
      </c>
      <c r="BU89" s="169">
        <f t="shared" si="76"/>
        <v>8.0696969247320838E-2</v>
      </c>
      <c r="BV89" s="169">
        <f t="shared" si="76"/>
        <v>8.0696969247320033E-2</v>
      </c>
      <c r="BW89" s="169">
        <f t="shared" si="76"/>
        <v>8.0696969247319228E-2</v>
      </c>
      <c r="BX89" s="169">
        <f t="shared" si="76"/>
        <v>8.0696969247318423E-2</v>
      </c>
      <c r="BY89" s="169">
        <f t="shared" si="76"/>
        <v>8.0696969247317604E-2</v>
      </c>
      <c r="BZ89" s="169">
        <f t="shared" si="76"/>
        <v>8.0696969247316813E-2</v>
      </c>
      <c r="CA89" s="169">
        <f t="shared" si="76"/>
        <v>8.0696969247315994E-2</v>
      </c>
      <c r="CB89" s="169">
        <f t="shared" si="77"/>
        <v>8.0696969247315189E-2</v>
      </c>
      <c r="CC89" s="169">
        <f t="shared" si="77"/>
        <v>8.0696969247314398E-2</v>
      </c>
      <c r="CD89" s="169">
        <f t="shared" si="77"/>
        <v>8.069696924731358E-2</v>
      </c>
      <c r="CE89" s="169">
        <f t="shared" si="77"/>
        <v>8.0696969247312775E-2</v>
      </c>
      <c r="CF89" s="169">
        <f t="shared" si="77"/>
        <v>8.069696924731197E-2</v>
      </c>
      <c r="CG89" s="169">
        <f t="shared" si="77"/>
        <v>8.0696969247311165E-2</v>
      </c>
      <c r="CH89" s="169">
        <f t="shared" si="77"/>
        <v>8.0696969247310346E-2</v>
      </c>
    </row>
    <row r="90" spans="3:86" s="36" customFormat="1" outlineLevel="1" x14ac:dyDescent="0.2">
      <c r="C90" s="38"/>
      <c r="E90" s="166"/>
      <c r="F90" s="61">
        <f>Ts_First_Fin_Yr-1+ROWS(F$35:F90)</f>
        <v>2079</v>
      </c>
      <c r="G90" s="175">
        <f t="shared" si="59"/>
        <v>50</v>
      </c>
      <c r="H90" s="171">
        <f t="shared" si="60"/>
        <v>4.01293444111979</v>
      </c>
      <c r="I90" s="131">
        <f t="shared" si="61"/>
        <v>1E-14</v>
      </c>
      <c r="J90" s="169">
        <f t="shared" si="70"/>
        <v>0</v>
      </c>
      <c r="K90" s="169">
        <f t="shared" si="70"/>
        <v>0</v>
      </c>
      <c r="L90" s="169">
        <f t="shared" si="70"/>
        <v>0</v>
      </c>
      <c r="M90" s="169">
        <f t="shared" si="70"/>
        <v>0</v>
      </c>
      <c r="N90" s="169">
        <f t="shared" si="70"/>
        <v>0</v>
      </c>
      <c r="O90" s="169">
        <f t="shared" si="70"/>
        <v>0</v>
      </c>
      <c r="P90" s="169">
        <f t="shared" si="70"/>
        <v>0</v>
      </c>
      <c r="Q90" s="169">
        <f t="shared" si="70"/>
        <v>0</v>
      </c>
      <c r="R90" s="169">
        <f t="shared" si="70"/>
        <v>0</v>
      </c>
      <c r="S90" s="169">
        <f t="shared" si="70"/>
        <v>0</v>
      </c>
      <c r="T90" s="169">
        <f t="shared" si="71"/>
        <v>0</v>
      </c>
      <c r="U90" s="169">
        <f t="shared" si="71"/>
        <v>0</v>
      </c>
      <c r="V90" s="169">
        <f t="shared" si="71"/>
        <v>0</v>
      </c>
      <c r="W90" s="169">
        <f t="shared" si="71"/>
        <v>0</v>
      </c>
      <c r="X90" s="169">
        <f t="shared" si="71"/>
        <v>0</v>
      </c>
      <c r="Y90" s="169">
        <f t="shared" si="71"/>
        <v>0</v>
      </c>
      <c r="Z90" s="169">
        <f t="shared" si="71"/>
        <v>0</v>
      </c>
      <c r="AA90" s="169">
        <f t="shared" si="71"/>
        <v>0</v>
      </c>
      <c r="AB90" s="169">
        <f t="shared" si="71"/>
        <v>0</v>
      </c>
      <c r="AC90" s="169">
        <f t="shared" si="71"/>
        <v>0</v>
      </c>
      <c r="AD90" s="169">
        <f t="shared" si="72"/>
        <v>0</v>
      </c>
      <c r="AE90" s="169">
        <f t="shared" si="72"/>
        <v>0</v>
      </c>
      <c r="AF90" s="169">
        <f t="shared" si="72"/>
        <v>0</v>
      </c>
      <c r="AG90" s="169">
        <f t="shared" si="72"/>
        <v>0</v>
      </c>
      <c r="AH90" s="169">
        <f t="shared" si="72"/>
        <v>0</v>
      </c>
      <c r="AI90" s="169">
        <f t="shared" si="72"/>
        <v>0</v>
      </c>
      <c r="AJ90" s="169">
        <f t="shared" si="72"/>
        <v>0</v>
      </c>
      <c r="AK90" s="169">
        <f t="shared" si="72"/>
        <v>0</v>
      </c>
      <c r="AL90" s="169">
        <f t="shared" si="72"/>
        <v>0</v>
      </c>
      <c r="AM90" s="169">
        <f t="shared" si="72"/>
        <v>0</v>
      </c>
      <c r="AN90" s="169">
        <f t="shared" si="73"/>
        <v>0</v>
      </c>
      <c r="AO90" s="169">
        <f t="shared" si="73"/>
        <v>0</v>
      </c>
      <c r="AP90" s="169">
        <f t="shared" si="73"/>
        <v>0</v>
      </c>
      <c r="AQ90" s="169">
        <f t="shared" si="73"/>
        <v>0</v>
      </c>
      <c r="AR90" s="169">
        <f t="shared" si="73"/>
        <v>0</v>
      </c>
      <c r="AS90" s="169">
        <f t="shared" si="73"/>
        <v>0</v>
      </c>
      <c r="AT90" s="169">
        <f t="shared" si="73"/>
        <v>0</v>
      </c>
      <c r="AU90" s="169">
        <f t="shared" si="73"/>
        <v>0</v>
      </c>
      <c r="AV90" s="169">
        <f t="shared" si="73"/>
        <v>0</v>
      </c>
      <c r="AW90" s="169">
        <f t="shared" si="73"/>
        <v>0</v>
      </c>
      <c r="AX90" s="169">
        <f t="shared" si="74"/>
        <v>0</v>
      </c>
      <c r="AY90" s="169">
        <f t="shared" si="74"/>
        <v>0</v>
      </c>
      <c r="AZ90" s="169">
        <f t="shared" si="74"/>
        <v>0</v>
      </c>
      <c r="BA90" s="169">
        <f t="shared" si="74"/>
        <v>0</v>
      </c>
      <c r="BB90" s="169">
        <f t="shared" si="74"/>
        <v>0</v>
      </c>
      <c r="BC90" s="169">
        <f t="shared" si="74"/>
        <v>0</v>
      </c>
      <c r="BD90" s="169">
        <f t="shared" si="74"/>
        <v>0</v>
      </c>
      <c r="BE90" s="169">
        <f t="shared" si="74"/>
        <v>0</v>
      </c>
      <c r="BF90" s="169">
        <f t="shared" si="74"/>
        <v>0</v>
      </c>
      <c r="BG90" s="169">
        <f t="shared" si="74"/>
        <v>0</v>
      </c>
      <c r="BH90" s="169">
        <f t="shared" si="75"/>
        <v>0</v>
      </c>
      <c r="BI90" s="169">
        <f t="shared" si="75"/>
        <v>0</v>
      </c>
      <c r="BJ90" s="169">
        <f t="shared" si="75"/>
        <v>0</v>
      </c>
      <c r="BK90" s="169">
        <f t="shared" si="75"/>
        <v>0</v>
      </c>
      <c r="BL90" s="169">
        <f t="shared" si="75"/>
        <v>0</v>
      </c>
      <c r="BM90" s="169">
        <f t="shared" si="75"/>
        <v>0</v>
      </c>
      <c r="BN90" s="169">
        <f t="shared" si="75"/>
        <v>8.0322889127508068E-2</v>
      </c>
      <c r="BO90" s="169">
        <f t="shared" si="75"/>
        <v>8.0322889127507277E-2</v>
      </c>
      <c r="BP90" s="169">
        <f t="shared" si="75"/>
        <v>8.0322889127506458E-2</v>
      </c>
      <c r="BQ90" s="169">
        <f t="shared" si="75"/>
        <v>8.0322889127505667E-2</v>
      </c>
      <c r="BR90" s="169">
        <f t="shared" si="76"/>
        <v>8.0322889127504862E-2</v>
      </c>
      <c r="BS90" s="169">
        <f t="shared" si="76"/>
        <v>8.0322889127504044E-2</v>
      </c>
      <c r="BT90" s="169">
        <f t="shared" si="76"/>
        <v>8.0322889127503252E-2</v>
      </c>
      <c r="BU90" s="169">
        <f t="shared" si="76"/>
        <v>8.0322889127502461E-2</v>
      </c>
      <c r="BV90" s="169">
        <f t="shared" si="76"/>
        <v>8.0322889127501657E-2</v>
      </c>
      <c r="BW90" s="169">
        <f t="shared" si="76"/>
        <v>8.0322889127500852E-2</v>
      </c>
      <c r="BX90" s="169">
        <f t="shared" si="76"/>
        <v>8.0322889127500047E-2</v>
      </c>
      <c r="BY90" s="169">
        <f t="shared" si="76"/>
        <v>8.0322889127499242E-2</v>
      </c>
      <c r="BZ90" s="169">
        <f t="shared" si="76"/>
        <v>8.0322889127498437E-2</v>
      </c>
      <c r="CA90" s="169">
        <f t="shared" si="76"/>
        <v>8.0322889127497646E-2</v>
      </c>
      <c r="CB90" s="169">
        <f t="shared" si="77"/>
        <v>8.0322889127496841E-2</v>
      </c>
      <c r="CC90" s="169">
        <f t="shared" si="77"/>
        <v>8.0322889127496022E-2</v>
      </c>
      <c r="CD90" s="169">
        <f t="shared" si="77"/>
        <v>8.0322889127495231E-2</v>
      </c>
      <c r="CE90" s="169">
        <f t="shared" si="77"/>
        <v>8.0322889127494426E-2</v>
      </c>
      <c r="CF90" s="169">
        <f t="shared" si="77"/>
        <v>8.0322889127493621E-2</v>
      </c>
      <c r="CG90" s="169">
        <f t="shared" si="77"/>
        <v>8.032288912749283E-2</v>
      </c>
      <c r="CH90" s="169">
        <f t="shared" si="77"/>
        <v>8.0322889127492011E-2</v>
      </c>
    </row>
    <row r="91" spans="3:86" s="36" customFormat="1" outlineLevel="1" x14ac:dyDescent="0.2">
      <c r="C91" s="38"/>
      <c r="E91" s="166"/>
      <c r="F91" s="61">
        <f>Ts_First_Fin_Yr-1+ROWS(F$35:F91)</f>
        <v>2080</v>
      </c>
      <c r="G91" s="175">
        <f t="shared" si="59"/>
        <v>50</v>
      </c>
      <c r="H91" s="171">
        <f t="shared" si="60"/>
        <v>3.9880156993951199</v>
      </c>
      <c r="I91" s="131">
        <f t="shared" si="61"/>
        <v>1E-14</v>
      </c>
      <c r="J91" s="169">
        <f t="shared" si="70"/>
        <v>0</v>
      </c>
      <c r="K91" s="169">
        <f t="shared" si="70"/>
        <v>0</v>
      </c>
      <c r="L91" s="169">
        <f t="shared" si="70"/>
        <v>0</v>
      </c>
      <c r="M91" s="169">
        <f t="shared" si="70"/>
        <v>0</v>
      </c>
      <c r="N91" s="169">
        <f t="shared" si="70"/>
        <v>0</v>
      </c>
      <c r="O91" s="169">
        <f t="shared" si="70"/>
        <v>0</v>
      </c>
      <c r="P91" s="169">
        <f t="shared" si="70"/>
        <v>0</v>
      </c>
      <c r="Q91" s="169">
        <f t="shared" si="70"/>
        <v>0</v>
      </c>
      <c r="R91" s="169">
        <f t="shared" si="70"/>
        <v>0</v>
      </c>
      <c r="S91" s="169">
        <f t="shared" si="70"/>
        <v>0</v>
      </c>
      <c r="T91" s="169">
        <f t="shared" si="71"/>
        <v>0</v>
      </c>
      <c r="U91" s="169">
        <f t="shared" si="71"/>
        <v>0</v>
      </c>
      <c r="V91" s="169">
        <f t="shared" si="71"/>
        <v>0</v>
      </c>
      <c r="W91" s="169">
        <f t="shared" si="71"/>
        <v>0</v>
      </c>
      <c r="X91" s="169">
        <f t="shared" si="71"/>
        <v>0</v>
      </c>
      <c r="Y91" s="169">
        <f t="shared" si="71"/>
        <v>0</v>
      </c>
      <c r="Z91" s="169">
        <f t="shared" si="71"/>
        <v>0</v>
      </c>
      <c r="AA91" s="169">
        <f t="shared" si="71"/>
        <v>0</v>
      </c>
      <c r="AB91" s="169">
        <f t="shared" si="71"/>
        <v>0</v>
      </c>
      <c r="AC91" s="169">
        <f t="shared" si="71"/>
        <v>0</v>
      </c>
      <c r="AD91" s="169">
        <f t="shared" si="72"/>
        <v>0</v>
      </c>
      <c r="AE91" s="169">
        <f t="shared" si="72"/>
        <v>0</v>
      </c>
      <c r="AF91" s="169">
        <f t="shared" si="72"/>
        <v>0</v>
      </c>
      <c r="AG91" s="169">
        <f t="shared" si="72"/>
        <v>0</v>
      </c>
      <c r="AH91" s="169">
        <f t="shared" si="72"/>
        <v>0</v>
      </c>
      <c r="AI91" s="169">
        <f t="shared" si="72"/>
        <v>0</v>
      </c>
      <c r="AJ91" s="169">
        <f t="shared" si="72"/>
        <v>0</v>
      </c>
      <c r="AK91" s="169">
        <f t="shared" si="72"/>
        <v>0</v>
      </c>
      <c r="AL91" s="169">
        <f t="shared" si="72"/>
        <v>0</v>
      </c>
      <c r="AM91" s="169">
        <f t="shared" si="72"/>
        <v>0</v>
      </c>
      <c r="AN91" s="169">
        <f t="shared" si="73"/>
        <v>0</v>
      </c>
      <c r="AO91" s="169">
        <f t="shared" si="73"/>
        <v>0</v>
      </c>
      <c r="AP91" s="169">
        <f t="shared" si="73"/>
        <v>0</v>
      </c>
      <c r="AQ91" s="169">
        <f t="shared" si="73"/>
        <v>0</v>
      </c>
      <c r="AR91" s="169">
        <f t="shared" si="73"/>
        <v>0</v>
      </c>
      <c r="AS91" s="169">
        <f t="shared" si="73"/>
        <v>0</v>
      </c>
      <c r="AT91" s="169">
        <f t="shared" si="73"/>
        <v>0</v>
      </c>
      <c r="AU91" s="169">
        <f t="shared" si="73"/>
        <v>0</v>
      </c>
      <c r="AV91" s="169">
        <f t="shared" si="73"/>
        <v>0</v>
      </c>
      <c r="AW91" s="169">
        <f t="shared" si="73"/>
        <v>0</v>
      </c>
      <c r="AX91" s="169">
        <f t="shared" si="74"/>
        <v>0</v>
      </c>
      <c r="AY91" s="169">
        <f t="shared" si="74"/>
        <v>0</v>
      </c>
      <c r="AZ91" s="169">
        <f t="shared" si="74"/>
        <v>0</v>
      </c>
      <c r="BA91" s="169">
        <f t="shared" si="74"/>
        <v>0</v>
      </c>
      <c r="BB91" s="169">
        <f t="shared" si="74"/>
        <v>0</v>
      </c>
      <c r="BC91" s="169">
        <f t="shared" si="74"/>
        <v>0</v>
      </c>
      <c r="BD91" s="169">
        <f t="shared" si="74"/>
        <v>0</v>
      </c>
      <c r="BE91" s="169">
        <f t="shared" si="74"/>
        <v>0</v>
      </c>
      <c r="BF91" s="169">
        <f t="shared" si="74"/>
        <v>0</v>
      </c>
      <c r="BG91" s="169">
        <f t="shared" si="74"/>
        <v>0</v>
      </c>
      <c r="BH91" s="169">
        <f t="shared" si="75"/>
        <v>0</v>
      </c>
      <c r="BI91" s="169">
        <f t="shared" si="75"/>
        <v>0</v>
      </c>
      <c r="BJ91" s="169">
        <f t="shared" si="75"/>
        <v>0</v>
      </c>
      <c r="BK91" s="169">
        <f t="shared" si="75"/>
        <v>0</v>
      </c>
      <c r="BL91" s="169">
        <f t="shared" si="75"/>
        <v>0</v>
      </c>
      <c r="BM91" s="169">
        <f t="shared" si="75"/>
        <v>0</v>
      </c>
      <c r="BN91" s="169">
        <f t="shared" si="75"/>
        <v>0</v>
      </c>
      <c r="BO91" s="169">
        <f t="shared" si="75"/>
        <v>7.9824115634415771E-2</v>
      </c>
      <c r="BP91" s="169">
        <f t="shared" si="75"/>
        <v>7.9824115634414994E-2</v>
      </c>
      <c r="BQ91" s="169">
        <f t="shared" si="75"/>
        <v>7.9824115634414175E-2</v>
      </c>
      <c r="BR91" s="169">
        <f t="shared" si="76"/>
        <v>7.9824115634413384E-2</v>
      </c>
      <c r="BS91" s="169">
        <f t="shared" si="76"/>
        <v>7.9824115634412593E-2</v>
      </c>
      <c r="BT91" s="169">
        <f t="shared" si="76"/>
        <v>7.9824115634411774E-2</v>
      </c>
      <c r="BU91" s="169">
        <f t="shared" si="76"/>
        <v>7.9824115634410983E-2</v>
      </c>
      <c r="BV91" s="169">
        <f t="shared" si="76"/>
        <v>7.9824115634410206E-2</v>
      </c>
      <c r="BW91" s="169">
        <f t="shared" si="76"/>
        <v>7.9824115634409401E-2</v>
      </c>
      <c r="BX91" s="169">
        <f t="shared" si="76"/>
        <v>7.9824115634408596E-2</v>
      </c>
      <c r="BY91" s="169">
        <f t="shared" si="76"/>
        <v>7.9824115634407805E-2</v>
      </c>
      <c r="BZ91" s="169">
        <f t="shared" si="76"/>
        <v>7.9824115634407E-2</v>
      </c>
      <c r="CA91" s="169">
        <f t="shared" si="76"/>
        <v>7.9824115634406209E-2</v>
      </c>
      <c r="CB91" s="169">
        <f t="shared" si="77"/>
        <v>7.9824115634405418E-2</v>
      </c>
      <c r="CC91" s="169">
        <f t="shared" si="77"/>
        <v>7.9824115634404613E-2</v>
      </c>
      <c r="CD91" s="169">
        <f t="shared" si="77"/>
        <v>7.9824115634403808E-2</v>
      </c>
      <c r="CE91" s="169">
        <f t="shared" si="77"/>
        <v>7.9824115634403017E-2</v>
      </c>
      <c r="CF91" s="169">
        <f t="shared" si="77"/>
        <v>7.9824115634402212E-2</v>
      </c>
      <c r="CG91" s="169">
        <f t="shared" si="77"/>
        <v>7.9824115634401421E-2</v>
      </c>
      <c r="CH91" s="169">
        <f t="shared" si="77"/>
        <v>7.982411563440063E-2</v>
      </c>
    </row>
    <row r="92" spans="3:86" s="36" customFormat="1" outlineLevel="1" x14ac:dyDescent="0.2">
      <c r="C92" s="38"/>
      <c r="E92" s="166"/>
      <c r="F92" s="61">
        <f>Ts_First_Fin_Yr-1+ROWS(F$35:F92)</f>
        <v>2081</v>
      </c>
      <c r="G92" s="175">
        <f t="shared" si="59"/>
        <v>50</v>
      </c>
      <c r="H92" s="171">
        <f t="shared" si="60"/>
        <v>3.9771137498905769</v>
      </c>
      <c r="I92" s="131">
        <f t="shared" si="61"/>
        <v>1E-14</v>
      </c>
      <c r="J92" s="169">
        <f t="shared" si="70"/>
        <v>0</v>
      </c>
      <c r="K92" s="169">
        <f t="shared" si="70"/>
        <v>0</v>
      </c>
      <c r="L92" s="169">
        <f t="shared" si="70"/>
        <v>0</v>
      </c>
      <c r="M92" s="169">
        <f t="shared" si="70"/>
        <v>0</v>
      </c>
      <c r="N92" s="169">
        <f t="shared" si="70"/>
        <v>0</v>
      </c>
      <c r="O92" s="169">
        <f t="shared" si="70"/>
        <v>0</v>
      </c>
      <c r="P92" s="169">
        <f t="shared" si="70"/>
        <v>0</v>
      </c>
      <c r="Q92" s="169">
        <f t="shared" si="70"/>
        <v>0</v>
      </c>
      <c r="R92" s="169">
        <f t="shared" si="70"/>
        <v>0</v>
      </c>
      <c r="S92" s="169">
        <f t="shared" si="70"/>
        <v>0</v>
      </c>
      <c r="T92" s="169">
        <f t="shared" si="71"/>
        <v>0</v>
      </c>
      <c r="U92" s="169">
        <f t="shared" si="71"/>
        <v>0</v>
      </c>
      <c r="V92" s="169">
        <f t="shared" si="71"/>
        <v>0</v>
      </c>
      <c r="W92" s="169">
        <f t="shared" si="71"/>
        <v>0</v>
      </c>
      <c r="X92" s="169">
        <f t="shared" si="71"/>
        <v>0</v>
      </c>
      <c r="Y92" s="169">
        <f t="shared" si="71"/>
        <v>0</v>
      </c>
      <c r="Z92" s="169">
        <f t="shared" si="71"/>
        <v>0</v>
      </c>
      <c r="AA92" s="169">
        <f t="shared" si="71"/>
        <v>0</v>
      </c>
      <c r="AB92" s="169">
        <f t="shared" si="71"/>
        <v>0</v>
      </c>
      <c r="AC92" s="169">
        <f t="shared" si="71"/>
        <v>0</v>
      </c>
      <c r="AD92" s="169">
        <f t="shared" si="72"/>
        <v>0</v>
      </c>
      <c r="AE92" s="169">
        <f t="shared" si="72"/>
        <v>0</v>
      </c>
      <c r="AF92" s="169">
        <f t="shared" si="72"/>
        <v>0</v>
      </c>
      <c r="AG92" s="169">
        <f t="shared" si="72"/>
        <v>0</v>
      </c>
      <c r="AH92" s="169">
        <f t="shared" si="72"/>
        <v>0</v>
      </c>
      <c r="AI92" s="169">
        <f t="shared" si="72"/>
        <v>0</v>
      </c>
      <c r="AJ92" s="169">
        <f t="shared" si="72"/>
        <v>0</v>
      </c>
      <c r="AK92" s="169">
        <f t="shared" si="72"/>
        <v>0</v>
      </c>
      <c r="AL92" s="169">
        <f t="shared" si="72"/>
        <v>0</v>
      </c>
      <c r="AM92" s="169">
        <f t="shared" si="72"/>
        <v>0</v>
      </c>
      <c r="AN92" s="169">
        <f t="shared" si="73"/>
        <v>0</v>
      </c>
      <c r="AO92" s="169">
        <f t="shared" si="73"/>
        <v>0</v>
      </c>
      <c r="AP92" s="169">
        <f t="shared" si="73"/>
        <v>0</v>
      </c>
      <c r="AQ92" s="169">
        <f t="shared" si="73"/>
        <v>0</v>
      </c>
      <c r="AR92" s="169">
        <f t="shared" si="73"/>
        <v>0</v>
      </c>
      <c r="AS92" s="169">
        <f t="shared" si="73"/>
        <v>0</v>
      </c>
      <c r="AT92" s="169">
        <f t="shared" si="73"/>
        <v>0</v>
      </c>
      <c r="AU92" s="169">
        <f t="shared" si="73"/>
        <v>0</v>
      </c>
      <c r="AV92" s="169">
        <f t="shared" si="73"/>
        <v>0</v>
      </c>
      <c r="AW92" s="169">
        <f t="shared" si="73"/>
        <v>0</v>
      </c>
      <c r="AX92" s="169">
        <f t="shared" si="74"/>
        <v>0</v>
      </c>
      <c r="AY92" s="169">
        <f t="shared" si="74"/>
        <v>0</v>
      </c>
      <c r="AZ92" s="169">
        <f t="shared" si="74"/>
        <v>0</v>
      </c>
      <c r="BA92" s="169">
        <f t="shared" si="74"/>
        <v>0</v>
      </c>
      <c r="BB92" s="169">
        <f t="shared" si="74"/>
        <v>0</v>
      </c>
      <c r="BC92" s="169">
        <f t="shared" si="74"/>
        <v>0</v>
      </c>
      <c r="BD92" s="169">
        <f t="shared" si="74"/>
        <v>0</v>
      </c>
      <c r="BE92" s="169">
        <f t="shared" si="74"/>
        <v>0</v>
      </c>
      <c r="BF92" s="169">
        <f t="shared" si="74"/>
        <v>0</v>
      </c>
      <c r="BG92" s="169">
        <f t="shared" si="74"/>
        <v>0</v>
      </c>
      <c r="BH92" s="169">
        <f t="shared" si="75"/>
        <v>0</v>
      </c>
      <c r="BI92" s="169">
        <f t="shared" si="75"/>
        <v>0</v>
      </c>
      <c r="BJ92" s="169">
        <f t="shared" si="75"/>
        <v>0</v>
      </c>
      <c r="BK92" s="169">
        <f t="shared" si="75"/>
        <v>0</v>
      </c>
      <c r="BL92" s="169">
        <f t="shared" si="75"/>
        <v>0</v>
      </c>
      <c r="BM92" s="169">
        <f t="shared" si="75"/>
        <v>0</v>
      </c>
      <c r="BN92" s="169">
        <f t="shared" si="75"/>
        <v>0</v>
      </c>
      <c r="BO92" s="169">
        <f t="shared" si="75"/>
        <v>0</v>
      </c>
      <c r="BP92" s="169">
        <f t="shared" si="75"/>
        <v>7.9605902231187908E-2</v>
      </c>
      <c r="BQ92" s="169">
        <f t="shared" si="75"/>
        <v>7.9605902231187117E-2</v>
      </c>
      <c r="BR92" s="169">
        <f t="shared" si="76"/>
        <v>7.9605902231186298E-2</v>
      </c>
      <c r="BS92" s="169">
        <f t="shared" si="76"/>
        <v>7.9605902231185521E-2</v>
      </c>
      <c r="BT92" s="169">
        <f t="shared" si="76"/>
        <v>7.960590223118473E-2</v>
      </c>
      <c r="BU92" s="169">
        <f t="shared" si="76"/>
        <v>7.9605902231183912E-2</v>
      </c>
      <c r="BV92" s="169">
        <f t="shared" si="76"/>
        <v>7.9605902231183134E-2</v>
      </c>
      <c r="BW92" s="169">
        <f t="shared" si="76"/>
        <v>7.9605902231182343E-2</v>
      </c>
      <c r="BX92" s="169">
        <f t="shared" si="76"/>
        <v>7.9605902231181538E-2</v>
      </c>
      <c r="BY92" s="169">
        <f t="shared" si="76"/>
        <v>7.9605902231180733E-2</v>
      </c>
      <c r="BZ92" s="169">
        <f t="shared" si="76"/>
        <v>7.9605902231179956E-2</v>
      </c>
      <c r="CA92" s="169">
        <f t="shared" si="76"/>
        <v>7.9605902231179151E-2</v>
      </c>
      <c r="CB92" s="169">
        <f t="shared" si="77"/>
        <v>7.9605902231178347E-2</v>
      </c>
      <c r="CC92" s="169">
        <f t="shared" si="77"/>
        <v>7.9605902231177569E-2</v>
      </c>
      <c r="CD92" s="169">
        <f t="shared" si="77"/>
        <v>7.9605902231176764E-2</v>
      </c>
      <c r="CE92" s="169">
        <f t="shared" si="77"/>
        <v>7.960590223117596E-2</v>
      </c>
      <c r="CF92" s="169">
        <f t="shared" si="77"/>
        <v>7.9605902231175182E-2</v>
      </c>
      <c r="CG92" s="169">
        <f t="shared" si="77"/>
        <v>7.9605902231174377E-2</v>
      </c>
      <c r="CH92" s="169">
        <f t="shared" si="77"/>
        <v>7.9605902231173573E-2</v>
      </c>
    </row>
    <row r="93" spans="3:86" s="36" customFormat="1" outlineLevel="1" x14ac:dyDescent="0.2">
      <c r="C93" s="38"/>
      <c r="E93" s="166"/>
      <c r="F93" s="61">
        <f>Ts_First_Fin_Yr-1+ROWS(F$35:F93)</f>
        <v>2082</v>
      </c>
      <c r="G93" s="175">
        <f t="shared" si="59"/>
        <v>50</v>
      </c>
      <c r="H93" s="171">
        <f t="shared" si="60"/>
        <v>3.9506375868081145</v>
      </c>
      <c r="I93" s="131">
        <f t="shared" si="61"/>
        <v>1E-14</v>
      </c>
      <c r="J93" s="169">
        <f t="shared" si="70"/>
        <v>0</v>
      </c>
      <c r="K93" s="169">
        <f t="shared" si="70"/>
        <v>0</v>
      </c>
      <c r="L93" s="169">
        <f t="shared" si="70"/>
        <v>0</v>
      </c>
      <c r="M93" s="169">
        <f t="shared" si="70"/>
        <v>0</v>
      </c>
      <c r="N93" s="169">
        <f t="shared" si="70"/>
        <v>0</v>
      </c>
      <c r="O93" s="169">
        <f t="shared" si="70"/>
        <v>0</v>
      </c>
      <c r="P93" s="169">
        <f t="shared" si="70"/>
        <v>0</v>
      </c>
      <c r="Q93" s="169">
        <f t="shared" si="70"/>
        <v>0</v>
      </c>
      <c r="R93" s="169">
        <f t="shared" si="70"/>
        <v>0</v>
      </c>
      <c r="S93" s="169">
        <f t="shared" si="70"/>
        <v>0</v>
      </c>
      <c r="T93" s="169">
        <f t="shared" si="71"/>
        <v>0</v>
      </c>
      <c r="U93" s="169">
        <f t="shared" si="71"/>
        <v>0</v>
      </c>
      <c r="V93" s="169">
        <f t="shared" si="71"/>
        <v>0</v>
      </c>
      <c r="W93" s="169">
        <f t="shared" si="71"/>
        <v>0</v>
      </c>
      <c r="X93" s="169">
        <f t="shared" si="71"/>
        <v>0</v>
      </c>
      <c r="Y93" s="169">
        <f t="shared" si="71"/>
        <v>0</v>
      </c>
      <c r="Z93" s="169">
        <f t="shared" si="71"/>
        <v>0</v>
      </c>
      <c r="AA93" s="169">
        <f t="shared" si="71"/>
        <v>0</v>
      </c>
      <c r="AB93" s="169">
        <f t="shared" si="71"/>
        <v>0</v>
      </c>
      <c r="AC93" s="169">
        <f t="shared" si="71"/>
        <v>0</v>
      </c>
      <c r="AD93" s="169">
        <f t="shared" si="72"/>
        <v>0</v>
      </c>
      <c r="AE93" s="169">
        <f t="shared" si="72"/>
        <v>0</v>
      </c>
      <c r="AF93" s="169">
        <f t="shared" si="72"/>
        <v>0</v>
      </c>
      <c r="AG93" s="169">
        <f t="shared" si="72"/>
        <v>0</v>
      </c>
      <c r="AH93" s="169">
        <f t="shared" si="72"/>
        <v>0</v>
      </c>
      <c r="AI93" s="169">
        <f t="shared" si="72"/>
        <v>0</v>
      </c>
      <c r="AJ93" s="169">
        <f t="shared" si="72"/>
        <v>0</v>
      </c>
      <c r="AK93" s="169">
        <f t="shared" si="72"/>
        <v>0</v>
      </c>
      <c r="AL93" s="169">
        <f t="shared" si="72"/>
        <v>0</v>
      </c>
      <c r="AM93" s="169">
        <f t="shared" si="72"/>
        <v>0</v>
      </c>
      <c r="AN93" s="169">
        <f t="shared" si="73"/>
        <v>0</v>
      </c>
      <c r="AO93" s="169">
        <f t="shared" si="73"/>
        <v>0</v>
      </c>
      <c r="AP93" s="169">
        <f t="shared" si="73"/>
        <v>0</v>
      </c>
      <c r="AQ93" s="169">
        <f t="shared" si="73"/>
        <v>0</v>
      </c>
      <c r="AR93" s="169">
        <f t="shared" si="73"/>
        <v>0</v>
      </c>
      <c r="AS93" s="169">
        <f t="shared" si="73"/>
        <v>0</v>
      </c>
      <c r="AT93" s="169">
        <f t="shared" si="73"/>
        <v>0</v>
      </c>
      <c r="AU93" s="169">
        <f t="shared" si="73"/>
        <v>0</v>
      </c>
      <c r="AV93" s="169">
        <f t="shared" si="73"/>
        <v>0</v>
      </c>
      <c r="AW93" s="169">
        <f t="shared" si="73"/>
        <v>0</v>
      </c>
      <c r="AX93" s="169">
        <f t="shared" si="74"/>
        <v>0</v>
      </c>
      <c r="AY93" s="169">
        <f t="shared" si="74"/>
        <v>0</v>
      </c>
      <c r="AZ93" s="169">
        <f t="shared" si="74"/>
        <v>0</v>
      </c>
      <c r="BA93" s="169">
        <f t="shared" si="74"/>
        <v>0</v>
      </c>
      <c r="BB93" s="169">
        <f t="shared" si="74"/>
        <v>0</v>
      </c>
      <c r="BC93" s="169">
        <f t="shared" si="74"/>
        <v>0</v>
      </c>
      <c r="BD93" s="169">
        <f t="shared" si="74"/>
        <v>0</v>
      </c>
      <c r="BE93" s="169">
        <f t="shared" si="74"/>
        <v>0</v>
      </c>
      <c r="BF93" s="169">
        <f t="shared" si="74"/>
        <v>0</v>
      </c>
      <c r="BG93" s="169">
        <f t="shared" si="74"/>
        <v>0</v>
      </c>
      <c r="BH93" s="169">
        <f t="shared" si="75"/>
        <v>0</v>
      </c>
      <c r="BI93" s="169">
        <f t="shared" si="75"/>
        <v>0</v>
      </c>
      <c r="BJ93" s="169">
        <f t="shared" si="75"/>
        <v>0</v>
      </c>
      <c r="BK93" s="169">
        <f t="shared" si="75"/>
        <v>0</v>
      </c>
      <c r="BL93" s="169">
        <f t="shared" si="75"/>
        <v>0</v>
      </c>
      <c r="BM93" s="169">
        <f t="shared" si="75"/>
        <v>0</v>
      </c>
      <c r="BN93" s="169">
        <f t="shared" si="75"/>
        <v>0</v>
      </c>
      <c r="BO93" s="169">
        <f t="shared" si="75"/>
        <v>0</v>
      </c>
      <c r="BP93" s="169">
        <f t="shared" si="75"/>
        <v>0</v>
      </c>
      <c r="BQ93" s="169">
        <f t="shared" si="75"/>
        <v>7.9075955394777339E-2</v>
      </c>
      <c r="BR93" s="169">
        <f t="shared" si="76"/>
        <v>7.9075955394776548E-2</v>
      </c>
      <c r="BS93" s="169">
        <f t="shared" si="76"/>
        <v>7.9075955394775743E-2</v>
      </c>
      <c r="BT93" s="169">
        <f t="shared" si="76"/>
        <v>7.9075955394774966E-2</v>
      </c>
      <c r="BU93" s="169">
        <f t="shared" si="76"/>
        <v>7.9075955394774175E-2</v>
      </c>
      <c r="BV93" s="169">
        <f t="shared" si="76"/>
        <v>7.907595539477337E-2</v>
      </c>
      <c r="BW93" s="169">
        <f t="shared" si="76"/>
        <v>7.9075955394772593E-2</v>
      </c>
      <c r="BX93" s="169">
        <f t="shared" si="76"/>
        <v>7.9075955394771816E-2</v>
      </c>
      <c r="BY93" s="169">
        <f t="shared" si="76"/>
        <v>7.9075955394771011E-2</v>
      </c>
      <c r="BZ93" s="169">
        <f t="shared" si="76"/>
        <v>7.907595539477022E-2</v>
      </c>
      <c r="CA93" s="169">
        <f t="shared" si="76"/>
        <v>7.9075955394769443E-2</v>
      </c>
      <c r="CB93" s="169">
        <f t="shared" si="77"/>
        <v>7.9075955394768638E-2</v>
      </c>
      <c r="CC93" s="169">
        <f t="shared" si="77"/>
        <v>7.9075955394767847E-2</v>
      </c>
      <c r="CD93" s="169">
        <f t="shared" si="77"/>
        <v>7.907595539476707E-2</v>
      </c>
      <c r="CE93" s="169">
        <f t="shared" si="77"/>
        <v>7.9075955394766279E-2</v>
      </c>
      <c r="CF93" s="169">
        <f t="shared" si="77"/>
        <v>7.9075955394765474E-2</v>
      </c>
      <c r="CG93" s="169">
        <f t="shared" si="77"/>
        <v>7.9075955394764696E-2</v>
      </c>
      <c r="CH93" s="169">
        <f t="shared" si="77"/>
        <v>7.9075955394763905E-2</v>
      </c>
    </row>
    <row r="94" spans="3:86" s="36" customFormat="1" outlineLevel="1" x14ac:dyDescent="0.2">
      <c r="C94" s="38"/>
      <c r="E94" s="166"/>
      <c r="F94" s="61">
        <f>Ts_First_Fin_Yr-1+ROWS(F$35:F94)</f>
        <v>2083</v>
      </c>
      <c r="G94" s="175">
        <f t="shared" si="59"/>
        <v>50</v>
      </c>
      <c r="H94" s="171">
        <f t="shared" si="60"/>
        <v>3.9366207945879879</v>
      </c>
      <c r="I94" s="131">
        <f t="shared" si="61"/>
        <v>1E-14</v>
      </c>
      <c r="J94" s="169">
        <f t="shared" si="70"/>
        <v>0</v>
      </c>
      <c r="K94" s="169">
        <f t="shared" si="70"/>
        <v>0</v>
      </c>
      <c r="L94" s="169">
        <f t="shared" si="70"/>
        <v>0</v>
      </c>
      <c r="M94" s="169">
        <f t="shared" si="70"/>
        <v>0</v>
      </c>
      <c r="N94" s="169">
        <f t="shared" si="70"/>
        <v>0</v>
      </c>
      <c r="O94" s="169">
        <f t="shared" si="70"/>
        <v>0</v>
      </c>
      <c r="P94" s="169">
        <f t="shared" si="70"/>
        <v>0</v>
      </c>
      <c r="Q94" s="169">
        <f t="shared" si="70"/>
        <v>0</v>
      </c>
      <c r="R94" s="169">
        <f t="shared" si="70"/>
        <v>0</v>
      </c>
      <c r="S94" s="169">
        <f t="shared" si="70"/>
        <v>0</v>
      </c>
      <c r="T94" s="169">
        <f t="shared" si="71"/>
        <v>0</v>
      </c>
      <c r="U94" s="169">
        <f t="shared" si="71"/>
        <v>0</v>
      </c>
      <c r="V94" s="169">
        <f t="shared" si="71"/>
        <v>0</v>
      </c>
      <c r="W94" s="169">
        <f t="shared" si="71"/>
        <v>0</v>
      </c>
      <c r="X94" s="169">
        <f t="shared" si="71"/>
        <v>0</v>
      </c>
      <c r="Y94" s="169">
        <f t="shared" si="71"/>
        <v>0</v>
      </c>
      <c r="Z94" s="169">
        <f t="shared" si="71"/>
        <v>0</v>
      </c>
      <c r="AA94" s="169">
        <f t="shared" si="71"/>
        <v>0</v>
      </c>
      <c r="AB94" s="169">
        <f t="shared" si="71"/>
        <v>0</v>
      </c>
      <c r="AC94" s="169">
        <f t="shared" si="71"/>
        <v>0</v>
      </c>
      <c r="AD94" s="169">
        <f t="shared" si="72"/>
        <v>0</v>
      </c>
      <c r="AE94" s="169">
        <f t="shared" si="72"/>
        <v>0</v>
      </c>
      <c r="AF94" s="169">
        <f t="shared" si="72"/>
        <v>0</v>
      </c>
      <c r="AG94" s="169">
        <f t="shared" si="72"/>
        <v>0</v>
      </c>
      <c r="AH94" s="169">
        <f t="shared" si="72"/>
        <v>0</v>
      </c>
      <c r="AI94" s="169">
        <f t="shared" si="72"/>
        <v>0</v>
      </c>
      <c r="AJ94" s="169">
        <f t="shared" si="72"/>
        <v>0</v>
      </c>
      <c r="AK94" s="169">
        <f t="shared" si="72"/>
        <v>0</v>
      </c>
      <c r="AL94" s="169">
        <f t="shared" si="72"/>
        <v>0</v>
      </c>
      <c r="AM94" s="169">
        <f t="shared" si="72"/>
        <v>0</v>
      </c>
      <c r="AN94" s="169">
        <f t="shared" si="73"/>
        <v>0</v>
      </c>
      <c r="AO94" s="169">
        <f t="shared" si="73"/>
        <v>0</v>
      </c>
      <c r="AP94" s="169">
        <f t="shared" si="73"/>
        <v>0</v>
      </c>
      <c r="AQ94" s="169">
        <f t="shared" si="73"/>
        <v>0</v>
      </c>
      <c r="AR94" s="169">
        <f t="shared" si="73"/>
        <v>0</v>
      </c>
      <c r="AS94" s="169">
        <f t="shared" si="73"/>
        <v>0</v>
      </c>
      <c r="AT94" s="169">
        <f t="shared" si="73"/>
        <v>0</v>
      </c>
      <c r="AU94" s="169">
        <f t="shared" si="73"/>
        <v>0</v>
      </c>
      <c r="AV94" s="169">
        <f t="shared" si="73"/>
        <v>0</v>
      </c>
      <c r="AW94" s="169">
        <f t="shared" si="73"/>
        <v>0</v>
      </c>
      <c r="AX94" s="169">
        <f t="shared" si="74"/>
        <v>0</v>
      </c>
      <c r="AY94" s="169">
        <f t="shared" si="74"/>
        <v>0</v>
      </c>
      <c r="AZ94" s="169">
        <f t="shared" si="74"/>
        <v>0</v>
      </c>
      <c r="BA94" s="169">
        <f t="shared" si="74"/>
        <v>0</v>
      </c>
      <c r="BB94" s="169">
        <f t="shared" si="74"/>
        <v>0</v>
      </c>
      <c r="BC94" s="169">
        <f t="shared" si="74"/>
        <v>0</v>
      </c>
      <c r="BD94" s="169">
        <f t="shared" si="74"/>
        <v>0</v>
      </c>
      <c r="BE94" s="169">
        <f t="shared" si="74"/>
        <v>0</v>
      </c>
      <c r="BF94" s="169">
        <f t="shared" si="74"/>
        <v>0</v>
      </c>
      <c r="BG94" s="169">
        <f t="shared" si="74"/>
        <v>0</v>
      </c>
      <c r="BH94" s="169">
        <f t="shared" si="75"/>
        <v>0</v>
      </c>
      <c r="BI94" s="169">
        <f t="shared" si="75"/>
        <v>0</v>
      </c>
      <c r="BJ94" s="169">
        <f t="shared" si="75"/>
        <v>0</v>
      </c>
      <c r="BK94" s="169">
        <f t="shared" si="75"/>
        <v>0</v>
      </c>
      <c r="BL94" s="169">
        <f t="shared" si="75"/>
        <v>0</v>
      </c>
      <c r="BM94" s="169">
        <f t="shared" si="75"/>
        <v>0</v>
      </c>
      <c r="BN94" s="169">
        <f t="shared" si="75"/>
        <v>0</v>
      </c>
      <c r="BO94" s="169">
        <f t="shared" si="75"/>
        <v>0</v>
      </c>
      <c r="BP94" s="169">
        <f t="shared" si="75"/>
        <v>0</v>
      </c>
      <c r="BQ94" s="169">
        <f t="shared" si="75"/>
        <v>0</v>
      </c>
      <c r="BR94" s="169">
        <f t="shared" si="76"/>
        <v>7.8795395304912919E-2</v>
      </c>
      <c r="BS94" s="169">
        <f t="shared" si="76"/>
        <v>7.8795395304912141E-2</v>
      </c>
      <c r="BT94" s="169">
        <f t="shared" si="76"/>
        <v>7.8795395304911336E-2</v>
      </c>
      <c r="BU94" s="169">
        <f t="shared" si="76"/>
        <v>7.8795395304910559E-2</v>
      </c>
      <c r="BV94" s="169">
        <f t="shared" si="76"/>
        <v>7.8795395304909782E-2</v>
      </c>
      <c r="BW94" s="169">
        <f t="shared" si="76"/>
        <v>7.8795395304908977E-2</v>
      </c>
      <c r="BX94" s="169">
        <f t="shared" si="76"/>
        <v>7.87953953049082E-2</v>
      </c>
      <c r="BY94" s="169">
        <f t="shared" si="76"/>
        <v>7.8795395304907423E-2</v>
      </c>
      <c r="BZ94" s="169">
        <f t="shared" si="76"/>
        <v>7.8795395304906632E-2</v>
      </c>
      <c r="CA94" s="169">
        <f t="shared" si="76"/>
        <v>7.8795395304905841E-2</v>
      </c>
      <c r="CB94" s="169">
        <f t="shared" si="77"/>
        <v>7.8795395304905064E-2</v>
      </c>
      <c r="CC94" s="169">
        <f t="shared" si="77"/>
        <v>7.8795395304904259E-2</v>
      </c>
      <c r="CD94" s="169">
        <f t="shared" si="77"/>
        <v>7.8795395304903468E-2</v>
      </c>
      <c r="CE94" s="169">
        <f t="shared" si="77"/>
        <v>7.8795395304902691E-2</v>
      </c>
      <c r="CF94" s="169">
        <f t="shared" si="77"/>
        <v>7.87953953049019E-2</v>
      </c>
      <c r="CG94" s="169">
        <f t="shared" si="77"/>
        <v>7.8795395304901109E-2</v>
      </c>
      <c r="CH94" s="169">
        <f t="shared" si="77"/>
        <v>7.8795395304900331E-2</v>
      </c>
    </row>
    <row r="95" spans="3:86" s="36" customFormat="1" outlineLevel="1" x14ac:dyDescent="0.2">
      <c r="C95" s="38"/>
      <c r="E95" s="166"/>
      <c r="F95" s="61">
        <f>Ts_First_Fin_Yr-1+ROWS(F$35:F95)</f>
        <v>2084</v>
      </c>
      <c r="G95" s="175">
        <f t="shared" si="59"/>
        <v>50</v>
      </c>
      <c r="H95" s="171">
        <f t="shared" si="60"/>
        <v>3.921046581010069</v>
      </c>
      <c r="I95" s="131">
        <f t="shared" si="61"/>
        <v>1E-14</v>
      </c>
      <c r="J95" s="169">
        <f t="shared" ref="J95:S104" si="78">IF($F95&gt;=J$9,0,IF(J$9&lt;=($F95+$G95),(1-$I95)^(J$9-$F95-1)*$I95/(1-(1-$I95)^$G95),0)*$H95)</f>
        <v>0</v>
      </c>
      <c r="K95" s="169">
        <f t="shared" si="78"/>
        <v>0</v>
      </c>
      <c r="L95" s="169">
        <f t="shared" si="78"/>
        <v>0</v>
      </c>
      <c r="M95" s="169">
        <f t="shared" si="78"/>
        <v>0</v>
      </c>
      <c r="N95" s="169">
        <f t="shared" si="78"/>
        <v>0</v>
      </c>
      <c r="O95" s="169">
        <f t="shared" si="78"/>
        <v>0</v>
      </c>
      <c r="P95" s="169">
        <f t="shared" si="78"/>
        <v>0</v>
      </c>
      <c r="Q95" s="169">
        <f t="shared" si="78"/>
        <v>0</v>
      </c>
      <c r="R95" s="169">
        <f t="shared" si="78"/>
        <v>0</v>
      </c>
      <c r="S95" s="169">
        <f t="shared" si="78"/>
        <v>0</v>
      </c>
      <c r="T95" s="169">
        <f t="shared" ref="T95:AC104" si="79">IF($F95&gt;=T$9,0,IF(T$9&lt;=($F95+$G95),(1-$I95)^(T$9-$F95-1)*$I95/(1-(1-$I95)^$G95),0)*$H95)</f>
        <v>0</v>
      </c>
      <c r="U95" s="169">
        <f t="shared" si="79"/>
        <v>0</v>
      </c>
      <c r="V95" s="169">
        <f t="shared" si="79"/>
        <v>0</v>
      </c>
      <c r="W95" s="169">
        <f t="shared" si="79"/>
        <v>0</v>
      </c>
      <c r="X95" s="169">
        <f t="shared" si="79"/>
        <v>0</v>
      </c>
      <c r="Y95" s="169">
        <f t="shared" si="79"/>
        <v>0</v>
      </c>
      <c r="Z95" s="169">
        <f t="shared" si="79"/>
        <v>0</v>
      </c>
      <c r="AA95" s="169">
        <f t="shared" si="79"/>
        <v>0</v>
      </c>
      <c r="AB95" s="169">
        <f t="shared" si="79"/>
        <v>0</v>
      </c>
      <c r="AC95" s="169">
        <f t="shared" si="79"/>
        <v>0</v>
      </c>
      <c r="AD95" s="169">
        <f t="shared" ref="AD95:AM104" si="80">IF($F95&gt;=AD$9,0,IF(AD$9&lt;=($F95+$G95),(1-$I95)^(AD$9-$F95-1)*$I95/(1-(1-$I95)^$G95),0)*$H95)</f>
        <v>0</v>
      </c>
      <c r="AE95" s="169">
        <f t="shared" si="80"/>
        <v>0</v>
      </c>
      <c r="AF95" s="169">
        <f t="shared" si="80"/>
        <v>0</v>
      </c>
      <c r="AG95" s="169">
        <f t="shared" si="80"/>
        <v>0</v>
      </c>
      <c r="AH95" s="169">
        <f t="shared" si="80"/>
        <v>0</v>
      </c>
      <c r="AI95" s="169">
        <f t="shared" si="80"/>
        <v>0</v>
      </c>
      <c r="AJ95" s="169">
        <f t="shared" si="80"/>
        <v>0</v>
      </c>
      <c r="AK95" s="169">
        <f t="shared" si="80"/>
        <v>0</v>
      </c>
      <c r="AL95" s="169">
        <f t="shared" si="80"/>
        <v>0</v>
      </c>
      <c r="AM95" s="169">
        <f t="shared" si="80"/>
        <v>0</v>
      </c>
      <c r="AN95" s="169">
        <f t="shared" ref="AN95:AW104" si="81">IF($F95&gt;=AN$9,0,IF(AN$9&lt;=($F95+$G95),(1-$I95)^(AN$9-$F95-1)*$I95/(1-(1-$I95)^$G95),0)*$H95)</f>
        <v>0</v>
      </c>
      <c r="AO95" s="169">
        <f t="shared" si="81"/>
        <v>0</v>
      </c>
      <c r="AP95" s="169">
        <f t="shared" si="81"/>
        <v>0</v>
      </c>
      <c r="AQ95" s="169">
        <f t="shared" si="81"/>
        <v>0</v>
      </c>
      <c r="AR95" s="169">
        <f t="shared" si="81"/>
        <v>0</v>
      </c>
      <c r="AS95" s="169">
        <f t="shared" si="81"/>
        <v>0</v>
      </c>
      <c r="AT95" s="169">
        <f t="shared" si="81"/>
        <v>0</v>
      </c>
      <c r="AU95" s="169">
        <f t="shared" si="81"/>
        <v>0</v>
      </c>
      <c r="AV95" s="169">
        <f t="shared" si="81"/>
        <v>0</v>
      </c>
      <c r="AW95" s="169">
        <f t="shared" si="81"/>
        <v>0</v>
      </c>
      <c r="AX95" s="169">
        <f t="shared" ref="AX95:BG104" si="82">IF($F95&gt;=AX$9,0,IF(AX$9&lt;=($F95+$G95),(1-$I95)^(AX$9-$F95-1)*$I95/(1-(1-$I95)^$G95),0)*$H95)</f>
        <v>0</v>
      </c>
      <c r="AY95" s="169">
        <f t="shared" si="82"/>
        <v>0</v>
      </c>
      <c r="AZ95" s="169">
        <f t="shared" si="82"/>
        <v>0</v>
      </c>
      <c r="BA95" s="169">
        <f t="shared" si="82"/>
        <v>0</v>
      </c>
      <c r="BB95" s="169">
        <f t="shared" si="82"/>
        <v>0</v>
      </c>
      <c r="BC95" s="169">
        <f t="shared" si="82"/>
        <v>0</v>
      </c>
      <c r="BD95" s="169">
        <f t="shared" si="82"/>
        <v>0</v>
      </c>
      <c r="BE95" s="169">
        <f t="shared" si="82"/>
        <v>0</v>
      </c>
      <c r="BF95" s="169">
        <f t="shared" si="82"/>
        <v>0</v>
      </c>
      <c r="BG95" s="169">
        <f t="shared" si="82"/>
        <v>0</v>
      </c>
      <c r="BH95" s="169">
        <f t="shared" ref="BH95:BQ104" si="83">IF($F95&gt;=BH$9,0,IF(BH$9&lt;=($F95+$G95),(1-$I95)^(BH$9-$F95-1)*$I95/(1-(1-$I95)^$G95),0)*$H95)</f>
        <v>0</v>
      </c>
      <c r="BI95" s="169">
        <f t="shared" si="83"/>
        <v>0</v>
      </c>
      <c r="BJ95" s="169">
        <f t="shared" si="83"/>
        <v>0</v>
      </c>
      <c r="BK95" s="169">
        <f t="shared" si="83"/>
        <v>0</v>
      </c>
      <c r="BL95" s="169">
        <f t="shared" si="83"/>
        <v>0</v>
      </c>
      <c r="BM95" s="169">
        <f t="shared" si="83"/>
        <v>0</v>
      </c>
      <c r="BN95" s="169">
        <f t="shared" si="83"/>
        <v>0</v>
      </c>
      <c r="BO95" s="169">
        <f t="shared" si="83"/>
        <v>0</v>
      </c>
      <c r="BP95" s="169">
        <f t="shared" si="83"/>
        <v>0</v>
      </c>
      <c r="BQ95" s="169">
        <f t="shared" si="83"/>
        <v>0</v>
      </c>
      <c r="BR95" s="169">
        <f t="shared" ref="BR95:CA104" si="84">IF($F95&gt;=BR$9,0,IF(BR$9&lt;=($F95+$G95),(1-$I95)^(BR$9-$F95-1)*$I95/(1-(1-$I95)^$G95),0)*$H95)</f>
        <v>0</v>
      </c>
      <c r="BS95" s="169">
        <f t="shared" si="84"/>
        <v>7.848366187173024E-2</v>
      </c>
      <c r="BT95" s="169">
        <f t="shared" si="84"/>
        <v>7.8483661871729463E-2</v>
      </c>
      <c r="BU95" s="169">
        <f t="shared" si="84"/>
        <v>7.8483661871728658E-2</v>
      </c>
      <c r="BV95" s="169">
        <f t="shared" si="84"/>
        <v>7.8483661871727881E-2</v>
      </c>
      <c r="BW95" s="169">
        <f t="shared" si="84"/>
        <v>7.8483661871727117E-2</v>
      </c>
      <c r="BX95" s="169">
        <f t="shared" si="84"/>
        <v>7.8483661871726312E-2</v>
      </c>
      <c r="BY95" s="169">
        <f t="shared" si="84"/>
        <v>7.8483661871725535E-2</v>
      </c>
      <c r="BZ95" s="169">
        <f t="shared" si="84"/>
        <v>7.8483661871724758E-2</v>
      </c>
      <c r="CA95" s="169">
        <f t="shared" si="84"/>
        <v>7.8483661871723967E-2</v>
      </c>
      <c r="CB95" s="169">
        <f t="shared" ref="CB95:CH104" si="85">IF($F95&gt;=CB$9,0,IF(CB$9&lt;=($F95+$G95),(1-$I95)^(CB$9-$F95-1)*$I95/(1-(1-$I95)^$G95),0)*$H95)</f>
        <v>7.8483661871723176E-2</v>
      </c>
      <c r="CC95" s="169">
        <f t="shared" si="85"/>
        <v>7.8483661871722399E-2</v>
      </c>
      <c r="CD95" s="169">
        <f t="shared" si="85"/>
        <v>7.8483661871721608E-2</v>
      </c>
      <c r="CE95" s="169">
        <f t="shared" si="85"/>
        <v>7.8483661871720831E-2</v>
      </c>
      <c r="CF95" s="169">
        <f t="shared" si="85"/>
        <v>7.8483661871720053E-2</v>
      </c>
      <c r="CG95" s="169">
        <f t="shared" si="85"/>
        <v>7.8483661871719262E-2</v>
      </c>
      <c r="CH95" s="169">
        <f t="shared" si="85"/>
        <v>7.8483661871718471E-2</v>
      </c>
    </row>
    <row r="96" spans="3:86" s="36" customFormat="1" outlineLevel="1" x14ac:dyDescent="0.2">
      <c r="C96" s="38"/>
      <c r="E96" s="166"/>
      <c r="F96" s="61">
        <f>Ts_First_Fin_Yr-1+ROWS(F$35:F96)</f>
        <v>2085</v>
      </c>
      <c r="G96" s="175">
        <f t="shared" si="59"/>
        <v>50</v>
      </c>
      <c r="H96" s="171">
        <f t="shared" si="60"/>
        <v>3.9132594742211095</v>
      </c>
      <c r="I96" s="131">
        <f t="shared" si="61"/>
        <v>1E-14</v>
      </c>
      <c r="J96" s="169">
        <f t="shared" si="78"/>
        <v>0</v>
      </c>
      <c r="K96" s="169">
        <f t="shared" si="78"/>
        <v>0</v>
      </c>
      <c r="L96" s="169">
        <f t="shared" si="78"/>
        <v>0</v>
      </c>
      <c r="M96" s="169">
        <f t="shared" si="78"/>
        <v>0</v>
      </c>
      <c r="N96" s="169">
        <f t="shared" si="78"/>
        <v>0</v>
      </c>
      <c r="O96" s="169">
        <f t="shared" si="78"/>
        <v>0</v>
      </c>
      <c r="P96" s="169">
        <f t="shared" si="78"/>
        <v>0</v>
      </c>
      <c r="Q96" s="169">
        <f t="shared" si="78"/>
        <v>0</v>
      </c>
      <c r="R96" s="169">
        <f t="shared" si="78"/>
        <v>0</v>
      </c>
      <c r="S96" s="169">
        <f t="shared" si="78"/>
        <v>0</v>
      </c>
      <c r="T96" s="169">
        <f t="shared" si="79"/>
        <v>0</v>
      </c>
      <c r="U96" s="169">
        <f t="shared" si="79"/>
        <v>0</v>
      </c>
      <c r="V96" s="169">
        <f t="shared" si="79"/>
        <v>0</v>
      </c>
      <c r="W96" s="169">
        <f t="shared" si="79"/>
        <v>0</v>
      </c>
      <c r="X96" s="169">
        <f t="shared" si="79"/>
        <v>0</v>
      </c>
      <c r="Y96" s="169">
        <f t="shared" si="79"/>
        <v>0</v>
      </c>
      <c r="Z96" s="169">
        <f t="shared" si="79"/>
        <v>0</v>
      </c>
      <c r="AA96" s="169">
        <f t="shared" si="79"/>
        <v>0</v>
      </c>
      <c r="AB96" s="169">
        <f t="shared" si="79"/>
        <v>0</v>
      </c>
      <c r="AC96" s="169">
        <f t="shared" si="79"/>
        <v>0</v>
      </c>
      <c r="AD96" s="169">
        <f t="shared" si="80"/>
        <v>0</v>
      </c>
      <c r="AE96" s="169">
        <f t="shared" si="80"/>
        <v>0</v>
      </c>
      <c r="AF96" s="169">
        <f t="shared" si="80"/>
        <v>0</v>
      </c>
      <c r="AG96" s="169">
        <f t="shared" si="80"/>
        <v>0</v>
      </c>
      <c r="AH96" s="169">
        <f t="shared" si="80"/>
        <v>0</v>
      </c>
      <c r="AI96" s="169">
        <f t="shared" si="80"/>
        <v>0</v>
      </c>
      <c r="AJ96" s="169">
        <f t="shared" si="80"/>
        <v>0</v>
      </c>
      <c r="AK96" s="169">
        <f t="shared" si="80"/>
        <v>0</v>
      </c>
      <c r="AL96" s="169">
        <f t="shared" si="80"/>
        <v>0</v>
      </c>
      <c r="AM96" s="169">
        <f t="shared" si="80"/>
        <v>0</v>
      </c>
      <c r="AN96" s="169">
        <f t="shared" si="81"/>
        <v>0</v>
      </c>
      <c r="AO96" s="169">
        <f t="shared" si="81"/>
        <v>0</v>
      </c>
      <c r="AP96" s="169">
        <f t="shared" si="81"/>
        <v>0</v>
      </c>
      <c r="AQ96" s="169">
        <f t="shared" si="81"/>
        <v>0</v>
      </c>
      <c r="AR96" s="169">
        <f t="shared" si="81"/>
        <v>0</v>
      </c>
      <c r="AS96" s="169">
        <f t="shared" si="81"/>
        <v>0</v>
      </c>
      <c r="AT96" s="169">
        <f t="shared" si="81"/>
        <v>0</v>
      </c>
      <c r="AU96" s="169">
        <f t="shared" si="81"/>
        <v>0</v>
      </c>
      <c r="AV96" s="169">
        <f t="shared" si="81"/>
        <v>0</v>
      </c>
      <c r="AW96" s="169">
        <f t="shared" si="81"/>
        <v>0</v>
      </c>
      <c r="AX96" s="169">
        <f t="shared" si="82"/>
        <v>0</v>
      </c>
      <c r="AY96" s="169">
        <f t="shared" si="82"/>
        <v>0</v>
      </c>
      <c r="AZ96" s="169">
        <f t="shared" si="82"/>
        <v>0</v>
      </c>
      <c r="BA96" s="169">
        <f t="shared" si="82"/>
        <v>0</v>
      </c>
      <c r="BB96" s="169">
        <f t="shared" si="82"/>
        <v>0</v>
      </c>
      <c r="BC96" s="169">
        <f t="shared" si="82"/>
        <v>0</v>
      </c>
      <c r="BD96" s="169">
        <f t="shared" si="82"/>
        <v>0</v>
      </c>
      <c r="BE96" s="169">
        <f t="shared" si="82"/>
        <v>0</v>
      </c>
      <c r="BF96" s="169">
        <f t="shared" si="82"/>
        <v>0</v>
      </c>
      <c r="BG96" s="169">
        <f t="shared" si="82"/>
        <v>0</v>
      </c>
      <c r="BH96" s="169">
        <f t="shared" si="83"/>
        <v>0</v>
      </c>
      <c r="BI96" s="169">
        <f t="shared" si="83"/>
        <v>0</v>
      </c>
      <c r="BJ96" s="169">
        <f t="shared" si="83"/>
        <v>0</v>
      </c>
      <c r="BK96" s="169">
        <f t="shared" si="83"/>
        <v>0</v>
      </c>
      <c r="BL96" s="169">
        <f t="shared" si="83"/>
        <v>0</v>
      </c>
      <c r="BM96" s="169">
        <f t="shared" si="83"/>
        <v>0</v>
      </c>
      <c r="BN96" s="169">
        <f t="shared" si="83"/>
        <v>0</v>
      </c>
      <c r="BO96" s="169">
        <f t="shared" si="83"/>
        <v>0</v>
      </c>
      <c r="BP96" s="169">
        <f t="shared" si="83"/>
        <v>0</v>
      </c>
      <c r="BQ96" s="169">
        <f t="shared" si="83"/>
        <v>0</v>
      </c>
      <c r="BR96" s="169">
        <f t="shared" si="84"/>
        <v>0</v>
      </c>
      <c r="BS96" s="169">
        <f t="shared" si="84"/>
        <v>0</v>
      </c>
      <c r="BT96" s="169">
        <f t="shared" si="84"/>
        <v>7.8327795155138893E-2</v>
      </c>
      <c r="BU96" s="169">
        <f t="shared" si="84"/>
        <v>7.832779515513813E-2</v>
      </c>
      <c r="BV96" s="169">
        <f t="shared" si="84"/>
        <v>7.8327795155137325E-2</v>
      </c>
      <c r="BW96" s="169">
        <f t="shared" si="84"/>
        <v>7.8327795155136548E-2</v>
      </c>
      <c r="BX96" s="169">
        <f t="shared" si="84"/>
        <v>7.8327795155135771E-2</v>
      </c>
      <c r="BY96" s="169">
        <f t="shared" si="84"/>
        <v>7.832779515513498E-2</v>
      </c>
      <c r="BZ96" s="169">
        <f t="shared" si="84"/>
        <v>7.8327795155134203E-2</v>
      </c>
      <c r="CA96" s="169">
        <f t="shared" si="84"/>
        <v>7.8327795155133426E-2</v>
      </c>
      <c r="CB96" s="169">
        <f t="shared" si="85"/>
        <v>7.8327795155132635E-2</v>
      </c>
      <c r="CC96" s="169">
        <f t="shared" si="85"/>
        <v>7.8327795155131857E-2</v>
      </c>
      <c r="CD96" s="169">
        <f t="shared" si="85"/>
        <v>7.832779515513108E-2</v>
      </c>
      <c r="CE96" s="169">
        <f t="shared" si="85"/>
        <v>7.8327795155130289E-2</v>
      </c>
      <c r="CF96" s="169">
        <f t="shared" si="85"/>
        <v>7.8327795155129498E-2</v>
      </c>
      <c r="CG96" s="169">
        <f t="shared" si="85"/>
        <v>7.8327795155128735E-2</v>
      </c>
      <c r="CH96" s="169">
        <f t="shared" si="85"/>
        <v>7.8327795155127944E-2</v>
      </c>
    </row>
    <row r="97" spans="3:86" s="36" customFormat="1" outlineLevel="1" x14ac:dyDescent="0.2">
      <c r="C97" s="38"/>
      <c r="E97" s="166"/>
      <c r="F97" s="61">
        <f>Ts_First_Fin_Yr-1+ROWS(F$35:F97)</f>
        <v>2086</v>
      </c>
      <c r="G97" s="175">
        <f t="shared" si="59"/>
        <v>50</v>
      </c>
      <c r="H97" s="171">
        <f t="shared" si="60"/>
        <v>3.891455575212023</v>
      </c>
      <c r="I97" s="131">
        <f t="shared" si="61"/>
        <v>1E-14</v>
      </c>
      <c r="J97" s="169">
        <f t="shared" si="78"/>
        <v>0</v>
      </c>
      <c r="K97" s="169">
        <f t="shared" si="78"/>
        <v>0</v>
      </c>
      <c r="L97" s="169">
        <f t="shared" si="78"/>
        <v>0</v>
      </c>
      <c r="M97" s="169">
        <f t="shared" si="78"/>
        <v>0</v>
      </c>
      <c r="N97" s="169">
        <f t="shared" si="78"/>
        <v>0</v>
      </c>
      <c r="O97" s="169">
        <f t="shared" si="78"/>
        <v>0</v>
      </c>
      <c r="P97" s="169">
        <f t="shared" si="78"/>
        <v>0</v>
      </c>
      <c r="Q97" s="169">
        <f t="shared" si="78"/>
        <v>0</v>
      </c>
      <c r="R97" s="169">
        <f t="shared" si="78"/>
        <v>0</v>
      </c>
      <c r="S97" s="169">
        <f t="shared" si="78"/>
        <v>0</v>
      </c>
      <c r="T97" s="169">
        <f t="shared" si="79"/>
        <v>0</v>
      </c>
      <c r="U97" s="169">
        <f t="shared" si="79"/>
        <v>0</v>
      </c>
      <c r="V97" s="169">
        <f t="shared" si="79"/>
        <v>0</v>
      </c>
      <c r="W97" s="169">
        <f t="shared" si="79"/>
        <v>0</v>
      </c>
      <c r="X97" s="169">
        <f t="shared" si="79"/>
        <v>0</v>
      </c>
      <c r="Y97" s="169">
        <f t="shared" si="79"/>
        <v>0</v>
      </c>
      <c r="Z97" s="169">
        <f t="shared" si="79"/>
        <v>0</v>
      </c>
      <c r="AA97" s="169">
        <f t="shared" si="79"/>
        <v>0</v>
      </c>
      <c r="AB97" s="169">
        <f t="shared" si="79"/>
        <v>0</v>
      </c>
      <c r="AC97" s="169">
        <f t="shared" si="79"/>
        <v>0</v>
      </c>
      <c r="AD97" s="169">
        <f t="shared" si="80"/>
        <v>0</v>
      </c>
      <c r="AE97" s="169">
        <f t="shared" si="80"/>
        <v>0</v>
      </c>
      <c r="AF97" s="169">
        <f t="shared" si="80"/>
        <v>0</v>
      </c>
      <c r="AG97" s="169">
        <f t="shared" si="80"/>
        <v>0</v>
      </c>
      <c r="AH97" s="169">
        <f t="shared" si="80"/>
        <v>0</v>
      </c>
      <c r="AI97" s="169">
        <f t="shared" si="80"/>
        <v>0</v>
      </c>
      <c r="AJ97" s="169">
        <f t="shared" si="80"/>
        <v>0</v>
      </c>
      <c r="AK97" s="169">
        <f t="shared" si="80"/>
        <v>0</v>
      </c>
      <c r="AL97" s="169">
        <f t="shared" si="80"/>
        <v>0</v>
      </c>
      <c r="AM97" s="169">
        <f t="shared" si="80"/>
        <v>0</v>
      </c>
      <c r="AN97" s="169">
        <f t="shared" si="81"/>
        <v>0</v>
      </c>
      <c r="AO97" s="169">
        <f t="shared" si="81"/>
        <v>0</v>
      </c>
      <c r="AP97" s="169">
        <f t="shared" si="81"/>
        <v>0</v>
      </c>
      <c r="AQ97" s="169">
        <f t="shared" si="81"/>
        <v>0</v>
      </c>
      <c r="AR97" s="169">
        <f t="shared" si="81"/>
        <v>0</v>
      </c>
      <c r="AS97" s="169">
        <f t="shared" si="81"/>
        <v>0</v>
      </c>
      <c r="AT97" s="169">
        <f t="shared" si="81"/>
        <v>0</v>
      </c>
      <c r="AU97" s="169">
        <f t="shared" si="81"/>
        <v>0</v>
      </c>
      <c r="AV97" s="169">
        <f t="shared" si="81"/>
        <v>0</v>
      </c>
      <c r="AW97" s="169">
        <f t="shared" si="81"/>
        <v>0</v>
      </c>
      <c r="AX97" s="169">
        <f t="shared" si="82"/>
        <v>0</v>
      </c>
      <c r="AY97" s="169">
        <f t="shared" si="82"/>
        <v>0</v>
      </c>
      <c r="AZ97" s="169">
        <f t="shared" si="82"/>
        <v>0</v>
      </c>
      <c r="BA97" s="169">
        <f t="shared" si="82"/>
        <v>0</v>
      </c>
      <c r="BB97" s="169">
        <f t="shared" si="82"/>
        <v>0</v>
      </c>
      <c r="BC97" s="169">
        <f t="shared" si="82"/>
        <v>0</v>
      </c>
      <c r="BD97" s="169">
        <f t="shared" si="82"/>
        <v>0</v>
      </c>
      <c r="BE97" s="169">
        <f t="shared" si="82"/>
        <v>0</v>
      </c>
      <c r="BF97" s="169">
        <f t="shared" si="82"/>
        <v>0</v>
      </c>
      <c r="BG97" s="169">
        <f t="shared" si="82"/>
        <v>0</v>
      </c>
      <c r="BH97" s="169">
        <f t="shared" si="83"/>
        <v>0</v>
      </c>
      <c r="BI97" s="169">
        <f t="shared" si="83"/>
        <v>0</v>
      </c>
      <c r="BJ97" s="169">
        <f t="shared" si="83"/>
        <v>0</v>
      </c>
      <c r="BK97" s="169">
        <f t="shared" si="83"/>
        <v>0</v>
      </c>
      <c r="BL97" s="169">
        <f t="shared" si="83"/>
        <v>0</v>
      </c>
      <c r="BM97" s="169">
        <f t="shared" si="83"/>
        <v>0</v>
      </c>
      <c r="BN97" s="169">
        <f t="shared" si="83"/>
        <v>0</v>
      </c>
      <c r="BO97" s="169">
        <f t="shared" si="83"/>
        <v>0</v>
      </c>
      <c r="BP97" s="169">
        <f t="shared" si="83"/>
        <v>0</v>
      </c>
      <c r="BQ97" s="169">
        <f t="shared" si="83"/>
        <v>0</v>
      </c>
      <c r="BR97" s="169">
        <f t="shared" si="84"/>
        <v>0</v>
      </c>
      <c r="BS97" s="169">
        <f t="shared" si="84"/>
        <v>0</v>
      </c>
      <c r="BT97" s="169">
        <f t="shared" si="84"/>
        <v>0</v>
      </c>
      <c r="BU97" s="169">
        <f t="shared" si="84"/>
        <v>7.789136834868314E-2</v>
      </c>
      <c r="BV97" s="169">
        <f t="shared" si="84"/>
        <v>7.7891368348682363E-2</v>
      </c>
      <c r="BW97" s="169">
        <f t="shared" si="84"/>
        <v>7.7891368348681572E-2</v>
      </c>
      <c r="BX97" s="169">
        <f t="shared" si="84"/>
        <v>7.7891368348680795E-2</v>
      </c>
      <c r="BY97" s="169">
        <f t="shared" si="84"/>
        <v>7.7891368348680032E-2</v>
      </c>
      <c r="BZ97" s="169">
        <f t="shared" si="84"/>
        <v>7.7891368348679241E-2</v>
      </c>
      <c r="CA97" s="169">
        <f t="shared" si="84"/>
        <v>7.7891368348678464E-2</v>
      </c>
      <c r="CB97" s="169">
        <f t="shared" si="85"/>
        <v>7.78913683486777E-2</v>
      </c>
      <c r="CC97" s="169">
        <f t="shared" si="85"/>
        <v>7.7891368348676909E-2</v>
      </c>
      <c r="CD97" s="169">
        <f t="shared" si="85"/>
        <v>7.7891368348676132E-2</v>
      </c>
      <c r="CE97" s="169">
        <f t="shared" si="85"/>
        <v>7.7891368348675355E-2</v>
      </c>
      <c r="CF97" s="169">
        <f t="shared" si="85"/>
        <v>7.7891368348674578E-2</v>
      </c>
      <c r="CG97" s="169">
        <f t="shared" si="85"/>
        <v>7.7891368348673801E-2</v>
      </c>
      <c r="CH97" s="169">
        <f t="shared" si="85"/>
        <v>7.7891368348673024E-2</v>
      </c>
    </row>
    <row r="98" spans="3:86" s="36" customFormat="1" outlineLevel="1" x14ac:dyDescent="0.2">
      <c r="C98" s="38"/>
      <c r="E98" s="166"/>
      <c r="F98" s="61">
        <f>Ts_First_Fin_Yr-1+ROWS(F$35:F98)</f>
        <v>2087</v>
      </c>
      <c r="G98" s="175">
        <f t="shared" si="59"/>
        <v>50</v>
      </c>
      <c r="H98" s="171">
        <f t="shared" si="60"/>
        <v>3.8743239402763119</v>
      </c>
      <c r="I98" s="131">
        <f t="shared" si="61"/>
        <v>1E-14</v>
      </c>
      <c r="J98" s="169">
        <f t="shared" si="78"/>
        <v>0</v>
      </c>
      <c r="K98" s="169">
        <f t="shared" si="78"/>
        <v>0</v>
      </c>
      <c r="L98" s="169">
        <f t="shared" si="78"/>
        <v>0</v>
      </c>
      <c r="M98" s="169">
        <f t="shared" si="78"/>
        <v>0</v>
      </c>
      <c r="N98" s="169">
        <f t="shared" si="78"/>
        <v>0</v>
      </c>
      <c r="O98" s="169">
        <f t="shared" si="78"/>
        <v>0</v>
      </c>
      <c r="P98" s="169">
        <f t="shared" si="78"/>
        <v>0</v>
      </c>
      <c r="Q98" s="169">
        <f t="shared" si="78"/>
        <v>0</v>
      </c>
      <c r="R98" s="169">
        <f t="shared" si="78"/>
        <v>0</v>
      </c>
      <c r="S98" s="169">
        <f t="shared" si="78"/>
        <v>0</v>
      </c>
      <c r="T98" s="169">
        <f t="shared" si="79"/>
        <v>0</v>
      </c>
      <c r="U98" s="169">
        <f t="shared" si="79"/>
        <v>0</v>
      </c>
      <c r="V98" s="169">
        <f t="shared" si="79"/>
        <v>0</v>
      </c>
      <c r="W98" s="169">
        <f t="shared" si="79"/>
        <v>0</v>
      </c>
      <c r="X98" s="169">
        <f t="shared" si="79"/>
        <v>0</v>
      </c>
      <c r="Y98" s="169">
        <f t="shared" si="79"/>
        <v>0</v>
      </c>
      <c r="Z98" s="169">
        <f t="shared" si="79"/>
        <v>0</v>
      </c>
      <c r="AA98" s="169">
        <f t="shared" si="79"/>
        <v>0</v>
      </c>
      <c r="AB98" s="169">
        <f t="shared" si="79"/>
        <v>0</v>
      </c>
      <c r="AC98" s="169">
        <f t="shared" si="79"/>
        <v>0</v>
      </c>
      <c r="AD98" s="169">
        <f t="shared" si="80"/>
        <v>0</v>
      </c>
      <c r="AE98" s="169">
        <f t="shared" si="80"/>
        <v>0</v>
      </c>
      <c r="AF98" s="169">
        <f t="shared" si="80"/>
        <v>0</v>
      </c>
      <c r="AG98" s="169">
        <f t="shared" si="80"/>
        <v>0</v>
      </c>
      <c r="AH98" s="169">
        <f t="shared" si="80"/>
        <v>0</v>
      </c>
      <c r="AI98" s="169">
        <f t="shared" si="80"/>
        <v>0</v>
      </c>
      <c r="AJ98" s="169">
        <f t="shared" si="80"/>
        <v>0</v>
      </c>
      <c r="AK98" s="169">
        <f t="shared" si="80"/>
        <v>0</v>
      </c>
      <c r="AL98" s="169">
        <f t="shared" si="80"/>
        <v>0</v>
      </c>
      <c r="AM98" s="169">
        <f t="shared" si="80"/>
        <v>0</v>
      </c>
      <c r="AN98" s="169">
        <f t="shared" si="81"/>
        <v>0</v>
      </c>
      <c r="AO98" s="169">
        <f t="shared" si="81"/>
        <v>0</v>
      </c>
      <c r="AP98" s="169">
        <f t="shared" si="81"/>
        <v>0</v>
      </c>
      <c r="AQ98" s="169">
        <f t="shared" si="81"/>
        <v>0</v>
      </c>
      <c r="AR98" s="169">
        <f t="shared" si="81"/>
        <v>0</v>
      </c>
      <c r="AS98" s="169">
        <f t="shared" si="81"/>
        <v>0</v>
      </c>
      <c r="AT98" s="169">
        <f t="shared" si="81"/>
        <v>0</v>
      </c>
      <c r="AU98" s="169">
        <f t="shared" si="81"/>
        <v>0</v>
      </c>
      <c r="AV98" s="169">
        <f t="shared" si="81"/>
        <v>0</v>
      </c>
      <c r="AW98" s="169">
        <f t="shared" si="81"/>
        <v>0</v>
      </c>
      <c r="AX98" s="169">
        <f t="shared" si="82"/>
        <v>0</v>
      </c>
      <c r="AY98" s="169">
        <f t="shared" si="82"/>
        <v>0</v>
      </c>
      <c r="AZ98" s="169">
        <f t="shared" si="82"/>
        <v>0</v>
      </c>
      <c r="BA98" s="169">
        <f t="shared" si="82"/>
        <v>0</v>
      </c>
      <c r="BB98" s="169">
        <f t="shared" si="82"/>
        <v>0</v>
      </c>
      <c r="BC98" s="169">
        <f t="shared" si="82"/>
        <v>0</v>
      </c>
      <c r="BD98" s="169">
        <f t="shared" si="82"/>
        <v>0</v>
      </c>
      <c r="BE98" s="169">
        <f t="shared" si="82"/>
        <v>0</v>
      </c>
      <c r="BF98" s="169">
        <f t="shared" si="82"/>
        <v>0</v>
      </c>
      <c r="BG98" s="169">
        <f t="shared" si="82"/>
        <v>0</v>
      </c>
      <c r="BH98" s="169">
        <f t="shared" si="83"/>
        <v>0</v>
      </c>
      <c r="BI98" s="169">
        <f t="shared" si="83"/>
        <v>0</v>
      </c>
      <c r="BJ98" s="169">
        <f t="shared" si="83"/>
        <v>0</v>
      </c>
      <c r="BK98" s="169">
        <f t="shared" si="83"/>
        <v>0</v>
      </c>
      <c r="BL98" s="169">
        <f t="shared" si="83"/>
        <v>0</v>
      </c>
      <c r="BM98" s="169">
        <f t="shared" si="83"/>
        <v>0</v>
      </c>
      <c r="BN98" s="169">
        <f t="shared" si="83"/>
        <v>0</v>
      </c>
      <c r="BO98" s="169">
        <f t="shared" si="83"/>
        <v>0</v>
      </c>
      <c r="BP98" s="169">
        <f t="shared" si="83"/>
        <v>0</v>
      </c>
      <c r="BQ98" s="169">
        <f t="shared" si="83"/>
        <v>0</v>
      </c>
      <c r="BR98" s="169">
        <f t="shared" si="84"/>
        <v>0</v>
      </c>
      <c r="BS98" s="169">
        <f t="shared" si="84"/>
        <v>0</v>
      </c>
      <c r="BT98" s="169">
        <f t="shared" si="84"/>
        <v>0</v>
      </c>
      <c r="BU98" s="169">
        <f t="shared" si="84"/>
        <v>0</v>
      </c>
      <c r="BV98" s="169">
        <f t="shared" si="84"/>
        <v>7.7548461572182176E-2</v>
      </c>
      <c r="BW98" s="169">
        <f t="shared" si="84"/>
        <v>7.7548461572181412E-2</v>
      </c>
      <c r="BX98" s="169">
        <f t="shared" si="84"/>
        <v>7.7548461572180621E-2</v>
      </c>
      <c r="BY98" s="169">
        <f t="shared" si="84"/>
        <v>7.7548461572179858E-2</v>
      </c>
      <c r="BZ98" s="169">
        <f t="shared" si="84"/>
        <v>7.7548461572179081E-2</v>
      </c>
      <c r="CA98" s="169">
        <f t="shared" si="84"/>
        <v>7.754846157217829E-2</v>
      </c>
      <c r="CB98" s="169">
        <f t="shared" si="85"/>
        <v>7.7548461572177527E-2</v>
      </c>
      <c r="CC98" s="169">
        <f t="shared" si="85"/>
        <v>7.7548461572176763E-2</v>
      </c>
      <c r="CD98" s="169">
        <f t="shared" si="85"/>
        <v>7.7548461572175986E-2</v>
      </c>
      <c r="CE98" s="169">
        <f t="shared" si="85"/>
        <v>7.7548461572175195E-2</v>
      </c>
      <c r="CF98" s="169">
        <f t="shared" si="85"/>
        <v>7.7548461572174432E-2</v>
      </c>
      <c r="CG98" s="169">
        <f t="shared" si="85"/>
        <v>7.7548461572173655E-2</v>
      </c>
      <c r="CH98" s="169">
        <f t="shared" si="85"/>
        <v>7.7548461572172878E-2</v>
      </c>
    </row>
    <row r="99" spans="3:86" s="36" customFormat="1" outlineLevel="1" x14ac:dyDescent="0.2">
      <c r="C99" s="38"/>
      <c r="E99" s="166"/>
      <c r="F99" s="61">
        <f>Ts_First_Fin_Yr-1+ROWS(F$35:F99)</f>
        <v>2088</v>
      </c>
      <c r="G99" s="175">
        <f t="shared" ref="G99:G111" si="86">IF(OR(AND(F99&lt;=Ts_Last_Yr_Current_Fcast,IF(G$28=G$30,G$28)),AND(F99&gt;Ts_Last_Yr_Current_Fcast,IF(G$28=G$31,G$28))),G$27-F99+1,$G$21)</f>
        <v>50</v>
      </c>
      <c r="H99" s="171">
        <f t="shared" ref="H99:H111" si="87">INDEX($J$19:$CH$19,MATCH($F99,$J$9:$CH$9,0))</f>
        <v>3.855634883982809</v>
      </c>
      <c r="I99" s="131">
        <f t="shared" ref="I99:I111" si="88">IF(F99&lt;=Ts_Last_Yr_Current_Fcast,$G$25,$G$26)*$G$23*$G$22+Ts_Min_Shape_Factor</f>
        <v>1E-14</v>
      </c>
      <c r="J99" s="169">
        <f t="shared" si="78"/>
        <v>0</v>
      </c>
      <c r="K99" s="169">
        <f t="shared" si="78"/>
        <v>0</v>
      </c>
      <c r="L99" s="169">
        <f t="shared" si="78"/>
        <v>0</v>
      </c>
      <c r="M99" s="169">
        <f t="shared" si="78"/>
        <v>0</v>
      </c>
      <c r="N99" s="169">
        <f t="shared" si="78"/>
        <v>0</v>
      </c>
      <c r="O99" s="169">
        <f t="shared" si="78"/>
        <v>0</v>
      </c>
      <c r="P99" s="169">
        <f t="shared" si="78"/>
        <v>0</v>
      </c>
      <c r="Q99" s="169">
        <f t="shared" si="78"/>
        <v>0</v>
      </c>
      <c r="R99" s="169">
        <f t="shared" si="78"/>
        <v>0</v>
      </c>
      <c r="S99" s="169">
        <f t="shared" si="78"/>
        <v>0</v>
      </c>
      <c r="T99" s="169">
        <f t="shared" si="79"/>
        <v>0</v>
      </c>
      <c r="U99" s="169">
        <f t="shared" si="79"/>
        <v>0</v>
      </c>
      <c r="V99" s="169">
        <f t="shared" si="79"/>
        <v>0</v>
      </c>
      <c r="W99" s="169">
        <f t="shared" si="79"/>
        <v>0</v>
      </c>
      <c r="X99" s="169">
        <f t="shared" si="79"/>
        <v>0</v>
      </c>
      <c r="Y99" s="169">
        <f t="shared" si="79"/>
        <v>0</v>
      </c>
      <c r="Z99" s="169">
        <f t="shared" si="79"/>
        <v>0</v>
      </c>
      <c r="AA99" s="169">
        <f t="shared" si="79"/>
        <v>0</v>
      </c>
      <c r="AB99" s="169">
        <f t="shared" si="79"/>
        <v>0</v>
      </c>
      <c r="AC99" s="169">
        <f t="shared" si="79"/>
        <v>0</v>
      </c>
      <c r="AD99" s="169">
        <f t="shared" si="80"/>
        <v>0</v>
      </c>
      <c r="AE99" s="169">
        <f t="shared" si="80"/>
        <v>0</v>
      </c>
      <c r="AF99" s="169">
        <f t="shared" si="80"/>
        <v>0</v>
      </c>
      <c r="AG99" s="169">
        <f t="shared" si="80"/>
        <v>0</v>
      </c>
      <c r="AH99" s="169">
        <f t="shared" si="80"/>
        <v>0</v>
      </c>
      <c r="AI99" s="169">
        <f t="shared" si="80"/>
        <v>0</v>
      </c>
      <c r="AJ99" s="169">
        <f t="shared" si="80"/>
        <v>0</v>
      </c>
      <c r="AK99" s="169">
        <f t="shared" si="80"/>
        <v>0</v>
      </c>
      <c r="AL99" s="169">
        <f t="shared" si="80"/>
        <v>0</v>
      </c>
      <c r="AM99" s="169">
        <f t="shared" si="80"/>
        <v>0</v>
      </c>
      <c r="AN99" s="169">
        <f t="shared" si="81"/>
        <v>0</v>
      </c>
      <c r="AO99" s="169">
        <f t="shared" si="81"/>
        <v>0</v>
      </c>
      <c r="AP99" s="169">
        <f t="shared" si="81"/>
        <v>0</v>
      </c>
      <c r="AQ99" s="169">
        <f t="shared" si="81"/>
        <v>0</v>
      </c>
      <c r="AR99" s="169">
        <f t="shared" si="81"/>
        <v>0</v>
      </c>
      <c r="AS99" s="169">
        <f t="shared" si="81"/>
        <v>0</v>
      </c>
      <c r="AT99" s="169">
        <f t="shared" si="81"/>
        <v>0</v>
      </c>
      <c r="AU99" s="169">
        <f t="shared" si="81"/>
        <v>0</v>
      </c>
      <c r="AV99" s="169">
        <f t="shared" si="81"/>
        <v>0</v>
      </c>
      <c r="AW99" s="169">
        <f t="shared" si="81"/>
        <v>0</v>
      </c>
      <c r="AX99" s="169">
        <f t="shared" si="82"/>
        <v>0</v>
      </c>
      <c r="AY99" s="169">
        <f t="shared" si="82"/>
        <v>0</v>
      </c>
      <c r="AZ99" s="169">
        <f t="shared" si="82"/>
        <v>0</v>
      </c>
      <c r="BA99" s="169">
        <f t="shared" si="82"/>
        <v>0</v>
      </c>
      <c r="BB99" s="169">
        <f t="shared" si="82"/>
        <v>0</v>
      </c>
      <c r="BC99" s="169">
        <f t="shared" si="82"/>
        <v>0</v>
      </c>
      <c r="BD99" s="169">
        <f t="shared" si="82"/>
        <v>0</v>
      </c>
      <c r="BE99" s="169">
        <f t="shared" si="82"/>
        <v>0</v>
      </c>
      <c r="BF99" s="169">
        <f t="shared" si="82"/>
        <v>0</v>
      </c>
      <c r="BG99" s="169">
        <f t="shared" si="82"/>
        <v>0</v>
      </c>
      <c r="BH99" s="169">
        <f t="shared" si="83"/>
        <v>0</v>
      </c>
      <c r="BI99" s="169">
        <f t="shared" si="83"/>
        <v>0</v>
      </c>
      <c r="BJ99" s="169">
        <f t="shared" si="83"/>
        <v>0</v>
      </c>
      <c r="BK99" s="169">
        <f t="shared" si="83"/>
        <v>0</v>
      </c>
      <c r="BL99" s="169">
        <f t="shared" si="83"/>
        <v>0</v>
      </c>
      <c r="BM99" s="169">
        <f t="shared" si="83"/>
        <v>0</v>
      </c>
      <c r="BN99" s="169">
        <f t="shared" si="83"/>
        <v>0</v>
      </c>
      <c r="BO99" s="169">
        <f t="shared" si="83"/>
        <v>0</v>
      </c>
      <c r="BP99" s="169">
        <f t="shared" si="83"/>
        <v>0</v>
      </c>
      <c r="BQ99" s="169">
        <f t="shared" si="83"/>
        <v>0</v>
      </c>
      <c r="BR99" s="169">
        <f t="shared" si="84"/>
        <v>0</v>
      </c>
      <c r="BS99" s="169">
        <f t="shared" si="84"/>
        <v>0</v>
      </c>
      <c r="BT99" s="169">
        <f t="shared" si="84"/>
        <v>0</v>
      </c>
      <c r="BU99" s="169">
        <f t="shared" si="84"/>
        <v>0</v>
      </c>
      <c r="BV99" s="169">
        <f t="shared" si="84"/>
        <v>0</v>
      </c>
      <c r="BW99" s="169">
        <f t="shared" si="84"/>
        <v>7.7174381452362953E-2</v>
      </c>
      <c r="BX99" s="169">
        <f t="shared" si="84"/>
        <v>7.717438145236219E-2</v>
      </c>
      <c r="BY99" s="169">
        <f t="shared" si="84"/>
        <v>7.7174381452361399E-2</v>
      </c>
      <c r="BZ99" s="169">
        <f t="shared" si="84"/>
        <v>7.7174381452360635E-2</v>
      </c>
      <c r="CA99" s="169">
        <f t="shared" si="84"/>
        <v>7.7174381452359872E-2</v>
      </c>
      <c r="CB99" s="169">
        <f t="shared" si="85"/>
        <v>7.7174381452359081E-2</v>
      </c>
      <c r="CC99" s="169">
        <f t="shared" si="85"/>
        <v>7.7174381452358318E-2</v>
      </c>
      <c r="CD99" s="169">
        <f t="shared" si="85"/>
        <v>7.7174381452357554E-2</v>
      </c>
      <c r="CE99" s="169">
        <f t="shared" si="85"/>
        <v>7.7174381452356777E-2</v>
      </c>
      <c r="CF99" s="169">
        <f t="shared" si="85"/>
        <v>7.7174381452356014E-2</v>
      </c>
      <c r="CG99" s="169">
        <f t="shared" si="85"/>
        <v>7.7174381452355251E-2</v>
      </c>
      <c r="CH99" s="169">
        <f t="shared" si="85"/>
        <v>7.7174381452354474E-2</v>
      </c>
    </row>
    <row r="100" spans="3:86" s="36" customFormat="1" outlineLevel="1" x14ac:dyDescent="0.2">
      <c r="C100" s="38"/>
      <c r="E100" s="166"/>
      <c r="F100" s="61">
        <f>Ts_First_Fin_Yr-1+ROWS(F$35:F100)</f>
        <v>2089</v>
      </c>
      <c r="G100" s="175">
        <f t="shared" si="86"/>
        <v>50</v>
      </c>
      <c r="H100" s="171">
        <f t="shared" si="87"/>
        <v>3.8431755131204746</v>
      </c>
      <c r="I100" s="131">
        <f t="shared" si="88"/>
        <v>1E-14</v>
      </c>
      <c r="J100" s="169">
        <f t="shared" si="78"/>
        <v>0</v>
      </c>
      <c r="K100" s="169">
        <f t="shared" si="78"/>
        <v>0</v>
      </c>
      <c r="L100" s="169">
        <f t="shared" si="78"/>
        <v>0</v>
      </c>
      <c r="M100" s="169">
        <f t="shared" si="78"/>
        <v>0</v>
      </c>
      <c r="N100" s="169">
        <f t="shared" si="78"/>
        <v>0</v>
      </c>
      <c r="O100" s="169">
        <f t="shared" si="78"/>
        <v>0</v>
      </c>
      <c r="P100" s="169">
        <f t="shared" si="78"/>
        <v>0</v>
      </c>
      <c r="Q100" s="169">
        <f t="shared" si="78"/>
        <v>0</v>
      </c>
      <c r="R100" s="169">
        <f t="shared" si="78"/>
        <v>0</v>
      </c>
      <c r="S100" s="169">
        <f t="shared" si="78"/>
        <v>0</v>
      </c>
      <c r="T100" s="169">
        <f t="shared" si="79"/>
        <v>0</v>
      </c>
      <c r="U100" s="169">
        <f t="shared" si="79"/>
        <v>0</v>
      </c>
      <c r="V100" s="169">
        <f t="shared" si="79"/>
        <v>0</v>
      </c>
      <c r="W100" s="169">
        <f t="shared" si="79"/>
        <v>0</v>
      </c>
      <c r="X100" s="169">
        <f t="shared" si="79"/>
        <v>0</v>
      </c>
      <c r="Y100" s="169">
        <f t="shared" si="79"/>
        <v>0</v>
      </c>
      <c r="Z100" s="169">
        <f t="shared" si="79"/>
        <v>0</v>
      </c>
      <c r="AA100" s="169">
        <f t="shared" si="79"/>
        <v>0</v>
      </c>
      <c r="AB100" s="169">
        <f t="shared" si="79"/>
        <v>0</v>
      </c>
      <c r="AC100" s="169">
        <f t="shared" si="79"/>
        <v>0</v>
      </c>
      <c r="AD100" s="169">
        <f t="shared" si="80"/>
        <v>0</v>
      </c>
      <c r="AE100" s="169">
        <f t="shared" si="80"/>
        <v>0</v>
      </c>
      <c r="AF100" s="169">
        <f t="shared" si="80"/>
        <v>0</v>
      </c>
      <c r="AG100" s="169">
        <f t="shared" si="80"/>
        <v>0</v>
      </c>
      <c r="AH100" s="169">
        <f t="shared" si="80"/>
        <v>0</v>
      </c>
      <c r="AI100" s="169">
        <f t="shared" si="80"/>
        <v>0</v>
      </c>
      <c r="AJ100" s="169">
        <f t="shared" si="80"/>
        <v>0</v>
      </c>
      <c r="AK100" s="169">
        <f t="shared" si="80"/>
        <v>0</v>
      </c>
      <c r="AL100" s="169">
        <f t="shared" si="80"/>
        <v>0</v>
      </c>
      <c r="AM100" s="169">
        <f t="shared" si="80"/>
        <v>0</v>
      </c>
      <c r="AN100" s="169">
        <f t="shared" si="81"/>
        <v>0</v>
      </c>
      <c r="AO100" s="169">
        <f t="shared" si="81"/>
        <v>0</v>
      </c>
      <c r="AP100" s="169">
        <f t="shared" si="81"/>
        <v>0</v>
      </c>
      <c r="AQ100" s="169">
        <f t="shared" si="81"/>
        <v>0</v>
      </c>
      <c r="AR100" s="169">
        <f t="shared" si="81"/>
        <v>0</v>
      </c>
      <c r="AS100" s="169">
        <f t="shared" si="81"/>
        <v>0</v>
      </c>
      <c r="AT100" s="169">
        <f t="shared" si="81"/>
        <v>0</v>
      </c>
      <c r="AU100" s="169">
        <f t="shared" si="81"/>
        <v>0</v>
      </c>
      <c r="AV100" s="169">
        <f t="shared" si="81"/>
        <v>0</v>
      </c>
      <c r="AW100" s="169">
        <f t="shared" si="81"/>
        <v>0</v>
      </c>
      <c r="AX100" s="169">
        <f t="shared" si="82"/>
        <v>0</v>
      </c>
      <c r="AY100" s="169">
        <f t="shared" si="82"/>
        <v>0</v>
      </c>
      <c r="AZ100" s="169">
        <f t="shared" si="82"/>
        <v>0</v>
      </c>
      <c r="BA100" s="169">
        <f t="shared" si="82"/>
        <v>0</v>
      </c>
      <c r="BB100" s="169">
        <f t="shared" si="82"/>
        <v>0</v>
      </c>
      <c r="BC100" s="169">
        <f t="shared" si="82"/>
        <v>0</v>
      </c>
      <c r="BD100" s="169">
        <f t="shared" si="82"/>
        <v>0</v>
      </c>
      <c r="BE100" s="169">
        <f t="shared" si="82"/>
        <v>0</v>
      </c>
      <c r="BF100" s="169">
        <f t="shared" si="82"/>
        <v>0</v>
      </c>
      <c r="BG100" s="169">
        <f t="shared" si="82"/>
        <v>0</v>
      </c>
      <c r="BH100" s="169">
        <f t="shared" si="83"/>
        <v>0</v>
      </c>
      <c r="BI100" s="169">
        <f t="shared" si="83"/>
        <v>0</v>
      </c>
      <c r="BJ100" s="169">
        <f t="shared" si="83"/>
        <v>0</v>
      </c>
      <c r="BK100" s="169">
        <f t="shared" si="83"/>
        <v>0</v>
      </c>
      <c r="BL100" s="169">
        <f t="shared" si="83"/>
        <v>0</v>
      </c>
      <c r="BM100" s="169">
        <f t="shared" si="83"/>
        <v>0</v>
      </c>
      <c r="BN100" s="169">
        <f t="shared" si="83"/>
        <v>0</v>
      </c>
      <c r="BO100" s="169">
        <f t="shared" si="83"/>
        <v>0</v>
      </c>
      <c r="BP100" s="169">
        <f t="shared" si="83"/>
        <v>0</v>
      </c>
      <c r="BQ100" s="169">
        <f t="shared" si="83"/>
        <v>0</v>
      </c>
      <c r="BR100" s="169">
        <f t="shared" si="84"/>
        <v>0</v>
      </c>
      <c r="BS100" s="169">
        <f t="shared" si="84"/>
        <v>0</v>
      </c>
      <c r="BT100" s="169">
        <f t="shared" si="84"/>
        <v>0</v>
      </c>
      <c r="BU100" s="169">
        <f t="shared" si="84"/>
        <v>0</v>
      </c>
      <c r="BV100" s="169">
        <f t="shared" si="84"/>
        <v>0</v>
      </c>
      <c r="BW100" s="169">
        <f t="shared" si="84"/>
        <v>0</v>
      </c>
      <c r="BX100" s="169">
        <f t="shared" si="84"/>
        <v>7.6924994705816818E-2</v>
      </c>
      <c r="BY100" s="169">
        <f t="shared" si="84"/>
        <v>7.6924994705816055E-2</v>
      </c>
      <c r="BZ100" s="169">
        <f t="shared" si="84"/>
        <v>7.6924994705815264E-2</v>
      </c>
      <c r="CA100" s="169">
        <f t="shared" si="84"/>
        <v>7.6924994705814514E-2</v>
      </c>
      <c r="CB100" s="169">
        <f t="shared" si="85"/>
        <v>7.6924994705813751E-2</v>
      </c>
      <c r="CC100" s="169">
        <f t="shared" si="85"/>
        <v>7.692499470581296E-2</v>
      </c>
      <c r="CD100" s="169">
        <f t="shared" si="85"/>
        <v>7.6924994705812211E-2</v>
      </c>
      <c r="CE100" s="169">
        <f t="shared" si="85"/>
        <v>7.6924994705811447E-2</v>
      </c>
      <c r="CF100" s="169">
        <f t="shared" si="85"/>
        <v>7.692499470581067E-2</v>
      </c>
      <c r="CG100" s="169">
        <f t="shared" si="85"/>
        <v>7.6924994705809893E-2</v>
      </c>
      <c r="CH100" s="169">
        <f t="shared" si="85"/>
        <v>7.6924994705809144E-2</v>
      </c>
    </row>
    <row r="101" spans="3:86" s="36" customFormat="1" outlineLevel="1" x14ac:dyDescent="0.2">
      <c r="C101" s="38"/>
      <c r="E101" s="166"/>
      <c r="F101" s="61">
        <f>Ts_First_Fin_Yr-1+ROWS(F$35:F101)</f>
        <v>2090</v>
      </c>
      <c r="G101" s="175">
        <f t="shared" si="86"/>
        <v>50</v>
      </c>
      <c r="H101" s="171">
        <f t="shared" si="87"/>
        <v>3.8104696646068446</v>
      </c>
      <c r="I101" s="131">
        <f t="shared" si="88"/>
        <v>1E-14</v>
      </c>
      <c r="J101" s="169">
        <f t="shared" si="78"/>
        <v>0</v>
      </c>
      <c r="K101" s="169">
        <f t="shared" si="78"/>
        <v>0</v>
      </c>
      <c r="L101" s="169">
        <f t="shared" si="78"/>
        <v>0</v>
      </c>
      <c r="M101" s="169">
        <f t="shared" si="78"/>
        <v>0</v>
      </c>
      <c r="N101" s="169">
        <f t="shared" si="78"/>
        <v>0</v>
      </c>
      <c r="O101" s="169">
        <f t="shared" si="78"/>
        <v>0</v>
      </c>
      <c r="P101" s="169">
        <f t="shared" si="78"/>
        <v>0</v>
      </c>
      <c r="Q101" s="169">
        <f t="shared" si="78"/>
        <v>0</v>
      </c>
      <c r="R101" s="169">
        <f t="shared" si="78"/>
        <v>0</v>
      </c>
      <c r="S101" s="169">
        <f t="shared" si="78"/>
        <v>0</v>
      </c>
      <c r="T101" s="169">
        <f t="shared" si="79"/>
        <v>0</v>
      </c>
      <c r="U101" s="169">
        <f t="shared" si="79"/>
        <v>0</v>
      </c>
      <c r="V101" s="169">
        <f t="shared" si="79"/>
        <v>0</v>
      </c>
      <c r="W101" s="169">
        <f t="shared" si="79"/>
        <v>0</v>
      </c>
      <c r="X101" s="169">
        <f t="shared" si="79"/>
        <v>0</v>
      </c>
      <c r="Y101" s="169">
        <f t="shared" si="79"/>
        <v>0</v>
      </c>
      <c r="Z101" s="169">
        <f t="shared" si="79"/>
        <v>0</v>
      </c>
      <c r="AA101" s="169">
        <f t="shared" si="79"/>
        <v>0</v>
      </c>
      <c r="AB101" s="169">
        <f t="shared" si="79"/>
        <v>0</v>
      </c>
      <c r="AC101" s="169">
        <f t="shared" si="79"/>
        <v>0</v>
      </c>
      <c r="AD101" s="169">
        <f t="shared" si="80"/>
        <v>0</v>
      </c>
      <c r="AE101" s="169">
        <f t="shared" si="80"/>
        <v>0</v>
      </c>
      <c r="AF101" s="169">
        <f t="shared" si="80"/>
        <v>0</v>
      </c>
      <c r="AG101" s="169">
        <f t="shared" si="80"/>
        <v>0</v>
      </c>
      <c r="AH101" s="169">
        <f t="shared" si="80"/>
        <v>0</v>
      </c>
      <c r="AI101" s="169">
        <f t="shared" si="80"/>
        <v>0</v>
      </c>
      <c r="AJ101" s="169">
        <f t="shared" si="80"/>
        <v>0</v>
      </c>
      <c r="AK101" s="169">
        <f t="shared" si="80"/>
        <v>0</v>
      </c>
      <c r="AL101" s="169">
        <f t="shared" si="80"/>
        <v>0</v>
      </c>
      <c r="AM101" s="169">
        <f t="shared" si="80"/>
        <v>0</v>
      </c>
      <c r="AN101" s="169">
        <f t="shared" si="81"/>
        <v>0</v>
      </c>
      <c r="AO101" s="169">
        <f t="shared" si="81"/>
        <v>0</v>
      </c>
      <c r="AP101" s="169">
        <f t="shared" si="81"/>
        <v>0</v>
      </c>
      <c r="AQ101" s="169">
        <f t="shared" si="81"/>
        <v>0</v>
      </c>
      <c r="AR101" s="169">
        <f t="shared" si="81"/>
        <v>0</v>
      </c>
      <c r="AS101" s="169">
        <f t="shared" si="81"/>
        <v>0</v>
      </c>
      <c r="AT101" s="169">
        <f t="shared" si="81"/>
        <v>0</v>
      </c>
      <c r="AU101" s="169">
        <f t="shared" si="81"/>
        <v>0</v>
      </c>
      <c r="AV101" s="169">
        <f t="shared" si="81"/>
        <v>0</v>
      </c>
      <c r="AW101" s="169">
        <f t="shared" si="81"/>
        <v>0</v>
      </c>
      <c r="AX101" s="169">
        <f t="shared" si="82"/>
        <v>0</v>
      </c>
      <c r="AY101" s="169">
        <f t="shared" si="82"/>
        <v>0</v>
      </c>
      <c r="AZ101" s="169">
        <f t="shared" si="82"/>
        <v>0</v>
      </c>
      <c r="BA101" s="169">
        <f t="shared" si="82"/>
        <v>0</v>
      </c>
      <c r="BB101" s="169">
        <f t="shared" si="82"/>
        <v>0</v>
      </c>
      <c r="BC101" s="169">
        <f t="shared" si="82"/>
        <v>0</v>
      </c>
      <c r="BD101" s="169">
        <f t="shared" si="82"/>
        <v>0</v>
      </c>
      <c r="BE101" s="169">
        <f t="shared" si="82"/>
        <v>0</v>
      </c>
      <c r="BF101" s="169">
        <f t="shared" si="82"/>
        <v>0</v>
      </c>
      <c r="BG101" s="169">
        <f t="shared" si="82"/>
        <v>0</v>
      </c>
      <c r="BH101" s="169">
        <f t="shared" si="83"/>
        <v>0</v>
      </c>
      <c r="BI101" s="169">
        <f t="shared" si="83"/>
        <v>0</v>
      </c>
      <c r="BJ101" s="169">
        <f t="shared" si="83"/>
        <v>0</v>
      </c>
      <c r="BK101" s="169">
        <f t="shared" si="83"/>
        <v>0</v>
      </c>
      <c r="BL101" s="169">
        <f t="shared" si="83"/>
        <v>0</v>
      </c>
      <c r="BM101" s="169">
        <f t="shared" si="83"/>
        <v>0</v>
      </c>
      <c r="BN101" s="169">
        <f t="shared" si="83"/>
        <v>0</v>
      </c>
      <c r="BO101" s="169">
        <f t="shared" si="83"/>
        <v>0</v>
      </c>
      <c r="BP101" s="169">
        <f t="shared" si="83"/>
        <v>0</v>
      </c>
      <c r="BQ101" s="169">
        <f t="shared" si="83"/>
        <v>0</v>
      </c>
      <c r="BR101" s="169">
        <f t="shared" si="84"/>
        <v>0</v>
      </c>
      <c r="BS101" s="169">
        <f t="shared" si="84"/>
        <v>0</v>
      </c>
      <c r="BT101" s="169">
        <f t="shared" si="84"/>
        <v>0</v>
      </c>
      <c r="BU101" s="169">
        <f t="shared" si="84"/>
        <v>0</v>
      </c>
      <c r="BV101" s="169">
        <f t="shared" si="84"/>
        <v>0</v>
      </c>
      <c r="BW101" s="169">
        <f t="shared" si="84"/>
        <v>0</v>
      </c>
      <c r="BX101" s="169">
        <f t="shared" si="84"/>
        <v>0</v>
      </c>
      <c r="BY101" s="169">
        <f t="shared" si="84"/>
        <v>7.6270354496133175E-2</v>
      </c>
      <c r="BZ101" s="169">
        <f t="shared" si="84"/>
        <v>7.6270354496132425E-2</v>
      </c>
      <c r="CA101" s="169">
        <f t="shared" si="84"/>
        <v>7.6270354496131634E-2</v>
      </c>
      <c r="CB101" s="169">
        <f t="shared" si="85"/>
        <v>7.6270354496130885E-2</v>
      </c>
      <c r="CC101" s="169">
        <f t="shared" si="85"/>
        <v>7.6270354496130136E-2</v>
      </c>
      <c r="CD101" s="169">
        <f t="shared" si="85"/>
        <v>7.6270354496129358E-2</v>
      </c>
      <c r="CE101" s="169">
        <f t="shared" si="85"/>
        <v>7.6270354496128595E-2</v>
      </c>
      <c r="CF101" s="169">
        <f t="shared" si="85"/>
        <v>7.6270354496127846E-2</v>
      </c>
      <c r="CG101" s="169">
        <f t="shared" si="85"/>
        <v>7.6270354496127082E-2</v>
      </c>
      <c r="CH101" s="169">
        <f t="shared" si="85"/>
        <v>7.6270354496126305E-2</v>
      </c>
    </row>
    <row r="102" spans="3:86" s="36" customFormat="1" outlineLevel="1" x14ac:dyDescent="0.2">
      <c r="C102" s="38"/>
      <c r="E102" s="166"/>
      <c r="F102" s="61">
        <f>Ts_First_Fin_Yr-1+ROWS(F$35:F102)</f>
        <v>2091</v>
      </c>
      <c r="G102" s="175">
        <f t="shared" si="86"/>
        <v>50</v>
      </c>
      <c r="H102" s="171">
        <f t="shared" si="87"/>
        <v>3.7964528723867179</v>
      </c>
      <c r="I102" s="131">
        <f t="shared" si="88"/>
        <v>1E-14</v>
      </c>
      <c r="J102" s="169">
        <f t="shared" si="78"/>
        <v>0</v>
      </c>
      <c r="K102" s="169">
        <f t="shared" si="78"/>
        <v>0</v>
      </c>
      <c r="L102" s="169">
        <f t="shared" si="78"/>
        <v>0</v>
      </c>
      <c r="M102" s="169">
        <f t="shared" si="78"/>
        <v>0</v>
      </c>
      <c r="N102" s="169">
        <f t="shared" si="78"/>
        <v>0</v>
      </c>
      <c r="O102" s="169">
        <f t="shared" si="78"/>
        <v>0</v>
      </c>
      <c r="P102" s="169">
        <f t="shared" si="78"/>
        <v>0</v>
      </c>
      <c r="Q102" s="169">
        <f t="shared" si="78"/>
        <v>0</v>
      </c>
      <c r="R102" s="169">
        <f t="shared" si="78"/>
        <v>0</v>
      </c>
      <c r="S102" s="169">
        <f t="shared" si="78"/>
        <v>0</v>
      </c>
      <c r="T102" s="169">
        <f t="shared" si="79"/>
        <v>0</v>
      </c>
      <c r="U102" s="169">
        <f t="shared" si="79"/>
        <v>0</v>
      </c>
      <c r="V102" s="169">
        <f t="shared" si="79"/>
        <v>0</v>
      </c>
      <c r="W102" s="169">
        <f t="shared" si="79"/>
        <v>0</v>
      </c>
      <c r="X102" s="169">
        <f t="shared" si="79"/>
        <v>0</v>
      </c>
      <c r="Y102" s="169">
        <f t="shared" si="79"/>
        <v>0</v>
      </c>
      <c r="Z102" s="169">
        <f t="shared" si="79"/>
        <v>0</v>
      </c>
      <c r="AA102" s="169">
        <f t="shared" si="79"/>
        <v>0</v>
      </c>
      <c r="AB102" s="169">
        <f t="shared" si="79"/>
        <v>0</v>
      </c>
      <c r="AC102" s="169">
        <f t="shared" si="79"/>
        <v>0</v>
      </c>
      <c r="AD102" s="169">
        <f t="shared" si="80"/>
        <v>0</v>
      </c>
      <c r="AE102" s="169">
        <f t="shared" si="80"/>
        <v>0</v>
      </c>
      <c r="AF102" s="169">
        <f t="shared" si="80"/>
        <v>0</v>
      </c>
      <c r="AG102" s="169">
        <f t="shared" si="80"/>
        <v>0</v>
      </c>
      <c r="AH102" s="169">
        <f t="shared" si="80"/>
        <v>0</v>
      </c>
      <c r="AI102" s="169">
        <f t="shared" si="80"/>
        <v>0</v>
      </c>
      <c r="AJ102" s="169">
        <f t="shared" si="80"/>
        <v>0</v>
      </c>
      <c r="AK102" s="169">
        <f t="shared" si="80"/>
        <v>0</v>
      </c>
      <c r="AL102" s="169">
        <f t="shared" si="80"/>
        <v>0</v>
      </c>
      <c r="AM102" s="169">
        <f t="shared" si="80"/>
        <v>0</v>
      </c>
      <c r="AN102" s="169">
        <f t="shared" si="81"/>
        <v>0</v>
      </c>
      <c r="AO102" s="169">
        <f t="shared" si="81"/>
        <v>0</v>
      </c>
      <c r="AP102" s="169">
        <f t="shared" si="81"/>
        <v>0</v>
      </c>
      <c r="AQ102" s="169">
        <f t="shared" si="81"/>
        <v>0</v>
      </c>
      <c r="AR102" s="169">
        <f t="shared" si="81"/>
        <v>0</v>
      </c>
      <c r="AS102" s="169">
        <f t="shared" si="81"/>
        <v>0</v>
      </c>
      <c r="AT102" s="169">
        <f t="shared" si="81"/>
        <v>0</v>
      </c>
      <c r="AU102" s="169">
        <f t="shared" si="81"/>
        <v>0</v>
      </c>
      <c r="AV102" s="169">
        <f t="shared" si="81"/>
        <v>0</v>
      </c>
      <c r="AW102" s="169">
        <f t="shared" si="81"/>
        <v>0</v>
      </c>
      <c r="AX102" s="169">
        <f t="shared" si="82"/>
        <v>0</v>
      </c>
      <c r="AY102" s="169">
        <f t="shared" si="82"/>
        <v>0</v>
      </c>
      <c r="AZ102" s="169">
        <f t="shared" si="82"/>
        <v>0</v>
      </c>
      <c r="BA102" s="169">
        <f t="shared" si="82"/>
        <v>0</v>
      </c>
      <c r="BB102" s="169">
        <f t="shared" si="82"/>
        <v>0</v>
      </c>
      <c r="BC102" s="169">
        <f t="shared" si="82"/>
        <v>0</v>
      </c>
      <c r="BD102" s="169">
        <f t="shared" si="82"/>
        <v>0</v>
      </c>
      <c r="BE102" s="169">
        <f t="shared" si="82"/>
        <v>0</v>
      </c>
      <c r="BF102" s="169">
        <f t="shared" si="82"/>
        <v>0</v>
      </c>
      <c r="BG102" s="169">
        <f t="shared" si="82"/>
        <v>0</v>
      </c>
      <c r="BH102" s="169">
        <f t="shared" si="83"/>
        <v>0</v>
      </c>
      <c r="BI102" s="169">
        <f t="shared" si="83"/>
        <v>0</v>
      </c>
      <c r="BJ102" s="169">
        <f t="shared" si="83"/>
        <v>0</v>
      </c>
      <c r="BK102" s="169">
        <f t="shared" si="83"/>
        <v>0</v>
      </c>
      <c r="BL102" s="169">
        <f t="shared" si="83"/>
        <v>0</v>
      </c>
      <c r="BM102" s="169">
        <f t="shared" si="83"/>
        <v>0</v>
      </c>
      <c r="BN102" s="169">
        <f t="shared" si="83"/>
        <v>0</v>
      </c>
      <c r="BO102" s="169">
        <f t="shared" si="83"/>
        <v>0</v>
      </c>
      <c r="BP102" s="169">
        <f t="shared" si="83"/>
        <v>0</v>
      </c>
      <c r="BQ102" s="169">
        <f t="shared" si="83"/>
        <v>0</v>
      </c>
      <c r="BR102" s="169">
        <f t="shared" si="84"/>
        <v>0</v>
      </c>
      <c r="BS102" s="169">
        <f t="shared" si="84"/>
        <v>0</v>
      </c>
      <c r="BT102" s="169">
        <f t="shared" si="84"/>
        <v>0</v>
      </c>
      <c r="BU102" s="169">
        <f t="shared" si="84"/>
        <v>0</v>
      </c>
      <c r="BV102" s="169">
        <f t="shared" si="84"/>
        <v>0</v>
      </c>
      <c r="BW102" s="169">
        <f t="shared" si="84"/>
        <v>0</v>
      </c>
      <c r="BX102" s="169">
        <f t="shared" si="84"/>
        <v>0</v>
      </c>
      <c r="BY102" s="169">
        <f t="shared" si="84"/>
        <v>0</v>
      </c>
      <c r="BZ102" s="169">
        <f t="shared" si="84"/>
        <v>7.5989794406268768E-2</v>
      </c>
      <c r="CA102" s="169">
        <f t="shared" si="84"/>
        <v>7.5989794406268019E-2</v>
      </c>
      <c r="CB102" s="169">
        <f t="shared" si="85"/>
        <v>7.5989794406267241E-2</v>
      </c>
      <c r="CC102" s="169">
        <f t="shared" si="85"/>
        <v>7.5989794406266492E-2</v>
      </c>
      <c r="CD102" s="169">
        <f t="shared" si="85"/>
        <v>7.5989794406265729E-2</v>
      </c>
      <c r="CE102" s="169">
        <f t="shared" si="85"/>
        <v>7.5989794406264952E-2</v>
      </c>
      <c r="CF102" s="169">
        <f t="shared" si="85"/>
        <v>7.5989794406264202E-2</v>
      </c>
      <c r="CG102" s="169">
        <f t="shared" si="85"/>
        <v>7.5989794406263453E-2</v>
      </c>
      <c r="CH102" s="169">
        <f t="shared" si="85"/>
        <v>7.598979440626269E-2</v>
      </c>
    </row>
    <row r="103" spans="3:86" s="36" customFormat="1" outlineLevel="1" x14ac:dyDescent="0.2">
      <c r="C103" s="38"/>
      <c r="E103" s="166"/>
      <c r="F103" s="61">
        <f>Ts_First_Fin_Yr-1+ROWS(F$35:F103)</f>
        <v>2092</v>
      </c>
      <c r="G103" s="175">
        <f t="shared" si="86"/>
        <v>50</v>
      </c>
      <c r="H103" s="171">
        <f t="shared" si="87"/>
        <v>3.7699767093042555</v>
      </c>
      <c r="I103" s="131">
        <f t="shared" si="88"/>
        <v>1E-14</v>
      </c>
      <c r="J103" s="169">
        <f t="shared" si="78"/>
        <v>0</v>
      </c>
      <c r="K103" s="169">
        <f t="shared" si="78"/>
        <v>0</v>
      </c>
      <c r="L103" s="169">
        <f t="shared" si="78"/>
        <v>0</v>
      </c>
      <c r="M103" s="169">
        <f t="shared" si="78"/>
        <v>0</v>
      </c>
      <c r="N103" s="169">
        <f t="shared" si="78"/>
        <v>0</v>
      </c>
      <c r="O103" s="169">
        <f t="shared" si="78"/>
        <v>0</v>
      </c>
      <c r="P103" s="169">
        <f t="shared" si="78"/>
        <v>0</v>
      </c>
      <c r="Q103" s="169">
        <f t="shared" si="78"/>
        <v>0</v>
      </c>
      <c r="R103" s="169">
        <f t="shared" si="78"/>
        <v>0</v>
      </c>
      <c r="S103" s="169">
        <f t="shared" si="78"/>
        <v>0</v>
      </c>
      <c r="T103" s="169">
        <f t="shared" si="79"/>
        <v>0</v>
      </c>
      <c r="U103" s="169">
        <f t="shared" si="79"/>
        <v>0</v>
      </c>
      <c r="V103" s="169">
        <f t="shared" si="79"/>
        <v>0</v>
      </c>
      <c r="W103" s="169">
        <f t="shared" si="79"/>
        <v>0</v>
      </c>
      <c r="X103" s="169">
        <f t="shared" si="79"/>
        <v>0</v>
      </c>
      <c r="Y103" s="169">
        <f t="shared" si="79"/>
        <v>0</v>
      </c>
      <c r="Z103" s="169">
        <f t="shared" si="79"/>
        <v>0</v>
      </c>
      <c r="AA103" s="169">
        <f t="shared" si="79"/>
        <v>0</v>
      </c>
      <c r="AB103" s="169">
        <f t="shared" si="79"/>
        <v>0</v>
      </c>
      <c r="AC103" s="169">
        <f t="shared" si="79"/>
        <v>0</v>
      </c>
      <c r="AD103" s="169">
        <f t="shared" si="80"/>
        <v>0</v>
      </c>
      <c r="AE103" s="169">
        <f t="shared" si="80"/>
        <v>0</v>
      </c>
      <c r="AF103" s="169">
        <f t="shared" si="80"/>
        <v>0</v>
      </c>
      <c r="AG103" s="169">
        <f t="shared" si="80"/>
        <v>0</v>
      </c>
      <c r="AH103" s="169">
        <f t="shared" si="80"/>
        <v>0</v>
      </c>
      <c r="AI103" s="169">
        <f t="shared" si="80"/>
        <v>0</v>
      </c>
      <c r="AJ103" s="169">
        <f t="shared" si="80"/>
        <v>0</v>
      </c>
      <c r="AK103" s="169">
        <f t="shared" si="80"/>
        <v>0</v>
      </c>
      <c r="AL103" s="169">
        <f t="shared" si="80"/>
        <v>0</v>
      </c>
      <c r="AM103" s="169">
        <f t="shared" si="80"/>
        <v>0</v>
      </c>
      <c r="AN103" s="169">
        <f t="shared" si="81"/>
        <v>0</v>
      </c>
      <c r="AO103" s="169">
        <f t="shared" si="81"/>
        <v>0</v>
      </c>
      <c r="AP103" s="169">
        <f t="shared" si="81"/>
        <v>0</v>
      </c>
      <c r="AQ103" s="169">
        <f t="shared" si="81"/>
        <v>0</v>
      </c>
      <c r="AR103" s="169">
        <f t="shared" si="81"/>
        <v>0</v>
      </c>
      <c r="AS103" s="169">
        <f t="shared" si="81"/>
        <v>0</v>
      </c>
      <c r="AT103" s="169">
        <f t="shared" si="81"/>
        <v>0</v>
      </c>
      <c r="AU103" s="169">
        <f t="shared" si="81"/>
        <v>0</v>
      </c>
      <c r="AV103" s="169">
        <f t="shared" si="81"/>
        <v>0</v>
      </c>
      <c r="AW103" s="169">
        <f t="shared" si="81"/>
        <v>0</v>
      </c>
      <c r="AX103" s="169">
        <f t="shared" si="82"/>
        <v>0</v>
      </c>
      <c r="AY103" s="169">
        <f t="shared" si="82"/>
        <v>0</v>
      </c>
      <c r="AZ103" s="169">
        <f t="shared" si="82"/>
        <v>0</v>
      </c>
      <c r="BA103" s="169">
        <f t="shared" si="82"/>
        <v>0</v>
      </c>
      <c r="BB103" s="169">
        <f t="shared" si="82"/>
        <v>0</v>
      </c>
      <c r="BC103" s="169">
        <f t="shared" si="82"/>
        <v>0</v>
      </c>
      <c r="BD103" s="169">
        <f t="shared" si="82"/>
        <v>0</v>
      </c>
      <c r="BE103" s="169">
        <f t="shared" si="82"/>
        <v>0</v>
      </c>
      <c r="BF103" s="169">
        <f t="shared" si="82"/>
        <v>0</v>
      </c>
      <c r="BG103" s="169">
        <f t="shared" si="82"/>
        <v>0</v>
      </c>
      <c r="BH103" s="169">
        <f t="shared" si="83"/>
        <v>0</v>
      </c>
      <c r="BI103" s="169">
        <f t="shared" si="83"/>
        <v>0</v>
      </c>
      <c r="BJ103" s="169">
        <f t="shared" si="83"/>
        <v>0</v>
      </c>
      <c r="BK103" s="169">
        <f t="shared" si="83"/>
        <v>0</v>
      </c>
      <c r="BL103" s="169">
        <f t="shared" si="83"/>
        <v>0</v>
      </c>
      <c r="BM103" s="169">
        <f t="shared" si="83"/>
        <v>0</v>
      </c>
      <c r="BN103" s="169">
        <f t="shared" si="83"/>
        <v>0</v>
      </c>
      <c r="BO103" s="169">
        <f t="shared" si="83"/>
        <v>0</v>
      </c>
      <c r="BP103" s="169">
        <f t="shared" si="83"/>
        <v>0</v>
      </c>
      <c r="BQ103" s="169">
        <f t="shared" si="83"/>
        <v>0</v>
      </c>
      <c r="BR103" s="169">
        <f t="shared" si="84"/>
        <v>0</v>
      </c>
      <c r="BS103" s="169">
        <f t="shared" si="84"/>
        <v>0</v>
      </c>
      <c r="BT103" s="169">
        <f t="shared" si="84"/>
        <v>0</v>
      </c>
      <c r="BU103" s="169">
        <f t="shared" si="84"/>
        <v>0</v>
      </c>
      <c r="BV103" s="169">
        <f t="shared" si="84"/>
        <v>0</v>
      </c>
      <c r="BW103" s="169">
        <f t="shared" si="84"/>
        <v>0</v>
      </c>
      <c r="BX103" s="169">
        <f t="shared" si="84"/>
        <v>0</v>
      </c>
      <c r="BY103" s="169">
        <f t="shared" si="84"/>
        <v>0</v>
      </c>
      <c r="BZ103" s="169">
        <f t="shared" si="84"/>
        <v>0</v>
      </c>
      <c r="CA103" s="169">
        <f t="shared" si="84"/>
        <v>7.5459847569858199E-2</v>
      </c>
      <c r="CB103" s="169">
        <f t="shared" si="85"/>
        <v>7.5459847569857449E-2</v>
      </c>
      <c r="CC103" s="169">
        <f t="shared" si="85"/>
        <v>7.5459847569856672E-2</v>
      </c>
      <c r="CD103" s="169">
        <f t="shared" si="85"/>
        <v>7.5459847569855937E-2</v>
      </c>
      <c r="CE103" s="169">
        <f t="shared" si="85"/>
        <v>7.5459847569855187E-2</v>
      </c>
      <c r="CF103" s="169">
        <f t="shared" si="85"/>
        <v>7.545984756985441E-2</v>
      </c>
      <c r="CG103" s="169">
        <f t="shared" si="85"/>
        <v>7.5459847569853675E-2</v>
      </c>
      <c r="CH103" s="169">
        <f t="shared" si="85"/>
        <v>7.5459847569852925E-2</v>
      </c>
    </row>
    <row r="104" spans="3:86" s="36" customFormat="1" outlineLevel="1" x14ac:dyDescent="0.2">
      <c r="C104" s="38"/>
      <c r="E104" s="166"/>
      <c r="F104" s="61">
        <f>Ts_First_Fin_Yr-1+ROWS(F$35:F104)</f>
        <v>2093</v>
      </c>
      <c r="G104" s="175">
        <f t="shared" si="86"/>
        <v>50</v>
      </c>
      <c r="H104" s="171">
        <f t="shared" si="87"/>
        <v>3.7590747597997121</v>
      </c>
      <c r="I104" s="131">
        <f t="shared" si="88"/>
        <v>1E-14</v>
      </c>
      <c r="J104" s="169">
        <f t="shared" si="78"/>
        <v>0</v>
      </c>
      <c r="K104" s="169">
        <f t="shared" si="78"/>
        <v>0</v>
      </c>
      <c r="L104" s="169">
        <f t="shared" si="78"/>
        <v>0</v>
      </c>
      <c r="M104" s="169">
        <f t="shared" si="78"/>
        <v>0</v>
      </c>
      <c r="N104" s="169">
        <f t="shared" si="78"/>
        <v>0</v>
      </c>
      <c r="O104" s="169">
        <f t="shared" si="78"/>
        <v>0</v>
      </c>
      <c r="P104" s="169">
        <f t="shared" si="78"/>
        <v>0</v>
      </c>
      <c r="Q104" s="169">
        <f t="shared" si="78"/>
        <v>0</v>
      </c>
      <c r="R104" s="169">
        <f t="shared" si="78"/>
        <v>0</v>
      </c>
      <c r="S104" s="169">
        <f t="shared" si="78"/>
        <v>0</v>
      </c>
      <c r="T104" s="169">
        <f t="shared" si="79"/>
        <v>0</v>
      </c>
      <c r="U104" s="169">
        <f t="shared" si="79"/>
        <v>0</v>
      </c>
      <c r="V104" s="169">
        <f t="shared" si="79"/>
        <v>0</v>
      </c>
      <c r="W104" s="169">
        <f t="shared" si="79"/>
        <v>0</v>
      </c>
      <c r="X104" s="169">
        <f t="shared" si="79"/>
        <v>0</v>
      </c>
      <c r="Y104" s="169">
        <f t="shared" si="79"/>
        <v>0</v>
      </c>
      <c r="Z104" s="169">
        <f t="shared" si="79"/>
        <v>0</v>
      </c>
      <c r="AA104" s="169">
        <f t="shared" si="79"/>
        <v>0</v>
      </c>
      <c r="AB104" s="169">
        <f t="shared" si="79"/>
        <v>0</v>
      </c>
      <c r="AC104" s="169">
        <f t="shared" si="79"/>
        <v>0</v>
      </c>
      <c r="AD104" s="169">
        <f t="shared" si="80"/>
        <v>0</v>
      </c>
      <c r="AE104" s="169">
        <f t="shared" si="80"/>
        <v>0</v>
      </c>
      <c r="AF104" s="169">
        <f t="shared" si="80"/>
        <v>0</v>
      </c>
      <c r="AG104" s="169">
        <f t="shared" si="80"/>
        <v>0</v>
      </c>
      <c r="AH104" s="169">
        <f t="shared" si="80"/>
        <v>0</v>
      </c>
      <c r="AI104" s="169">
        <f t="shared" si="80"/>
        <v>0</v>
      </c>
      <c r="AJ104" s="169">
        <f t="shared" si="80"/>
        <v>0</v>
      </c>
      <c r="AK104" s="169">
        <f t="shared" si="80"/>
        <v>0</v>
      </c>
      <c r="AL104" s="169">
        <f t="shared" si="80"/>
        <v>0</v>
      </c>
      <c r="AM104" s="169">
        <f t="shared" si="80"/>
        <v>0</v>
      </c>
      <c r="AN104" s="169">
        <f t="shared" si="81"/>
        <v>0</v>
      </c>
      <c r="AO104" s="169">
        <f t="shared" si="81"/>
        <v>0</v>
      </c>
      <c r="AP104" s="169">
        <f t="shared" si="81"/>
        <v>0</v>
      </c>
      <c r="AQ104" s="169">
        <f t="shared" si="81"/>
        <v>0</v>
      </c>
      <c r="AR104" s="169">
        <f t="shared" si="81"/>
        <v>0</v>
      </c>
      <c r="AS104" s="169">
        <f t="shared" si="81"/>
        <v>0</v>
      </c>
      <c r="AT104" s="169">
        <f t="shared" si="81"/>
        <v>0</v>
      </c>
      <c r="AU104" s="169">
        <f t="shared" si="81"/>
        <v>0</v>
      </c>
      <c r="AV104" s="169">
        <f t="shared" si="81"/>
        <v>0</v>
      </c>
      <c r="AW104" s="169">
        <f t="shared" si="81"/>
        <v>0</v>
      </c>
      <c r="AX104" s="169">
        <f t="shared" si="82"/>
        <v>0</v>
      </c>
      <c r="AY104" s="169">
        <f t="shared" si="82"/>
        <v>0</v>
      </c>
      <c r="AZ104" s="169">
        <f t="shared" si="82"/>
        <v>0</v>
      </c>
      <c r="BA104" s="169">
        <f t="shared" si="82"/>
        <v>0</v>
      </c>
      <c r="BB104" s="169">
        <f t="shared" si="82"/>
        <v>0</v>
      </c>
      <c r="BC104" s="169">
        <f t="shared" si="82"/>
        <v>0</v>
      </c>
      <c r="BD104" s="169">
        <f t="shared" si="82"/>
        <v>0</v>
      </c>
      <c r="BE104" s="169">
        <f t="shared" si="82"/>
        <v>0</v>
      </c>
      <c r="BF104" s="169">
        <f t="shared" si="82"/>
        <v>0</v>
      </c>
      <c r="BG104" s="169">
        <f t="shared" si="82"/>
        <v>0</v>
      </c>
      <c r="BH104" s="169">
        <f t="shared" si="83"/>
        <v>0</v>
      </c>
      <c r="BI104" s="169">
        <f t="shared" si="83"/>
        <v>0</v>
      </c>
      <c r="BJ104" s="169">
        <f t="shared" si="83"/>
        <v>0</v>
      </c>
      <c r="BK104" s="169">
        <f t="shared" si="83"/>
        <v>0</v>
      </c>
      <c r="BL104" s="169">
        <f t="shared" si="83"/>
        <v>0</v>
      </c>
      <c r="BM104" s="169">
        <f t="shared" si="83"/>
        <v>0</v>
      </c>
      <c r="BN104" s="169">
        <f t="shared" si="83"/>
        <v>0</v>
      </c>
      <c r="BO104" s="169">
        <f t="shared" si="83"/>
        <v>0</v>
      </c>
      <c r="BP104" s="169">
        <f t="shared" si="83"/>
        <v>0</v>
      </c>
      <c r="BQ104" s="169">
        <f t="shared" si="83"/>
        <v>0</v>
      </c>
      <c r="BR104" s="169">
        <f t="shared" si="84"/>
        <v>0</v>
      </c>
      <c r="BS104" s="169">
        <f t="shared" si="84"/>
        <v>0</v>
      </c>
      <c r="BT104" s="169">
        <f t="shared" si="84"/>
        <v>0</v>
      </c>
      <c r="BU104" s="169">
        <f t="shared" si="84"/>
        <v>0</v>
      </c>
      <c r="BV104" s="169">
        <f t="shared" si="84"/>
        <v>0</v>
      </c>
      <c r="BW104" s="169">
        <f t="shared" si="84"/>
        <v>0</v>
      </c>
      <c r="BX104" s="169">
        <f t="shared" si="84"/>
        <v>0</v>
      </c>
      <c r="BY104" s="169">
        <f t="shared" si="84"/>
        <v>0</v>
      </c>
      <c r="BZ104" s="169">
        <f t="shared" si="84"/>
        <v>0</v>
      </c>
      <c r="CA104" s="169">
        <f t="shared" si="84"/>
        <v>0</v>
      </c>
      <c r="CB104" s="169">
        <f t="shared" si="85"/>
        <v>7.5241634166630308E-2</v>
      </c>
      <c r="CC104" s="169">
        <f t="shared" si="85"/>
        <v>7.5241634166629573E-2</v>
      </c>
      <c r="CD104" s="169">
        <f t="shared" si="85"/>
        <v>7.5241634166628796E-2</v>
      </c>
      <c r="CE104" s="169">
        <f t="shared" si="85"/>
        <v>7.524163416662806E-2</v>
      </c>
      <c r="CF104" s="169">
        <f t="shared" si="85"/>
        <v>7.5241634166627311E-2</v>
      </c>
      <c r="CG104" s="169">
        <f t="shared" si="85"/>
        <v>7.5241634166626548E-2</v>
      </c>
      <c r="CH104" s="169">
        <f t="shared" si="85"/>
        <v>7.5241634166625798E-2</v>
      </c>
    </row>
    <row r="105" spans="3:86" s="36" customFormat="1" outlineLevel="1" x14ac:dyDescent="0.2">
      <c r="C105" s="38"/>
      <c r="E105" s="166"/>
      <c r="F105" s="61">
        <f>Ts_First_Fin_Yr-1+ROWS(F$35:F105)</f>
        <v>2094</v>
      </c>
      <c r="G105" s="175">
        <f t="shared" si="86"/>
        <v>50</v>
      </c>
      <c r="H105" s="171">
        <f t="shared" si="87"/>
        <v>3.7325985967172497</v>
      </c>
      <c r="I105" s="131">
        <f t="shared" si="88"/>
        <v>1E-14</v>
      </c>
      <c r="J105" s="169">
        <f t="shared" ref="J105:S111" si="89">IF($F105&gt;=J$9,0,IF(J$9&lt;=($F105+$G105),(1-$I105)^(J$9-$F105-1)*$I105/(1-(1-$I105)^$G105),0)*$H105)</f>
        <v>0</v>
      </c>
      <c r="K105" s="169">
        <f t="shared" si="89"/>
        <v>0</v>
      </c>
      <c r="L105" s="169">
        <f t="shared" si="89"/>
        <v>0</v>
      </c>
      <c r="M105" s="169">
        <f t="shared" si="89"/>
        <v>0</v>
      </c>
      <c r="N105" s="169">
        <f t="shared" si="89"/>
        <v>0</v>
      </c>
      <c r="O105" s="169">
        <f t="shared" si="89"/>
        <v>0</v>
      </c>
      <c r="P105" s="169">
        <f t="shared" si="89"/>
        <v>0</v>
      </c>
      <c r="Q105" s="169">
        <f t="shared" si="89"/>
        <v>0</v>
      </c>
      <c r="R105" s="169">
        <f t="shared" si="89"/>
        <v>0</v>
      </c>
      <c r="S105" s="169">
        <f t="shared" si="89"/>
        <v>0</v>
      </c>
      <c r="T105" s="169">
        <f t="shared" ref="T105:AC111" si="90">IF($F105&gt;=T$9,0,IF(T$9&lt;=($F105+$G105),(1-$I105)^(T$9-$F105-1)*$I105/(1-(1-$I105)^$G105),0)*$H105)</f>
        <v>0</v>
      </c>
      <c r="U105" s="169">
        <f t="shared" si="90"/>
        <v>0</v>
      </c>
      <c r="V105" s="169">
        <f t="shared" si="90"/>
        <v>0</v>
      </c>
      <c r="W105" s="169">
        <f t="shared" si="90"/>
        <v>0</v>
      </c>
      <c r="X105" s="169">
        <f t="shared" si="90"/>
        <v>0</v>
      </c>
      <c r="Y105" s="169">
        <f t="shared" si="90"/>
        <v>0</v>
      </c>
      <c r="Z105" s="169">
        <f t="shared" si="90"/>
        <v>0</v>
      </c>
      <c r="AA105" s="169">
        <f t="shared" si="90"/>
        <v>0</v>
      </c>
      <c r="AB105" s="169">
        <f t="shared" si="90"/>
        <v>0</v>
      </c>
      <c r="AC105" s="169">
        <f t="shared" si="90"/>
        <v>0</v>
      </c>
      <c r="AD105" s="169">
        <f t="shared" ref="AD105:AM111" si="91">IF($F105&gt;=AD$9,0,IF(AD$9&lt;=($F105+$G105),(1-$I105)^(AD$9-$F105-1)*$I105/(1-(1-$I105)^$G105),0)*$H105)</f>
        <v>0</v>
      </c>
      <c r="AE105" s="169">
        <f t="shared" si="91"/>
        <v>0</v>
      </c>
      <c r="AF105" s="169">
        <f t="shared" si="91"/>
        <v>0</v>
      </c>
      <c r="AG105" s="169">
        <f t="shared" si="91"/>
        <v>0</v>
      </c>
      <c r="AH105" s="169">
        <f t="shared" si="91"/>
        <v>0</v>
      </c>
      <c r="AI105" s="169">
        <f t="shared" si="91"/>
        <v>0</v>
      </c>
      <c r="AJ105" s="169">
        <f t="shared" si="91"/>
        <v>0</v>
      </c>
      <c r="AK105" s="169">
        <f t="shared" si="91"/>
        <v>0</v>
      </c>
      <c r="AL105" s="169">
        <f t="shared" si="91"/>
        <v>0</v>
      </c>
      <c r="AM105" s="169">
        <f t="shared" si="91"/>
        <v>0</v>
      </c>
      <c r="AN105" s="169">
        <f t="shared" ref="AN105:AW111" si="92">IF($F105&gt;=AN$9,0,IF(AN$9&lt;=($F105+$G105),(1-$I105)^(AN$9-$F105-1)*$I105/(1-(1-$I105)^$G105),0)*$H105)</f>
        <v>0</v>
      </c>
      <c r="AO105" s="169">
        <f t="shared" si="92"/>
        <v>0</v>
      </c>
      <c r="AP105" s="169">
        <f t="shared" si="92"/>
        <v>0</v>
      </c>
      <c r="AQ105" s="169">
        <f t="shared" si="92"/>
        <v>0</v>
      </c>
      <c r="AR105" s="169">
        <f t="shared" si="92"/>
        <v>0</v>
      </c>
      <c r="AS105" s="169">
        <f t="shared" si="92"/>
        <v>0</v>
      </c>
      <c r="AT105" s="169">
        <f t="shared" si="92"/>
        <v>0</v>
      </c>
      <c r="AU105" s="169">
        <f t="shared" si="92"/>
        <v>0</v>
      </c>
      <c r="AV105" s="169">
        <f t="shared" si="92"/>
        <v>0</v>
      </c>
      <c r="AW105" s="169">
        <f t="shared" si="92"/>
        <v>0</v>
      </c>
      <c r="AX105" s="169">
        <f t="shared" ref="AX105:BG111" si="93">IF($F105&gt;=AX$9,0,IF(AX$9&lt;=($F105+$G105),(1-$I105)^(AX$9-$F105-1)*$I105/(1-(1-$I105)^$G105),0)*$H105)</f>
        <v>0</v>
      </c>
      <c r="AY105" s="169">
        <f t="shared" si="93"/>
        <v>0</v>
      </c>
      <c r="AZ105" s="169">
        <f t="shared" si="93"/>
        <v>0</v>
      </c>
      <c r="BA105" s="169">
        <f t="shared" si="93"/>
        <v>0</v>
      </c>
      <c r="BB105" s="169">
        <f t="shared" si="93"/>
        <v>0</v>
      </c>
      <c r="BC105" s="169">
        <f t="shared" si="93"/>
        <v>0</v>
      </c>
      <c r="BD105" s="169">
        <f t="shared" si="93"/>
        <v>0</v>
      </c>
      <c r="BE105" s="169">
        <f t="shared" si="93"/>
        <v>0</v>
      </c>
      <c r="BF105" s="169">
        <f t="shared" si="93"/>
        <v>0</v>
      </c>
      <c r="BG105" s="169">
        <f t="shared" si="93"/>
        <v>0</v>
      </c>
      <c r="BH105" s="169">
        <f t="shared" ref="BH105:BQ111" si="94">IF($F105&gt;=BH$9,0,IF(BH$9&lt;=($F105+$G105),(1-$I105)^(BH$9-$F105-1)*$I105/(1-(1-$I105)^$G105),0)*$H105)</f>
        <v>0</v>
      </c>
      <c r="BI105" s="169">
        <f t="shared" si="94"/>
        <v>0</v>
      </c>
      <c r="BJ105" s="169">
        <f t="shared" si="94"/>
        <v>0</v>
      </c>
      <c r="BK105" s="169">
        <f t="shared" si="94"/>
        <v>0</v>
      </c>
      <c r="BL105" s="169">
        <f t="shared" si="94"/>
        <v>0</v>
      </c>
      <c r="BM105" s="169">
        <f t="shared" si="94"/>
        <v>0</v>
      </c>
      <c r="BN105" s="169">
        <f t="shared" si="94"/>
        <v>0</v>
      </c>
      <c r="BO105" s="169">
        <f t="shared" si="94"/>
        <v>0</v>
      </c>
      <c r="BP105" s="169">
        <f t="shared" si="94"/>
        <v>0</v>
      </c>
      <c r="BQ105" s="169">
        <f t="shared" si="94"/>
        <v>0</v>
      </c>
      <c r="BR105" s="169">
        <f t="shared" ref="BR105:CA111" si="95">IF($F105&gt;=BR$9,0,IF(BR$9&lt;=($F105+$G105),(1-$I105)^(BR$9-$F105-1)*$I105/(1-(1-$I105)^$G105),0)*$H105)</f>
        <v>0</v>
      </c>
      <c r="BS105" s="169">
        <f t="shared" si="95"/>
        <v>0</v>
      </c>
      <c r="BT105" s="169">
        <f t="shared" si="95"/>
        <v>0</v>
      </c>
      <c r="BU105" s="169">
        <f t="shared" si="95"/>
        <v>0</v>
      </c>
      <c r="BV105" s="169">
        <f t="shared" si="95"/>
        <v>0</v>
      </c>
      <c r="BW105" s="169">
        <f t="shared" si="95"/>
        <v>0</v>
      </c>
      <c r="BX105" s="169">
        <f t="shared" si="95"/>
        <v>0</v>
      </c>
      <c r="BY105" s="169">
        <f t="shared" si="95"/>
        <v>0</v>
      </c>
      <c r="BZ105" s="169">
        <f t="shared" si="95"/>
        <v>0</v>
      </c>
      <c r="CA105" s="169">
        <f t="shared" si="95"/>
        <v>0</v>
      </c>
      <c r="CB105" s="169">
        <f t="shared" ref="CB105:CH111" si="96">IF($F105&gt;=CB$9,0,IF(CB$9&lt;=($F105+$G105),(1-$I105)^(CB$9-$F105-1)*$I105/(1-(1-$I105)^$G105),0)*$H105)</f>
        <v>0</v>
      </c>
      <c r="CC105" s="169">
        <f t="shared" si="96"/>
        <v>7.4711687330219739E-2</v>
      </c>
      <c r="CD105" s="169">
        <f t="shared" si="96"/>
        <v>7.4711687330219004E-2</v>
      </c>
      <c r="CE105" s="169">
        <f t="shared" si="96"/>
        <v>7.471168733021824E-2</v>
      </c>
      <c r="CF105" s="169">
        <f t="shared" si="96"/>
        <v>7.4711687330217505E-2</v>
      </c>
      <c r="CG105" s="169">
        <f t="shared" si="96"/>
        <v>7.4711687330216769E-2</v>
      </c>
      <c r="CH105" s="169">
        <f t="shared" si="96"/>
        <v>7.4711687330216006E-2</v>
      </c>
    </row>
    <row r="106" spans="3:86" s="36" customFormat="1" outlineLevel="1" x14ac:dyDescent="0.2">
      <c r="C106" s="38"/>
      <c r="E106" s="166"/>
      <c r="F106" s="61">
        <f>Ts_First_Fin_Yr-1+ROWS(F$35:F106)</f>
        <v>2095</v>
      </c>
      <c r="G106" s="175">
        <f t="shared" si="86"/>
        <v>50</v>
      </c>
      <c r="H106" s="171">
        <f t="shared" si="87"/>
        <v>3.7061224336347878</v>
      </c>
      <c r="I106" s="131">
        <f t="shared" si="88"/>
        <v>1E-14</v>
      </c>
      <c r="J106" s="169">
        <f t="shared" si="89"/>
        <v>0</v>
      </c>
      <c r="K106" s="169">
        <f t="shared" si="89"/>
        <v>0</v>
      </c>
      <c r="L106" s="169">
        <f t="shared" si="89"/>
        <v>0</v>
      </c>
      <c r="M106" s="169">
        <f t="shared" si="89"/>
        <v>0</v>
      </c>
      <c r="N106" s="169">
        <f t="shared" si="89"/>
        <v>0</v>
      </c>
      <c r="O106" s="169">
        <f t="shared" si="89"/>
        <v>0</v>
      </c>
      <c r="P106" s="169">
        <f t="shared" si="89"/>
        <v>0</v>
      </c>
      <c r="Q106" s="169">
        <f t="shared" si="89"/>
        <v>0</v>
      </c>
      <c r="R106" s="169">
        <f t="shared" si="89"/>
        <v>0</v>
      </c>
      <c r="S106" s="169">
        <f t="shared" si="89"/>
        <v>0</v>
      </c>
      <c r="T106" s="169">
        <f t="shared" si="90"/>
        <v>0</v>
      </c>
      <c r="U106" s="169">
        <f t="shared" si="90"/>
        <v>0</v>
      </c>
      <c r="V106" s="169">
        <f t="shared" si="90"/>
        <v>0</v>
      </c>
      <c r="W106" s="169">
        <f t="shared" si="90"/>
        <v>0</v>
      </c>
      <c r="X106" s="169">
        <f t="shared" si="90"/>
        <v>0</v>
      </c>
      <c r="Y106" s="169">
        <f t="shared" si="90"/>
        <v>0</v>
      </c>
      <c r="Z106" s="169">
        <f t="shared" si="90"/>
        <v>0</v>
      </c>
      <c r="AA106" s="169">
        <f t="shared" si="90"/>
        <v>0</v>
      </c>
      <c r="AB106" s="169">
        <f t="shared" si="90"/>
        <v>0</v>
      </c>
      <c r="AC106" s="169">
        <f t="shared" si="90"/>
        <v>0</v>
      </c>
      <c r="AD106" s="169">
        <f t="shared" si="91"/>
        <v>0</v>
      </c>
      <c r="AE106" s="169">
        <f t="shared" si="91"/>
        <v>0</v>
      </c>
      <c r="AF106" s="169">
        <f t="shared" si="91"/>
        <v>0</v>
      </c>
      <c r="AG106" s="169">
        <f t="shared" si="91"/>
        <v>0</v>
      </c>
      <c r="AH106" s="169">
        <f t="shared" si="91"/>
        <v>0</v>
      </c>
      <c r="AI106" s="169">
        <f t="shared" si="91"/>
        <v>0</v>
      </c>
      <c r="AJ106" s="169">
        <f t="shared" si="91"/>
        <v>0</v>
      </c>
      <c r="AK106" s="169">
        <f t="shared" si="91"/>
        <v>0</v>
      </c>
      <c r="AL106" s="169">
        <f t="shared" si="91"/>
        <v>0</v>
      </c>
      <c r="AM106" s="169">
        <f t="shared" si="91"/>
        <v>0</v>
      </c>
      <c r="AN106" s="169">
        <f t="shared" si="92"/>
        <v>0</v>
      </c>
      <c r="AO106" s="169">
        <f t="shared" si="92"/>
        <v>0</v>
      </c>
      <c r="AP106" s="169">
        <f t="shared" si="92"/>
        <v>0</v>
      </c>
      <c r="AQ106" s="169">
        <f t="shared" si="92"/>
        <v>0</v>
      </c>
      <c r="AR106" s="169">
        <f t="shared" si="92"/>
        <v>0</v>
      </c>
      <c r="AS106" s="169">
        <f t="shared" si="92"/>
        <v>0</v>
      </c>
      <c r="AT106" s="169">
        <f t="shared" si="92"/>
        <v>0</v>
      </c>
      <c r="AU106" s="169">
        <f t="shared" si="92"/>
        <v>0</v>
      </c>
      <c r="AV106" s="169">
        <f t="shared" si="92"/>
        <v>0</v>
      </c>
      <c r="AW106" s="169">
        <f t="shared" si="92"/>
        <v>0</v>
      </c>
      <c r="AX106" s="169">
        <f t="shared" si="93"/>
        <v>0</v>
      </c>
      <c r="AY106" s="169">
        <f t="shared" si="93"/>
        <v>0</v>
      </c>
      <c r="AZ106" s="169">
        <f t="shared" si="93"/>
        <v>0</v>
      </c>
      <c r="BA106" s="169">
        <f t="shared" si="93"/>
        <v>0</v>
      </c>
      <c r="BB106" s="169">
        <f t="shared" si="93"/>
        <v>0</v>
      </c>
      <c r="BC106" s="169">
        <f t="shared" si="93"/>
        <v>0</v>
      </c>
      <c r="BD106" s="169">
        <f t="shared" si="93"/>
        <v>0</v>
      </c>
      <c r="BE106" s="169">
        <f t="shared" si="93"/>
        <v>0</v>
      </c>
      <c r="BF106" s="169">
        <f t="shared" si="93"/>
        <v>0</v>
      </c>
      <c r="BG106" s="169">
        <f t="shared" si="93"/>
        <v>0</v>
      </c>
      <c r="BH106" s="169">
        <f t="shared" si="94"/>
        <v>0</v>
      </c>
      <c r="BI106" s="169">
        <f t="shared" si="94"/>
        <v>0</v>
      </c>
      <c r="BJ106" s="169">
        <f t="shared" si="94"/>
        <v>0</v>
      </c>
      <c r="BK106" s="169">
        <f t="shared" si="94"/>
        <v>0</v>
      </c>
      <c r="BL106" s="169">
        <f t="shared" si="94"/>
        <v>0</v>
      </c>
      <c r="BM106" s="169">
        <f t="shared" si="94"/>
        <v>0</v>
      </c>
      <c r="BN106" s="169">
        <f t="shared" si="94"/>
        <v>0</v>
      </c>
      <c r="BO106" s="169">
        <f t="shared" si="94"/>
        <v>0</v>
      </c>
      <c r="BP106" s="169">
        <f t="shared" si="94"/>
        <v>0</v>
      </c>
      <c r="BQ106" s="169">
        <f t="shared" si="94"/>
        <v>0</v>
      </c>
      <c r="BR106" s="169">
        <f t="shared" si="95"/>
        <v>0</v>
      </c>
      <c r="BS106" s="169">
        <f t="shared" si="95"/>
        <v>0</v>
      </c>
      <c r="BT106" s="169">
        <f t="shared" si="95"/>
        <v>0</v>
      </c>
      <c r="BU106" s="169">
        <f t="shared" si="95"/>
        <v>0</v>
      </c>
      <c r="BV106" s="169">
        <f t="shared" si="95"/>
        <v>0</v>
      </c>
      <c r="BW106" s="169">
        <f t="shared" si="95"/>
        <v>0</v>
      </c>
      <c r="BX106" s="169">
        <f t="shared" si="95"/>
        <v>0</v>
      </c>
      <c r="BY106" s="169">
        <f t="shared" si="95"/>
        <v>0</v>
      </c>
      <c r="BZ106" s="169">
        <f t="shared" si="95"/>
        <v>0</v>
      </c>
      <c r="CA106" s="169">
        <f t="shared" si="95"/>
        <v>0</v>
      </c>
      <c r="CB106" s="169">
        <f t="shared" si="96"/>
        <v>0</v>
      </c>
      <c r="CC106" s="169">
        <f t="shared" si="96"/>
        <v>0</v>
      </c>
      <c r="CD106" s="169">
        <f t="shared" si="96"/>
        <v>7.4181740493809184E-2</v>
      </c>
      <c r="CE106" s="169">
        <f t="shared" si="96"/>
        <v>7.4181740493808448E-2</v>
      </c>
      <c r="CF106" s="169">
        <f t="shared" si="96"/>
        <v>7.4181740493807685E-2</v>
      </c>
      <c r="CG106" s="169">
        <f t="shared" si="96"/>
        <v>7.4181740493806964E-2</v>
      </c>
      <c r="CH106" s="169">
        <f t="shared" si="96"/>
        <v>7.4181740493806228E-2</v>
      </c>
    </row>
    <row r="107" spans="3:86" s="36" customFormat="1" outlineLevel="1" x14ac:dyDescent="0.2">
      <c r="C107" s="38"/>
      <c r="E107" s="166"/>
      <c r="F107" s="61">
        <f>Ts_First_Fin_Yr-1+ROWS(F$35:F107)</f>
        <v>2096</v>
      </c>
      <c r="G107" s="175">
        <f t="shared" si="86"/>
        <v>50</v>
      </c>
      <c r="H107" s="171">
        <f t="shared" si="87"/>
        <v>3.6827611132679099</v>
      </c>
      <c r="I107" s="131">
        <f t="shared" si="88"/>
        <v>1E-14</v>
      </c>
      <c r="J107" s="169">
        <f t="shared" si="89"/>
        <v>0</v>
      </c>
      <c r="K107" s="169">
        <f t="shared" si="89"/>
        <v>0</v>
      </c>
      <c r="L107" s="169">
        <f t="shared" si="89"/>
        <v>0</v>
      </c>
      <c r="M107" s="169">
        <f t="shared" si="89"/>
        <v>0</v>
      </c>
      <c r="N107" s="169">
        <f t="shared" si="89"/>
        <v>0</v>
      </c>
      <c r="O107" s="169">
        <f t="shared" si="89"/>
        <v>0</v>
      </c>
      <c r="P107" s="169">
        <f t="shared" si="89"/>
        <v>0</v>
      </c>
      <c r="Q107" s="169">
        <f t="shared" si="89"/>
        <v>0</v>
      </c>
      <c r="R107" s="169">
        <f t="shared" si="89"/>
        <v>0</v>
      </c>
      <c r="S107" s="169">
        <f t="shared" si="89"/>
        <v>0</v>
      </c>
      <c r="T107" s="169">
        <f t="shared" si="90"/>
        <v>0</v>
      </c>
      <c r="U107" s="169">
        <f t="shared" si="90"/>
        <v>0</v>
      </c>
      <c r="V107" s="169">
        <f t="shared" si="90"/>
        <v>0</v>
      </c>
      <c r="W107" s="169">
        <f t="shared" si="90"/>
        <v>0</v>
      </c>
      <c r="X107" s="169">
        <f t="shared" si="90"/>
        <v>0</v>
      </c>
      <c r="Y107" s="169">
        <f t="shared" si="90"/>
        <v>0</v>
      </c>
      <c r="Z107" s="169">
        <f t="shared" si="90"/>
        <v>0</v>
      </c>
      <c r="AA107" s="169">
        <f t="shared" si="90"/>
        <v>0</v>
      </c>
      <c r="AB107" s="169">
        <f t="shared" si="90"/>
        <v>0</v>
      </c>
      <c r="AC107" s="169">
        <f t="shared" si="90"/>
        <v>0</v>
      </c>
      <c r="AD107" s="169">
        <f t="shared" si="91"/>
        <v>0</v>
      </c>
      <c r="AE107" s="169">
        <f t="shared" si="91"/>
        <v>0</v>
      </c>
      <c r="AF107" s="169">
        <f t="shared" si="91"/>
        <v>0</v>
      </c>
      <c r="AG107" s="169">
        <f t="shared" si="91"/>
        <v>0</v>
      </c>
      <c r="AH107" s="169">
        <f t="shared" si="91"/>
        <v>0</v>
      </c>
      <c r="AI107" s="169">
        <f t="shared" si="91"/>
        <v>0</v>
      </c>
      <c r="AJ107" s="169">
        <f t="shared" si="91"/>
        <v>0</v>
      </c>
      <c r="AK107" s="169">
        <f t="shared" si="91"/>
        <v>0</v>
      </c>
      <c r="AL107" s="169">
        <f t="shared" si="91"/>
        <v>0</v>
      </c>
      <c r="AM107" s="169">
        <f t="shared" si="91"/>
        <v>0</v>
      </c>
      <c r="AN107" s="169">
        <f t="shared" si="92"/>
        <v>0</v>
      </c>
      <c r="AO107" s="169">
        <f t="shared" si="92"/>
        <v>0</v>
      </c>
      <c r="AP107" s="169">
        <f t="shared" si="92"/>
        <v>0</v>
      </c>
      <c r="AQ107" s="169">
        <f t="shared" si="92"/>
        <v>0</v>
      </c>
      <c r="AR107" s="169">
        <f t="shared" si="92"/>
        <v>0</v>
      </c>
      <c r="AS107" s="169">
        <f t="shared" si="92"/>
        <v>0</v>
      </c>
      <c r="AT107" s="169">
        <f t="shared" si="92"/>
        <v>0</v>
      </c>
      <c r="AU107" s="169">
        <f t="shared" si="92"/>
        <v>0</v>
      </c>
      <c r="AV107" s="169">
        <f t="shared" si="92"/>
        <v>0</v>
      </c>
      <c r="AW107" s="169">
        <f t="shared" si="92"/>
        <v>0</v>
      </c>
      <c r="AX107" s="169">
        <f t="shared" si="93"/>
        <v>0</v>
      </c>
      <c r="AY107" s="169">
        <f t="shared" si="93"/>
        <v>0</v>
      </c>
      <c r="AZ107" s="169">
        <f t="shared" si="93"/>
        <v>0</v>
      </c>
      <c r="BA107" s="169">
        <f t="shared" si="93"/>
        <v>0</v>
      </c>
      <c r="BB107" s="169">
        <f t="shared" si="93"/>
        <v>0</v>
      </c>
      <c r="BC107" s="169">
        <f t="shared" si="93"/>
        <v>0</v>
      </c>
      <c r="BD107" s="169">
        <f t="shared" si="93"/>
        <v>0</v>
      </c>
      <c r="BE107" s="169">
        <f t="shared" si="93"/>
        <v>0</v>
      </c>
      <c r="BF107" s="169">
        <f t="shared" si="93"/>
        <v>0</v>
      </c>
      <c r="BG107" s="169">
        <f t="shared" si="93"/>
        <v>0</v>
      </c>
      <c r="BH107" s="169">
        <f t="shared" si="94"/>
        <v>0</v>
      </c>
      <c r="BI107" s="169">
        <f t="shared" si="94"/>
        <v>0</v>
      </c>
      <c r="BJ107" s="169">
        <f t="shared" si="94"/>
        <v>0</v>
      </c>
      <c r="BK107" s="169">
        <f t="shared" si="94"/>
        <v>0</v>
      </c>
      <c r="BL107" s="169">
        <f t="shared" si="94"/>
        <v>0</v>
      </c>
      <c r="BM107" s="169">
        <f t="shared" si="94"/>
        <v>0</v>
      </c>
      <c r="BN107" s="169">
        <f t="shared" si="94"/>
        <v>0</v>
      </c>
      <c r="BO107" s="169">
        <f t="shared" si="94"/>
        <v>0</v>
      </c>
      <c r="BP107" s="169">
        <f t="shared" si="94"/>
        <v>0</v>
      </c>
      <c r="BQ107" s="169">
        <f t="shared" si="94"/>
        <v>0</v>
      </c>
      <c r="BR107" s="169">
        <f t="shared" si="95"/>
        <v>0</v>
      </c>
      <c r="BS107" s="169">
        <f t="shared" si="95"/>
        <v>0</v>
      </c>
      <c r="BT107" s="169">
        <f t="shared" si="95"/>
        <v>0</v>
      </c>
      <c r="BU107" s="169">
        <f t="shared" si="95"/>
        <v>0</v>
      </c>
      <c r="BV107" s="169">
        <f t="shared" si="95"/>
        <v>0</v>
      </c>
      <c r="BW107" s="169">
        <f t="shared" si="95"/>
        <v>0</v>
      </c>
      <c r="BX107" s="169">
        <f t="shared" si="95"/>
        <v>0</v>
      </c>
      <c r="BY107" s="169">
        <f t="shared" si="95"/>
        <v>0</v>
      </c>
      <c r="BZ107" s="169">
        <f t="shared" si="95"/>
        <v>0</v>
      </c>
      <c r="CA107" s="169">
        <f t="shared" si="95"/>
        <v>0</v>
      </c>
      <c r="CB107" s="169">
        <f t="shared" si="96"/>
        <v>0</v>
      </c>
      <c r="CC107" s="169">
        <f t="shared" si="96"/>
        <v>0</v>
      </c>
      <c r="CD107" s="169">
        <f t="shared" si="96"/>
        <v>0</v>
      </c>
      <c r="CE107" s="169">
        <f t="shared" si="96"/>
        <v>7.3714140344035159E-2</v>
      </c>
      <c r="CF107" s="169">
        <f t="shared" si="96"/>
        <v>7.3714140344034437E-2</v>
      </c>
      <c r="CG107" s="169">
        <f t="shared" si="96"/>
        <v>7.3714140344033688E-2</v>
      </c>
      <c r="CH107" s="169">
        <f t="shared" si="96"/>
        <v>7.3714140344032952E-2</v>
      </c>
    </row>
    <row r="108" spans="3:86" s="36" customFormat="1" outlineLevel="1" x14ac:dyDescent="0.2">
      <c r="C108" s="38"/>
      <c r="E108" s="166"/>
      <c r="F108" s="61">
        <f>Ts_First_Fin_Yr-1+ROWS(F$35:F108)</f>
        <v>2097</v>
      </c>
      <c r="G108" s="175">
        <f t="shared" si="86"/>
        <v>50</v>
      </c>
      <c r="H108" s="171">
        <f t="shared" si="87"/>
        <v>3.6671868996899906</v>
      </c>
      <c r="I108" s="131">
        <f t="shared" si="88"/>
        <v>1E-14</v>
      </c>
      <c r="J108" s="169">
        <f t="shared" si="89"/>
        <v>0</v>
      </c>
      <c r="K108" s="169">
        <f t="shared" si="89"/>
        <v>0</v>
      </c>
      <c r="L108" s="169">
        <f t="shared" si="89"/>
        <v>0</v>
      </c>
      <c r="M108" s="169">
        <f t="shared" si="89"/>
        <v>0</v>
      </c>
      <c r="N108" s="169">
        <f t="shared" si="89"/>
        <v>0</v>
      </c>
      <c r="O108" s="169">
        <f t="shared" si="89"/>
        <v>0</v>
      </c>
      <c r="P108" s="169">
        <f t="shared" si="89"/>
        <v>0</v>
      </c>
      <c r="Q108" s="169">
        <f t="shared" si="89"/>
        <v>0</v>
      </c>
      <c r="R108" s="169">
        <f t="shared" si="89"/>
        <v>0</v>
      </c>
      <c r="S108" s="169">
        <f t="shared" si="89"/>
        <v>0</v>
      </c>
      <c r="T108" s="169">
        <f t="shared" si="90"/>
        <v>0</v>
      </c>
      <c r="U108" s="169">
        <f t="shared" si="90"/>
        <v>0</v>
      </c>
      <c r="V108" s="169">
        <f t="shared" si="90"/>
        <v>0</v>
      </c>
      <c r="W108" s="169">
        <f t="shared" si="90"/>
        <v>0</v>
      </c>
      <c r="X108" s="169">
        <f t="shared" si="90"/>
        <v>0</v>
      </c>
      <c r="Y108" s="169">
        <f t="shared" si="90"/>
        <v>0</v>
      </c>
      <c r="Z108" s="169">
        <f t="shared" si="90"/>
        <v>0</v>
      </c>
      <c r="AA108" s="169">
        <f t="shared" si="90"/>
        <v>0</v>
      </c>
      <c r="AB108" s="169">
        <f t="shared" si="90"/>
        <v>0</v>
      </c>
      <c r="AC108" s="169">
        <f t="shared" si="90"/>
        <v>0</v>
      </c>
      <c r="AD108" s="169">
        <f t="shared" si="91"/>
        <v>0</v>
      </c>
      <c r="AE108" s="169">
        <f t="shared" si="91"/>
        <v>0</v>
      </c>
      <c r="AF108" s="169">
        <f t="shared" si="91"/>
        <v>0</v>
      </c>
      <c r="AG108" s="169">
        <f t="shared" si="91"/>
        <v>0</v>
      </c>
      <c r="AH108" s="169">
        <f t="shared" si="91"/>
        <v>0</v>
      </c>
      <c r="AI108" s="169">
        <f t="shared" si="91"/>
        <v>0</v>
      </c>
      <c r="AJ108" s="169">
        <f t="shared" si="91"/>
        <v>0</v>
      </c>
      <c r="AK108" s="169">
        <f t="shared" si="91"/>
        <v>0</v>
      </c>
      <c r="AL108" s="169">
        <f t="shared" si="91"/>
        <v>0</v>
      </c>
      <c r="AM108" s="169">
        <f t="shared" si="91"/>
        <v>0</v>
      </c>
      <c r="AN108" s="169">
        <f t="shared" si="92"/>
        <v>0</v>
      </c>
      <c r="AO108" s="169">
        <f t="shared" si="92"/>
        <v>0</v>
      </c>
      <c r="AP108" s="169">
        <f t="shared" si="92"/>
        <v>0</v>
      </c>
      <c r="AQ108" s="169">
        <f t="shared" si="92"/>
        <v>0</v>
      </c>
      <c r="AR108" s="169">
        <f t="shared" si="92"/>
        <v>0</v>
      </c>
      <c r="AS108" s="169">
        <f t="shared" si="92"/>
        <v>0</v>
      </c>
      <c r="AT108" s="169">
        <f t="shared" si="92"/>
        <v>0</v>
      </c>
      <c r="AU108" s="169">
        <f t="shared" si="92"/>
        <v>0</v>
      </c>
      <c r="AV108" s="169">
        <f t="shared" si="92"/>
        <v>0</v>
      </c>
      <c r="AW108" s="169">
        <f t="shared" si="92"/>
        <v>0</v>
      </c>
      <c r="AX108" s="169">
        <f t="shared" si="93"/>
        <v>0</v>
      </c>
      <c r="AY108" s="169">
        <f t="shared" si="93"/>
        <v>0</v>
      </c>
      <c r="AZ108" s="169">
        <f t="shared" si="93"/>
        <v>0</v>
      </c>
      <c r="BA108" s="169">
        <f t="shared" si="93"/>
        <v>0</v>
      </c>
      <c r="BB108" s="169">
        <f t="shared" si="93"/>
        <v>0</v>
      </c>
      <c r="BC108" s="169">
        <f t="shared" si="93"/>
        <v>0</v>
      </c>
      <c r="BD108" s="169">
        <f t="shared" si="93"/>
        <v>0</v>
      </c>
      <c r="BE108" s="169">
        <f t="shared" si="93"/>
        <v>0</v>
      </c>
      <c r="BF108" s="169">
        <f t="shared" si="93"/>
        <v>0</v>
      </c>
      <c r="BG108" s="169">
        <f t="shared" si="93"/>
        <v>0</v>
      </c>
      <c r="BH108" s="169">
        <f t="shared" si="94"/>
        <v>0</v>
      </c>
      <c r="BI108" s="169">
        <f t="shared" si="94"/>
        <v>0</v>
      </c>
      <c r="BJ108" s="169">
        <f t="shared" si="94"/>
        <v>0</v>
      </c>
      <c r="BK108" s="169">
        <f t="shared" si="94"/>
        <v>0</v>
      </c>
      <c r="BL108" s="169">
        <f t="shared" si="94"/>
        <v>0</v>
      </c>
      <c r="BM108" s="169">
        <f t="shared" si="94"/>
        <v>0</v>
      </c>
      <c r="BN108" s="169">
        <f t="shared" si="94"/>
        <v>0</v>
      </c>
      <c r="BO108" s="169">
        <f t="shared" si="94"/>
        <v>0</v>
      </c>
      <c r="BP108" s="169">
        <f t="shared" si="94"/>
        <v>0</v>
      </c>
      <c r="BQ108" s="169">
        <f t="shared" si="94"/>
        <v>0</v>
      </c>
      <c r="BR108" s="169">
        <f t="shared" si="95"/>
        <v>0</v>
      </c>
      <c r="BS108" s="169">
        <f t="shared" si="95"/>
        <v>0</v>
      </c>
      <c r="BT108" s="169">
        <f t="shared" si="95"/>
        <v>0</v>
      </c>
      <c r="BU108" s="169">
        <f t="shared" si="95"/>
        <v>0</v>
      </c>
      <c r="BV108" s="169">
        <f t="shared" si="95"/>
        <v>0</v>
      </c>
      <c r="BW108" s="169">
        <f t="shared" si="95"/>
        <v>0</v>
      </c>
      <c r="BX108" s="169">
        <f t="shared" si="95"/>
        <v>0</v>
      </c>
      <c r="BY108" s="169">
        <f t="shared" si="95"/>
        <v>0</v>
      </c>
      <c r="BZ108" s="169">
        <f t="shared" si="95"/>
        <v>0</v>
      </c>
      <c r="CA108" s="169">
        <f t="shared" si="95"/>
        <v>0</v>
      </c>
      <c r="CB108" s="169">
        <f t="shared" si="96"/>
        <v>0</v>
      </c>
      <c r="CC108" s="169">
        <f t="shared" si="96"/>
        <v>0</v>
      </c>
      <c r="CD108" s="169">
        <f t="shared" si="96"/>
        <v>0</v>
      </c>
      <c r="CE108" s="169">
        <f t="shared" si="96"/>
        <v>0</v>
      </c>
      <c r="CF108" s="169">
        <f t="shared" si="96"/>
        <v>7.3402406910852466E-2</v>
      </c>
      <c r="CG108" s="169">
        <f t="shared" si="96"/>
        <v>7.3402406910851745E-2</v>
      </c>
      <c r="CH108" s="169">
        <f t="shared" si="96"/>
        <v>7.3402406910850995E-2</v>
      </c>
    </row>
    <row r="109" spans="3:86" s="36" customFormat="1" outlineLevel="1" x14ac:dyDescent="0.2">
      <c r="C109" s="38"/>
      <c r="E109" s="166"/>
      <c r="F109" s="61">
        <f>Ts_First_Fin_Yr-1+ROWS(F$35:F109)</f>
        <v>2098</v>
      </c>
      <c r="G109" s="175">
        <f t="shared" si="86"/>
        <v>50</v>
      </c>
      <c r="H109" s="171">
        <f t="shared" si="87"/>
        <v>3.634481051176361</v>
      </c>
      <c r="I109" s="131">
        <f t="shared" si="88"/>
        <v>1E-14</v>
      </c>
      <c r="J109" s="169">
        <f t="shared" si="89"/>
        <v>0</v>
      </c>
      <c r="K109" s="169">
        <f t="shared" si="89"/>
        <v>0</v>
      </c>
      <c r="L109" s="169">
        <f t="shared" si="89"/>
        <v>0</v>
      </c>
      <c r="M109" s="169">
        <f t="shared" si="89"/>
        <v>0</v>
      </c>
      <c r="N109" s="169">
        <f t="shared" si="89"/>
        <v>0</v>
      </c>
      <c r="O109" s="169">
        <f t="shared" si="89"/>
        <v>0</v>
      </c>
      <c r="P109" s="169">
        <f t="shared" si="89"/>
        <v>0</v>
      </c>
      <c r="Q109" s="169">
        <f t="shared" si="89"/>
        <v>0</v>
      </c>
      <c r="R109" s="169">
        <f t="shared" si="89"/>
        <v>0</v>
      </c>
      <c r="S109" s="169">
        <f t="shared" si="89"/>
        <v>0</v>
      </c>
      <c r="T109" s="169">
        <f t="shared" si="90"/>
        <v>0</v>
      </c>
      <c r="U109" s="169">
        <f t="shared" si="90"/>
        <v>0</v>
      </c>
      <c r="V109" s="169">
        <f t="shared" si="90"/>
        <v>0</v>
      </c>
      <c r="W109" s="169">
        <f t="shared" si="90"/>
        <v>0</v>
      </c>
      <c r="X109" s="169">
        <f t="shared" si="90"/>
        <v>0</v>
      </c>
      <c r="Y109" s="169">
        <f t="shared" si="90"/>
        <v>0</v>
      </c>
      <c r="Z109" s="169">
        <f t="shared" si="90"/>
        <v>0</v>
      </c>
      <c r="AA109" s="169">
        <f t="shared" si="90"/>
        <v>0</v>
      </c>
      <c r="AB109" s="169">
        <f t="shared" si="90"/>
        <v>0</v>
      </c>
      <c r="AC109" s="169">
        <f t="shared" si="90"/>
        <v>0</v>
      </c>
      <c r="AD109" s="169">
        <f t="shared" si="91"/>
        <v>0</v>
      </c>
      <c r="AE109" s="169">
        <f t="shared" si="91"/>
        <v>0</v>
      </c>
      <c r="AF109" s="169">
        <f t="shared" si="91"/>
        <v>0</v>
      </c>
      <c r="AG109" s="169">
        <f t="shared" si="91"/>
        <v>0</v>
      </c>
      <c r="AH109" s="169">
        <f t="shared" si="91"/>
        <v>0</v>
      </c>
      <c r="AI109" s="169">
        <f t="shared" si="91"/>
        <v>0</v>
      </c>
      <c r="AJ109" s="169">
        <f t="shared" si="91"/>
        <v>0</v>
      </c>
      <c r="AK109" s="169">
        <f t="shared" si="91"/>
        <v>0</v>
      </c>
      <c r="AL109" s="169">
        <f t="shared" si="91"/>
        <v>0</v>
      </c>
      <c r="AM109" s="169">
        <f t="shared" si="91"/>
        <v>0</v>
      </c>
      <c r="AN109" s="169">
        <f t="shared" si="92"/>
        <v>0</v>
      </c>
      <c r="AO109" s="169">
        <f t="shared" si="92"/>
        <v>0</v>
      </c>
      <c r="AP109" s="169">
        <f t="shared" si="92"/>
        <v>0</v>
      </c>
      <c r="AQ109" s="169">
        <f t="shared" si="92"/>
        <v>0</v>
      </c>
      <c r="AR109" s="169">
        <f t="shared" si="92"/>
        <v>0</v>
      </c>
      <c r="AS109" s="169">
        <f t="shared" si="92"/>
        <v>0</v>
      </c>
      <c r="AT109" s="169">
        <f t="shared" si="92"/>
        <v>0</v>
      </c>
      <c r="AU109" s="169">
        <f t="shared" si="92"/>
        <v>0</v>
      </c>
      <c r="AV109" s="169">
        <f t="shared" si="92"/>
        <v>0</v>
      </c>
      <c r="AW109" s="169">
        <f t="shared" si="92"/>
        <v>0</v>
      </c>
      <c r="AX109" s="169">
        <f t="shared" si="93"/>
        <v>0</v>
      </c>
      <c r="AY109" s="169">
        <f t="shared" si="93"/>
        <v>0</v>
      </c>
      <c r="AZ109" s="169">
        <f t="shared" si="93"/>
        <v>0</v>
      </c>
      <c r="BA109" s="169">
        <f t="shared" si="93"/>
        <v>0</v>
      </c>
      <c r="BB109" s="169">
        <f t="shared" si="93"/>
        <v>0</v>
      </c>
      <c r="BC109" s="169">
        <f t="shared" si="93"/>
        <v>0</v>
      </c>
      <c r="BD109" s="169">
        <f t="shared" si="93"/>
        <v>0</v>
      </c>
      <c r="BE109" s="169">
        <f t="shared" si="93"/>
        <v>0</v>
      </c>
      <c r="BF109" s="169">
        <f t="shared" si="93"/>
        <v>0</v>
      </c>
      <c r="BG109" s="169">
        <f t="shared" si="93"/>
        <v>0</v>
      </c>
      <c r="BH109" s="169">
        <f t="shared" si="94"/>
        <v>0</v>
      </c>
      <c r="BI109" s="169">
        <f t="shared" si="94"/>
        <v>0</v>
      </c>
      <c r="BJ109" s="169">
        <f t="shared" si="94"/>
        <v>0</v>
      </c>
      <c r="BK109" s="169">
        <f t="shared" si="94"/>
        <v>0</v>
      </c>
      <c r="BL109" s="169">
        <f t="shared" si="94"/>
        <v>0</v>
      </c>
      <c r="BM109" s="169">
        <f t="shared" si="94"/>
        <v>0</v>
      </c>
      <c r="BN109" s="169">
        <f t="shared" si="94"/>
        <v>0</v>
      </c>
      <c r="BO109" s="169">
        <f t="shared" si="94"/>
        <v>0</v>
      </c>
      <c r="BP109" s="169">
        <f t="shared" si="94"/>
        <v>0</v>
      </c>
      <c r="BQ109" s="169">
        <f t="shared" si="94"/>
        <v>0</v>
      </c>
      <c r="BR109" s="169">
        <f t="shared" si="95"/>
        <v>0</v>
      </c>
      <c r="BS109" s="169">
        <f t="shared" si="95"/>
        <v>0</v>
      </c>
      <c r="BT109" s="169">
        <f t="shared" si="95"/>
        <v>0</v>
      </c>
      <c r="BU109" s="169">
        <f t="shared" si="95"/>
        <v>0</v>
      </c>
      <c r="BV109" s="169">
        <f t="shared" si="95"/>
        <v>0</v>
      </c>
      <c r="BW109" s="169">
        <f t="shared" si="95"/>
        <v>0</v>
      </c>
      <c r="BX109" s="169">
        <f t="shared" si="95"/>
        <v>0</v>
      </c>
      <c r="BY109" s="169">
        <f t="shared" si="95"/>
        <v>0</v>
      </c>
      <c r="BZ109" s="169">
        <f t="shared" si="95"/>
        <v>0</v>
      </c>
      <c r="CA109" s="169">
        <f t="shared" si="95"/>
        <v>0</v>
      </c>
      <c r="CB109" s="169">
        <f t="shared" si="96"/>
        <v>0</v>
      </c>
      <c r="CC109" s="169">
        <f t="shared" si="96"/>
        <v>0</v>
      </c>
      <c r="CD109" s="169">
        <f t="shared" si="96"/>
        <v>0</v>
      </c>
      <c r="CE109" s="169">
        <f t="shared" si="96"/>
        <v>0</v>
      </c>
      <c r="CF109" s="169">
        <f t="shared" si="96"/>
        <v>0</v>
      </c>
      <c r="CG109" s="169">
        <f t="shared" si="96"/>
        <v>7.2747766701168837E-2</v>
      </c>
      <c r="CH109" s="169">
        <f t="shared" si="96"/>
        <v>7.2747766701168115E-2</v>
      </c>
    </row>
    <row r="110" spans="3:86" s="36" customFormat="1" outlineLevel="1" x14ac:dyDescent="0.2">
      <c r="C110" s="38"/>
      <c r="E110" s="166"/>
      <c r="F110" s="61">
        <f>Ts_First_Fin_Yr-1+ROWS(F$35:F110)</f>
        <v>2099</v>
      </c>
      <c r="G110" s="175">
        <f t="shared" si="86"/>
        <v>50</v>
      </c>
      <c r="H110" s="171">
        <f t="shared" si="87"/>
        <v>3.6142345735250667</v>
      </c>
      <c r="I110" s="131">
        <f t="shared" si="88"/>
        <v>1E-14</v>
      </c>
      <c r="J110" s="169">
        <f t="shared" si="89"/>
        <v>0</v>
      </c>
      <c r="K110" s="169">
        <f t="shared" si="89"/>
        <v>0</v>
      </c>
      <c r="L110" s="169">
        <f t="shared" si="89"/>
        <v>0</v>
      </c>
      <c r="M110" s="169">
        <f t="shared" si="89"/>
        <v>0</v>
      </c>
      <c r="N110" s="169">
        <f t="shared" si="89"/>
        <v>0</v>
      </c>
      <c r="O110" s="169">
        <f t="shared" si="89"/>
        <v>0</v>
      </c>
      <c r="P110" s="169">
        <f t="shared" si="89"/>
        <v>0</v>
      </c>
      <c r="Q110" s="169">
        <f t="shared" si="89"/>
        <v>0</v>
      </c>
      <c r="R110" s="169">
        <f t="shared" si="89"/>
        <v>0</v>
      </c>
      <c r="S110" s="169">
        <f t="shared" si="89"/>
        <v>0</v>
      </c>
      <c r="T110" s="169">
        <f t="shared" si="90"/>
        <v>0</v>
      </c>
      <c r="U110" s="169">
        <f t="shared" si="90"/>
        <v>0</v>
      </c>
      <c r="V110" s="169">
        <f t="shared" si="90"/>
        <v>0</v>
      </c>
      <c r="W110" s="169">
        <f t="shared" si="90"/>
        <v>0</v>
      </c>
      <c r="X110" s="169">
        <f t="shared" si="90"/>
        <v>0</v>
      </c>
      <c r="Y110" s="169">
        <f t="shared" si="90"/>
        <v>0</v>
      </c>
      <c r="Z110" s="169">
        <f t="shared" si="90"/>
        <v>0</v>
      </c>
      <c r="AA110" s="169">
        <f t="shared" si="90"/>
        <v>0</v>
      </c>
      <c r="AB110" s="169">
        <f t="shared" si="90"/>
        <v>0</v>
      </c>
      <c r="AC110" s="169">
        <f t="shared" si="90"/>
        <v>0</v>
      </c>
      <c r="AD110" s="169">
        <f t="shared" si="91"/>
        <v>0</v>
      </c>
      <c r="AE110" s="169">
        <f t="shared" si="91"/>
        <v>0</v>
      </c>
      <c r="AF110" s="169">
        <f t="shared" si="91"/>
        <v>0</v>
      </c>
      <c r="AG110" s="169">
        <f t="shared" si="91"/>
        <v>0</v>
      </c>
      <c r="AH110" s="169">
        <f t="shared" si="91"/>
        <v>0</v>
      </c>
      <c r="AI110" s="169">
        <f t="shared" si="91"/>
        <v>0</v>
      </c>
      <c r="AJ110" s="169">
        <f t="shared" si="91"/>
        <v>0</v>
      </c>
      <c r="AK110" s="169">
        <f t="shared" si="91"/>
        <v>0</v>
      </c>
      <c r="AL110" s="169">
        <f t="shared" si="91"/>
        <v>0</v>
      </c>
      <c r="AM110" s="169">
        <f t="shared" si="91"/>
        <v>0</v>
      </c>
      <c r="AN110" s="169">
        <f t="shared" si="92"/>
        <v>0</v>
      </c>
      <c r="AO110" s="169">
        <f t="shared" si="92"/>
        <v>0</v>
      </c>
      <c r="AP110" s="169">
        <f t="shared" si="92"/>
        <v>0</v>
      </c>
      <c r="AQ110" s="169">
        <f t="shared" si="92"/>
        <v>0</v>
      </c>
      <c r="AR110" s="169">
        <f t="shared" si="92"/>
        <v>0</v>
      </c>
      <c r="AS110" s="169">
        <f t="shared" si="92"/>
        <v>0</v>
      </c>
      <c r="AT110" s="169">
        <f t="shared" si="92"/>
        <v>0</v>
      </c>
      <c r="AU110" s="169">
        <f t="shared" si="92"/>
        <v>0</v>
      </c>
      <c r="AV110" s="169">
        <f t="shared" si="92"/>
        <v>0</v>
      </c>
      <c r="AW110" s="169">
        <f t="shared" si="92"/>
        <v>0</v>
      </c>
      <c r="AX110" s="169">
        <f t="shared" si="93"/>
        <v>0</v>
      </c>
      <c r="AY110" s="169">
        <f t="shared" si="93"/>
        <v>0</v>
      </c>
      <c r="AZ110" s="169">
        <f t="shared" si="93"/>
        <v>0</v>
      </c>
      <c r="BA110" s="169">
        <f t="shared" si="93"/>
        <v>0</v>
      </c>
      <c r="BB110" s="169">
        <f t="shared" si="93"/>
        <v>0</v>
      </c>
      <c r="BC110" s="169">
        <f t="shared" si="93"/>
        <v>0</v>
      </c>
      <c r="BD110" s="169">
        <f t="shared" si="93"/>
        <v>0</v>
      </c>
      <c r="BE110" s="169">
        <f t="shared" si="93"/>
        <v>0</v>
      </c>
      <c r="BF110" s="169">
        <f t="shared" si="93"/>
        <v>0</v>
      </c>
      <c r="BG110" s="169">
        <f t="shared" si="93"/>
        <v>0</v>
      </c>
      <c r="BH110" s="169">
        <f t="shared" si="94"/>
        <v>0</v>
      </c>
      <c r="BI110" s="169">
        <f t="shared" si="94"/>
        <v>0</v>
      </c>
      <c r="BJ110" s="169">
        <f t="shared" si="94"/>
        <v>0</v>
      </c>
      <c r="BK110" s="169">
        <f t="shared" si="94"/>
        <v>0</v>
      </c>
      <c r="BL110" s="169">
        <f t="shared" si="94"/>
        <v>0</v>
      </c>
      <c r="BM110" s="169">
        <f t="shared" si="94"/>
        <v>0</v>
      </c>
      <c r="BN110" s="169">
        <f t="shared" si="94"/>
        <v>0</v>
      </c>
      <c r="BO110" s="169">
        <f t="shared" si="94"/>
        <v>0</v>
      </c>
      <c r="BP110" s="169">
        <f t="shared" si="94"/>
        <v>0</v>
      </c>
      <c r="BQ110" s="169">
        <f t="shared" si="94"/>
        <v>0</v>
      </c>
      <c r="BR110" s="169">
        <f t="shared" si="95"/>
        <v>0</v>
      </c>
      <c r="BS110" s="169">
        <f t="shared" si="95"/>
        <v>0</v>
      </c>
      <c r="BT110" s="169">
        <f t="shared" si="95"/>
        <v>0</v>
      </c>
      <c r="BU110" s="169">
        <f t="shared" si="95"/>
        <v>0</v>
      </c>
      <c r="BV110" s="169">
        <f t="shared" si="95"/>
        <v>0</v>
      </c>
      <c r="BW110" s="169">
        <f t="shared" si="95"/>
        <v>0</v>
      </c>
      <c r="BX110" s="169">
        <f t="shared" si="95"/>
        <v>0</v>
      </c>
      <c r="BY110" s="169">
        <f t="shared" si="95"/>
        <v>0</v>
      </c>
      <c r="BZ110" s="169">
        <f t="shared" si="95"/>
        <v>0</v>
      </c>
      <c r="CA110" s="169">
        <f t="shared" si="95"/>
        <v>0</v>
      </c>
      <c r="CB110" s="169">
        <f t="shared" si="96"/>
        <v>0</v>
      </c>
      <c r="CC110" s="169">
        <f t="shared" si="96"/>
        <v>0</v>
      </c>
      <c r="CD110" s="169">
        <f t="shared" si="96"/>
        <v>0</v>
      </c>
      <c r="CE110" s="169">
        <f t="shared" si="96"/>
        <v>0</v>
      </c>
      <c r="CF110" s="169">
        <f t="shared" si="96"/>
        <v>0</v>
      </c>
      <c r="CG110" s="169">
        <f t="shared" si="96"/>
        <v>0</v>
      </c>
      <c r="CH110" s="169">
        <f t="shared" si="96"/>
        <v>7.2342513238031356E-2</v>
      </c>
    </row>
    <row r="111" spans="3:86" s="36" customFormat="1" outlineLevel="1" x14ac:dyDescent="0.2">
      <c r="C111" s="38"/>
      <c r="E111" s="166"/>
      <c r="F111" s="61">
        <f>Ts_First_Fin_Yr-1+ROWS(F$35:F111)</f>
        <v>2100</v>
      </c>
      <c r="G111" s="175">
        <f t="shared" si="86"/>
        <v>50</v>
      </c>
      <c r="H111" s="171">
        <f t="shared" si="87"/>
        <v>3.5846435677270208</v>
      </c>
      <c r="I111" s="131">
        <f t="shared" si="88"/>
        <v>1E-14</v>
      </c>
      <c r="J111" s="169">
        <f t="shared" si="89"/>
        <v>0</v>
      </c>
      <c r="K111" s="169">
        <f t="shared" si="89"/>
        <v>0</v>
      </c>
      <c r="L111" s="169">
        <f t="shared" si="89"/>
        <v>0</v>
      </c>
      <c r="M111" s="169">
        <f t="shared" si="89"/>
        <v>0</v>
      </c>
      <c r="N111" s="169">
        <f t="shared" si="89"/>
        <v>0</v>
      </c>
      <c r="O111" s="169">
        <f t="shared" si="89"/>
        <v>0</v>
      </c>
      <c r="P111" s="169">
        <f t="shared" si="89"/>
        <v>0</v>
      </c>
      <c r="Q111" s="169">
        <f t="shared" si="89"/>
        <v>0</v>
      </c>
      <c r="R111" s="169">
        <f t="shared" si="89"/>
        <v>0</v>
      </c>
      <c r="S111" s="169">
        <f t="shared" si="89"/>
        <v>0</v>
      </c>
      <c r="T111" s="169">
        <f t="shared" si="90"/>
        <v>0</v>
      </c>
      <c r="U111" s="169">
        <f t="shared" si="90"/>
        <v>0</v>
      </c>
      <c r="V111" s="169">
        <f t="shared" si="90"/>
        <v>0</v>
      </c>
      <c r="W111" s="169">
        <f t="shared" si="90"/>
        <v>0</v>
      </c>
      <c r="X111" s="169">
        <f t="shared" si="90"/>
        <v>0</v>
      </c>
      <c r="Y111" s="169">
        <f t="shared" si="90"/>
        <v>0</v>
      </c>
      <c r="Z111" s="169">
        <f t="shared" si="90"/>
        <v>0</v>
      </c>
      <c r="AA111" s="169">
        <f t="shared" si="90"/>
        <v>0</v>
      </c>
      <c r="AB111" s="169">
        <f t="shared" si="90"/>
        <v>0</v>
      </c>
      <c r="AC111" s="169">
        <f t="shared" si="90"/>
        <v>0</v>
      </c>
      <c r="AD111" s="169">
        <f t="shared" si="91"/>
        <v>0</v>
      </c>
      <c r="AE111" s="169">
        <f t="shared" si="91"/>
        <v>0</v>
      </c>
      <c r="AF111" s="169">
        <f t="shared" si="91"/>
        <v>0</v>
      </c>
      <c r="AG111" s="169">
        <f t="shared" si="91"/>
        <v>0</v>
      </c>
      <c r="AH111" s="169">
        <f t="shared" si="91"/>
        <v>0</v>
      </c>
      <c r="AI111" s="169">
        <f t="shared" si="91"/>
        <v>0</v>
      </c>
      <c r="AJ111" s="169">
        <f t="shared" si="91"/>
        <v>0</v>
      </c>
      <c r="AK111" s="169">
        <f t="shared" si="91"/>
        <v>0</v>
      </c>
      <c r="AL111" s="169">
        <f t="shared" si="91"/>
        <v>0</v>
      </c>
      <c r="AM111" s="169">
        <f t="shared" si="91"/>
        <v>0</v>
      </c>
      <c r="AN111" s="169">
        <f t="shared" si="92"/>
        <v>0</v>
      </c>
      <c r="AO111" s="169">
        <f t="shared" si="92"/>
        <v>0</v>
      </c>
      <c r="AP111" s="169">
        <f t="shared" si="92"/>
        <v>0</v>
      </c>
      <c r="AQ111" s="169">
        <f t="shared" si="92"/>
        <v>0</v>
      </c>
      <c r="AR111" s="169">
        <f t="shared" si="92"/>
        <v>0</v>
      </c>
      <c r="AS111" s="169">
        <f t="shared" si="92"/>
        <v>0</v>
      </c>
      <c r="AT111" s="169">
        <f t="shared" si="92"/>
        <v>0</v>
      </c>
      <c r="AU111" s="169">
        <f t="shared" si="92"/>
        <v>0</v>
      </c>
      <c r="AV111" s="169">
        <f t="shared" si="92"/>
        <v>0</v>
      </c>
      <c r="AW111" s="169">
        <f t="shared" si="92"/>
        <v>0</v>
      </c>
      <c r="AX111" s="169">
        <f t="shared" si="93"/>
        <v>0</v>
      </c>
      <c r="AY111" s="169">
        <f t="shared" si="93"/>
        <v>0</v>
      </c>
      <c r="AZ111" s="169">
        <f t="shared" si="93"/>
        <v>0</v>
      </c>
      <c r="BA111" s="169">
        <f t="shared" si="93"/>
        <v>0</v>
      </c>
      <c r="BB111" s="169">
        <f t="shared" si="93"/>
        <v>0</v>
      </c>
      <c r="BC111" s="169">
        <f t="shared" si="93"/>
        <v>0</v>
      </c>
      <c r="BD111" s="169">
        <f t="shared" si="93"/>
        <v>0</v>
      </c>
      <c r="BE111" s="169">
        <f t="shared" si="93"/>
        <v>0</v>
      </c>
      <c r="BF111" s="169">
        <f t="shared" si="93"/>
        <v>0</v>
      </c>
      <c r="BG111" s="169">
        <f t="shared" si="93"/>
        <v>0</v>
      </c>
      <c r="BH111" s="169">
        <f t="shared" si="94"/>
        <v>0</v>
      </c>
      <c r="BI111" s="169">
        <f t="shared" si="94"/>
        <v>0</v>
      </c>
      <c r="BJ111" s="169">
        <f t="shared" si="94"/>
        <v>0</v>
      </c>
      <c r="BK111" s="169">
        <f t="shared" si="94"/>
        <v>0</v>
      </c>
      <c r="BL111" s="169">
        <f t="shared" si="94"/>
        <v>0</v>
      </c>
      <c r="BM111" s="169">
        <f t="shared" si="94"/>
        <v>0</v>
      </c>
      <c r="BN111" s="169">
        <f t="shared" si="94"/>
        <v>0</v>
      </c>
      <c r="BO111" s="169">
        <f t="shared" si="94"/>
        <v>0</v>
      </c>
      <c r="BP111" s="169">
        <f t="shared" si="94"/>
        <v>0</v>
      </c>
      <c r="BQ111" s="169">
        <f t="shared" si="94"/>
        <v>0</v>
      </c>
      <c r="BR111" s="169">
        <f t="shared" si="95"/>
        <v>0</v>
      </c>
      <c r="BS111" s="169">
        <f t="shared" si="95"/>
        <v>0</v>
      </c>
      <c r="BT111" s="169">
        <f t="shared" si="95"/>
        <v>0</v>
      </c>
      <c r="BU111" s="169">
        <f t="shared" si="95"/>
        <v>0</v>
      </c>
      <c r="BV111" s="169">
        <f t="shared" si="95"/>
        <v>0</v>
      </c>
      <c r="BW111" s="169">
        <f t="shared" si="95"/>
        <v>0</v>
      </c>
      <c r="BX111" s="169">
        <f t="shared" si="95"/>
        <v>0</v>
      </c>
      <c r="BY111" s="169">
        <f t="shared" si="95"/>
        <v>0</v>
      </c>
      <c r="BZ111" s="169">
        <f t="shared" si="95"/>
        <v>0</v>
      </c>
      <c r="CA111" s="169">
        <f t="shared" si="95"/>
        <v>0</v>
      </c>
      <c r="CB111" s="169">
        <f t="shared" si="96"/>
        <v>0</v>
      </c>
      <c r="CC111" s="169">
        <f t="shared" si="96"/>
        <v>0</v>
      </c>
      <c r="CD111" s="169">
        <f t="shared" si="96"/>
        <v>0</v>
      </c>
      <c r="CE111" s="169">
        <f t="shared" si="96"/>
        <v>0</v>
      </c>
      <c r="CF111" s="169">
        <f t="shared" si="96"/>
        <v>0</v>
      </c>
      <c r="CG111" s="169">
        <f t="shared" si="96"/>
        <v>0</v>
      </c>
      <c r="CH111" s="169">
        <f t="shared" si="96"/>
        <v>0</v>
      </c>
    </row>
    <row r="112" spans="3:86" s="36" customFormat="1" ht="5.85" customHeight="1" outlineLevel="1" x14ac:dyDescent="0.2"/>
    <row r="113" spans="2:86" s="36" customFormat="1" outlineLevel="1" x14ac:dyDescent="0.2">
      <c r="F113" s="209" t="str">
        <f>"Total "&amp;B15&amp;" Accelerated Depreciation"</f>
        <v>Total Mains &amp; Services Accelerated Depreciation</v>
      </c>
      <c r="G113" s="209"/>
      <c r="H113" s="209"/>
      <c r="I113" s="209"/>
      <c r="J113" s="73">
        <f t="shared" ref="J113:AO113" si="97">SUM(J33:J111)</f>
        <v>94.500749766177918</v>
      </c>
      <c r="K113" s="73">
        <f t="shared" si="97"/>
        <v>94.005437435491956</v>
      </c>
      <c r="L113" s="73">
        <f t="shared" si="97"/>
        <v>93.264677619316586</v>
      </c>
      <c r="M113" s="73">
        <f t="shared" si="97"/>
        <v>92.036810253245889</v>
      </c>
      <c r="N113" s="73">
        <f t="shared" si="97"/>
        <v>90.57008046918375</v>
      </c>
      <c r="O113" s="73">
        <f t="shared" si="97"/>
        <v>88.613238260792002</v>
      </c>
      <c r="P113" s="73">
        <f t="shared" si="97"/>
        <v>85.409596939096787</v>
      </c>
      <c r="Q113" s="73">
        <f t="shared" si="97"/>
        <v>82.352560731383804</v>
      </c>
      <c r="R113" s="73">
        <f t="shared" si="97"/>
        <v>79.423597238491922</v>
      </c>
      <c r="S113" s="73">
        <f t="shared" si="97"/>
        <v>76.617868837386823</v>
      </c>
      <c r="T113" s="73">
        <f t="shared" si="97"/>
        <v>73.928528955507147</v>
      </c>
      <c r="U113" s="73">
        <f t="shared" si="97"/>
        <v>71.349673928707432</v>
      </c>
      <c r="V113" s="73">
        <f t="shared" si="97"/>
        <v>68.876988423869449</v>
      </c>
      <c r="W113" s="73">
        <f t="shared" si="97"/>
        <v>66.505336249947007</v>
      </c>
      <c r="X113" s="73">
        <f t="shared" si="97"/>
        <v>64.2297182508226</v>
      </c>
      <c r="Y113" s="73">
        <f t="shared" si="97"/>
        <v>62.043767850058366</v>
      </c>
      <c r="Z113" s="73">
        <f t="shared" si="97"/>
        <v>59.934817859780544</v>
      </c>
      <c r="AA113" s="73">
        <f t="shared" si="97"/>
        <v>57.897640440568473</v>
      </c>
      <c r="AB113" s="73">
        <f t="shared" si="97"/>
        <v>55.936341496251245</v>
      </c>
      <c r="AC113" s="73">
        <f t="shared" si="97"/>
        <v>54.049047676101516</v>
      </c>
      <c r="AD113" s="73">
        <f t="shared" si="97"/>
        <v>52.231422357352137</v>
      </c>
      <c r="AE113" s="73">
        <f t="shared" si="97"/>
        <v>50.479402563625186</v>
      </c>
      <c r="AF113" s="73">
        <f t="shared" si="97"/>
        <v>48.789192887648888</v>
      </c>
      <c r="AG113" s="73">
        <f t="shared" si="97"/>
        <v>47.154235847625841</v>
      </c>
      <c r="AH113" s="73">
        <f t="shared" si="97"/>
        <v>45.573124324942668</v>
      </c>
      <c r="AI113" s="73">
        <f t="shared" si="97"/>
        <v>44.043735612265785</v>
      </c>
      <c r="AJ113" s="73">
        <f t="shared" si="97"/>
        <v>42.564473202738959</v>
      </c>
      <c r="AK113" s="73">
        <f t="shared" si="97"/>
        <v>41.132672014835919</v>
      </c>
      <c r="AL113" s="73">
        <f t="shared" si="97"/>
        <v>39.757699978789304</v>
      </c>
      <c r="AM113" s="73">
        <f t="shared" si="97"/>
        <v>38.443188832975963</v>
      </c>
      <c r="AN113" s="73">
        <f t="shared" si="97"/>
        <v>37.18292840319269</v>
      </c>
      <c r="AO113" s="73">
        <f t="shared" si="97"/>
        <v>35.977664857440061</v>
      </c>
      <c r="AP113" s="73">
        <f t="shared" ref="AP113:BU113" si="98">SUM(AP33:AP111)</f>
        <v>34.825464136004911</v>
      </c>
      <c r="AQ113" s="73">
        <f t="shared" si="98"/>
        <v>9.8219401136287612</v>
      </c>
      <c r="AR113" s="73">
        <f t="shared" si="98"/>
        <v>9.7445392743026034</v>
      </c>
      <c r="AS113" s="73">
        <f t="shared" si="98"/>
        <v>9.690163617392539</v>
      </c>
      <c r="AT113" s="73">
        <f t="shared" si="98"/>
        <v>9.641759366379846</v>
      </c>
      <c r="AU113" s="73">
        <f t="shared" si="98"/>
        <v>9.598493138125674</v>
      </c>
      <c r="AV113" s="73">
        <f t="shared" si="98"/>
        <v>9.5603207195304556</v>
      </c>
      <c r="AW113" s="73">
        <f t="shared" si="98"/>
        <v>9.526739732473775</v>
      </c>
      <c r="AX113" s="73">
        <f t="shared" si="98"/>
        <v>9.4977244491606054</v>
      </c>
      <c r="AY113" s="73">
        <f t="shared" si="98"/>
        <v>9.4729460892912414</v>
      </c>
      <c r="AZ113" s="73">
        <f t="shared" si="98"/>
        <v>9.4523959327457536</v>
      </c>
      <c r="BA113" s="73">
        <f t="shared" si="98"/>
        <v>9.4354186062098666</v>
      </c>
      <c r="BB113" s="73">
        <f t="shared" si="98"/>
        <v>9.4221457310973609</v>
      </c>
      <c r="BC113" s="73">
        <f t="shared" si="98"/>
        <v>9.412404543959255</v>
      </c>
      <c r="BD113" s="73">
        <f t="shared" si="98"/>
        <v>9.4060605034385691</v>
      </c>
      <c r="BE113" s="73">
        <f t="shared" si="98"/>
        <v>9.4027052692482584</v>
      </c>
      <c r="BF113" s="73">
        <f t="shared" si="98"/>
        <v>9.4024045865554893</v>
      </c>
      <c r="BG113" s="73">
        <f t="shared" si="98"/>
        <v>9.4049186877982827</v>
      </c>
      <c r="BH113" s="73">
        <f t="shared" si="98"/>
        <v>9.4103255057471529</v>
      </c>
      <c r="BI113" s="73">
        <f t="shared" si="98"/>
        <v>8.9994781433250299</v>
      </c>
      <c r="BJ113" s="73">
        <f t="shared" si="98"/>
        <v>8.6413430227264136</v>
      </c>
      <c r="BK113" s="73">
        <f t="shared" si="98"/>
        <v>8.365290496400176</v>
      </c>
      <c r="BL113" s="73">
        <f t="shared" si="98"/>
        <v>8.1396635986243577</v>
      </c>
      <c r="BM113" s="73">
        <f t="shared" si="98"/>
        <v>7.9945712906077437</v>
      </c>
      <c r="BN113" s="73">
        <f t="shared" si="98"/>
        <v>7.6631153803894172</v>
      </c>
      <c r="BO113" s="73">
        <f t="shared" si="98"/>
        <v>7.3320647236342333</v>
      </c>
      <c r="BP113" s="73">
        <f t="shared" si="98"/>
        <v>7.0142139066429294</v>
      </c>
      <c r="BQ113" s="73">
        <f t="shared" si="98"/>
        <v>6.7083159956827787</v>
      </c>
      <c r="BR113" s="73">
        <f t="shared" si="98"/>
        <v>6.4159296579196923</v>
      </c>
      <c r="BS113" s="73">
        <f t="shared" si="98"/>
        <v>6.137616013533397</v>
      </c>
      <c r="BT113" s="73">
        <f t="shared" si="98"/>
        <v>5.8727515956575305</v>
      </c>
      <c r="BU113" s="73">
        <f t="shared" si="98"/>
        <v>5.6213052309487752</v>
      </c>
      <c r="BV113" s="73">
        <f t="shared" ref="BV113:CH113" si="99">SUM(BV33:BV111)</f>
        <v>5.3836821728702668</v>
      </c>
      <c r="BW113" s="73">
        <f t="shared" si="99"/>
        <v>5.1617216486777808</v>
      </c>
      <c r="BX113" s="73">
        <f t="shared" si="99"/>
        <v>4.9639028077538843</v>
      </c>
      <c r="BY113" s="73">
        <f t="shared" si="99"/>
        <v>4.7909114636515762</v>
      </c>
      <c r="BZ113" s="73">
        <f t="shared" si="99"/>
        <v>4.6350478005712485</v>
      </c>
      <c r="CA113" s="73">
        <f t="shared" si="99"/>
        <v>4.4941296844806251</v>
      </c>
      <c r="CB113" s="73">
        <f t="shared" si="99"/>
        <v>4.3691546623658875</v>
      </c>
      <c r="CC113" s="73">
        <f t="shared" si="99"/>
        <v>4.2603721209735843</v>
      </c>
      <c r="CD113" s="73">
        <f t="shared" si="99"/>
        <v>4.168218487110166</v>
      </c>
      <c r="CE113" s="73">
        <f t="shared" si="99"/>
        <v>4.0960916551973279</v>
      </c>
      <c r="CF113" s="73">
        <f t="shared" si="99"/>
        <v>4.0424641314124719</v>
      </c>
      <c r="CG113" s="73">
        <f t="shared" si="99"/>
        <v>4.0061513287095032</v>
      </c>
      <c r="CH113" s="73">
        <f t="shared" si="99"/>
        <v>3.9861557001022421</v>
      </c>
    </row>
    <row r="114" spans="2:86" s="36" customFormat="1" outlineLevel="1" x14ac:dyDescent="0.2"/>
    <row r="115" spans="2:86" s="36" customFormat="1" outlineLevel="1" x14ac:dyDescent="0.2"/>
    <row r="116" spans="2:86" s="36" customFormat="1" x14ac:dyDescent="0.2"/>
    <row r="117" spans="2:86" s="36" customFormat="1" x14ac:dyDescent="0.2">
      <c r="B117" s="71" t="str">
        <f>B119</f>
        <v>Meters &amp; SCADA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</row>
    <row r="118" spans="2:86" s="36" customFormat="1" outlineLevel="1" x14ac:dyDescent="0.2"/>
    <row r="119" spans="2:86" s="36" customFormat="1" hidden="1" outlineLevel="2" x14ac:dyDescent="0.2">
      <c r="B119" s="51" t="str">
        <f>GA!F9</f>
        <v>Meters &amp; SCADA</v>
      </c>
    </row>
    <row r="120" spans="2:86" s="36" customFormat="1" outlineLevel="1" collapsed="1" x14ac:dyDescent="0.2"/>
    <row r="121" spans="2:86" s="36" customFormat="1" outlineLevel="2" x14ac:dyDescent="0.2">
      <c r="F121" s="125" t="s">
        <v>118</v>
      </c>
      <c r="J121" s="82">
        <f>IF(J$9&lt;=Ts_Last_Yr_Current_Fcast,Forecast!J22,0)</f>
        <v>15.8</v>
      </c>
      <c r="K121" s="82">
        <f>IF(K$9&lt;=Ts_Last_Yr_Current_Fcast,Forecast!K22,0)</f>
        <v>15.9</v>
      </c>
      <c r="L121" s="82">
        <f>IF(L$9&lt;=Ts_Last_Yr_Current_Fcast,Forecast!L22,0)</f>
        <v>14.3</v>
      </c>
      <c r="M121" s="82">
        <f>IF(M$9&lt;=Ts_Last_Yr_Current_Fcast,Forecast!M22,0)</f>
        <v>11.3</v>
      </c>
      <c r="N121" s="82">
        <f>IF(N$9&lt;=Ts_Last_Yr_Current_Fcast,Forecast!N22,0)</f>
        <v>9.6999999999999993</v>
      </c>
      <c r="O121" s="82">
        <f>IF(O$9&lt;=Ts_Last_Yr_Current_Fcast,Forecast!O22,0)</f>
        <v>0</v>
      </c>
      <c r="P121" s="82">
        <f>IF(P$9&lt;=Ts_Last_Yr_Current_Fcast,Forecast!P22,0)</f>
        <v>0</v>
      </c>
      <c r="Q121" s="82">
        <f>IF(Q$9&lt;=Ts_Last_Yr_Current_Fcast,Forecast!Q22,0)</f>
        <v>0</v>
      </c>
      <c r="R121" s="82">
        <f>IF(R$9&lt;=Ts_Last_Yr_Current_Fcast,Forecast!R22,0)</f>
        <v>0</v>
      </c>
      <c r="S121" s="82">
        <f>IF(S$9&lt;=Ts_Last_Yr_Current_Fcast,Forecast!S22,0)</f>
        <v>0</v>
      </c>
      <c r="T121" s="82">
        <f>IF(T$9&lt;=Ts_Last_Yr_Current_Fcast,Forecast!T22,0)</f>
        <v>0</v>
      </c>
      <c r="U121" s="82">
        <f>IF(U$9&lt;=Ts_Last_Yr_Current_Fcast,Forecast!U22,0)</f>
        <v>0</v>
      </c>
      <c r="V121" s="82">
        <f>IF(V$9&lt;=Ts_Last_Yr_Current_Fcast,Forecast!V22,0)</f>
        <v>0</v>
      </c>
      <c r="W121" s="82">
        <f>IF(W$9&lt;=Ts_Last_Yr_Current_Fcast,Forecast!W22,0)</f>
        <v>0</v>
      </c>
      <c r="X121" s="82">
        <f>IF(X$9&lt;=Ts_Last_Yr_Current_Fcast,Forecast!X22,0)</f>
        <v>0</v>
      </c>
      <c r="Y121" s="82">
        <f>IF(Y$9&lt;=Ts_Last_Yr_Current_Fcast,Forecast!Y22,0)</f>
        <v>0</v>
      </c>
      <c r="Z121" s="82">
        <f>IF(Z$9&lt;=Ts_Last_Yr_Current_Fcast,Forecast!Z22,0)</f>
        <v>0</v>
      </c>
      <c r="AA121" s="82">
        <f>IF(AA$9&lt;=Ts_Last_Yr_Current_Fcast,Forecast!AA22,0)</f>
        <v>0</v>
      </c>
      <c r="AB121" s="82">
        <f>IF(AB$9&lt;=Ts_Last_Yr_Current_Fcast,Forecast!AB22,0)</f>
        <v>0</v>
      </c>
      <c r="AC121" s="82">
        <f>IF(AC$9&lt;=Ts_Last_Yr_Current_Fcast,Forecast!AC22,0)</f>
        <v>0</v>
      </c>
      <c r="AD121" s="82">
        <f>IF(AD$9&lt;=Ts_Last_Yr_Current_Fcast,Forecast!AD22,0)</f>
        <v>0</v>
      </c>
      <c r="AE121" s="82">
        <f>IF(AE$9&lt;=Ts_Last_Yr_Current_Fcast,Forecast!AE22,0)</f>
        <v>0</v>
      </c>
      <c r="AF121" s="82">
        <f>IF(AF$9&lt;=Ts_Last_Yr_Current_Fcast,Forecast!AF22,0)</f>
        <v>0</v>
      </c>
      <c r="AG121" s="82">
        <f>IF(AG$9&lt;=Ts_Last_Yr_Current_Fcast,Forecast!AG22,0)</f>
        <v>0</v>
      </c>
      <c r="AH121" s="82">
        <f>IF(AH$9&lt;=Ts_Last_Yr_Current_Fcast,Forecast!AH22,0)</f>
        <v>0</v>
      </c>
      <c r="AI121" s="82">
        <f>IF(AI$9&lt;=Ts_Last_Yr_Current_Fcast,Forecast!AI22,0)</f>
        <v>0</v>
      </c>
      <c r="AJ121" s="82">
        <f>IF(AJ$9&lt;=Ts_Last_Yr_Current_Fcast,Forecast!AJ22,0)</f>
        <v>0</v>
      </c>
      <c r="AK121" s="82">
        <f>IF(AK$9&lt;=Ts_Last_Yr_Current_Fcast,Forecast!AK22,0)</f>
        <v>0</v>
      </c>
      <c r="AL121" s="82">
        <f>IF(AL$9&lt;=Ts_Last_Yr_Current_Fcast,Forecast!AL22,0)</f>
        <v>0</v>
      </c>
      <c r="AM121" s="82">
        <f>IF(AM$9&lt;=Ts_Last_Yr_Current_Fcast,Forecast!AM22,0)</f>
        <v>0</v>
      </c>
      <c r="AN121" s="82">
        <f>IF(AN$9&lt;=Ts_Last_Yr_Current_Fcast,Forecast!AN22,0)</f>
        <v>0</v>
      </c>
      <c r="AO121" s="82">
        <f>IF(AO$9&lt;=Ts_Last_Yr_Current_Fcast,Forecast!AO22,0)</f>
        <v>0</v>
      </c>
      <c r="AP121" s="82">
        <f>IF(AP$9&lt;=Ts_Last_Yr_Current_Fcast,Forecast!AP22,0)</f>
        <v>0</v>
      </c>
      <c r="AQ121" s="82">
        <f>IF(AQ$9&lt;=Ts_Last_Yr_Current_Fcast,Forecast!AQ22,0)</f>
        <v>0</v>
      </c>
      <c r="AR121" s="82">
        <f>IF(AR$9&lt;=Ts_Last_Yr_Current_Fcast,Forecast!AR22,0)</f>
        <v>0</v>
      </c>
      <c r="AS121" s="82">
        <f>IF(AS$9&lt;=Ts_Last_Yr_Current_Fcast,Forecast!AS22,0)</f>
        <v>0</v>
      </c>
      <c r="AT121" s="82">
        <f>IF(AT$9&lt;=Ts_Last_Yr_Current_Fcast,Forecast!AT22,0)</f>
        <v>0</v>
      </c>
      <c r="AU121" s="82">
        <f>IF(AU$9&lt;=Ts_Last_Yr_Current_Fcast,Forecast!AU22,0)</f>
        <v>0</v>
      </c>
      <c r="AV121" s="82">
        <f>IF(AV$9&lt;=Ts_Last_Yr_Current_Fcast,Forecast!AV22,0)</f>
        <v>0</v>
      </c>
      <c r="AW121" s="82">
        <f>IF(AW$9&lt;=Ts_Last_Yr_Current_Fcast,Forecast!AW22,0)</f>
        <v>0</v>
      </c>
      <c r="AX121" s="82">
        <f>IF(AX$9&lt;=Ts_Last_Yr_Current_Fcast,Forecast!AX22,0)</f>
        <v>0</v>
      </c>
      <c r="AY121" s="82">
        <f>IF(AY$9&lt;=Ts_Last_Yr_Current_Fcast,Forecast!AY22,0)</f>
        <v>0</v>
      </c>
      <c r="AZ121" s="82">
        <f>IF(AZ$9&lt;=Ts_Last_Yr_Current_Fcast,Forecast!AZ22,0)</f>
        <v>0</v>
      </c>
      <c r="BA121" s="82">
        <f>IF(BA$9&lt;=Ts_Last_Yr_Current_Fcast,Forecast!BA22,0)</f>
        <v>0</v>
      </c>
      <c r="BB121" s="82">
        <f>IF(BB$9&lt;=Ts_Last_Yr_Current_Fcast,Forecast!BB22,0)</f>
        <v>0</v>
      </c>
      <c r="BC121" s="82">
        <f>IF(BC$9&lt;=Ts_Last_Yr_Current_Fcast,Forecast!BC22,0)</f>
        <v>0</v>
      </c>
      <c r="BD121" s="82">
        <f>IF(BD$9&lt;=Ts_Last_Yr_Current_Fcast,Forecast!BD22,0)</f>
        <v>0</v>
      </c>
      <c r="BE121" s="82">
        <f>IF(BE$9&lt;=Ts_Last_Yr_Current_Fcast,Forecast!BE22,0)</f>
        <v>0</v>
      </c>
      <c r="BF121" s="82">
        <f>IF(BF$9&lt;=Ts_Last_Yr_Current_Fcast,Forecast!BF22,0)</f>
        <v>0</v>
      </c>
      <c r="BG121" s="82">
        <f>IF(BG$9&lt;=Ts_Last_Yr_Current_Fcast,Forecast!BG22,0)</f>
        <v>0</v>
      </c>
      <c r="BH121" s="82">
        <f>IF(BH$9&lt;=Ts_Last_Yr_Current_Fcast,Forecast!BH22,0)</f>
        <v>0</v>
      </c>
      <c r="BI121" s="82">
        <f>IF(BI$9&lt;=Ts_Last_Yr_Current_Fcast,Forecast!BI22,0)</f>
        <v>0</v>
      </c>
      <c r="BJ121" s="82">
        <f>IF(BJ$9&lt;=Ts_Last_Yr_Current_Fcast,Forecast!BJ22,0)</f>
        <v>0</v>
      </c>
      <c r="BK121" s="82">
        <f>IF(BK$9&lt;=Ts_Last_Yr_Current_Fcast,Forecast!BK22,0)</f>
        <v>0</v>
      </c>
      <c r="BL121" s="82">
        <f>IF(BL$9&lt;=Ts_Last_Yr_Current_Fcast,Forecast!BL22,0)</f>
        <v>0</v>
      </c>
      <c r="BM121" s="82">
        <f>IF(BM$9&lt;=Ts_Last_Yr_Current_Fcast,Forecast!BM22,0)</f>
        <v>0</v>
      </c>
      <c r="BN121" s="82">
        <f>IF(BN$9&lt;=Ts_Last_Yr_Current_Fcast,Forecast!BN22,0)</f>
        <v>0</v>
      </c>
      <c r="BO121" s="82">
        <f>IF(BO$9&lt;=Ts_Last_Yr_Current_Fcast,Forecast!BO22,0)</f>
        <v>0</v>
      </c>
      <c r="BP121" s="82">
        <f>IF(BP$9&lt;=Ts_Last_Yr_Current_Fcast,Forecast!BP22,0)</f>
        <v>0</v>
      </c>
      <c r="BQ121" s="82">
        <f>IF(BQ$9&lt;=Ts_Last_Yr_Current_Fcast,Forecast!BQ22,0)</f>
        <v>0</v>
      </c>
      <c r="BR121" s="82">
        <f>IF(BR$9&lt;=Ts_Last_Yr_Current_Fcast,Forecast!BR22,0)</f>
        <v>0</v>
      </c>
      <c r="BS121" s="82">
        <f>IF(BS$9&lt;=Ts_Last_Yr_Current_Fcast,Forecast!BS22,0)</f>
        <v>0</v>
      </c>
      <c r="BT121" s="82">
        <f>IF(BT$9&lt;=Ts_Last_Yr_Current_Fcast,Forecast!BT22,0)</f>
        <v>0</v>
      </c>
      <c r="BU121" s="82">
        <f>IF(BU$9&lt;=Ts_Last_Yr_Current_Fcast,Forecast!BU22,0)</f>
        <v>0</v>
      </c>
      <c r="BV121" s="82">
        <f>IF(BV$9&lt;=Ts_Last_Yr_Current_Fcast,Forecast!BV22,0)</f>
        <v>0</v>
      </c>
      <c r="BW121" s="82">
        <f>IF(BW$9&lt;=Ts_Last_Yr_Current_Fcast,Forecast!BW22,0)</f>
        <v>0</v>
      </c>
      <c r="BX121" s="82">
        <f>IF(BX$9&lt;=Ts_Last_Yr_Current_Fcast,Forecast!BX22,0)</f>
        <v>0</v>
      </c>
      <c r="BY121" s="82">
        <f>IF(BY$9&lt;=Ts_Last_Yr_Current_Fcast,Forecast!BY22,0)</f>
        <v>0</v>
      </c>
      <c r="BZ121" s="82">
        <f>IF(BZ$9&lt;=Ts_Last_Yr_Current_Fcast,Forecast!BZ22,0)</f>
        <v>0</v>
      </c>
      <c r="CA121" s="82">
        <f>IF(CA$9&lt;=Ts_Last_Yr_Current_Fcast,Forecast!CA22,0)</f>
        <v>0</v>
      </c>
      <c r="CB121" s="82">
        <f>IF(CB$9&lt;=Ts_Last_Yr_Current_Fcast,Forecast!CB22,0)</f>
        <v>0</v>
      </c>
      <c r="CC121" s="82">
        <f>IF(CC$9&lt;=Ts_Last_Yr_Current_Fcast,Forecast!CC22,0)</f>
        <v>0</v>
      </c>
      <c r="CD121" s="82">
        <f>IF(CD$9&lt;=Ts_Last_Yr_Current_Fcast,Forecast!CD22,0)</f>
        <v>0</v>
      </c>
      <c r="CE121" s="82">
        <f>IF(CE$9&lt;=Ts_Last_Yr_Current_Fcast,Forecast!CE22,0)</f>
        <v>0</v>
      </c>
      <c r="CF121" s="82">
        <f>IF(CF$9&lt;=Ts_Last_Yr_Current_Fcast,Forecast!CF22,0)</f>
        <v>0</v>
      </c>
      <c r="CG121" s="82">
        <f>IF(CG$9&lt;=Ts_Last_Yr_Current_Fcast,Forecast!CG22,0)</f>
        <v>0</v>
      </c>
      <c r="CH121" s="82">
        <f>IF(CH$9&lt;=Ts_Last_Yr_Current_Fcast,Forecast!CH22,0)</f>
        <v>0</v>
      </c>
    </row>
    <row r="122" spans="2:86" s="36" customFormat="1" outlineLevel="2" x14ac:dyDescent="0.2">
      <c r="F122" s="211" t="s">
        <v>119</v>
      </c>
      <c r="G122" s="211"/>
      <c r="H122" s="211"/>
      <c r="I122" s="211"/>
      <c r="J122" s="126">
        <v>0</v>
      </c>
      <c r="K122" s="127">
        <v>0</v>
      </c>
      <c r="L122" s="127">
        <v>0</v>
      </c>
      <c r="M122" s="127">
        <v>0</v>
      </c>
      <c r="N122" s="127">
        <v>0</v>
      </c>
      <c r="O122" s="128">
        <f>Scenarios!J16</f>
        <v>8.2471376470318969</v>
      </c>
      <c r="P122" s="128">
        <f>Scenarios!K16</f>
        <v>8.2320825739065757</v>
      </c>
      <c r="Q122" s="128">
        <f>Scenarios!L16</f>
        <v>7.9017498830653539</v>
      </c>
      <c r="R122" s="128">
        <f>Scenarios!M16</f>
        <v>7.58699140580205</v>
      </c>
      <c r="S122" s="128">
        <f>Scenarios!N16</f>
        <v>7.2504290295296601</v>
      </c>
      <c r="T122" s="128">
        <f>Scenarios!O16</f>
        <v>6.9040029846579216</v>
      </c>
      <c r="U122" s="128">
        <f>Scenarios!P16</f>
        <v>6.5705554511011153</v>
      </c>
      <c r="V122" s="128">
        <f>Scenarios!Q16</f>
        <v>6.2329547939235317</v>
      </c>
      <c r="W122" s="128">
        <f>Scenarios!R16</f>
        <v>5.8901627322199728</v>
      </c>
      <c r="X122" s="128">
        <f>Scenarios!S16</f>
        <v>5.5162222433605788</v>
      </c>
      <c r="Y122" s="128">
        <f>Scenarios!T16</f>
        <v>5.0031521132051084</v>
      </c>
      <c r="Z122" s="128">
        <f>Scenarios!U16</f>
        <v>4.4719120672087325</v>
      </c>
      <c r="AA122" s="128">
        <f>Scenarios!V16</f>
        <v>4.0751293984350569</v>
      </c>
      <c r="AB122" s="128">
        <f>Scenarios!W16</f>
        <v>3.7105334377224133</v>
      </c>
      <c r="AC122" s="128">
        <f>Scenarios!X16</f>
        <v>3.3345163870526284</v>
      </c>
      <c r="AD122" s="128">
        <f>Scenarios!Y16</f>
        <v>2.9491548082360937</v>
      </c>
      <c r="AE122" s="128">
        <f>Scenarios!Z16</f>
        <v>2.5565252630831958</v>
      </c>
      <c r="AF122" s="128">
        <f>Scenarios!AA16</f>
        <v>2.1083476895023874</v>
      </c>
      <c r="AG122" s="128">
        <f>Scenarios!AB16</f>
        <v>1.6882037003618333</v>
      </c>
      <c r="AH122" s="128">
        <f>Scenarios!AC16</f>
        <v>1.2820765034414081</v>
      </c>
      <c r="AI122" s="128">
        <f>Scenarios!AD16</f>
        <v>0.89671492462487246</v>
      </c>
      <c r="AJ122" s="128">
        <f>Scenarios!AE16</f>
        <v>0.51239162671353167</v>
      </c>
      <c r="AK122" s="128">
        <f>Scenarios!AF16</f>
        <v>0.4345205588239372</v>
      </c>
      <c r="AL122" s="128">
        <f>Scenarios!AG16</f>
        <v>0.45892016009601017</v>
      </c>
      <c r="AM122" s="128">
        <f>Scenarios!AH16</f>
        <v>0.41998462615121296</v>
      </c>
      <c r="AN122" s="128">
        <f>Scenarios!AI16</f>
        <v>0.4319248565609507</v>
      </c>
      <c r="AO122" s="128">
        <f>Scenarios!AJ16</f>
        <v>0.44853735104406423</v>
      </c>
      <c r="AP122" s="128">
        <f>Scenarios!AK16</f>
        <v>0.46411156462198311</v>
      </c>
      <c r="AQ122" s="128">
        <f>Scenarios!AL16</f>
        <v>0.47760921638951281</v>
      </c>
      <c r="AR122" s="128">
        <f>Scenarios!AM16</f>
        <v>0.75846420124465019</v>
      </c>
      <c r="AS122" s="128">
        <f>Scenarios!AN16</f>
        <v>0.75950248214984495</v>
      </c>
      <c r="AT122" s="128">
        <f>Scenarios!AO16</f>
        <v>0.75067709445569086</v>
      </c>
      <c r="AU122" s="128">
        <f>Scenarios!AP16</f>
        <v>0.7449665494771206</v>
      </c>
      <c r="AV122" s="128">
        <f>Scenarios!AQ16</f>
        <v>0.73458374042517471</v>
      </c>
      <c r="AW122" s="128">
        <f>Scenarios!AR16</f>
        <v>0.72731577408881254</v>
      </c>
      <c r="AX122" s="128">
        <f>Scenarios!AS16</f>
        <v>0.71797124594206119</v>
      </c>
      <c r="AY122" s="128">
        <f>Scenarios!AT16</f>
        <v>0.71174156051089366</v>
      </c>
      <c r="AZ122" s="128">
        <f>Scenarios!AU16</f>
        <v>0.69772476829076657</v>
      </c>
      <c r="BA122" s="128">
        <f>Scenarios!AV16</f>
        <v>0.68889938059661249</v>
      </c>
      <c r="BB122" s="128">
        <f>Scenarios!AW16</f>
        <v>0.68007399290245862</v>
      </c>
      <c r="BC122" s="128">
        <f>Scenarios!AX16</f>
        <v>0.67176774566090169</v>
      </c>
      <c r="BD122" s="128">
        <f>Scenarios!AY16</f>
        <v>0.65930837479856663</v>
      </c>
      <c r="BE122" s="128">
        <f>Scenarios!AZ16</f>
        <v>0.65048298710441255</v>
      </c>
      <c r="BF122" s="128">
        <f>Scenarios!BA16</f>
        <v>0.64010017805246666</v>
      </c>
      <c r="BG122" s="128">
        <f>Scenarios!BB16</f>
        <v>0.63335135216870186</v>
      </c>
      <c r="BH122" s="128">
        <f>Scenarios!BC16</f>
        <v>0.62037284085376942</v>
      </c>
      <c r="BI122" s="128">
        <f>Scenarios!BD16</f>
        <v>0.61206659361221261</v>
      </c>
      <c r="BJ122" s="128">
        <f>Scenarios!BE16</f>
        <v>0.60687518908623961</v>
      </c>
      <c r="BK122" s="128">
        <f>Scenarios!BF16</f>
        <v>0.60427948682325316</v>
      </c>
      <c r="BL122" s="128">
        <f>Scenarios!BG16</f>
        <v>0.59597323958169646</v>
      </c>
      <c r="BM122" s="128">
        <f>Scenarios!BH16</f>
        <v>0.58974355415052893</v>
      </c>
      <c r="BN122" s="128">
        <f>Scenarios!BI16</f>
        <v>0.58143730690897222</v>
      </c>
      <c r="BO122" s="128">
        <f>Scenarios!BJ16</f>
        <v>0.57780332374079113</v>
      </c>
      <c r="BP122" s="128">
        <f>Scenarios!BK16</f>
        <v>0.56897793604663705</v>
      </c>
      <c r="BQ122" s="128">
        <f>Scenarios!BL16</f>
        <v>0.56430567197326142</v>
      </c>
      <c r="BR122" s="128">
        <f>Scenarios!BM16</f>
        <v>0.55911426744728854</v>
      </c>
      <c r="BS122" s="128">
        <f>Scenarios!BN16</f>
        <v>0.55651856518430198</v>
      </c>
      <c r="BT122" s="128">
        <f>Scenarios!BO16</f>
        <v>0.54925059884793981</v>
      </c>
      <c r="BU122" s="128">
        <f>Scenarios!BP16</f>
        <v>0.54354005386936943</v>
      </c>
      <c r="BV122" s="128">
        <f>Scenarios!BQ16</f>
        <v>0.5373103684382019</v>
      </c>
      <c r="BW122" s="128">
        <f>Scenarios!BR16</f>
        <v>0.53315724481742355</v>
      </c>
      <c r="BX122" s="128">
        <f>Scenarios!BS16</f>
        <v>0.5222552953128804</v>
      </c>
      <c r="BY122" s="128">
        <f>Scenarios!BT16</f>
        <v>0.51758303123950467</v>
      </c>
      <c r="BZ122" s="128">
        <f>Scenarios!BU16</f>
        <v>0.50875764354535069</v>
      </c>
      <c r="CA122" s="128">
        <f>Scenarios!BV16</f>
        <v>0.5051236603771696</v>
      </c>
      <c r="CB122" s="128">
        <f>Scenarios!BW16</f>
        <v>0.49629827268301552</v>
      </c>
      <c r="CC122" s="128">
        <f>Scenarios!BX16</f>
        <v>0.48747288498886149</v>
      </c>
      <c r="CD122" s="128">
        <f>Scenarios!BY16</f>
        <v>0.47968577819990205</v>
      </c>
      <c r="CE122" s="128">
        <f>Scenarios!BZ16</f>
        <v>0.4744943736739291</v>
      </c>
      <c r="CF122" s="128">
        <f>Scenarios!CA16</f>
        <v>0.46359242416938584</v>
      </c>
      <c r="CG122" s="128">
        <f>Scenarios!CB16</f>
        <v>0.45684359828562099</v>
      </c>
      <c r="CH122" s="128">
        <f>Scenarios!CC16</f>
        <v>0.44697992968627231</v>
      </c>
    </row>
    <row r="123" spans="2:86" s="36" customFormat="1" outlineLevel="1" x14ac:dyDescent="0.2">
      <c r="F123" s="91" t="s">
        <v>100</v>
      </c>
      <c r="J123" s="82">
        <f t="shared" ref="J123:AO123" si="100">SUM(J121:J122)</f>
        <v>15.8</v>
      </c>
      <c r="K123" s="82">
        <f t="shared" si="100"/>
        <v>15.9</v>
      </c>
      <c r="L123" s="82">
        <f t="shared" si="100"/>
        <v>14.3</v>
      </c>
      <c r="M123" s="82">
        <f t="shared" si="100"/>
        <v>11.3</v>
      </c>
      <c r="N123" s="82">
        <f t="shared" si="100"/>
        <v>9.6999999999999993</v>
      </c>
      <c r="O123" s="82">
        <f t="shared" si="100"/>
        <v>8.2471376470318969</v>
      </c>
      <c r="P123" s="82">
        <f t="shared" si="100"/>
        <v>8.2320825739065757</v>
      </c>
      <c r="Q123" s="82">
        <f t="shared" si="100"/>
        <v>7.9017498830653539</v>
      </c>
      <c r="R123" s="82">
        <f t="shared" si="100"/>
        <v>7.58699140580205</v>
      </c>
      <c r="S123" s="82">
        <f t="shared" si="100"/>
        <v>7.2504290295296601</v>
      </c>
      <c r="T123" s="82">
        <f t="shared" si="100"/>
        <v>6.9040029846579216</v>
      </c>
      <c r="U123" s="82">
        <f t="shared" si="100"/>
        <v>6.5705554511011153</v>
      </c>
      <c r="V123" s="82">
        <f t="shared" si="100"/>
        <v>6.2329547939235317</v>
      </c>
      <c r="W123" s="82">
        <f t="shared" si="100"/>
        <v>5.8901627322199728</v>
      </c>
      <c r="X123" s="82">
        <f t="shared" si="100"/>
        <v>5.5162222433605788</v>
      </c>
      <c r="Y123" s="82">
        <f t="shared" si="100"/>
        <v>5.0031521132051084</v>
      </c>
      <c r="Z123" s="82">
        <f t="shared" si="100"/>
        <v>4.4719120672087325</v>
      </c>
      <c r="AA123" s="82">
        <f t="shared" si="100"/>
        <v>4.0751293984350569</v>
      </c>
      <c r="AB123" s="82">
        <f t="shared" si="100"/>
        <v>3.7105334377224133</v>
      </c>
      <c r="AC123" s="82">
        <f t="shared" si="100"/>
        <v>3.3345163870526284</v>
      </c>
      <c r="AD123" s="82">
        <f t="shared" si="100"/>
        <v>2.9491548082360937</v>
      </c>
      <c r="AE123" s="82">
        <f t="shared" si="100"/>
        <v>2.5565252630831958</v>
      </c>
      <c r="AF123" s="82">
        <f t="shared" si="100"/>
        <v>2.1083476895023874</v>
      </c>
      <c r="AG123" s="82">
        <f t="shared" si="100"/>
        <v>1.6882037003618333</v>
      </c>
      <c r="AH123" s="82">
        <f t="shared" si="100"/>
        <v>1.2820765034414081</v>
      </c>
      <c r="AI123" s="82">
        <f t="shared" si="100"/>
        <v>0.89671492462487246</v>
      </c>
      <c r="AJ123" s="82">
        <f t="shared" si="100"/>
        <v>0.51239162671353167</v>
      </c>
      <c r="AK123" s="82">
        <f t="shared" si="100"/>
        <v>0.4345205588239372</v>
      </c>
      <c r="AL123" s="82">
        <f t="shared" si="100"/>
        <v>0.45892016009601017</v>
      </c>
      <c r="AM123" s="82">
        <f t="shared" si="100"/>
        <v>0.41998462615121296</v>
      </c>
      <c r="AN123" s="82">
        <f t="shared" si="100"/>
        <v>0.4319248565609507</v>
      </c>
      <c r="AO123" s="82">
        <f t="shared" si="100"/>
        <v>0.44853735104406423</v>
      </c>
      <c r="AP123" s="82">
        <f t="shared" ref="AP123:BU123" si="101">SUM(AP121:AP122)</f>
        <v>0.46411156462198311</v>
      </c>
      <c r="AQ123" s="82">
        <f t="shared" si="101"/>
        <v>0.47760921638951281</v>
      </c>
      <c r="AR123" s="82">
        <f t="shared" si="101"/>
        <v>0.75846420124465019</v>
      </c>
      <c r="AS123" s="82">
        <f t="shared" si="101"/>
        <v>0.75950248214984495</v>
      </c>
      <c r="AT123" s="82">
        <f t="shared" si="101"/>
        <v>0.75067709445569086</v>
      </c>
      <c r="AU123" s="82">
        <f t="shared" si="101"/>
        <v>0.7449665494771206</v>
      </c>
      <c r="AV123" s="82">
        <f t="shared" si="101"/>
        <v>0.73458374042517471</v>
      </c>
      <c r="AW123" s="82">
        <f t="shared" si="101"/>
        <v>0.72731577408881254</v>
      </c>
      <c r="AX123" s="82">
        <f t="shared" si="101"/>
        <v>0.71797124594206119</v>
      </c>
      <c r="AY123" s="82">
        <f t="shared" si="101"/>
        <v>0.71174156051089366</v>
      </c>
      <c r="AZ123" s="82">
        <f t="shared" si="101"/>
        <v>0.69772476829076657</v>
      </c>
      <c r="BA123" s="82">
        <f t="shared" si="101"/>
        <v>0.68889938059661249</v>
      </c>
      <c r="BB123" s="82">
        <f t="shared" si="101"/>
        <v>0.68007399290245862</v>
      </c>
      <c r="BC123" s="82">
        <f t="shared" si="101"/>
        <v>0.67176774566090169</v>
      </c>
      <c r="BD123" s="82">
        <f t="shared" si="101"/>
        <v>0.65930837479856663</v>
      </c>
      <c r="BE123" s="82">
        <f t="shared" si="101"/>
        <v>0.65048298710441255</v>
      </c>
      <c r="BF123" s="82">
        <f t="shared" si="101"/>
        <v>0.64010017805246666</v>
      </c>
      <c r="BG123" s="82">
        <f t="shared" si="101"/>
        <v>0.63335135216870186</v>
      </c>
      <c r="BH123" s="82">
        <f t="shared" si="101"/>
        <v>0.62037284085376942</v>
      </c>
      <c r="BI123" s="82">
        <f t="shared" si="101"/>
        <v>0.61206659361221261</v>
      </c>
      <c r="BJ123" s="82">
        <f t="shared" si="101"/>
        <v>0.60687518908623961</v>
      </c>
      <c r="BK123" s="82">
        <f t="shared" si="101"/>
        <v>0.60427948682325316</v>
      </c>
      <c r="BL123" s="82">
        <f t="shared" si="101"/>
        <v>0.59597323958169646</v>
      </c>
      <c r="BM123" s="82">
        <f t="shared" si="101"/>
        <v>0.58974355415052893</v>
      </c>
      <c r="BN123" s="82">
        <f t="shared" si="101"/>
        <v>0.58143730690897222</v>
      </c>
      <c r="BO123" s="82">
        <f t="shared" si="101"/>
        <v>0.57780332374079113</v>
      </c>
      <c r="BP123" s="82">
        <f t="shared" si="101"/>
        <v>0.56897793604663705</v>
      </c>
      <c r="BQ123" s="82">
        <f t="shared" si="101"/>
        <v>0.56430567197326142</v>
      </c>
      <c r="BR123" s="82">
        <f t="shared" si="101"/>
        <v>0.55911426744728854</v>
      </c>
      <c r="BS123" s="82">
        <f t="shared" si="101"/>
        <v>0.55651856518430198</v>
      </c>
      <c r="BT123" s="82">
        <f t="shared" si="101"/>
        <v>0.54925059884793981</v>
      </c>
      <c r="BU123" s="82">
        <f t="shared" si="101"/>
        <v>0.54354005386936943</v>
      </c>
      <c r="BV123" s="82">
        <f t="shared" ref="BV123:CH123" si="102">SUM(BV121:BV122)</f>
        <v>0.5373103684382019</v>
      </c>
      <c r="BW123" s="82">
        <f t="shared" si="102"/>
        <v>0.53315724481742355</v>
      </c>
      <c r="BX123" s="82">
        <f t="shared" si="102"/>
        <v>0.5222552953128804</v>
      </c>
      <c r="BY123" s="82">
        <f t="shared" si="102"/>
        <v>0.51758303123950467</v>
      </c>
      <c r="BZ123" s="82">
        <f t="shared" si="102"/>
        <v>0.50875764354535069</v>
      </c>
      <c r="CA123" s="82">
        <f t="shared" si="102"/>
        <v>0.5051236603771696</v>
      </c>
      <c r="CB123" s="82">
        <f t="shared" si="102"/>
        <v>0.49629827268301552</v>
      </c>
      <c r="CC123" s="82">
        <f t="shared" si="102"/>
        <v>0.48747288498886149</v>
      </c>
      <c r="CD123" s="82">
        <f t="shared" si="102"/>
        <v>0.47968577819990205</v>
      </c>
      <c r="CE123" s="82">
        <f t="shared" si="102"/>
        <v>0.4744943736739291</v>
      </c>
      <c r="CF123" s="82">
        <f t="shared" si="102"/>
        <v>0.46359242416938584</v>
      </c>
      <c r="CG123" s="82">
        <f t="shared" si="102"/>
        <v>0.45684359828562099</v>
      </c>
      <c r="CH123" s="82">
        <f t="shared" si="102"/>
        <v>0.44697992968627231</v>
      </c>
    </row>
    <row r="124" spans="2:86" s="36" customFormat="1" ht="5.85" customHeight="1" outlineLevel="1" x14ac:dyDescent="0.2"/>
    <row r="125" spans="2:86" s="36" customFormat="1" outlineLevel="1" x14ac:dyDescent="0.2">
      <c r="F125" s="91" t="s">
        <v>113</v>
      </c>
      <c r="G125" s="129">
        <f>GA!I9</f>
        <v>15</v>
      </c>
    </row>
    <row r="126" spans="2:86" s="36" customFormat="1" outlineLevel="1" x14ac:dyDescent="0.2">
      <c r="F126" s="91" t="s">
        <v>114</v>
      </c>
      <c r="G126" s="130">
        <f>Ts_Shape_Factor</f>
        <v>4.0800000000000003E-2</v>
      </c>
    </row>
    <row r="127" spans="2:86" s="36" customFormat="1" outlineLevel="1" x14ac:dyDescent="0.2">
      <c r="F127" s="91" t="s">
        <v>219</v>
      </c>
      <c r="G127" s="91" t="b">
        <f>GA!J9</f>
        <v>1</v>
      </c>
    </row>
    <row r="128" spans="2:86" s="36" customFormat="1" outlineLevel="1" x14ac:dyDescent="0.2">
      <c r="F128" s="91" t="s">
        <v>220</v>
      </c>
      <c r="G128" s="91" t="b">
        <f>CB_GAAR_Shape_Factor_Opening_RAB</f>
        <v>1</v>
      </c>
    </row>
    <row r="129" spans="3:86" s="36" customFormat="1" outlineLevel="1" x14ac:dyDescent="0.2">
      <c r="F129" s="91" t="s">
        <v>221</v>
      </c>
      <c r="G129" s="91" t="b">
        <f>CB_GAAR_Shape_Factor_2024_28</f>
        <v>1</v>
      </c>
    </row>
    <row r="130" spans="3:86" s="36" customFormat="1" outlineLevel="1" x14ac:dyDescent="0.2">
      <c r="F130" s="91" t="s">
        <v>222</v>
      </c>
      <c r="G130" s="91" t="b">
        <f>CB_GAAR_Shape_Factor_Post2028</f>
        <v>0</v>
      </c>
    </row>
    <row r="131" spans="3:86" outlineLevel="1" x14ac:dyDescent="0.2">
      <c r="F131" s="84" t="s">
        <v>110</v>
      </c>
      <c r="G131" s="162">
        <f>GAAR_Focus_Date</f>
        <v>2055</v>
      </c>
    </row>
    <row r="132" spans="3:86" outlineLevel="1" x14ac:dyDescent="0.2">
      <c r="F132" s="84" t="s">
        <v>293</v>
      </c>
      <c r="G132" s="45" t="b">
        <f>GA!K9</f>
        <v>0</v>
      </c>
    </row>
    <row r="133" spans="3:86" outlineLevel="1" x14ac:dyDescent="0.2">
      <c r="F133" s="84" t="s">
        <v>294</v>
      </c>
      <c r="G133" s="45" t="b">
        <f>CB_GAAR_Focus_Date_Opening_RAB</f>
        <v>0</v>
      </c>
    </row>
    <row r="134" spans="3:86" outlineLevel="1" x14ac:dyDescent="0.2">
      <c r="F134" s="84" t="s">
        <v>295</v>
      </c>
      <c r="G134" s="45" t="b">
        <f>CB_GAAR_Focus_Date_2024_28</f>
        <v>0</v>
      </c>
    </row>
    <row r="135" spans="3:86" s="36" customFormat="1" outlineLevel="1" x14ac:dyDescent="0.2">
      <c r="F135" s="84" t="s">
        <v>296</v>
      </c>
      <c r="G135" s="45" t="b">
        <f>CB_GAAR_Focus_Date_Post2028</f>
        <v>0</v>
      </c>
    </row>
    <row r="136" spans="3:86" s="36" customFormat="1" ht="5.85" customHeight="1" outlineLevel="1" x14ac:dyDescent="0.2"/>
    <row r="137" spans="3:86" s="36" customFormat="1" outlineLevel="1" x14ac:dyDescent="0.2">
      <c r="F137" s="61">
        <f>Ts_First_Fin_Yr-1</f>
        <v>2023</v>
      </c>
      <c r="G137" s="64">
        <f>MIN(GA!H9,G131-F137+1)</f>
        <v>10</v>
      </c>
      <c r="H137" s="63">
        <f>GA!G9</f>
        <v>121.05810138498173</v>
      </c>
      <c r="I137" s="131">
        <f>G127*G128*G126+Ts_Min_Shape_Factor</f>
        <v>4.0800000000010002E-2</v>
      </c>
      <c r="J137" s="168">
        <f t="shared" ref="J137:AO137" si="103">IF(J$8&lt;=$G137,(1-$I137)^(J$8-1)*$I137/(1-(1-$I137)^$G137),0)*$H137</f>
        <v>14.497682325609182</v>
      </c>
      <c r="K137" s="168">
        <f t="shared" si="103"/>
        <v>13.906176886724179</v>
      </c>
      <c r="L137" s="168">
        <f t="shared" si="103"/>
        <v>13.338804869745692</v>
      </c>
      <c r="M137" s="168">
        <f t="shared" si="103"/>
        <v>12.794581631059934</v>
      </c>
      <c r="N137" s="168">
        <f t="shared" si="103"/>
        <v>12.272562700512561</v>
      </c>
      <c r="O137" s="168">
        <f t="shared" si="103"/>
        <v>11.771842142331524</v>
      </c>
      <c r="P137" s="168">
        <f t="shared" si="103"/>
        <v>11.29155098292428</v>
      </c>
      <c r="Q137" s="168">
        <f t="shared" si="103"/>
        <v>10.830855702820855</v>
      </c>
      <c r="R137" s="168">
        <f t="shared" si="103"/>
        <v>10.388956790145654</v>
      </c>
      <c r="S137" s="168">
        <f t="shared" si="103"/>
        <v>9.9650873531076076</v>
      </c>
      <c r="T137" s="168">
        <f t="shared" si="103"/>
        <v>0</v>
      </c>
      <c r="U137" s="168">
        <f t="shared" si="103"/>
        <v>0</v>
      </c>
      <c r="V137" s="168">
        <f t="shared" si="103"/>
        <v>0</v>
      </c>
      <c r="W137" s="168">
        <f t="shared" si="103"/>
        <v>0</v>
      </c>
      <c r="X137" s="168">
        <f t="shared" si="103"/>
        <v>0</v>
      </c>
      <c r="Y137" s="168">
        <f t="shared" si="103"/>
        <v>0</v>
      </c>
      <c r="Z137" s="168">
        <f t="shared" si="103"/>
        <v>0</v>
      </c>
      <c r="AA137" s="168">
        <f t="shared" si="103"/>
        <v>0</v>
      </c>
      <c r="AB137" s="168">
        <f t="shared" si="103"/>
        <v>0</v>
      </c>
      <c r="AC137" s="168">
        <f t="shared" si="103"/>
        <v>0</v>
      </c>
      <c r="AD137" s="168">
        <f t="shared" si="103"/>
        <v>0</v>
      </c>
      <c r="AE137" s="168">
        <f t="shared" si="103"/>
        <v>0</v>
      </c>
      <c r="AF137" s="168">
        <f t="shared" si="103"/>
        <v>0</v>
      </c>
      <c r="AG137" s="168">
        <f t="shared" si="103"/>
        <v>0</v>
      </c>
      <c r="AH137" s="168">
        <f t="shared" si="103"/>
        <v>0</v>
      </c>
      <c r="AI137" s="168">
        <f t="shared" si="103"/>
        <v>0</v>
      </c>
      <c r="AJ137" s="168">
        <f t="shared" si="103"/>
        <v>0</v>
      </c>
      <c r="AK137" s="168">
        <f t="shared" si="103"/>
        <v>0</v>
      </c>
      <c r="AL137" s="168">
        <f t="shared" si="103"/>
        <v>0</v>
      </c>
      <c r="AM137" s="168">
        <f t="shared" si="103"/>
        <v>0</v>
      </c>
      <c r="AN137" s="168">
        <f t="shared" si="103"/>
        <v>0</v>
      </c>
      <c r="AO137" s="168">
        <f t="shared" si="103"/>
        <v>0</v>
      </c>
      <c r="AP137" s="168">
        <f t="shared" ref="AP137:BU137" si="104">IF(AP$8&lt;=$G137,(1-$I137)^(AP$8-1)*$I137/(1-(1-$I137)^$G137),0)*$H137</f>
        <v>0</v>
      </c>
      <c r="AQ137" s="168">
        <f t="shared" si="104"/>
        <v>0</v>
      </c>
      <c r="AR137" s="168">
        <f t="shared" si="104"/>
        <v>0</v>
      </c>
      <c r="AS137" s="168">
        <f t="shared" si="104"/>
        <v>0</v>
      </c>
      <c r="AT137" s="168">
        <f t="shared" si="104"/>
        <v>0</v>
      </c>
      <c r="AU137" s="168">
        <f t="shared" si="104"/>
        <v>0</v>
      </c>
      <c r="AV137" s="168">
        <f t="shared" si="104"/>
        <v>0</v>
      </c>
      <c r="AW137" s="168">
        <f t="shared" si="104"/>
        <v>0</v>
      </c>
      <c r="AX137" s="168">
        <f t="shared" si="104"/>
        <v>0</v>
      </c>
      <c r="AY137" s="168">
        <f t="shared" si="104"/>
        <v>0</v>
      </c>
      <c r="AZ137" s="168">
        <f t="shared" si="104"/>
        <v>0</v>
      </c>
      <c r="BA137" s="168">
        <f t="shared" si="104"/>
        <v>0</v>
      </c>
      <c r="BB137" s="168">
        <f t="shared" si="104"/>
        <v>0</v>
      </c>
      <c r="BC137" s="168">
        <f t="shared" si="104"/>
        <v>0</v>
      </c>
      <c r="BD137" s="168">
        <f t="shared" si="104"/>
        <v>0</v>
      </c>
      <c r="BE137" s="168">
        <f t="shared" si="104"/>
        <v>0</v>
      </c>
      <c r="BF137" s="168">
        <f t="shared" si="104"/>
        <v>0</v>
      </c>
      <c r="BG137" s="168">
        <f t="shared" si="104"/>
        <v>0</v>
      </c>
      <c r="BH137" s="168">
        <f t="shared" si="104"/>
        <v>0</v>
      </c>
      <c r="BI137" s="168">
        <f t="shared" si="104"/>
        <v>0</v>
      </c>
      <c r="BJ137" s="168">
        <f t="shared" si="104"/>
        <v>0</v>
      </c>
      <c r="BK137" s="168">
        <f t="shared" si="104"/>
        <v>0</v>
      </c>
      <c r="BL137" s="168">
        <f t="shared" si="104"/>
        <v>0</v>
      </c>
      <c r="BM137" s="168">
        <f t="shared" si="104"/>
        <v>0</v>
      </c>
      <c r="BN137" s="168">
        <f t="shared" si="104"/>
        <v>0</v>
      </c>
      <c r="BO137" s="168">
        <f t="shared" si="104"/>
        <v>0</v>
      </c>
      <c r="BP137" s="168">
        <f t="shared" si="104"/>
        <v>0</v>
      </c>
      <c r="BQ137" s="168">
        <f t="shared" si="104"/>
        <v>0</v>
      </c>
      <c r="BR137" s="168">
        <f t="shared" si="104"/>
        <v>0</v>
      </c>
      <c r="BS137" s="168">
        <f t="shared" si="104"/>
        <v>0</v>
      </c>
      <c r="BT137" s="168">
        <f t="shared" si="104"/>
        <v>0</v>
      </c>
      <c r="BU137" s="168">
        <f t="shared" si="104"/>
        <v>0</v>
      </c>
      <c r="BV137" s="168">
        <f t="shared" ref="BV137:CH137" si="105">IF(BV$8&lt;=$G137,(1-$I137)^(BV$8-1)*$I137/(1-(1-$I137)^$G137),0)*$H137</f>
        <v>0</v>
      </c>
      <c r="BW137" s="168">
        <f t="shared" si="105"/>
        <v>0</v>
      </c>
      <c r="BX137" s="168">
        <f t="shared" si="105"/>
        <v>0</v>
      </c>
      <c r="BY137" s="168">
        <f t="shared" si="105"/>
        <v>0</v>
      </c>
      <c r="BZ137" s="168">
        <f t="shared" si="105"/>
        <v>0</v>
      </c>
      <c r="CA137" s="168">
        <f t="shared" si="105"/>
        <v>0</v>
      </c>
      <c r="CB137" s="168">
        <f t="shared" si="105"/>
        <v>0</v>
      </c>
      <c r="CC137" s="168">
        <f t="shared" si="105"/>
        <v>0</v>
      </c>
      <c r="CD137" s="168">
        <f t="shared" si="105"/>
        <v>0</v>
      </c>
      <c r="CE137" s="168">
        <f t="shared" si="105"/>
        <v>0</v>
      </c>
      <c r="CF137" s="168">
        <f t="shared" si="105"/>
        <v>0</v>
      </c>
      <c r="CG137" s="168">
        <f t="shared" si="105"/>
        <v>0</v>
      </c>
      <c r="CH137" s="168">
        <f t="shared" si="105"/>
        <v>0</v>
      </c>
    </row>
    <row r="138" spans="3:86" s="36" customFormat="1" ht="5.85" customHeight="1" outlineLevel="1" x14ac:dyDescent="0.2"/>
    <row r="139" spans="3:86" s="36" customFormat="1" outlineLevel="1" x14ac:dyDescent="0.2">
      <c r="C139" s="38"/>
      <c r="E139" s="172"/>
      <c r="F139" s="61">
        <f>Ts_First_Fin_Yr-1+ROWS(F$139:F139)</f>
        <v>2024</v>
      </c>
      <c r="G139" s="160">
        <f t="shared" ref="G139:G170" si="106">IF(OR(AND(F139&lt;=Ts_Last_Yr_Current_Fcast,IF(G$132=G$134,G$132)),AND(F139&gt;Ts_Last_Yr_Current_Fcast,IF(G$132=G$135,G$132))),G$131-F139+1,$G$125)</f>
        <v>15</v>
      </c>
      <c r="H139" s="171">
        <f t="shared" ref="H139:H170" si="107">INDEX($J$123:$CH$123,MATCH($F139,$J$9:$CH$9,0))</f>
        <v>15.8</v>
      </c>
      <c r="I139" s="131">
        <f t="shared" ref="I139:I170" si="108">IF(F139&lt;=Ts_Last_Yr_Current_Fcast,$G$129,$G$130)*$G$127*$G$126+Ts_Min_Shape_Factor</f>
        <v>4.0800000000010002E-2</v>
      </c>
      <c r="J139" s="169">
        <f t="shared" ref="J139:S148" si="109">IF($F139&gt;=J$9,0,IF(J$9&lt;=($F139+$G139),(1-$I139)^(J$9-$F139-1)*$I139/(1-(1-$I139)^$G139),0)*$H139)</f>
        <v>0</v>
      </c>
      <c r="K139" s="169">
        <f t="shared" si="109"/>
        <v>1.3873658943094274</v>
      </c>
      <c r="L139" s="169">
        <f t="shared" si="109"/>
        <v>1.3307613658215887</v>
      </c>
      <c r="M139" s="169">
        <f t="shared" si="109"/>
        <v>1.2764663020960543</v>
      </c>
      <c r="N139" s="169">
        <f t="shared" si="109"/>
        <v>1.2243864769705226</v>
      </c>
      <c r="O139" s="169">
        <f t="shared" si="109"/>
        <v>1.1744315087101129</v>
      </c>
      <c r="P139" s="169">
        <f t="shared" si="109"/>
        <v>1.1265147031547285</v>
      </c>
      <c r="Q139" s="169">
        <f t="shared" si="109"/>
        <v>1.0805529032660042</v>
      </c>
      <c r="R139" s="169">
        <f t="shared" si="109"/>
        <v>1.0364663448127402</v>
      </c>
      <c r="S139" s="169">
        <f t="shared" si="109"/>
        <v>0.99417851794437007</v>
      </c>
      <c r="T139" s="169">
        <f t="shared" ref="T139:AC148" si="110">IF($F139&gt;=T$9,0,IF(T$9&lt;=($F139+$G139),(1-$I139)^(T$9-$F139-1)*$I139/(1-(1-$I139)^$G139),0)*$H139)</f>
        <v>0.95361603441222975</v>
      </c>
      <c r="U139" s="169">
        <f t="shared" si="110"/>
        <v>0.91470850020820105</v>
      </c>
      <c r="V139" s="169">
        <f t="shared" si="110"/>
        <v>0.87738839339969721</v>
      </c>
      <c r="W139" s="169">
        <f t="shared" si="110"/>
        <v>0.84159094694898062</v>
      </c>
      <c r="X139" s="169">
        <f t="shared" si="110"/>
        <v>0.80725403631345383</v>
      </c>
      <c r="Y139" s="169">
        <f t="shared" si="110"/>
        <v>0.77431807163185684</v>
      </c>
      <c r="Z139" s="169">
        <f t="shared" si="110"/>
        <v>0</v>
      </c>
      <c r="AA139" s="169">
        <f t="shared" si="110"/>
        <v>0</v>
      </c>
      <c r="AB139" s="169">
        <f t="shared" si="110"/>
        <v>0</v>
      </c>
      <c r="AC139" s="169">
        <f t="shared" si="110"/>
        <v>0</v>
      </c>
      <c r="AD139" s="169">
        <f t="shared" ref="AD139:AM148" si="111">IF($F139&gt;=AD$9,0,IF(AD$9&lt;=($F139+$G139),(1-$I139)^(AD$9-$F139-1)*$I139/(1-(1-$I139)^$G139),0)*$H139)</f>
        <v>0</v>
      </c>
      <c r="AE139" s="169">
        <f t="shared" si="111"/>
        <v>0</v>
      </c>
      <c r="AF139" s="169">
        <f t="shared" si="111"/>
        <v>0</v>
      </c>
      <c r="AG139" s="169">
        <f t="shared" si="111"/>
        <v>0</v>
      </c>
      <c r="AH139" s="169">
        <f t="shared" si="111"/>
        <v>0</v>
      </c>
      <c r="AI139" s="169">
        <f t="shared" si="111"/>
        <v>0</v>
      </c>
      <c r="AJ139" s="169">
        <f t="shared" si="111"/>
        <v>0</v>
      </c>
      <c r="AK139" s="169">
        <f t="shared" si="111"/>
        <v>0</v>
      </c>
      <c r="AL139" s="169">
        <f t="shared" si="111"/>
        <v>0</v>
      </c>
      <c r="AM139" s="169">
        <f t="shared" si="111"/>
        <v>0</v>
      </c>
      <c r="AN139" s="169">
        <f t="shared" ref="AN139:AW148" si="112">IF($F139&gt;=AN$9,0,IF(AN$9&lt;=($F139+$G139),(1-$I139)^(AN$9-$F139-1)*$I139/(1-(1-$I139)^$G139),0)*$H139)</f>
        <v>0</v>
      </c>
      <c r="AO139" s="169">
        <f t="shared" si="112"/>
        <v>0</v>
      </c>
      <c r="AP139" s="169">
        <f t="shared" si="112"/>
        <v>0</v>
      </c>
      <c r="AQ139" s="169">
        <f t="shared" si="112"/>
        <v>0</v>
      </c>
      <c r="AR139" s="169">
        <f t="shared" si="112"/>
        <v>0</v>
      </c>
      <c r="AS139" s="169">
        <f t="shared" si="112"/>
        <v>0</v>
      </c>
      <c r="AT139" s="169">
        <f t="shared" si="112"/>
        <v>0</v>
      </c>
      <c r="AU139" s="169">
        <f t="shared" si="112"/>
        <v>0</v>
      </c>
      <c r="AV139" s="169">
        <f t="shared" si="112"/>
        <v>0</v>
      </c>
      <c r="AW139" s="169">
        <f t="shared" si="112"/>
        <v>0</v>
      </c>
      <c r="AX139" s="169">
        <f t="shared" ref="AX139:BG148" si="113">IF($F139&gt;=AX$9,0,IF(AX$9&lt;=($F139+$G139),(1-$I139)^(AX$9-$F139-1)*$I139/(1-(1-$I139)^$G139),0)*$H139)</f>
        <v>0</v>
      </c>
      <c r="AY139" s="169">
        <f t="shared" si="113"/>
        <v>0</v>
      </c>
      <c r="AZ139" s="169">
        <f t="shared" si="113"/>
        <v>0</v>
      </c>
      <c r="BA139" s="169">
        <f t="shared" si="113"/>
        <v>0</v>
      </c>
      <c r="BB139" s="169">
        <f t="shared" si="113"/>
        <v>0</v>
      </c>
      <c r="BC139" s="169">
        <f t="shared" si="113"/>
        <v>0</v>
      </c>
      <c r="BD139" s="169">
        <f t="shared" si="113"/>
        <v>0</v>
      </c>
      <c r="BE139" s="169">
        <f t="shared" si="113"/>
        <v>0</v>
      </c>
      <c r="BF139" s="169">
        <f t="shared" si="113"/>
        <v>0</v>
      </c>
      <c r="BG139" s="169">
        <f t="shared" si="113"/>
        <v>0</v>
      </c>
      <c r="BH139" s="169">
        <f t="shared" ref="BH139:BQ148" si="114">IF($F139&gt;=BH$9,0,IF(BH$9&lt;=($F139+$G139),(1-$I139)^(BH$9-$F139-1)*$I139/(1-(1-$I139)^$G139),0)*$H139)</f>
        <v>0</v>
      </c>
      <c r="BI139" s="169">
        <f t="shared" si="114"/>
        <v>0</v>
      </c>
      <c r="BJ139" s="169">
        <f t="shared" si="114"/>
        <v>0</v>
      </c>
      <c r="BK139" s="169">
        <f t="shared" si="114"/>
        <v>0</v>
      </c>
      <c r="BL139" s="169">
        <f t="shared" si="114"/>
        <v>0</v>
      </c>
      <c r="BM139" s="169">
        <f t="shared" si="114"/>
        <v>0</v>
      </c>
      <c r="BN139" s="169">
        <f t="shared" si="114"/>
        <v>0</v>
      </c>
      <c r="BO139" s="169">
        <f t="shared" si="114"/>
        <v>0</v>
      </c>
      <c r="BP139" s="169">
        <f t="shared" si="114"/>
        <v>0</v>
      </c>
      <c r="BQ139" s="169">
        <f t="shared" si="114"/>
        <v>0</v>
      </c>
      <c r="BR139" s="169">
        <f t="shared" ref="BR139:CA148" si="115">IF($F139&gt;=BR$9,0,IF(BR$9&lt;=($F139+$G139),(1-$I139)^(BR$9-$F139-1)*$I139/(1-(1-$I139)^$G139),0)*$H139)</f>
        <v>0</v>
      </c>
      <c r="BS139" s="169">
        <f t="shared" si="115"/>
        <v>0</v>
      </c>
      <c r="BT139" s="169">
        <f t="shared" si="115"/>
        <v>0</v>
      </c>
      <c r="BU139" s="169">
        <f t="shared" si="115"/>
        <v>0</v>
      </c>
      <c r="BV139" s="169">
        <f t="shared" si="115"/>
        <v>0</v>
      </c>
      <c r="BW139" s="169">
        <f t="shared" si="115"/>
        <v>0</v>
      </c>
      <c r="BX139" s="169">
        <f t="shared" si="115"/>
        <v>0</v>
      </c>
      <c r="BY139" s="169">
        <f t="shared" si="115"/>
        <v>0</v>
      </c>
      <c r="BZ139" s="169">
        <f t="shared" si="115"/>
        <v>0</v>
      </c>
      <c r="CA139" s="169">
        <f t="shared" si="115"/>
        <v>0</v>
      </c>
      <c r="CB139" s="169">
        <f t="shared" ref="CB139:CH148" si="116">IF($F139&gt;=CB$9,0,IF(CB$9&lt;=($F139+$G139),(1-$I139)^(CB$9-$F139-1)*$I139/(1-(1-$I139)^$G139),0)*$H139)</f>
        <v>0</v>
      </c>
      <c r="CC139" s="169">
        <f t="shared" si="116"/>
        <v>0</v>
      </c>
      <c r="CD139" s="169">
        <f t="shared" si="116"/>
        <v>0</v>
      </c>
      <c r="CE139" s="169">
        <f t="shared" si="116"/>
        <v>0</v>
      </c>
      <c r="CF139" s="169">
        <f t="shared" si="116"/>
        <v>0</v>
      </c>
      <c r="CG139" s="169">
        <f t="shared" si="116"/>
        <v>0</v>
      </c>
      <c r="CH139" s="169">
        <f t="shared" si="116"/>
        <v>0</v>
      </c>
    </row>
    <row r="140" spans="3:86" s="36" customFormat="1" outlineLevel="1" x14ac:dyDescent="0.2">
      <c r="C140" s="38"/>
      <c r="E140" s="172"/>
      <c r="F140" s="61">
        <f>Ts_First_Fin_Yr-1+ROWS(F$139:F140)</f>
        <v>2025</v>
      </c>
      <c r="G140" s="160">
        <f t="shared" si="106"/>
        <v>15</v>
      </c>
      <c r="H140" s="171">
        <f t="shared" si="107"/>
        <v>15.9</v>
      </c>
      <c r="I140" s="131">
        <f t="shared" si="108"/>
        <v>4.0800000000010002E-2</v>
      </c>
      <c r="J140" s="169">
        <f t="shared" si="109"/>
        <v>0</v>
      </c>
      <c r="K140" s="169">
        <f t="shared" si="109"/>
        <v>0</v>
      </c>
      <c r="L140" s="169">
        <f t="shared" si="109"/>
        <v>1.396146691108854</v>
      </c>
      <c r="M140" s="169">
        <f t="shared" si="109"/>
        <v>1.3391839061115987</v>
      </c>
      <c r="N140" s="169">
        <f t="shared" si="109"/>
        <v>1.2845452027422319</v>
      </c>
      <c r="O140" s="169">
        <f t="shared" si="109"/>
        <v>1.2321357584703359</v>
      </c>
      <c r="P140" s="169">
        <f t="shared" si="109"/>
        <v>1.181864619524734</v>
      </c>
      <c r="Q140" s="169">
        <f t="shared" si="109"/>
        <v>1.1336445430481128</v>
      </c>
      <c r="R140" s="169">
        <f t="shared" si="109"/>
        <v>1.0873918456917382</v>
      </c>
      <c r="S140" s="169">
        <f t="shared" si="109"/>
        <v>1.0430262583875043</v>
      </c>
      <c r="T140" s="169">
        <f t="shared" si="110"/>
        <v>1.0004707870452838</v>
      </c>
      <c r="U140" s="169">
        <f t="shared" si="110"/>
        <v>0.95965157893382613</v>
      </c>
      <c r="V140" s="169">
        <f t="shared" si="110"/>
        <v>0.92049779451331615</v>
      </c>
      <c r="W140" s="169">
        <f t="shared" si="110"/>
        <v>0.8829414844971637</v>
      </c>
      <c r="X140" s="169">
        <f t="shared" si="110"/>
        <v>0.84691747192967037</v>
      </c>
      <c r="Y140" s="169">
        <f t="shared" si="110"/>
        <v>0.81236323907493135</v>
      </c>
      <c r="Z140" s="169">
        <f t="shared" si="110"/>
        <v>0.77921881892066602</v>
      </c>
      <c r="AA140" s="169">
        <f t="shared" si="110"/>
        <v>0</v>
      </c>
      <c r="AB140" s="169">
        <f t="shared" si="110"/>
        <v>0</v>
      </c>
      <c r="AC140" s="169">
        <f t="shared" si="110"/>
        <v>0</v>
      </c>
      <c r="AD140" s="169">
        <f t="shared" si="111"/>
        <v>0</v>
      </c>
      <c r="AE140" s="169">
        <f t="shared" si="111"/>
        <v>0</v>
      </c>
      <c r="AF140" s="169">
        <f t="shared" si="111"/>
        <v>0</v>
      </c>
      <c r="AG140" s="169">
        <f t="shared" si="111"/>
        <v>0</v>
      </c>
      <c r="AH140" s="169">
        <f t="shared" si="111"/>
        <v>0</v>
      </c>
      <c r="AI140" s="169">
        <f t="shared" si="111"/>
        <v>0</v>
      </c>
      <c r="AJ140" s="169">
        <f t="shared" si="111"/>
        <v>0</v>
      </c>
      <c r="AK140" s="169">
        <f t="shared" si="111"/>
        <v>0</v>
      </c>
      <c r="AL140" s="169">
        <f t="shared" si="111"/>
        <v>0</v>
      </c>
      <c r="AM140" s="169">
        <f t="shared" si="111"/>
        <v>0</v>
      </c>
      <c r="AN140" s="169">
        <f t="shared" si="112"/>
        <v>0</v>
      </c>
      <c r="AO140" s="169">
        <f t="shared" si="112"/>
        <v>0</v>
      </c>
      <c r="AP140" s="169">
        <f t="shared" si="112"/>
        <v>0</v>
      </c>
      <c r="AQ140" s="169">
        <f t="shared" si="112"/>
        <v>0</v>
      </c>
      <c r="AR140" s="169">
        <f t="shared" si="112"/>
        <v>0</v>
      </c>
      <c r="AS140" s="169">
        <f t="shared" si="112"/>
        <v>0</v>
      </c>
      <c r="AT140" s="169">
        <f t="shared" si="112"/>
        <v>0</v>
      </c>
      <c r="AU140" s="169">
        <f t="shared" si="112"/>
        <v>0</v>
      </c>
      <c r="AV140" s="169">
        <f t="shared" si="112"/>
        <v>0</v>
      </c>
      <c r="AW140" s="169">
        <f t="shared" si="112"/>
        <v>0</v>
      </c>
      <c r="AX140" s="169">
        <f t="shared" si="113"/>
        <v>0</v>
      </c>
      <c r="AY140" s="169">
        <f t="shared" si="113"/>
        <v>0</v>
      </c>
      <c r="AZ140" s="169">
        <f t="shared" si="113"/>
        <v>0</v>
      </c>
      <c r="BA140" s="169">
        <f t="shared" si="113"/>
        <v>0</v>
      </c>
      <c r="BB140" s="169">
        <f t="shared" si="113"/>
        <v>0</v>
      </c>
      <c r="BC140" s="169">
        <f t="shared" si="113"/>
        <v>0</v>
      </c>
      <c r="BD140" s="169">
        <f t="shared" si="113"/>
        <v>0</v>
      </c>
      <c r="BE140" s="169">
        <f t="shared" si="113"/>
        <v>0</v>
      </c>
      <c r="BF140" s="169">
        <f t="shared" si="113"/>
        <v>0</v>
      </c>
      <c r="BG140" s="169">
        <f t="shared" si="113"/>
        <v>0</v>
      </c>
      <c r="BH140" s="169">
        <f t="shared" si="114"/>
        <v>0</v>
      </c>
      <c r="BI140" s="169">
        <f t="shared" si="114"/>
        <v>0</v>
      </c>
      <c r="BJ140" s="169">
        <f t="shared" si="114"/>
        <v>0</v>
      </c>
      <c r="BK140" s="169">
        <f t="shared" si="114"/>
        <v>0</v>
      </c>
      <c r="BL140" s="169">
        <f t="shared" si="114"/>
        <v>0</v>
      </c>
      <c r="BM140" s="169">
        <f t="shared" si="114"/>
        <v>0</v>
      </c>
      <c r="BN140" s="169">
        <f t="shared" si="114"/>
        <v>0</v>
      </c>
      <c r="BO140" s="169">
        <f t="shared" si="114"/>
        <v>0</v>
      </c>
      <c r="BP140" s="169">
        <f t="shared" si="114"/>
        <v>0</v>
      </c>
      <c r="BQ140" s="169">
        <f t="shared" si="114"/>
        <v>0</v>
      </c>
      <c r="BR140" s="169">
        <f t="shared" si="115"/>
        <v>0</v>
      </c>
      <c r="BS140" s="169">
        <f t="shared" si="115"/>
        <v>0</v>
      </c>
      <c r="BT140" s="169">
        <f t="shared" si="115"/>
        <v>0</v>
      </c>
      <c r="BU140" s="169">
        <f t="shared" si="115"/>
        <v>0</v>
      </c>
      <c r="BV140" s="169">
        <f t="shared" si="115"/>
        <v>0</v>
      </c>
      <c r="BW140" s="169">
        <f t="shared" si="115"/>
        <v>0</v>
      </c>
      <c r="BX140" s="169">
        <f t="shared" si="115"/>
        <v>0</v>
      </c>
      <c r="BY140" s="169">
        <f t="shared" si="115"/>
        <v>0</v>
      </c>
      <c r="BZ140" s="169">
        <f t="shared" si="115"/>
        <v>0</v>
      </c>
      <c r="CA140" s="169">
        <f t="shared" si="115"/>
        <v>0</v>
      </c>
      <c r="CB140" s="169">
        <f t="shared" si="116"/>
        <v>0</v>
      </c>
      <c r="CC140" s="169">
        <f t="shared" si="116"/>
        <v>0</v>
      </c>
      <c r="CD140" s="169">
        <f t="shared" si="116"/>
        <v>0</v>
      </c>
      <c r="CE140" s="169">
        <f t="shared" si="116"/>
        <v>0</v>
      </c>
      <c r="CF140" s="169">
        <f t="shared" si="116"/>
        <v>0</v>
      </c>
      <c r="CG140" s="169">
        <f t="shared" si="116"/>
        <v>0</v>
      </c>
      <c r="CH140" s="169">
        <f t="shared" si="116"/>
        <v>0</v>
      </c>
    </row>
    <row r="141" spans="3:86" s="36" customFormat="1" outlineLevel="1" x14ac:dyDescent="0.2">
      <c r="C141" s="38"/>
      <c r="E141" s="172"/>
      <c r="F141" s="61">
        <f>Ts_First_Fin_Yr-1+ROWS(F$139:F141)</f>
        <v>2026</v>
      </c>
      <c r="G141" s="160">
        <f t="shared" si="106"/>
        <v>15</v>
      </c>
      <c r="H141" s="171">
        <f t="shared" si="107"/>
        <v>14.3</v>
      </c>
      <c r="I141" s="131">
        <f t="shared" si="108"/>
        <v>4.0800000000010002E-2</v>
      </c>
      <c r="J141" s="169">
        <f t="shared" si="109"/>
        <v>0</v>
      </c>
      <c r="K141" s="169">
        <f t="shared" si="109"/>
        <v>0</v>
      </c>
      <c r="L141" s="169">
        <f t="shared" si="109"/>
        <v>0</v>
      </c>
      <c r="M141" s="169">
        <f t="shared" si="109"/>
        <v>1.255653942318026</v>
      </c>
      <c r="N141" s="169">
        <f t="shared" si="109"/>
        <v>1.2044232614714379</v>
      </c>
      <c r="O141" s="169">
        <f t="shared" si="109"/>
        <v>1.155282792403391</v>
      </c>
      <c r="P141" s="169">
        <f t="shared" si="109"/>
        <v>1.1081472544733211</v>
      </c>
      <c r="Q141" s="169">
        <f t="shared" si="109"/>
        <v>1.0629348464907984</v>
      </c>
      <c r="R141" s="169">
        <f t="shared" si="109"/>
        <v>1.0195671047539632</v>
      </c>
      <c r="S141" s="169">
        <f t="shared" si="109"/>
        <v>0.97796876687999101</v>
      </c>
      <c r="T141" s="169">
        <f t="shared" si="110"/>
        <v>0.93806764119127761</v>
      </c>
      <c r="U141" s="169">
        <f t="shared" si="110"/>
        <v>0.89979448143066409</v>
      </c>
      <c r="V141" s="169">
        <f t="shared" si="110"/>
        <v>0.86308286658828393</v>
      </c>
      <c r="W141" s="169">
        <f t="shared" si="110"/>
        <v>0.8278690856314731</v>
      </c>
      <c r="X141" s="169">
        <f t="shared" si="110"/>
        <v>0.79409202693770065</v>
      </c>
      <c r="Y141" s="169">
        <f t="shared" si="110"/>
        <v>0.76169307223863436</v>
      </c>
      <c r="Z141" s="169">
        <f t="shared" si="110"/>
        <v>0.73061599489129048</v>
      </c>
      <c r="AA141" s="169">
        <f t="shared" si="110"/>
        <v>0.70080686229971845</v>
      </c>
      <c r="AB141" s="169">
        <f t="shared" si="110"/>
        <v>0</v>
      </c>
      <c r="AC141" s="169">
        <f t="shared" si="110"/>
        <v>0</v>
      </c>
      <c r="AD141" s="169">
        <f t="shared" si="111"/>
        <v>0</v>
      </c>
      <c r="AE141" s="169">
        <f t="shared" si="111"/>
        <v>0</v>
      </c>
      <c r="AF141" s="169">
        <f t="shared" si="111"/>
        <v>0</v>
      </c>
      <c r="AG141" s="169">
        <f t="shared" si="111"/>
        <v>0</v>
      </c>
      <c r="AH141" s="169">
        <f t="shared" si="111"/>
        <v>0</v>
      </c>
      <c r="AI141" s="169">
        <f t="shared" si="111"/>
        <v>0</v>
      </c>
      <c r="AJ141" s="169">
        <f t="shared" si="111"/>
        <v>0</v>
      </c>
      <c r="AK141" s="169">
        <f t="shared" si="111"/>
        <v>0</v>
      </c>
      <c r="AL141" s="169">
        <f t="shared" si="111"/>
        <v>0</v>
      </c>
      <c r="AM141" s="169">
        <f t="shared" si="111"/>
        <v>0</v>
      </c>
      <c r="AN141" s="169">
        <f t="shared" si="112"/>
        <v>0</v>
      </c>
      <c r="AO141" s="169">
        <f t="shared" si="112"/>
        <v>0</v>
      </c>
      <c r="AP141" s="169">
        <f t="shared" si="112"/>
        <v>0</v>
      </c>
      <c r="AQ141" s="169">
        <f t="shared" si="112"/>
        <v>0</v>
      </c>
      <c r="AR141" s="169">
        <f t="shared" si="112"/>
        <v>0</v>
      </c>
      <c r="AS141" s="169">
        <f t="shared" si="112"/>
        <v>0</v>
      </c>
      <c r="AT141" s="169">
        <f t="shared" si="112"/>
        <v>0</v>
      </c>
      <c r="AU141" s="169">
        <f t="shared" si="112"/>
        <v>0</v>
      </c>
      <c r="AV141" s="169">
        <f t="shared" si="112"/>
        <v>0</v>
      </c>
      <c r="AW141" s="169">
        <f t="shared" si="112"/>
        <v>0</v>
      </c>
      <c r="AX141" s="169">
        <f t="shared" si="113"/>
        <v>0</v>
      </c>
      <c r="AY141" s="169">
        <f t="shared" si="113"/>
        <v>0</v>
      </c>
      <c r="AZ141" s="169">
        <f t="shared" si="113"/>
        <v>0</v>
      </c>
      <c r="BA141" s="169">
        <f t="shared" si="113"/>
        <v>0</v>
      </c>
      <c r="BB141" s="169">
        <f t="shared" si="113"/>
        <v>0</v>
      </c>
      <c r="BC141" s="169">
        <f t="shared" si="113"/>
        <v>0</v>
      </c>
      <c r="BD141" s="169">
        <f t="shared" si="113"/>
        <v>0</v>
      </c>
      <c r="BE141" s="169">
        <f t="shared" si="113"/>
        <v>0</v>
      </c>
      <c r="BF141" s="169">
        <f t="shared" si="113"/>
        <v>0</v>
      </c>
      <c r="BG141" s="169">
        <f t="shared" si="113"/>
        <v>0</v>
      </c>
      <c r="BH141" s="169">
        <f t="shared" si="114"/>
        <v>0</v>
      </c>
      <c r="BI141" s="169">
        <f t="shared" si="114"/>
        <v>0</v>
      </c>
      <c r="BJ141" s="169">
        <f t="shared" si="114"/>
        <v>0</v>
      </c>
      <c r="BK141" s="169">
        <f t="shared" si="114"/>
        <v>0</v>
      </c>
      <c r="BL141" s="169">
        <f t="shared" si="114"/>
        <v>0</v>
      </c>
      <c r="BM141" s="169">
        <f t="shared" si="114"/>
        <v>0</v>
      </c>
      <c r="BN141" s="169">
        <f t="shared" si="114"/>
        <v>0</v>
      </c>
      <c r="BO141" s="169">
        <f t="shared" si="114"/>
        <v>0</v>
      </c>
      <c r="BP141" s="169">
        <f t="shared" si="114"/>
        <v>0</v>
      </c>
      <c r="BQ141" s="169">
        <f t="shared" si="114"/>
        <v>0</v>
      </c>
      <c r="BR141" s="169">
        <f t="shared" si="115"/>
        <v>0</v>
      </c>
      <c r="BS141" s="169">
        <f t="shared" si="115"/>
        <v>0</v>
      </c>
      <c r="BT141" s="169">
        <f t="shared" si="115"/>
        <v>0</v>
      </c>
      <c r="BU141" s="169">
        <f t="shared" si="115"/>
        <v>0</v>
      </c>
      <c r="BV141" s="169">
        <f t="shared" si="115"/>
        <v>0</v>
      </c>
      <c r="BW141" s="169">
        <f t="shared" si="115"/>
        <v>0</v>
      </c>
      <c r="BX141" s="169">
        <f t="shared" si="115"/>
        <v>0</v>
      </c>
      <c r="BY141" s="169">
        <f t="shared" si="115"/>
        <v>0</v>
      </c>
      <c r="BZ141" s="169">
        <f t="shared" si="115"/>
        <v>0</v>
      </c>
      <c r="CA141" s="169">
        <f t="shared" si="115"/>
        <v>0</v>
      </c>
      <c r="CB141" s="169">
        <f t="shared" si="116"/>
        <v>0</v>
      </c>
      <c r="CC141" s="169">
        <f t="shared" si="116"/>
        <v>0</v>
      </c>
      <c r="CD141" s="169">
        <f t="shared" si="116"/>
        <v>0</v>
      </c>
      <c r="CE141" s="169">
        <f t="shared" si="116"/>
        <v>0</v>
      </c>
      <c r="CF141" s="169">
        <f t="shared" si="116"/>
        <v>0</v>
      </c>
      <c r="CG141" s="169">
        <f t="shared" si="116"/>
        <v>0</v>
      </c>
      <c r="CH141" s="169">
        <f t="shared" si="116"/>
        <v>0</v>
      </c>
    </row>
    <row r="142" spans="3:86" s="36" customFormat="1" outlineLevel="1" x14ac:dyDescent="0.2">
      <c r="C142" s="38"/>
      <c r="E142" s="172"/>
      <c r="F142" s="61">
        <f>Ts_First_Fin_Yr-1+ROWS(F$139:F142)</f>
        <v>2027</v>
      </c>
      <c r="G142" s="160">
        <f t="shared" si="106"/>
        <v>15</v>
      </c>
      <c r="H142" s="171">
        <f t="shared" si="107"/>
        <v>11.3</v>
      </c>
      <c r="I142" s="131">
        <f t="shared" si="108"/>
        <v>4.0800000000010002E-2</v>
      </c>
      <c r="J142" s="169">
        <f t="shared" si="109"/>
        <v>0</v>
      </c>
      <c r="K142" s="169">
        <f t="shared" si="109"/>
        <v>0</v>
      </c>
      <c r="L142" s="169">
        <f t="shared" si="109"/>
        <v>0</v>
      </c>
      <c r="M142" s="169">
        <f t="shared" si="109"/>
        <v>0</v>
      </c>
      <c r="N142" s="169">
        <f t="shared" si="109"/>
        <v>0.99223003833522327</v>
      </c>
      <c r="O142" s="169">
        <f t="shared" si="109"/>
        <v>0.95174705277113614</v>
      </c>
      <c r="P142" s="169">
        <f t="shared" si="109"/>
        <v>0.91291577301806415</v>
      </c>
      <c r="Q142" s="169">
        <f t="shared" si="109"/>
        <v>0.87566880947891801</v>
      </c>
      <c r="R142" s="169">
        <f t="shared" si="109"/>
        <v>0.83994152205216943</v>
      </c>
      <c r="S142" s="169">
        <f t="shared" si="109"/>
        <v>0.80567190795243238</v>
      </c>
      <c r="T142" s="169">
        <f t="shared" si="110"/>
        <v>0.77280049410796492</v>
      </c>
      <c r="U142" s="169">
        <f t="shared" si="110"/>
        <v>0.74127023394835223</v>
      </c>
      <c r="V142" s="169">
        <f t="shared" si="110"/>
        <v>0.71102640840325204</v>
      </c>
      <c r="W142" s="169">
        <f t="shared" si="110"/>
        <v>0.68201653094039216</v>
      </c>
      <c r="X142" s="169">
        <f t="shared" si="110"/>
        <v>0.65419025647801721</v>
      </c>
      <c r="Y142" s="169">
        <f t="shared" si="110"/>
        <v>0.62749929401370752</v>
      </c>
      <c r="Z142" s="169">
        <f t="shared" si="110"/>
        <v>0.60189732281794184</v>
      </c>
      <c r="AA142" s="169">
        <f t="shared" si="110"/>
        <v>0.57733991204696378</v>
      </c>
      <c r="AB142" s="169">
        <f t="shared" si="110"/>
        <v>0.55378444363544188</v>
      </c>
      <c r="AC142" s="169">
        <f t="shared" si="110"/>
        <v>0</v>
      </c>
      <c r="AD142" s="169">
        <f t="shared" si="111"/>
        <v>0</v>
      </c>
      <c r="AE142" s="169">
        <f t="shared" si="111"/>
        <v>0</v>
      </c>
      <c r="AF142" s="169">
        <f t="shared" si="111"/>
        <v>0</v>
      </c>
      <c r="AG142" s="169">
        <f t="shared" si="111"/>
        <v>0</v>
      </c>
      <c r="AH142" s="169">
        <f t="shared" si="111"/>
        <v>0</v>
      </c>
      <c r="AI142" s="169">
        <f t="shared" si="111"/>
        <v>0</v>
      </c>
      <c r="AJ142" s="169">
        <f t="shared" si="111"/>
        <v>0</v>
      </c>
      <c r="AK142" s="169">
        <f t="shared" si="111"/>
        <v>0</v>
      </c>
      <c r="AL142" s="169">
        <f t="shared" si="111"/>
        <v>0</v>
      </c>
      <c r="AM142" s="169">
        <f t="shared" si="111"/>
        <v>0</v>
      </c>
      <c r="AN142" s="169">
        <f t="shared" si="112"/>
        <v>0</v>
      </c>
      <c r="AO142" s="169">
        <f t="shared" si="112"/>
        <v>0</v>
      </c>
      <c r="AP142" s="169">
        <f t="shared" si="112"/>
        <v>0</v>
      </c>
      <c r="AQ142" s="169">
        <f t="shared" si="112"/>
        <v>0</v>
      </c>
      <c r="AR142" s="169">
        <f t="shared" si="112"/>
        <v>0</v>
      </c>
      <c r="AS142" s="169">
        <f t="shared" si="112"/>
        <v>0</v>
      </c>
      <c r="AT142" s="169">
        <f t="shared" si="112"/>
        <v>0</v>
      </c>
      <c r="AU142" s="169">
        <f t="shared" si="112"/>
        <v>0</v>
      </c>
      <c r="AV142" s="169">
        <f t="shared" si="112"/>
        <v>0</v>
      </c>
      <c r="AW142" s="169">
        <f t="shared" si="112"/>
        <v>0</v>
      </c>
      <c r="AX142" s="169">
        <f t="shared" si="113"/>
        <v>0</v>
      </c>
      <c r="AY142" s="169">
        <f t="shared" si="113"/>
        <v>0</v>
      </c>
      <c r="AZ142" s="169">
        <f t="shared" si="113"/>
        <v>0</v>
      </c>
      <c r="BA142" s="169">
        <f t="shared" si="113"/>
        <v>0</v>
      </c>
      <c r="BB142" s="169">
        <f t="shared" si="113"/>
        <v>0</v>
      </c>
      <c r="BC142" s="169">
        <f t="shared" si="113"/>
        <v>0</v>
      </c>
      <c r="BD142" s="169">
        <f t="shared" si="113"/>
        <v>0</v>
      </c>
      <c r="BE142" s="169">
        <f t="shared" si="113"/>
        <v>0</v>
      </c>
      <c r="BF142" s="169">
        <f t="shared" si="113"/>
        <v>0</v>
      </c>
      <c r="BG142" s="169">
        <f t="shared" si="113"/>
        <v>0</v>
      </c>
      <c r="BH142" s="169">
        <f t="shared" si="114"/>
        <v>0</v>
      </c>
      <c r="BI142" s="169">
        <f t="shared" si="114"/>
        <v>0</v>
      </c>
      <c r="BJ142" s="169">
        <f t="shared" si="114"/>
        <v>0</v>
      </c>
      <c r="BK142" s="169">
        <f t="shared" si="114"/>
        <v>0</v>
      </c>
      <c r="BL142" s="169">
        <f t="shared" si="114"/>
        <v>0</v>
      </c>
      <c r="BM142" s="169">
        <f t="shared" si="114"/>
        <v>0</v>
      </c>
      <c r="BN142" s="169">
        <f t="shared" si="114"/>
        <v>0</v>
      </c>
      <c r="BO142" s="169">
        <f t="shared" si="114"/>
        <v>0</v>
      </c>
      <c r="BP142" s="169">
        <f t="shared" si="114"/>
        <v>0</v>
      </c>
      <c r="BQ142" s="169">
        <f t="shared" si="114"/>
        <v>0</v>
      </c>
      <c r="BR142" s="169">
        <f t="shared" si="115"/>
        <v>0</v>
      </c>
      <c r="BS142" s="169">
        <f t="shared" si="115"/>
        <v>0</v>
      </c>
      <c r="BT142" s="169">
        <f t="shared" si="115"/>
        <v>0</v>
      </c>
      <c r="BU142" s="169">
        <f t="shared" si="115"/>
        <v>0</v>
      </c>
      <c r="BV142" s="169">
        <f t="shared" si="115"/>
        <v>0</v>
      </c>
      <c r="BW142" s="169">
        <f t="shared" si="115"/>
        <v>0</v>
      </c>
      <c r="BX142" s="169">
        <f t="shared" si="115"/>
        <v>0</v>
      </c>
      <c r="BY142" s="169">
        <f t="shared" si="115"/>
        <v>0</v>
      </c>
      <c r="BZ142" s="169">
        <f t="shared" si="115"/>
        <v>0</v>
      </c>
      <c r="CA142" s="169">
        <f t="shared" si="115"/>
        <v>0</v>
      </c>
      <c r="CB142" s="169">
        <f t="shared" si="116"/>
        <v>0</v>
      </c>
      <c r="CC142" s="169">
        <f t="shared" si="116"/>
        <v>0</v>
      </c>
      <c r="CD142" s="169">
        <f t="shared" si="116"/>
        <v>0</v>
      </c>
      <c r="CE142" s="169">
        <f t="shared" si="116"/>
        <v>0</v>
      </c>
      <c r="CF142" s="169">
        <f t="shared" si="116"/>
        <v>0</v>
      </c>
      <c r="CG142" s="169">
        <f t="shared" si="116"/>
        <v>0</v>
      </c>
      <c r="CH142" s="169">
        <f t="shared" si="116"/>
        <v>0</v>
      </c>
    </row>
    <row r="143" spans="3:86" s="36" customFormat="1" outlineLevel="1" x14ac:dyDescent="0.2">
      <c r="C143" s="38"/>
      <c r="E143" s="172"/>
      <c r="F143" s="61">
        <f>Ts_First_Fin_Yr-1+ROWS(F$139:F143)</f>
        <v>2028</v>
      </c>
      <c r="G143" s="160">
        <f t="shared" si="106"/>
        <v>15</v>
      </c>
      <c r="H143" s="171">
        <f t="shared" si="107"/>
        <v>9.6999999999999993</v>
      </c>
      <c r="I143" s="131">
        <f t="shared" si="108"/>
        <v>4.0800000000010002E-2</v>
      </c>
      <c r="J143" s="169">
        <f t="shared" si="109"/>
        <v>0</v>
      </c>
      <c r="K143" s="169">
        <f t="shared" si="109"/>
        <v>0</v>
      </c>
      <c r="L143" s="169">
        <f t="shared" si="109"/>
        <v>0</v>
      </c>
      <c r="M143" s="169">
        <f t="shared" si="109"/>
        <v>0</v>
      </c>
      <c r="N143" s="169">
        <f t="shared" si="109"/>
        <v>0</v>
      </c>
      <c r="O143" s="169">
        <f t="shared" si="109"/>
        <v>0.85173728954439509</v>
      </c>
      <c r="P143" s="169">
        <f t="shared" si="109"/>
        <v>0.81698640813097523</v>
      </c>
      <c r="Q143" s="169">
        <f t="shared" si="109"/>
        <v>0.78365336267922314</v>
      </c>
      <c r="R143" s="169">
        <f t="shared" si="109"/>
        <v>0.75168030548190301</v>
      </c>
      <c r="S143" s="169">
        <f t="shared" si="109"/>
        <v>0.72101174901823384</v>
      </c>
      <c r="T143" s="169">
        <f t="shared" si="110"/>
        <v>0.69159446965828264</v>
      </c>
      <c r="U143" s="169">
        <f t="shared" si="110"/>
        <v>0.66337741529621763</v>
      </c>
      <c r="V143" s="169">
        <f t="shared" si="110"/>
        <v>0.63631161675212522</v>
      </c>
      <c r="W143" s="169">
        <f t="shared" si="110"/>
        <v>0.61035010278863222</v>
      </c>
      <c r="X143" s="169">
        <f t="shared" si="110"/>
        <v>0.58544781859484984</v>
      </c>
      <c r="Y143" s="169">
        <f t="shared" si="110"/>
        <v>0.56156154759617394</v>
      </c>
      <c r="Z143" s="169">
        <f t="shared" si="110"/>
        <v>0.53864983645424447</v>
      </c>
      <c r="AA143" s="169">
        <f t="shared" si="110"/>
        <v>0.51667292312690583</v>
      </c>
      <c r="AB143" s="169">
        <f t="shared" si="110"/>
        <v>0.49559266786332284</v>
      </c>
      <c r="AC143" s="169">
        <f t="shared" si="110"/>
        <v>0.4753724870144943</v>
      </c>
      <c r="AD143" s="169">
        <f t="shared" si="111"/>
        <v>0</v>
      </c>
      <c r="AE143" s="169">
        <f t="shared" si="111"/>
        <v>0</v>
      </c>
      <c r="AF143" s="169">
        <f t="shared" si="111"/>
        <v>0</v>
      </c>
      <c r="AG143" s="169">
        <f t="shared" si="111"/>
        <v>0</v>
      </c>
      <c r="AH143" s="169">
        <f t="shared" si="111"/>
        <v>0</v>
      </c>
      <c r="AI143" s="169">
        <f t="shared" si="111"/>
        <v>0</v>
      </c>
      <c r="AJ143" s="169">
        <f t="shared" si="111"/>
        <v>0</v>
      </c>
      <c r="AK143" s="169">
        <f t="shared" si="111"/>
        <v>0</v>
      </c>
      <c r="AL143" s="169">
        <f t="shared" si="111"/>
        <v>0</v>
      </c>
      <c r="AM143" s="169">
        <f t="shared" si="111"/>
        <v>0</v>
      </c>
      <c r="AN143" s="169">
        <f t="shared" si="112"/>
        <v>0</v>
      </c>
      <c r="AO143" s="169">
        <f t="shared" si="112"/>
        <v>0</v>
      </c>
      <c r="AP143" s="169">
        <f t="shared" si="112"/>
        <v>0</v>
      </c>
      <c r="AQ143" s="169">
        <f t="shared" si="112"/>
        <v>0</v>
      </c>
      <c r="AR143" s="169">
        <f t="shared" si="112"/>
        <v>0</v>
      </c>
      <c r="AS143" s="169">
        <f t="shared" si="112"/>
        <v>0</v>
      </c>
      <c r="AT143" s="169">
        <f t="shared" si="112"/>
        <v>0</v>
      </c>
      <c r="AU143" s="169">
        <f t="shared" si="112"/>
        <v>0</v>
      </c>
      <c r="AV143" s="169">
        <f t="shared" si="112"/>
        <v>0</v>
      </c>
      <c r="AW143" s="169">
        <f t="shared" si="112"/>
        <v>0</v>
      </c>
      <c r="AX143" s="169">
        <f t="shared" si="113"/>
        <v>0</v>
      </c>
      <c r="AY143" s="169">
        <f t="shared" si="113"/>
        <v>0</v>
      </c>
      <c r="AZ143" s="169">
        <f t="shared" si="113"/>
        <v>0</v>
      </c>
      <c r="BA143" s="169">
        <f t="shared" si="113"/>
        <v>0</v>
      </c>
      <c r="BB143" s="169">
        <f t="shared" si="113"/>
        <v>0</v>
      </c>
      <c r="BC143" s="169">
        <f t="shared" si="113"/>
        <v>0</v>
      </c>
      <c r="BD143" s="169">
        <f t="shared" si="113"/>
        <v>0</v>
      </c>
      <c r="BE143" s="169">
        <f t="shared" si="113"/>
        <v>0</v>
      </c>
      <c r="BF143" s="169">
        <f t="shared" si="113"/>
        <v>0</v>
      </c>
      <c r="BG143" s="169">
        <f t="shared" si="113"/>
        <v>0</v>
      </c>
      <c r="BH143" s="169">
        <f t="shared" si="114"/>
        <v>0</v>
      </c>
      <c r="BI143" s="169">
        <f t="shared" si="114"/>
        <v>0</v>
      </c>
      <c r="BJ143" s="169">
        <f t="shared" si="114"/>
        <v>0</v>
      </c>
      <c r="BK143" s="169">
        <f t="shared" si="114"/>
        <v>0</v>
      </c>
      <c r="BL143" s="169">
        <f t="shared" si="114"/>
        <v>0</v>
      </c>
      <c r="BM143" s="169">
        <f t="shared" si="114"/>
        <v>0</v>
      </c>
      <c r="BN143" s="169">
        <f t="shared" si="114"/>
        <v>0</v>
      </c>
      <c r="BO143" s="169">
        <f t="shared" si="114"/>
        <v>0</v>
      </c>
      <c r="BP143" s="169">
        <f t="shared" si="114"/>
        <v>0</v>
      </c>
      <c r="BQ143" s="169">
        <f t="shared" si="114"/>
        <v>0</v>
      </c>
      <c r="BR143" s="169">
        <f t="shared" si="115"/>
        <v>0</v>
      </c>
      <c r="BS143" s="169">
        <f t="shared" si="115"/>
        <v>0</v>
      </c>
      <c r="BT143" s="169">
        <f t="shared" si="115"/>
        <v>0</v>
      </c>
      <c r="BU143" s="169">
        <f t="shared" si="115"/>
        <v>0</v>
      </c>
      <c r="BV143" s="169">
        <f t="shared" si="115"/>
        <v>0</v>
      </c>
      <c r="BW143" s="169">
        <f t="shared" si="115"/>
        <v>0</v>
      </c>
      <c r="BX143" s="169">
        <f t="shared" si="115"/>
        <v>0</v>
      </c>
      <c r="BY143" s="169">
        <f t="shared" si="115"/>
        <v>0</v>
      </c>
      <c r="BZ143" s="169">
        <f t="shared" si="115"/>
        <v>0</v>
      </c>
      <c r="CA143" s="169">
        <f t="shared" si="115"/>
        <v>0</v>
      </c>
      <c r="CB143" s="169">
        <f t="shared" si="116"/>
        <v>0</v>
      </c>
      <c r="CC143" s="169">
        <f t="shared" si="116"/>
        <v>0</v>
      </c>
      <c r="CD143" s="169">
        <f t="shared" si="116"/>
        <v>0</v>
      </c>
      <c r="CE143" s="169">
        <f t="shared" si="116"/>
        <v>0</v>
      </c>
      <c r="CF143" s="169">
        <f t="shared" si="116"/>
        <v>0</v>
      </c>
      <c r="CG143" s="169">
        <f t="shared" si="116"/>
        <v>0</v>
      </c>
      <c r="CH143" s="169">
        <f t="shared" si="116"/>
        <v>0</v>
      </c>
    </row>
    <row r="144" spans="3:86" s="36" customFormat="1" outlineLevel="1" x14ac:dyDescent="0.2">
      <c r="C144" s="38"/>
      <c r="E144" s="172"/>
      <c r="F144" s="61">
        <f>Ts_First_Fin_Yr-1+ROWS(F$139:F144)</f>
        <v>2029</v>
      </c>
      <c r="G144" s="160">
        <f t="shared" si="106"/>
        <v>15</v>
      </c>
      <c r="H144" s="171">
        <f t="shared" si="107"/>
        <v>8.2471376470318969</v>
      </c>
      <c r="I144" s="131">
        <f t="shared" si="108"/>
        <v>1E-14</v>
      </c>
      <c r="J144" s="169">
        <f t="shared" si="109"/>
        <v>0</v>
      </c>
      <c r="K144" s="169">
        <f t="shared" si="109"/>
        <v>0</v>
      </c>
      <c r="L144" s="169">
        <f t="shared" si="109"/>
        <v>0</v>
      </c>
      <c r="M144" s="169">
        <f t="shared" si="109"/>
        <v>0</v>
      </c>
      <c r="N144" s="169">
        <f t="shared" si="109"/>
        <v>0</v>
      </c>
      <c r="O144" s="169">
        <f t="shared" si="109"/>
        <v>0</v>
      </c>
      <c r="P144" s="169">
        <f t="shared" si="109"/>
        <v>0.55024897828216357</v>
      </c>
      <c r="Q144" s="169">
        <f t="shared" si="109"/>
        <v>0.55024897828215813</v>
      </c>
      <c r="R144" s="169">
        <f t="shared" si="109"/>
        <v>0.55024897828215247</v>
      </c>
      <c r="S144" s="169">
        <f t="shared" si="109"/>
        <v>0.55024897828214714</v>
      </c>
      <c r="T144" s="169">
        <f t="shared" si="110"/>
        <v>0.55024897828214159</v>
      </c>
      <c r="U144" s="169">
        <f t="shared" si="110"/>
        <v>0.55024897828213604</v>
      </c>
      <c r="V144" s="169">
        <f t="shared" si="110"/>
        <v>0.55024897828213049</v>
      </c>
      <c r="W144" s="169">
        <f t="shared" si="110"/>
        <v>0.55024897828212516</v>
      </c>
      <c r="X144" s="169">
        <f t="shared" si="110"/>
        <v>0.55024897828211949</v>
      </c>
      <c r="Y144" s="169">
        <f t="shared" si="110"/>
        <v>0.55024897828211405</v>
      </c>
      <c r="Z144" s="169">
        <f t="shared" si="110"/>
        <v>0.55024897828210861</v>
      </c>
      <c r="AA144" s="169">
        <f t="shared" si="110"/>
        <v>0.55024897828210306</v>
      </c>
      <c r="AB144" s="169">
        <f t="shared" si="110"/>
        <v>0.55024897828209751</v>
      </c>
      <c r="AC144" s="169">
        <f t="shared" si="110"/>
        <v>0.55024897828209207</v>
      </c>
      <c r="AD144" s="169">
        <f t="shared" si="111"/>
        <v>0.55024897828208652</v>
      </c>
      <c r="AE144" s="169">
        <f t="shared" si="111"/>
        <v>0</v>
      </c>
      <c r="AF144" s="169">
        <f t="shared" si="111"/>
        <v>0</v>
      </c>
      <c r="AG144" s="169">
        <f t="shared" si="111"/>
        <v>0</v>
      </c>
      <c r="AH144" s="169">
        <f t="shared" si="111"/>
        <v>0</v>
      </c>
      <c r="AI144" s="169">
        <f t="shared" si="111"/>
        <v>0</v>
      </c>
      <c r="AJ144" s="169">
        <f t="shared" si="111"/>
        <v>0</v>
      </c>
      <c r="AK144" s="169">
        <f t="shared" si="111"/>
        <v>0</v>
      </c>
      <c r="AL144" s="169">
        <f t="shared" si="111"/>
        <v>0</v>
      </c>
      <c r="AM144" s="169">
        <f t="shared" si="111"/>
        <v>0</v>
      </c>
      <c r="AN144" s="169">
        <f t="shared" si="112"/>
        <v>0</v>
      </c>
      <c r="AO144" s="169">
        <f t="shared" si="112"/>
        <v>0</v>
      </c>
      <c r="AP144" s="169">
        <f t="shared" si="112"/>
        <v>0</v>
      </c>
      <c r="AQ144" s="169">
        <f t="shared" si="112"/>
        <v>0</v>
      </c>
      <c r="AR144" s="169">
        <f t="shared" si="112"/>
        <v>0</v>
      </c>
      <c r="AS144" s="169">
        <f t="shared" si="112"/>
        <v>0</v>
      </c>
      <c r="AT144" s="169">
        <f t="shared" si="112"/>
        <v>0</v>
      </c>
      <c r="AU144" s="169">
        <f t="shared" si="112"/>
        <v>0</v>
      </c>
      <c r="AV144" s="169">
        <f t="shared" si="112"/>
        <v>0</v>
      </c>
      <c r="AW144" s="169">
        <f t="shared" si="112"/>
        <v>0</v>
      </c>
      <c r="AX144" s="169">
        <f t="shared" si="113"/>
        <v>0</v>
      </c>
      <c r="AY144" s="169">
        <f t="shared" si="113"/>
        <v>0</v>
      </c>
      <c r="AZ144" s="169">
        <f t="shared" si="113"/>
        <v>0</v>
      </c>
      <c r="BA144" s="169">
        <f t="shared" si="113"/>
        <v>0</v>
      </c>
      <c r="BB144" s="169">
        <f t="shared" si="113"/>
        <v>0</v>
      </c>
      <c r="BC144" s="169">
        <f t="shared" si="113"/>
        <v>0</v>
      </c>
      <c r="BD144" s="169">
        <f t="shared" si="113"/>
        <v>0</v>
      </c>
      <c r="BE144" s="169">
        <f t="shared" si="113"/>
        <v>0</v>
      </c>
      <c r="BF144" s="169">
        <f t="shared" si="113"/>
        <v>0</v>
      </c>
      <c r="BG144" s="169">
        <f t="shared" si="113"/>
        <v>0</v>
      </c>
      <c r="BH144" s="169">
        <f t="shared" si="114"/>
        <v>0</v>
      </c>
      <c r="BI144" s="169">
        <f t="shared" si="114"/>
        <v>0</v>
      </c>
      <c r="BJ144" s="169">
        <f t="shared" si="114"/>
        <v>0</v>
      </c>
      <c r="BK144" s="169">
        <f t="shared" si="114"/>
        <v>0</v>
      </c>
      <c r="BL144" s="169">
        <f t="shared" si="114"/>
        <v>0</v>
      </c>
      <c r="BM144" s="169">
        <f t="shared" si="114"/>
        <v>0</v>
      </c>
      <c r="BN144" s="169">
        <f t="shared" si="114"/>
        <v>0</v>
      </c>
      <c r="BO144" s="169">
        <f t="shared" si="114"/>
        <v>0</v>
      </c>
      <c r="BP144" s="169">
        <f t="shared" si="114"/>
        <v>0</v>
      </c>
      <c r="BQ144" s="169">
        <f t="shared" si="114"/>
        <v>0</v>
      </c>
      <c r="BR144" s="169">
        <f t="shared" si="115"/>
        <v>0</v>
      </c>
      <c r="BS144" s="169">
        <f t="shared" si="115"/>
        <v>0</v>
      </c>
      <c r="BT144" s="169">
        <f t="shared" si="115"/>
        <v>0</v>
      </c>
      <c r="BU144" s="169">
        <f t="shared" si="115"/>
        <v>0</v>
      </c>
      <c r="BV144" s="169">
        <f t="shared" si="115"/>
        <v>0</v>
      </c>
      <c r="BW144" s="169">
        <f t="shared" si="115"/>
        <v>0</v>
      </c>
      <c r="BX144" s="169">
        <f t="shared" si="115"/>
        <v>0</v>
      </c>
      <c r="BY144" s="169">
        <f t="shared" si="115"/>
        <v>0</v>
      </c>
      <c r="BZ144" s="169">
        <f t="shared" si="115"/>
        <v>0</v>
      </c>
      <c r="CA144" s="169">
        <f t="shared" si="115"/>
        <v>0</v>
      </c>
      <c r="CB144" s="169">
        <f t="shared" si="116"/>
        <v>0</v>
      </c>
      <c r="CC144" s="169">
        <f t="shared" si="116"/>
        <v>0</v>
      </c>
      <c r="CD144" s="169">
        <f t="shared" si="116"/>
        <v>0</v>
      </c>
      <c r="CE144" s="169">
        <f t="shared" si="116"/>
        <v>0</v>
      </c>
      <c r="CF144" s="169">
        <f t="shared" si="116"/>
        <v>0</v>
      </c>
      <c r="CG144" s="169">
        <f t="shared" si="116"/>
        <v>0</v>
      </c>
      <c r="CH144" s="169">
        <f t="shared" si="116"/>
        <v>0</v>
      </c>
    </row>
    <row r="145" spans="3:86" s="36" customFormat="1" outlineLevel="1" x14ac:dyDescent="0.2">
      <c r="C145" s="38"/>
      <c r="E145" s="172"/>
      <c r="F145" s="61">
        <f>Ts_First_Fin_Yr-1+ROWS(F$139:F145)</f>
        <v>2030</v>
      </c>
      <c r="G145" s="160">
        <f t="shared" si="106"/>
        <v>15</v>
      </c>
      <c r="H145" s="171">
        <f t="shared" si="107"/>
        <v>8.2320825739065757</v>
      </c>
      <c r="I145" s="131">
        <f t="shared" si="108"/>
        <v>1E-14</v>
      </c>
      <c r="J145" s="169">
        <f t="shared" si="109"/>
        <v>0</v>
      </c>
      <c r="K145" s="169">
        <f t="shared" si="109"/>
        <v>0</v>
      </c>
      <c r="L145" s="169">
        <f t="shared" si="109"/>
        <v>0</v>
      </c>
      <c r="M145" s="169">
        <f t="shared" si="109"/>
        <v>0</v>
      </c>
      <c r="N145" s="169">
        <f t="shared" si="109"/>
        <v>0</v>
      </c>
      <c r="O145" s="169">
        <f t="shared" si="109"/>
        <v>0</v>
      </c>
      <c r="P145" s="169">
        <f t="shared" si="109"/>
        <v>0</v>
      </c>
      <c r="Q145" s="169">
        <f t="shared" si="109"/>
        <v>0.54924450388635271</v>
      </c>
      <c r="R145" s="169">
        <f t="shared" si="109"/>
        <v>0.54924450388634727</v>
      </c>
      <c r="S145" s="169">
        <f t="shared" si="109"/>
        <v>0.54924450388634172</v>
      </c>
      <c r="T145" s="169">
        <f t="shared" si="110"/>
        <v>0.54924450388633628</v>
      </c>
      <c r="U145" s="169">
        <f t="shared" si="110"/>
        <v>0.54924450388633084</v>
      </c>
      <c r="V145" s="169">
        <f t="shared" si="110"/>
        <v>0.54924450388632517</v>
      </c>
      <c r="W145" s="169">
        <f t="shared" si="110"/>
        <v>0.54924450388631973</v>
      </c>
      <c r="X145" s="169">
        <f t="shared" si="110"/>
        <v>0.54924450388631441</v>
      </c>
      <c r="Y145" s="169">
        <f t="shared" si="110"/>
        <v>0.54924450388630874</v>
      </c>
      <c r="Z145" s="169">
        <f t="shared" si="110"/>
        <v>0.5492445038863033</v>
      </c>
      <c r="AA145" s="169">
        <f t="shared" si="110"/>
        <v>0.54924450388629786</v>
      </c>
      <c r="AB145" s="169">
        <f t="shared" si="110"/>
        <v>0.54924450388629231</v>
      </c>
      <c r="AC145" s="169">
        <f t="shared" si="110"/>
        <v>0.54924450388628687</v>
      </c>
      <c r="AD145" s="169">
        <f t="shared" si="111"/>
        <v>0.54924450388628132</v>
      </c>
      <c r="AE145" s="169">
        <f t="shared" si="111"/>
        <v>0.54924450388627588</v>
      </c>
      <c r="AF145" s="169">
        <f t="shared" si="111"/>
        <v>0</v>
      </c>
      <c r="AG145" s="169">
        <f t="shared" si="111"/>
        <v>0</v>
      </c>
      <c r="AH145" s="169">
        <f t="shared" si="111"/>
        <v>0</v>
      </c>
      <c r="AI145" s="169">
        <f t="shared" si="111"/>
        <v>0</v>
      </c>
      <c r="AJ145" s="169">
        <f t="shared" si="111"/>
        <v>0</v>
      </c>
      <c r="AK145" s="169">
        <f t="shared" si="111"/>
        <v>0</v>
      </c>
      <c r="AL145" s="169">
        <f t="shared" si="111"/>
        <v>0</v>
      </c>
      <c r="AM145" s="169">
        <f t="shared" si="111"/>
        <v>0</v>
      </c>
      <c r="AN145" s="169">
        <f t="shared" si="112"/>
        <v>0</v>
      </c>
      <c r="AO145" s="169">
        <f t="shared" si="112"/>
        <v>0</v>
      </c>
      <c r="AP145" s="169">
        <f t="shared" si="112"/>
        <v>0</v>
      </c>
      <c r="AQ145" s="169">
        <f t="shared" si="112"/>
        <v>0</v>
      </c>
      <c r="AR145" s="169">
        <f t="shared" si="112"/>
        <v>0</v>
      </c>
      <c r="AS145" s="169">
        <f t="shared" si="112"/>
        <v>0</v>
      </c>
      <c r="AT145" s="169">
        <f t="shared" si="112"/>
        <v>0</v>
      </c>
      <c r="AU145" s="169">
        <f t="shared" si="112"/>
        <v>0</v>
      </c>
      <c r="AV145" s="169">
        <f t="shared" si="112"/>
        <v>0</v>
      </c>
      <c r="AW145" s="169">
        <f t="shared" si="112"/>
        <v>0</v>
      </c>
      <c r="AX145" s="169">
        <f t="shared" si="113"/>
        <v>0</v>
      </c>
      <c r="AY145" s="169">
        <f t="shared" si="113"/>
        <v>0</v>
      </c>
      <c r="AZ145" s="169">
        <f t="shared" si="113"/>
        <v>0</v>
      </c>
      <c r="BA145" s="169">
        <f t="shared" si="113"/>
        <v>0</v>
      </c>
      <c r="BB145" s="169">
        <f t="shared" si="113"/>
        <v>0</v>
      </c>
      <c r="BC145" s="169">
        <f t="shared" si="113"/>
        <v>0</v>
      </c>
      <c r="BD145" s="169">
        <f t="shared" si="113"/>
        <v>0</v>
      </c>
      <c r="BE145" s="169">
        <f t="shared" si="113"/>
        <v>0</v>
      </c>
      <c r="BF145" s="169">
        <f t="shared" si="113"/>
        <v>0</v>
      </c>
      <c r="BG145" s="169">
        <f t="shared" si="113"/>
        <v>0</v>
      </c>
      <c r="BH145" s="169">
        <f t="shared" si="114"/>
        <v>0</v>
      </c>
      <c r="BI145" s="169">
        <f t="shared" si="114"/>
        <v>0</v>
      </c>
      <c r="BJ145" s="169">
        <f t="shared" si="114"/>
        <v>0</v>
      </c>
      <c r="BK145" s="169">
        <f t="shared" si="114"/>
        <v>0</v>
      </c>
      <c r="BL145" s="169">
        <f t="shared" si="114"/>
        <v>0</v>
      </c>
      <c r="BM145" s="169">
        <f t="shared" si="114"/>
        <v>0</v>
      </c>
      <c r="BN145" s="169">
        <f t="shared" si="114"/>
        <v>0</v>
      </c>
      <c r="BO145" s="169">
        <f t="shared" si="114"/>
        <v>0</v>
      </c>
      <c r="BP145" s="169">
        <f t="shared" si="114"/>
        <v>0</v>
      </c>
      <c r="BQ145" s="169">
        <f t="shared" si="114"/>
        <v>0</v>
      </c>
      <c r="BR145" s="169">
        <f t="shared" si="115"/>
        <v>0</v>
      </c>
      <c r="BS145" s="169">
        <f t="shared" si="115"/>
        <v>0</v>
      </c>
      <c r="BT145" s="169">
        <f t="shared" si="115"/>
        <v>0</v>
      </c>
      <c r="BU145" s="169">
        <f t="shared" si="115"/>
        <v>0</v>
      </c>
      <c r="BV145" s="169">
        <f t="shared" si="115"/>
        <v>0</v>
      </c>
      <c r="BW145" s="169">
        <f t="shared" si="115"/>
        <v>0</v>
      </c>
      <c r="BX145" s="169">
        <f t="shared" si="115"/>
        <v>0</v>
      </c>
      <c r="BY145" s="169">
        <f t="shared" si="115"/>
        <v>0</v>
      </c>
      <c r="BZ145" s="169">
        <f t="shared" si="115"/>
        <v>0</v>
      </c>
      <c r="CA145" s="169">
        <f t="shared" si="115"/>
        <v>0</v>
      </c>
      <c r="CB145" s="169">
        <f t="shared" si="116"/>
        <v>0</v>
      </c>
      <c r="CC145" s="169">
        <f t="shared" si="116"/>
        <v>0</v>
      </c>
      <c r="CD145" s="169">
        <f t="shared" si="116"/>
        <v>0</v>
      </c>
      <c r="CE145" s="169">
        <f t="shared" si="116"/>
        <v>0</v>
      </c>
      <c r="CF145" s="169">
        <f t="shared" si="116"/>
        <v>0</v>
      </c>
      <c r="CG145" s="169">
        <f t="shared" si="116"/>
        <v>0</v>
      </c>
      <c r="CH145" s="169">
        <f t="shared" si="116"/>
        <v>0</v>
      </c>
    </row>
    <row r="146" spans="3:86" s="36" customFormat="1" outlineLevel="1" x14ac:dyDescent="0.2">
      <c r="C146" s="38"/>
      <c r="E146" s="172"/>
      <c r="F146" s="61">
        <f>Ts_First_Fin_Yr-1+ROWS(F$139:F146)</f>
        <v>2031</v>
      </c>
      <c r="G146" s="160">
        <f t="shared" si="106"/>
        <v>15</v>
      </c>
      <c r="H146" s="171">
        <f t="shared" si="107"/>
        <v>7.9017498830653539</v>
      </c>
      <c r="I146" s="131">
        <f t="shared" si="108"/>
        <v>1E-14</v>
      </c>
      <c r="J146" s="169">
        <f t="shared" si="109"/>
        <v>0</v>
      </c>
      <c r="K146" s="169">
        <f t="shared" si="109"/>
        <v>0</v>
      </c>
      <c r="L146" s="169">
        <f t="shared" si="109"/>
        <v>0</v>
      </c>
      <c r="M146" s="169">
        <f t="shared" si="109"/>
        <v>0</v>
      </c>
      <c r="N146" s="169">
        <f t="shared" si="109"/>
        <v>0</v>
      </c>
      <c r="O146" s="169">
        <f t="shared" si="109"/>
        <v>0</v>
      </c>
      <c r="P146" s="169">
        <f t="shared" si="109"/>
        <v>0</v>
      </c>
      <c r="Q146" s="169">
        <f t="shared" si="109"/>
        <v>0</v>
      </c>
      <c r="R146" s="169">
        <f t="shared" si="109"/>
        <v>0.5272047085770073</v>
      </c>
      <c r="S146" s="169">
        <f t="shared" si="109"/>
        <v>0.52720470857700197</v>
      </c>
      <c r="T146" s="169">
        <f t="shared" si="110"/>
        <v>0.52720470857699664</v>
      </c>
      <c r="U146" s="169">
        <f t="shared" si="110"/>
        <v>0.52720470857699142</v>
      </c>
      <c r="V146" s="169">
        <f t="shared" si="110"/>
        <v>0.5272047085769862</v>
      </c>
      <c r="W146" s="169">
        <f t="shared" si="110"/>
        <v>0.52720470857698087</v>
      </c>
      <c r="X146" s="169">
        <f t="shared" si="110"/>
        <v>0.52720470857697554</v>
      </c>
      <c r="Y146" s="169">
        <f t="shared" si="110"/>
        <v>0.52720470857697044</v>
      </c>
      <c r="Z146" s="169">
        <f t="shared" si="110"/>
        <v>0.527204708576965</v>
      </c>
      <c r="AA146" s="169">
        <f t="shared" si="110"/>
        <v>0.52720470857695978</v>
      </c>
      <c r="AB146" s="169">
        <f t="shared" si="110"/>
        <v>0.52720470857695467</v>
      </c>
      <c r="AC146" s="169">
        <f t="shared" si="110"/>
        <v>0.52720470857694923</v>
      </c>
      <c r="AD146" s="169">
        <f t="shared" si="111"/>
        <v>0.52720470857694401</v>
      </c>
      <c r="AE146" s="169">
        <f t="shared" si="111"/>
        <v>0.52720470857693869</v>
      </c>
      <c r="AF146" s="169">
        <f t="shared" si="111"/>
        <v>0.52720470857693347</v>
      </c>
      <c r="AG146" s="169">
        <f t="shared" si="111"/>
        <v>0</v>
      </c>
      <c r="AH146" s="169">
        <f t="shared" si="111"/>
        <v>0</v>
      </c>
      <c r="AI146" s="169">
        <f t="shared" si="111"/>
        <v>0</v>
      </c>
      <c r="AJ146" s="169">
        <f t="shared" si="111"/>
        <v>0</v>
      </c>
      <c r="AK146" s="169">
        <f t="shared" si="111"/>
        <v>0</v>
      </c>
      <c r="AL146" s="169">
        <f t="shared" si="111"/>
        <v>0</v>
      </c>
      <c r="AM146" s="169">
        <f t="shared" si="111"/>
        <v>0</v>
      </c>
      <c r="AN146" s="169">
        <f t="shared" si="112"/>
        <v>0</v>
      </c>
      <c r="AO146" s="169">
        <f t="shared" si="112"/>
        <v>0</v>
      </c>
      <c r="AP146" s="169">
        <f t="shared" si="112"/>
        <v>0</v>
      </c>
      <c r="AQ146" s="169">
        <f t="shared" si="112"/>
        <v>0</v>
      </c>
      <c r="AR146" s="169">
        <f t="shared" si="112"/>
        <v>0</v>
      </c>
      <c r="AS146" s="169">
        <f t="shared" si="112"/>
        <v>0</v>
      </c>
      <c r="AT146" s="169">
        <f t="shared" si="112"/>
        <v>0</v>
      </c>
      <c r="AU146" s="169">
        <f t="shared" si="112"/>
        <v>0</v>
      </c>
      <c r="AV146" s="169">
        <f t="shared" si="112"/>
        <v>0</v>
      </c>
      <c r="AW146" s="169">
        <f t="shared" si="112"/>
        <v>0</v>
      </c>
      <c r="AX146" s="169">
        <f t="shared" si="113"/>
        <v>0</v>
      </c>
      <c r="AY146" s="169">
        <f t="shared" si="113"/>
        <v>0</v>
      </c>
      <c r="AZ146" s="169">
        <f t="shared" si="113"/>
        <v>0</v>
      </c>
      <c r="BA146" s="169">
        <f t="shared" si="113"/>
        <v>0</v>
      </c>
      <c r="BB146" s="169">
        <f t="shared" si="113"/>
        <v>0</v>
      </c>
      <c r="BC146" s="169">
        <f t="shared" si="113"/>
        <v>0</v>
      </c>
      <c r="BD146" s="169">
        <f t="shared" si="113"/>
        <v>0</v>
      </c>
      <c r="BE146" s="169">
        <f t="shared" si="113"/>
        <v>0</v>
      </c>
      <c r="BF146" s="169">
        <f t="shared" si="113"/>
        <v>0</v>
      </c>
      <c r="BG146" s="169">
        <f t="shared" si="113"/>
        <v>0</v>
      </c>
      <c r="BH146" s="169">
        <f t="shared" si="114"/>
        <v>0</v>
      </c>
      <c r="BI146" s="169">
        <f t="shared" si="114"/>
        <v>0</v>
      </c>
      <c r="BJ146" s="169">
        <f t="shared" si="114"/>
        <v>0</v>
      </c>
      <c r="BK146" s="169">
        <f t="shared" si="114"/>
        <v>0</v>
      </c>
      <c r="BL146" s="169">
        <f t="shared" si="114"/>
        <v>0</v>
      </c>
      <c r="BM146" s="169">
        <f t="shared" si="114"/>
        <v>0</v>
      </c>
      <c r="BN146" s="169">
        <f t="shared" si="114"/>
        <v>0</v>
      </c>
      <c r="BO146" s="169">
        <f t="shared" si="114"/>
        <v>0</v>
      </c>
      <c r="BP146" s="169">
        <f t="shared" si="114"/>
        <v>0</v>
      </c>
      <c r="BQ146" s="169">
        <f t="shared" si="114"/>
        <v>0</v>
      </c>
      <c r="BR146" s="169">
        <f t="shared" si="115"/>
        <v>0</v>
      </c>
      <c r="BS146" s="169">
        <f t="shared" si="115"/>
        <v>0</v>
      </c>
      <c r="BT146" s="169">
        <f t="shared" si="115"/>
        <v>0</v>
      </c>
      <c r="BU146" s="169">
        <f t="shared" si="115"/>
        <v>0</v>
      </c>
      <c r="BV146" s="169">
        <f t="shared" si="115"/>
        <v>0</v>
      </c>
      <c r="BW146" s="169">
        <f t="shared" si="115"/>
        <v>0</v>
      </c>
      <c r="BX146" s="169">
        <f t="shared" si="115"/>
        <v>0</v>
      </c>
      <c r="BY146" s="169">
        <f t="shared" si="115"/>
        <v>0</v>
      </c>
      <c r="BZ146" s="169">
        <f t="shared" si="115"/>
        <v>0</v>
      </c>
      <c r="CA146" s="169">
        <f t="shared" si="115"/>
        <v>0</v>
      </c>
      <c r="CB146" s="169">
        <f t="shared" si="116"/>
        <v>0</v>
      </c>
      <c r="CC146" s="169">
        <f t="shared" si="116"/>
        <v>0</v>
      </c>
      <c r="CD146" s="169">
        <f t="shared" si="116"/>
        <v>0</v>
      </c>
      <c r="CE146" s="169">
        <f t="shared" si="116"/>
        <v>0</v>
      </c>
      <c r="CF146" s="169">
        <f t="shared" si="116"/>
        <v>0</v>
      </c>
      <c r="CG146" s="169">
        <f t="shared" si="116"/>
        <v>0</v>
      </c>
      <c r="CH146" s="169">
        <f t="shared" si="116"/>
        <v>0</v>
      </c>
    </row>
    <row r="147" spans="3:86" s="36" customFormat="1" outlineLevel="1" x14ac:dyDescent="0.2">
      <c r="C147" s="38"/>
      <c r="E147" s="172"/>
      <c r="F147" s="61">
        <f>Ts_First_Fin_Yr-1+ROWS(F$139:F147)</f>
        <v>2032</v>
      </c>
      <c r="G147" s="160">
        <f t="shared" si="106"/>
        <v>15</v>
      </c>
      <c r="H147" s="171">
        <f t="shared" si="107"/>
        <v>7.58699140580205</v>
      </c>
      <c r="I147" s="131">
        <f t="shared" si="108"/>
        <v>1E-14</v>
      </c>
      <c r="J147" s="169">
        <f t="shared" si="109"/>
        <v>0</v>
      </c>
      <c r="K147" s="169">
        <f t="shared" si="109"/>
        <v>0</v>
      </c>
      <c r="L147" s="169">
        <f t="shared" si="109"/>
        <v>0</v>
      </c>
      <c r="M147" s="169">
        <f t="shared" si="109"/>
        <v>0</v>
      </c>
      <c r="N147" s="169">
        <f t="shared" si="109"/>
        <v>0</v>
      </c>
      <c r="O147" s="169">
        <f t="shared" si="109"/>
        <v>0</v>
      </c>
      <c r="P147" s="169">
        <f t="shared" si="109"/>
        <v>0</v>
      </c>
      <c r="Q147" s="169">
        <f t="shared" si="109"/>
        <v>0</v>
      </c>
      <c r="R147" s="169">
        <f t="shared" si="109"/>
        <v>0</v>
      </c>
      <c r="S147" s="169">
        <f t="shared" si="109"/>
        <v>0.50620402471160397</v>
      </c>
      <c r="T147" s="169">
        <f t="shared" si="110"/>
        <v>0.50620402471159898</v>
      </c>
      <c r="U147" s="169">
        <f t="shared" si="110"/>
        <v>0.50620402471159376</v>
      </c>
      <c r="V147" s="169">
        <f t="shared" si="110"/>
        <v>0.50620402471158887</v>
      </c>
      <c r="W147" s="169">
        <f t="shared" si="110"/>
        <v>0.50620402471158377</v>
      </c>
      <c r="X147" s="169">
        <f t="shared" si="110"/>
        <v>0.50620402471157866</v>
      </c>
      <c r="Y147" s="169">
        <f t="shared" si="110"/>
        <v>0.50620402471157355</v>
      </c>
      <c r="Z147" s="169">
        <f t="shared" si="110"/>
        <v>0.50620402471156867</v>
      </c>
      <c r="AA147" s="169">
        <f t="shared" si="110"/>
        <v>0.50620402471156345</v>
      </c>
      <c r="AB147" s="169">
        <f t="shared" si="110"/>
        <v>0.50620402471155845</v>
      </c>
      <c r="AC147" s="169">
        <f t="shared" si="110"/>
        <v>0.50620402471155346</v>
      </c>
      <c r="AD147" s="169">
        <f t="shared" si="111"/>
        <v>0.50620402471154835</v>
      </c>
      <c r="AE147" s="169">
        <f t="shared" si="111"/>
        <v>0.50620402471154324</v>
      </c>
      <c r="AF147" s="169">
        <f t="shared" si="111"/>
        <v>0.50620402471153825</v>
      </c>
      <c r="AG147" s="169">
        <f t="shared" si="111"/>
        <v>0.50620402471153314</v>
      </c>
      <c r="AH147" s="169">
        <f t="shared" si="111"/>
        <v>0</v>
      </c>
      <c r="AI147" s="169">
        <f t="shared" si="111"/>
        <v>0</v>
      </c>
      <c r="AJ147" s="169">
        <f t="shared" si="111"/>
        <v>0</v>
      </c>
      <c r="AK147" s="169">
        <f t="shared" si="111"/>
        <v>0</v>
      </c>
      <c r="AL147" s="169">
        <f t="shared" si="111"/>
        <v>0</v>
      </c>
      <c r="AM147" s="169">
        <f t="shared" si="111"/>
        <v>0</v>
      </c>
      <c r="AN147" s="169">
        <f t="shared" si="112"/>
        <v>0</v>
      </c>
      <c r="AO147" s="169">
        <f t="shared" si="112"/>
        <v>0</v>
      </c>
      <c r="AP147" s="169">
        <f t="shared" si="112"/>
        <v>0</v>
      </c>
      <c r="AQ147" s="169">
        <f t="shared" si="112"/>
        <v>0</v>
      </c>
      <c r="AR147" s="169">
        <f t="shared" si="112"/>
        <v>0</v>
      </c>
      <c r="AS147" s="169">
        <f t="shared" si="112"/>
        <v>0</v>
      </c>
      <c r="AT147" s="169">
        <f t="shared" si="112"/>
        <v>0</v>
      </c>
      <c r="AU147" s="169">
        <f t="shared" si="112"/>
        <v>0</v>
      </c>
      <c r="AV147" s="169">
        <f t="shared" si="112"/>
        <v>0</v>
      </c>
      <c r="AW147" s="169">
        <f t="shared" si="112"/>
        <v>0</v>
      </c>
      <c r="AX147" s="169">
        <f t="shared" si="113"/>
        <v>0</v>
      </c>
      <c r="AY147" s="169">
        <f t="shared" si="113"/>
        <v>0</v>
      </c>
      <c r="AZ147" s="169">
        <f t="shared" si="113"/>
        <v>0</v>
      </c>
      <c r="BA147" s="169">
        <f t="shared" si="113"/>
        <v>0</v>
      </c>
      <c r="BB147" s="169">
        <f t="shared" si="113"/>
        <v>0</v>
      </c>
      <c r="BC147" s="169">
        <f t="shared" si="113"/>
        <v>0</v>
      </c>
      <c r="BD147" s="169">
        <f t="shared" si="113"/>
        <v>0</v>
      </c>
      <c r="BE147" s="169">
        <f t="shared" si="113"/>
        <v>0</v>
      </c>
      <c r="BF147" s="169">
        <f t="shared" si="113"/>
        <v>0</v>
      </c>
      <c r="BG147" s="169">
        <f t="shared" si="113"/>
        <v>0</v>
      </c>
      <c r="BH147" s="169">
        <f t="shared" si="114"/>
        <v>0</v>
      </c>
      <c r="BI147" s="169">
        <f t="shared" si="114"/>
        <v>0</v>
      </c>
      <c r="BJ147" s="169">
        <f t="shared" si="114"/>
        <v>0</v>
      </c>
      <c r="BK147" s="169">
        <f t="shared" si="114"/>
        <v>0</v>
      </c>
      <c r="BL147" s="169">
        <f t="shared" si="114"/>
        <v>0</v>
      </c>
      <c r="BM147" s="169">
        <f t="shared" si="114"/>
        <v>0</v>
      </c>
      <c r="BN147" s="169">
        <f t="shared" si="114"/>
        <v>0</v>
      </c>
      <c r="BO147" s="169">
        <f t="shared" si="114"/>
        <v>0</v>
      </c>
      <c r="BP147" s="169">
        <f t="shared" si="114"/>
        <v>0</v>
      </c>
      <c r="BQ147" s="169">
        <f t="shared" si="114"/>
        <v>0</v>
      </c>
      <c r="BR147" s="169">
        <f t="shared" si="115"/>
        <v>0</v>
      </c>
      <c r="BS147" s="169">
        <f t="shared" si="115"/>
        <v>0</v>
      </c>
      <c r="BT147" s="169">
        <f t="shared" si="115"/>
        <v>0</v>
      </c>
      <c r="BU147" s="169">
        <f t="shared" si="115"/>
        <v>0</v>
      </c>
      <c r="BV147" s="169">
        <f t="shared" si="115"/>
        <v>0</v>
      </c>
      <c r="BW147" s="169">
        <f t="shared" si="115"/>
        <v>0</v>
      </c>
      <c r="BX147" s="169">
        <f t="shared" si="115"/>
        <v>0</v>
      </c>
      <c r="BY147" s="169">
        <f t="shared" si="115"/>
        <v>0</v>
      </c>
      <c r="BZ147" s="169">
        <f t="shared" si="115"/>
        <v>0</v>
      </c>
      <c r="CA147" s="169">
        <f t="shared" si="115"/>
        <v>0</v>
      </c>
      <c r="CB147" s="169">
        <f t="shared" si="116"/>
        <v>0</v>
      </c>
      <c r="CC147" s="169">
        <f t="shared" si="116"/>
        <v>0</v>
      </c>
      <c r="CD147" s="169">
        <f t="shared" si="116"/>
        <v>0</v>
      </c>
      <c r="CE147" s="169">
        <f t="shared" si="116"/>
        <v>0</v>
      </c>
      <c r="CF147" s="169">
        <f t="shared" si="116"/>
        <v>0</v>
      </c>
      <c r="CG147" s="169">
        <f t="shared" si="116"/>
        <v>0</v>
      </c>
      <c r="CH147" s="169">
        <f t="shared" si="116"/>
        <v>0</v>
      </c>
    </row>
    <row r="148" spans="3:86" s="36" customFormat="1" outlineLevel="1" x14ac:dyDescent="0.2">
      <c r="C148" s="38"/>
      <c r="E148" s="172"/>
      <c r="F148" s="61">
        <f>Ts_First_Fin_Yr-1+ROWS(F$139:F148)</f>
        <v>2033</v>
      </c>
      <c r="G148" s="160">
        <f t="shared" si="106"/>
        <v>15</v>
      </c>
      <c r="H148" s="171">
        <f t="shared" si="107"/>
        <v>7.2504290295296601</v>
      </c>
      <c r="I148" s="131">
        <f t="shared" si="108"/>
        <v>1E-14</v>
      </c>
      <c r="J148" s="169">
        <f t="shared" si="109"/>
        <v>0</v>
      </c>
      <c r="K148" s="169">
        <f t="shared" si="109"/>
        <v>0</v>
      </c>
      <c r="L148" s="169">
        <f t="shared" si="109"/>
        <v>0</v>
      </c>
      <c r="M148" s="169">
        <f t="shared" si="109"/>
        <v>0</v>
      </c>
      <c r="N148" s="169">
        <f t="shared" si="109"/>
        <v>0</v>
      </c>
      <c r="O148" s="169">
        <f t="shared" si="109"/>
        <v>0</v>
      </c>
      <c r="P148" s="169">
        <f t="shared" si="109"/>
        <v>0</v>
      </c>
      <c r="Q148" s="169">
        <f t="shared" si="109"/>
        <v>0</v>
      </c>
      <c r="R148" s="169">
        <f t="shared" si="109"/>
        <v>0</v>
      </c>
      <c r="S148" s="169">
        <f t="shared" si="109"/>
        <v>0</v>
      </c>
      <c r="T148" s="169">
        <f t="shared" si="110"/>
        <v>0.48374858482468158</v>
      </c>
      <c r="U148" s="169">
        <f t="shared" si="110"/>
        <v>0.48374858482467675</v>
      </c>
      <c r="V148" s="169">
        <f t="shared" si="110"/>
        <v>0.48374858482467181</v>
      </c>
      <c r="W148" s="169">
        <f t="shared" si="110"/>
        <v>0.48374858482466709</v>
      </c>
      <c r="X148" s="169">
        <f t="shared" si="110"/>
        <v>0.48374858482466226</v>
      </c>
      <c r="Y148" s="169">
        <f t="shared" si="110"/>
        <v>0.48374858482465732</v>
      </c>
      <c r="Z148" s="169">
        <f t="shared" si="110"/>
        <v>0.48374858482465249</v>
      </c>
      <c r="AA148" s="169">
        <f t="shared" si="110"/>
        <v>0.48374858482464778</v>
      </c>
      <c r="AB148" s="169">
        <f t="shared" si="110"/>
        <v>0.48374858482464284</v>
      </c>
      <c r="AC148" s="169">
        <f t="shared" si="110"/>
        <v>0.48374858482463801</v>
      </c>
      <c r="AD148" s="169">
        <f t="shared" si="111"/>
        <v>0.48374858482463329</v>
      </c>
      <c r="AE148" s="169">
        <f t="shared" si="111"/>
        <v>0.48374858482462835</v>
      </c>
      <c r="AF148" s="169">
        <f t="shared" si="111"/>
        <v>0.48374858482462352</v>
      </c>
      <c r="AG148" s="169">
        <f t="shared" si="111"/>
        <v>0.48374858482461869</v>
      </c>
      <c r="AH148" s="169">
        <f t="shared" si="111"/>
        <v>0.48374858482461386</v>
      </c>
      <c r="AI148" s="169">
        <f t="shared" si="111"/>
        <v>0</v>
      </c>
      <c r="AJ148" s="169">
        <f t="shared" si="111"/>
        <v>0</v>
      </c>
      <c r="AK148" s="169">
        <f t="shared" si="111"/>
        <v>0</v>
      </c>
      <c r="AL148" s="169">
        <f t="shared" si="111"/>
        <v>0</v>
      </c>
      <c r="AM148" s="169">
        <f t="shared" si="111"/>
        <v>0</v>
      </c>
      <c r="AN148" s="169">
        <f t="shared" si="112"/>
        <v>0</v>
      </c>
      <c r="AO148" s="169">
        <f t="shared" si="112"/>
        <v>0</v>
      </c>
      <c r="AP148" s="169">
        <f t="shared" si="112"/>
        <v>0</v>
      </c>
      <c r="AQ148" s="169">
        <f t="shared" si="112"/>
        <v>0</v>
      </c>
      <c r="AR148" s="169">
        <f t="shared" si="112"/>
        <v>0</v>
      </c>
      <c r="AS148" s="169">
        <f t="shared" si="112"/>
        <v>0</v>
      </c>
      <c r="AT148" s="169">
        <f t="shared" si="112"/>
        <v>0</v>
      </c>
      <c r="AU148" s="169">
        <f t="shared" si="112"/>
        <v>0</v>
      </c>
      <c r="AV148" s="169">
        <f t="shared" si="112"/>
        <v>0</v>
      </c>
      <c r="AW148" s="169">
        <f t="shared" si="112"/>
        <v>0</v>
      </c>
      <c r="AX148" s="169">
        <f t="shared" si="113"/>
        <v>0</v>
      </c>
      <c r="AY148" s="169">
        <f t="shared" si="113"/>
        <v>0</v>
      </c>
      <c r="AZ148" s="169">
        <f t="shared" si="113"/>
        <v>0</v>
      </c>
      <c r="BA148" s="169">
        <f t="shared" si="113"/>
        <v>0</v>
      </c>
      <c r="BB148" s="169">
        <f t="shared" si="113"/>
        <v>0</v>
      </c>
      <c r="BC148" s="169">
        <f t="shared" si="113"/>
        <v>0</v>
      </c>
      <c r="BD148" s="169">
        <f t="shared" si="113"/>
        <v>0</v>
      </c>
      <c r="BE148" s="169">
        <f t="shared" si="113"/>
        <v>0</v>
      </c>
      <c r="BF148" s="169">
        <f t="shared" si="113"/>
        <v>0</v>
      </c>
      <c r="BG148" s="169">
        <f t="shared" si="113"/>
        <v>0</v>
      </c>
      <c r="BH148" s="169">
        <f t="shared" si="114"/>
        <v>0</v>
      </c>
      <c r="BI148" s="169">
        <f t="shared" si="114"/>
        <v>0</v>
      </c>
      <c r="BJ148" s="169">
        <f t="shared" si="114"/>
        <v>0</v>
      </c>
      <c r="BK148" s="169">
        <f t="shared" si="114"/>
        <v>0</v>
      </c>
      <c r="BL148" s="169">
        <f t="shared" si="114"/>
        <v>0</v>
      </c>
      <c r="BM148" s="169">
        <f t="shared" si="114"/>
        <v>0</v>
      </c>
      <c r="BN148" s="169">
        <f t="shared" si="114"/>
        <v>0</v>
      </c>
      <c r="BO148" s="169">
        <f t="shared" si="114"/>
        <v>0</v>
      </c>
      <c r="BP148" s="169">
        <f t="shared" si="114"/>
        <v>0</v>
      </c>
      <c r="BQ148" s="169">
        <f t="shared" si="114"/>
        <v>0</v>
      </c>
      <c r="BR148" s="169">
        <f t="shared" si="115"/>
        <v>0</v>
      </c>
      <c r="BS148" s="169">
        <f t="shared" si="115"/>
        <v>0</v>
      </c>
      <c r="BT148" s="169">
        <f t="shared" si="115"/>
        <v>0</v>
      </c>
      <c r="BU148" s="169">
        <f t="shared" si="115"/>
        <v>0</v>
      </c>
      <c r="BV148" s="169">
        <f t="shared" si="115"/>
        <v>0</v>
      </c>
      <c r="BW148" s="169">
        <f t="shared" si="115"/>
        <v>0</v>
      </c>
      <c r="BX148" s="169">
        <f t="shared" si="115"/>
        <v>0</v>
      </c>
      <c r="BY148" s="169">
        <f t="shared" si="115"/>
        <v>0</v>
      </c>
      <c r="BZ148" s="169">
        <f t="shared" si="115"/>
        <v>0</v>
      </c>
      <c r="CA148" s="169">
        <f t="shared" si="115"/>
        <v>0</v>
      </c>
      <c r="CB148" s="169">
        <f t="shared" si="116"/>
        <v>0</v>
      </c>
      <c r="CC148" s="169">
        <f t="shared" si="116"/>
        <v>0</v>
      </c>
      <c r="CD148" s="169">
        <f t="shared" si="116"/>
        <v>0</v>
      </c>
      <c r="CE148" s="169">
        <f t="shared" si="116"/>
        <v>0</v>
      </c>
      <c r="CF148" s="169">
        <f t="shared" si="116"/>
        <v>0</v>
      </c>
      <c r="CG148" s="169">
        <f t="shared" si="116"/>
        <v>0</v>
      </c>
      <c r="CH148" s="169">
        <f t="shared" si="116"/>
        <v>0</v>
      </c>
    </row>
    <row r="149" spans="3:86" s="36" customFormat="1" outlineLevel="1" x14ac:dyDescent="0.2">
      <c r="C149" s="38"/>
      <c r="E149" s="172"/>
      <c r="F149" s="61">
        <f>Ts_First_Fin_Yr-1+ROWS(F$139:F149)</f>
        <v>2034</v>
      </c>
      <c r="G149" s="160">
        <f t="shared" si="106"/>
        <v>15</v>
      </c>
      <c r="H149" s="171">
        <f t="shared" si="107"/>
        <v>6.9040029846579216</v>
      </c>
      <c r="I149" s="131">
        <f t="shared" si="108"/>
        <v>1E-14</v>
      </c>
      <c r="J149" s="169">
        <f t="shared" ref="J149:S158" si="117">IF($F149&gt;=J$9,0,IF(J$9&lt;=($F149+$G149),(1-$I149)^(J$9-$F149-1)*$I149/(1-(1-$I149)^$G149),0)*$H149)</f>
        <v>0</v>
      </c>
      <c r="K149" s="169">
        <f t="shared" si="117"/>
        <v>0</v>
      </c>
      <c r="L149" s="169">
        <f t="shared" si="117"/>
        <v>0</v>
      </c>
      <c r="M149" s="169">
        <f t="shared" si="117"/>
        <v>0</v>
      </c>
      <c r="N149" s="169">
        <f t="shared" si="117"/>
        <v>0</v>
      </c>
      <c r="O149" s="169">
        <f t="shared" si="117"/>
        <v>0</v>
      </c>
      <c r="P149" s="169">
        <f t="shared" si="117"/>
        <v>0</v>
      </c>
      <c r="Q149" s="169">
        <f t="shared" si="117"/>
        <v>0</v>
      </c>
      <c r="R149" s="169">
        <f t="shared" si="117"/>
        <v>0</v>
      </c>
      <c r="S149" s="169">
        <f t="shared" si="117"/>
        <v>0</v>
      </c>
      <c r="T149" s="169">
        <f t="shared" ref="T149:AC158" si="118">IF($F149&gt;=T$9,0,IF(T$9&lt;=($F149+$G149),(1-$I149)^(T$9-$F149-1)*$I149/(1-(1-$I149)^$G149),0)*$H149)</f>
        <v>0</v>
      </c>
      <c r="U149" s="169">
        <f t="shared" si="118"/>
        <v>0.46063504102326236</v>
      </c>
      <c r="V149" s="169">
        <f t="shared" si="118"/>
        <v>0.46063504102325775</v>
      </c>
      <c r="W149" s="169">
        <f t="shared" si="118"/>
        <v>0.46063504102325309</v>
      </c>
      <c r="X149" s="169">
        <f t="shared" si="118"/>
        <v>0.46063504102324859</v>
      </c>
      <c r="Y149" s="169">
        <f t="shared" si="118"/>
        <v>0.46063504102324399</v>
      </c>
      <c r="Z149" s="169">
        <f t="shared" si="118"/>
        <v>0.46063504102323927</v>
      </c>
      <c r="AA149" s="169">
        <f t="shared" si="118"/>
        <v>0.46063504102323466</v>
      </c>
      <c r="AB149" s="169">
        <f t="shared" si="118"/>
        <v>0.46063504102323016</v>
      </c>
      <c r="AC149" s="169">
        <f t="shared" si="118"/>
        <v>0.4606350410232255</v>
      </c>
      <c r="AD149" s="169">
        <f t="shared" ref="AD149:AM158" si="119">IF($F149&gt;=AD$9,0,IF(AD$9&lt;=($F149+$G149),(1-$I149)^(AD$9-$F149-1)*$I149/(1-(1-$I149)^$G149),0)*$H149)</f>
        <v>0.46063504102322089</v>
      </c>
      <c r="AE149" s="169">
        <f t="shared" si="119"/>
        <v>0.4606350410232164</v>
      </c>
      <c r="AF149" s="169">
        <f t="shared" si="119"/>
        <v>0.46063504102321168</v>
      </c>
      <c r="AG149" s="169">
        <f t="shared" si="119"/>
        <v>0.46063504102320707</v>
      </c>
      <c r="AH149" s="169">
        <f t="shared" si="119"/>
        <v>0.46063504102320246</v>
      </c>
      <c r="AI149" s="169">
        <f t="shared" si="119"/>
        <v>0.46063504102319791</v>
      </c>
      <c r="AJ149" s="169">
        <f t="shared" si="119"/>
        <v>0</v>
      </c>
      <c r="AK149" s="169">
        <f t="shared" si="119"/>
        <v>0</v>
      </c>
      <c r="AL149" s="169">
        <f t="shared" si="119"/>
        <v>0</v>
      </c>
      <c r="AM149" s="169">
        <f t="shared" si="119"/>
        <v>0</v>
      </c>
      <c r="AN149" s="169">
        <f t="shared" ref="AN149:AW158" si="120">IF($F149&gt;=AN$9,0,IF(AN$9&lt;=($F149+$G149),(1-$I149)^(AN$9-$F149-1)*$I149/(1-(1-$I149)^$G149),0)*$H149)</f>
        <v>0</v>
      </c>
      <c r="AO149" s="169">
        <f t="shared" si="120"/>
        <v>0</v>
      </c>
      <c r="AP149" s="169">
        <f t="shared" si="120"/>
        <v>0</v>
      </c>
      <c r="AQ149" s="169">
        <f t="shared" si="120"/>
        <v>0</v>
      </c>
      <c r="AR149" s="169">
        <f t="shared" si="120"/>
        <v>0</v>
      </c>
      <c r="AS149" s="169">
        <f t="shared" si="120"/>
        <v>0</v>
      </c>
      <c r="AT149" s="169">
        <f t="shared" si="120"/>
        <v>0</v>
      </c>
      <c r="AU149" s="169">
        <f t="shared" si="120"/>
        <v>0</v>
      </c>
      <c r="AV149" s="169">
        <f t="shared" si="120"/>
        <v>0</v>
      </c>
      <c r="AW149" s="169">
        <f t="shared" si="120"/>
        <v>0</v>
      </c>
      <c r="AX149" s="169">
        <f t="shared" ref="AX149:BG158" si="121">IF($F149&gt;=AX$9,0,IF(AX$9&lt;=($F149+$G149),(1-$I149)^(AX$9-$F149-1)*$I149/(1-(1-$I149)^$G149),0)*$H149)</f>
        <v>0</v>
      </c>
      <c r="AY149" s="169">
        <f t="shared" si="121"/>
        <v>0</v>
      </c>
      <c r="AZ149" s="169">
        <f t="shared" si="121"/>
        <v>0</v>
      </c>
      <c r="BA149" s="169">
        <f t="shared" si="121"/>
        <v>0</v>
      </c>
      <c r="BB149" s="169">
        <f t="shared" si="121"/>
        <v>0</v>
      </c>
      <c r="BC149" s="169">
        <f t="shared" si="121"/>
        <v>0</v>
      </c>
      <c r="BD149" s="169">
        <f t="shared" si="121"/>
        <v>0</v>
      </c>
      <c r="BE149" s="169">
        <f t="shared" si="121"/>
        <v>0</v>
      </c>
      <c r="BF149" s="169">
        <f t="shared" si="121"/>
        <v>0</v>
      </c>
      <c r="BG149" s="169">
        <f t="shared" si="121"/>
        <v>0</v>
      </c>
      <c r="BH149" s="169">
        <f t="shared" ref="BH149:BQ158" si="122">IF($F149&gt;=BH$9,0,IF(BH$9&lt;=($F149+$G149),(1-$I149)^(BH$9-$F149-1)*$I149/(1-(1-$I149)^$G149),0)*$H149)</f>
        <v>0</v>
      </c>
      <c r="BI149" s="169">
        <f t="shared" si="122"/>
        <v>0</v>
      </c>
      <c r="BJ149" s="169">
        <f t="shared" si="122"/>
        <v>0</v>
      </c>
      <c r="BK149" s="169">
        <f t="shared" si="122"/>
        <v>0</v>
      </c>
      <c r="BL149" s="169">
        <f t="shared" si="122"/>
        <v>0</v>
      </c>
      <c r="BM149" s="169">
        <f t="shared" si="122"/>
        <v>0</v>
      </c>
      <c r="BN149" s="169">
        <f t="shared" si="122"/>
        <v>0</v>
      </c>
      <c r="BO149" s="169">
        <f t="shared" si="122"/>
        <v>0</v>
      </c>
      <c r="BP149" s="169">
        <f t="shared" si="122"/>
        <v>0</v>
      </c>
      <c r="BQ149" s="169">
        <f t="shared" si="122"/>
        <v>0</v>
      </c>
      <c r="BR149" s="169">
        <f t="shared" ref="BR149:CA158" si="123">IF($F149&gt;=BR$9,0,IF(BR$9&lt;=($F149+$G149),(1-$I149)^(BR$9-$F149-1)*$I149/(1-(1-$I149)^$G149),0)*$H149)</f>
        <v>0</v>
      </c>
      <c r="BS149" s="169">
        <f t="shared" si="123"/>
        <v>0</v>
      </c>
      <c r="BT149" s="169">
        <f t="shared" si="123"/>
        <v>0</v>
      </c>
      <c r="BU149" s="169">
        <f t="shared" si="123"/>
        <v>0</v>
      </c>
      <c r="BV149" s="169">
        <f t="shared" si="123"/>
        <v>0</v>
      </c>
      <c r="BW149" s="169">
        <f t="shared" si="123"/>
        <v>0</v>
      </c>
      <c r="BX149" s="169">
        <f t="shared" si="123"/>
        <v>0</v>
      </c>
      <c r="BY149" s="169">
        <f t="shared" si="123"/>
        <v>0</v>
      </c>
      <c r="BZ149" s="169">
        <f t="shared" si="123"/>
        <v>0</v>
      </c>
      <c r="CA149" s="169">
        <f t="shared" si="123"/>
        <v>0</v>
      </c>
      <c r="CB149" s="169">
        <f t="shared" ref="CB149:CH158" si="124">IF($F149&gt;=CB$9,0,IF(CB$9&lt;=($F149+$G149),(1-$I149)^(CB$9-$F149-1)*$I149/(1-(1-$I149)^$G149),0)*$H149)</f>
        <v>0</v>
      </c>
      <c r="CC149" s="169">
        <f t="shared" si="124"/>
        <v>0</v>
      </c>
      <c r="CD149" s="169">
        <f t="shared" si="124"/>
        <v>0</v>
      </c>
      <c r="CE149" s="169">
        <f t="shared" si="124"/>
        <v>0</v>
      </c>
      <c r="CF149" s="169">
        <f t="shared" si="124"/>
        <v>0</v>
      </c>
      <c r="CG149" s="169">
        <f t="shared" si="124"/>
        <v>0</v>
      </c>
      <c r="CH149" s="169">
        <f t="shared" si="124"/>
        <v>0</v>
      </c>
    </row>
    <row r="150" spans="3:86" s="36" customFormat="1" outlineLevel="1" x14ac:dyDescent="0.2">
      <c r="C150" s="38"/>
      <c r="E150" s="172"/>
      <c r="F150" s="61">
        <f>Ts_First_Fin_Yr-1+ROWS(F$139:F150)</f>
        <v>2035</v>
      </c>
      <c r="G150" s="160">
        <f t="shared" si="106"/>
        <v>15</v>
      </c>
      <c r="H150" s="171">
        <f t="shared" si="107"/>
        <v>6.5705554511011153</v>
      </c>
      <c r="I150" s="131">
        <f t="shared" si="108"/>
        <v>1E-14</v>
      </c>
      <c r="J150" s="169">
        <f t="shared" si="117"/>
        <v>0</v>
      </c>
      <c r="K150" s="169">
        <f t="shared" si="117"/>
        <v>0</v>
      </c>
      <c r="L150" s="169">
        <f t="shared" si="117"/>
        <v>0</v>
      </c>
      <c r="M150" s="169">
        <f t="shared" si="117"/>
        <v>0</v>
      </c>
      <c r="N150" s="169">
        <f t="shared" si="117"/>
        <v>0</v>
      </c>
      <c r="O150" s="169">
        <f t="shared" si="117"/>
        <v>0</v>
      </c>
      <c r="P150" s="169">
        <f t="shared" si="117"/>
        <v>0</v>
      </c>
      <c r="Q150" s="169">
        <f t="shared" si="117"/>
        <v>0</v>
      </c>
      <c r="R150" s="169">
        <f t="shared" si="117"/>
        <v>0</v>
      </c>
      <c r="S150" s="169">
        <f t="shared" si="117"/>
        <v>0</v>
      </c>
      <c r="T150" s="169">
        <f t="shared" si="118"/>
        <v>0</v>
      </c>
      <c r="U150" s="169">
        <f t="shared" si="118"/>
        <v>0</v>
      </c>
      <c r="V150" s="169">
        <f t="shared" si="118"/>
        <v>0.43838742342512838</v>
      </c>
      <c r="W150" s="169">
        <f t="shared" si="118"/>
        <v>0.43838742342512399</v>
      </c>
      <c r="X150" s="169">
        <f t="shared" si="118"/>
        <v>0.43838742342511955</v>
      </c>
      <c r="Y150" s="169">
        <f t="shared" si="118"/>
        <v>0.43838742342511527</v>
      </c>
      <c r="Z150" s="169">
        <f t="shared" si="118"/>
        <v>0.43838742342511089</v>
      </c>
      <c r="AA150" s="169">
        <f t="shared" si="118"/>
        <v>0.43838742342510639</v>
      </c>
      <c r="AB150" s="169">
        <f t="shared" si="118"/>
        <v>0.43838742342510201</v>
      </c>
      <c r="AC150" s="169">
        <f t="shared" si="118"/>
        <v>0.43838742342509773</v>
      </c>
      <c r="AD150" s="169">
        <f t="shared" si="119"/>
        <v>0.43838742342509329</v>
      </c>
      <c r="AE150" s="169">
        <f t="shared" si="119"/>
        <v>0.43838742342508891</v>
      </c>
      <c r="AF150" s="169">
        <f t="shared" si="119"/>
        <v>0.43838742342508463</v>
      </c>
      <c r="AG150" s="169">
        <f t="shared" si="119"/>
        <v>0.43838742342508014</v>
      </c>
      <c r="AH150" s="169">
        <f t="shared" si="119"/>
        <v>0.43838742342507575</v>
      </c>
      <c r="AI150" s="169">
        <f t="shared" si="119"/>
        <v>0.43838742342507142</v>
      </c>
      <c r="AJ150" s="169">
        <f t="shared" si="119"/>
        <v>0.43838742342506704</v>
      </c>
      <c r="AK150" s="169">
        <f t="shared" si="119"/>
        <v>0</v>
      </c>
      <c r="AL150" s="169">
        <f t="shared" si="119"/>
        <v>0</v>
      </c>
      <c r="AM150" s="169">
        <f t="shared" si="119"/>
        <v>0</v>
      </c>
      <c r="AN150" s="169">
        <f t="shared" si="120"/>
        <v>0</v>
      </c>
      <c r="AO150" s="169">
        <f t="shared" si="120"/>
        <v>0</v>
      </c>
      <c r="AP150" s="169">
        <f t="shared" si="120"/>
        <v>0</v>
      </c>
      <c r="AQ150" s="169">
        <f t="shared" si="120"/>
        <v>0</v>
      </c>
      <c r="AR150" s="169">
        <f t="shared" si="120"/>
        <v>0</v>
      </c>
      <c r="AS150" s="169">
        <f t="shared" si="120"/>
        <v>0</v>
      </c>
      <c r="AT150" s="169">
        <f t="shared" si="120"/>
        <v>0</v>
      </c>
      <c r="AU150" s="169">
        <f t="shared" si="120"/>
        <v>0</v>
      </c>
      <c r="AV150" s="169">
        <f t="shared" si="120"/>
        <v>0</v>
      </c>
      <c r="AW150" s="169">
        <f t="shared" si="120"/>
        <v>0</v>
      </c>
      <c r="AX150" s="169">
        <f t="shared" si="121"/>
        <v>0</v>
      </c>
      <c r="AY150" s="169">
        <f t="shared" si="121"/>
        <v>0</v>
      </c>
      <c r="AZ150" s="169">
        <f t="shared" si="121"/>
        <v>0</v>
      </c>
      <c r="BA150" s="169">
        <f t="shared" si="121"/>
        <v>0</v>
      </c>
      <c r="BB150" s="169">
        <f t="shared" si="121"/>
        <v>0</v>
      </c>
      <c r="BC150" s="169">
        <f t="shared" si="121"/>
        <v>0</v>
      </c>
      <c r="BD150" s="169">
        <f t="shared" si="121"/>
        <v>0</v>
      </c>
      <c r="BE150" s="169">
        <f t="shared" si="121"/>
        <v>0</v>
      </c>
      <c r="BF150" s="169">
        <f t="shared" si="121"/>
        <v>0</v>
      </c>
      <c r="BG150" s="169">
        <f t="shared" si="121"/>
        <v>0</v>
      </c>
      <c r="BH150" s="169">
        <f t="shared" si="122"/>
        <v>0</v>
      </c>
      <c r="BI150" s="169">
        <f t="shared" si="122"/>
        <v>0</v>
      </c>
      <c r="BJ150" s="169">
        <f t="shared" si="122"/>
        <v>0</v>
      </c>
      <c r="BK150" s="169">
        <f t="shared" si="122"/>
        <v>0</v>
      </c>
      <c r="BL150" s="169">
        <f t="shared" si="122"/>
        <v>0</v>
      </c>
      <c r="BM150" s="169">
        <f t="shared" si="122"/>
        <v>0</v>
      </c>
      <c r="BN150" s="169">
        <f t="shared" si="122"/>
        <v>0</v>
      </c>
      <c r="BO150" s="169">
        <f t="shared" si="122"/>
        <v>0</v>
      </c>
      <c r="BP150" s="169">
        <f t="shared" si="122"/>
        <v>0</v>
      </c>
      <c r="BQ150" s="169">
        <f t="shared" si="122"/>
        <v>0</v>
      </c>
      <c r="BR150" s="169">
        <f t="shared" si="123"/>
        <v>0</v>
      </c>
      <c r="BS150" s="169">
        <f t="shared" si="123"/>
        <v>0</v>
      </c>
      <c r="BT150" s="169">
        <f t="shared" si="123"/>
        <v>0</v>
      </c>
      <c r="BU150" s="169">
        <f t="shared" si="123"/>
        <v>0</v>
      </c>
      <c r="BV150" s="169">
        <f t="shared" si="123"/>
        <v>0</v>
      </c>
      <c r="BW150" s="169">
        <f t="shared" si="123"/>
        <v>0</v>
      </c>
      <c r="BX150" s="169">
        <f t="shared" si="123"/>
        <v>0</v>
      </c>
      <c r="BY150" s="169">
        <f t="shared" si="123"/>
        <v>0</v>
      </c>
      <c r="BZ150" s="169">
        <f t="shared" si="123"/>
        <v>0</v>
      </c>
      <c r="CA150" s="169">
        <f t="shared" si="123"/>
        <v>0</v>
      </c>
      <c r="CB150" s="169">
        <f t="shared" si="124"/>
        <v>0</v>
      </c>
      <c r="CC150" s="169">
        <f t="shared" si="124"/>
        <v>0</v>
      </c>
      <c r="CD150" s="169">
        <f t="shared" si="124"/>
        <v>0</v>
      </c>
      <c r="CE150" s="169">
        <f t="shared" si="124"/>
        <v>0</v>
      </c>
      <c r="CF150" s="169">
        <f t="shared" si="124"/>
        <v>0</v>
      </c>
      <c r="CG150" s="169">
        <f t="shared" si="124"/>
        <v>0</v>
      </c>
      <c r="CH150" s="169">
        <f t="shared" si="124"/>
        <v>0</v>
      </c>
    </row>
    <row r="151" spans="3:86" s="36" customFormat="1" outlineLevel="1" x14ac:dyDescent="0.2">
      <c r="C151" s="38"/>
      <c r="E151" s="172"/>
      <c r="F151" s="61">
        <f>Ts_First_Fin_Yr-1+ROWS(F$139:F151)</f>
        <v>2036</v>
      </c>
      <c r="G151" s="160">
        <f t="shared" si="106"/>
        <v>15</v>
      </c>
      <c r="H151" s="171">
        <f t="shared" si="107"/>
        <v>6.2329547939235317</v>
      </c>
      <c r="I151" s="131">
        <f t="shared" si="108"/>
        <v>1E-14</v>
      </c>
      <c r="J151" s="169">
        <f t="shared" si="117"/>
        <v>0</v>
      </c>
      <c r="K151" s="169">
        <f t="shared" si="117"/>
        <v>0</v>
      </c>
      <c r="L151" s="169">
        <f t="shared" si="117"/>
        <v>0</v>
      </c>
      <c r="M151" s="169">
        <f t="shared" si="117"/>
        <v>0</v>
      </c>
      <c r="N151" s="169">
        <f t="shared" si="117"/>
        <v>0</v>
      </c>
      <c r="O151" s="169">
        <f t="shared" si="117"/>
        <v>0</v>
      </c>
      <c r="P151" s="169">
        <f t="shared" si="117"/>
        <v>0</v>
      </c>
      <c r="Q151" s="169">
        <f t="shared" si="117"/>
        <v>0</v>
      </c>
      <c r="R151" s="169">
        <f t="shared" si="117"/>
        <v>0</v>
      </c>
      <c r="S151" s="169">
        <f t="shared" si="117"/>
        <v>0</v>
      </c>
      <c r="T151" s="169">
        <f t="shared" si="118"/>
        <v>0</v>
      </c>
      <c r="U151" s="169">
        <f t="shared" si="118"/>
        <v>0</v>
      </c>
      <c r="V151" s="169">
        <f t="shared" si="118"/>
        <v>0</v>
      </c>
      <c r="W151" s="169">
        <f t="shared" si="118"/>
        <v>0.4158627094419432</v>
      </c>
      <c r="X151" s="169">
        <f t="shared" si="118"/>
        <v>0.41586270944193904</v>
      </c>
      <c r="Y151" s="169">
        <f t="shared" si="118"/>
        <v>0.41586270944193482</v>
      </c>
      <c r="Z151" s="169">
        <f t="shared" si="118"/>
        <v>0.41586270944193077</v>
      </c>
      <c r="AA151" s="169">
        <f t="shared" si="118"/>
        <v>0.4158627094419266</v>
      </c>
      <c r="AB151" s="169">
        <f t="shared" si="118"/>
        <v>0.41586270944192233</v>
      </c>
      <c r="AC151" s="169">
        <f t="shared" si="118"/>
        <v>0.41586270944191822</v>
      </c>
      <c r="AD151" s="169">
        <f t="shared" si="119"/>
        <v>0.41586270944191411</v>
      </c>
      <c r="AE151" s="169">
        <f t="shared" si="119"/>
        <v>0.41586270944190989</v>
      </c>
      <c r="AF151" s="169">
        <f t="shared" si="119"/>
        <v>0.41586270944190573</v>
      </c>
      <c r="AG151" s="169">
        <f t="shared" si="119"/>
        <v>0.41586270944190168</v>
      </c>
      <c r="AH151" s="169">
        <f t="shared" si="119"/>
        <v>0.41586270944189746</v>
      </c>
      <c r="AI151" s="169">
        <f t="shared" si="119"/>
        <v>0.4158627094418933</v>
      </c>
      <c r="AJ151" s="169">
        <f t="shared" si="119"/>
        <v>0.41586270944188913</v>
      </c>
      <c r="AK151" s="169">
        <f t="shared" si="119"/>
        <v>0.41586270944188497</v>
      </c>
      <c r="AL151" s="169">
        <f t="shared" si="119"/>
        <v>0</v>
      </c>
      <c r="AM151" s="169">
        <f t="shared" si="119"/>
        <v>0</v>
      </c>
      <c r="AN151" s="169">
        <f t="shared" si="120"/>
        <v>0</v>
      </c>
      <c r="AO151" s="169">
        <f t="shared" si="120"/>
        <v>0</v>
      </c>
      <c r="AP151" s="169">
        <f t="shared" si="120"/>
        <v>0</v>
      </c>
      <c r="AQ151" s="169">
        <f t="shared" si="120"/>
        <v>0</v>
      </c>
      <c r="AR151" s="169">
        <f t="shared" si="120"/>
        <v>0</v>
      </c>
      <c r="AS151" s="169">
        <f t="shared" si="120"/>
        <v>0</v>
      </c>
      <c r="AT151" s="169">
        <f t="shared" si="120"/>
        <v>0</v>
      </c>
      <c r="AU151" s="169">
        <f t="shared" si="120"/>
        <v>0</v>
      </c>
      <c r="AV151" s="169">
        <f t="shared" si="120"/>
        <v>0</v>
      </c>
      <c r="AW151" s="169">
        <f t="shared" si="120"/>
        <v>0</v>
      </c>
      <c r="AX151" s="169">
        <f t="shared" si="121"/>
        <v>0</v>
      </c>
      <c r="AY151" s="169">
        <f t="shared" si="121"/>
        <v>0</v>
      </c>
      <c r="AZ151" s="169">
        <f t="shared" si="121"/>
        <v>0</v>
      </c>
      <c r="BA151" s="169">
        <f t="shared" si="121"/>
        <v>0</v>
      </c>
      <c r="BB151" s="169">
        <f t="shared" si="121"/>
        <v>0</v>
      </c>
      <c r="BC151" s="169">
        <f t="shared" si="121"/>
        <v>0</v>
      </c>
      <c r="BD151" s="169">
        <f t="shared" si="121"/>
        <v>0</v>
      </c>
      <c r="BE151" s="169">
        <f t="shared" si="121"/>
        <v>0</v>
      </c>
      <c r="BF151" s="169">
        <f t="shared" si="121"/>
        <v>0</v>
      </c>
      <c r="BG151" s="169">
        <f t="shared" si="121"/>
        <v>0</v>
      </c>
      <c r="BH151" s="169">
        <f t="shared" si="122"/>
        <v>0</v>
      </c>
      <c r="BI151" s="169">
        <f t="shared" si="122"/>
        <v>0</v>
      </c>
      <c r="BJ151" s="169">
        <f t="shared" si="122"/>
        <v>0</v>
      </c>
      <c r="BK151" s="169">
        <f t="shared" si="122"/>
        <v>0</v>
      </c>
      <c r="BL151" s="169">
        <f t="shared" si="122"/>
        <v>0</v>
      </c>
      <c r="BM151" s="169">
        <f t="shared" si="122"/>
        <v>0</v>
      </c>
      <c r="BN151" s="169">
        <f t="shared" si="122"/>
        <v>0</v>
      </c>
      <c r="BO151" s="169">
        <f t="shared" si="122"/>
        <v>0</v>
      </c>
      <c r="BP151" s="169">
        <f t="shared" si="122"/>
        <v>0</v>
      </c>
      <c r="BQ151" s="169">
        <f t="shared" si="122"/>
        <v>0</v>
      </c>
      <c r="BR151" s="169">
        <f t="shared" si="123"/>
        <v>0</v>
      </c>
      <c r="BS151" s="169">
        <f t="shared" si="123"/>
        <v>0</v>
      </c>
      <c r="BT151" s="169">
        <f t="shared" si="123"/>
        <v>0</v>
      </c>
      <c r="BU151" s="169">
        <f t="shared" si="123"/>
        <v>0</v>
      </c>
      <c r="BV151" s="169">
        <f t="shared" si="123"/>
        <v>0</v>
      </c>
      <c r="BW151" s="169">
        <f t="shared" si="123"/>
        <v>0</v>
      </c>
      <c r="BX151" s="169">
        <f t="shared" si="123"/>
        <v>0</v>
      </c>
      <c r="BY151" s="169">
        <f t="shared" si="123"/>
        <v>0</v>
      </c>
      <c r="BZ151" s="169">
        <f t="shared" si="123"/>
        <v>0</v>
      </c>
      <c r="CA151" s="169">
        <f t="shared" si="123"/>
        <v>0</v>
      </c>
      <c r="CB151" s="169">
        <f t="shared" si="124"/>
        <v>0</v>
      </c>
      <c r="CC151" s="169">
        <f t="shared" si="124"/>
        <v>0</v>
      </c>
      <c r="CD151" s="169">
        <f t="shared" si="124"/>
        <v>0</v>
      </c>
      <c r="CE151" s="169">
        <f t="shared" si="124"/>
        <v>0</v>
      </c>
      <c r="CF151" s="169">
        <f t="shared" si="124"/>
        <v>0</v>
      </c>
      <c r="CG151" s="169">
        <f t="shared" si="124"/>
        <v>0</v>
      </c>
      <c r="CH151" s="169">
        <f t="shared" si="124"/>
        <v>0</v>
      </c>
    </row>
    <row r="152" spans="3:86" s="36" customFormat="1" outlineLevel="1" x14ac:dyDescent="0.2">
      <c r="C152" s="38"/>
      <c r="E152" s="172"/>
      <c r="F152" s="61">
        <f>Ts_First_Fin_Yr-1+ROWS(F$139:F152)</f>
        <v>2037</v>
      </c>
      <c r="G152" s="160">
        <f t="shared" si="106"/>
        <v>15</v>
      </c>
      <c r="H152" s="171">
        <f t="shared" si="107"/>
        <v>5.8901627322199728</v>
      </c>
      <c r="I152" s="131">
        <f t="shared" si="108"/>
        <v>1E-14</v>
      </c>
      <c r="J152" s="169">
        <f t="shared" si="117"/>
        <v>0</v>
      </c>
      <c r="K152" s="169">
        <f t="shared" si="117"/>
        <v>0</v>
      </c>
      <c r="L152" s="169">
        <f t="shared" si="117"/>
        <v>0</v>
      </c>
      <c r="M152" s="169">
        <f t="shared" si="117"/>
        <v>0</v>
      </c>
      <c r="N152" s="169">
        <f t="shared" si="117"/>
        <v>0</v>
      </c>
      <c r="O152" s="169">
        <f t="shared" si="117"/>
        <v>0</v>
      </c>
      <c r="P152" s="169">
        <f t="shared" si="117"/>
        <v>0</v>
      </c>
      <c r="Q152" s="169">
        <f t="shared" si="117"/>
        <v>0</v>
      </c>
      <c r="R152" s="169">
        <f t="shared" si="117"/>
        <v>0</v>
      </c>
      <c r="S152" s="169">
        <f t="shared" si="117"/>
        <v>0</v>
      </c>
      <c r="T152" s="169">
        <f t="shared" si="118"/>
        <v>0</v>
      </c>
      <c r="U152" s="169">
        <f t="shared" si="118"/>
        <v>0</v>
      </c>
      <c r="V152" s="169">
        <f t="shared" si="118"/>
        <v>0</v>
      </c>
      <c r="W152" s="169">
        <f t="shared" si="118"/>
        <v>0</v>
      </c>
      <c r="X152" s="169">
        <f t="shared" si="118"/>
        <v>0.39299162497744378</v>
      </c>
      <c r="Y152" s="169">
        <f t="shared" si="118"/>
        <v>0.39299162497743984</v>
      </c>
      <c r="Z152" s="169">
        <f t="shared" si="118"/>
        <v>0.39299162497743584</v>
      </c>
      <c r="AA152" s="169">
        <f t="shared" si="118"/>
        <v>0.39299162497743201</v>
      </c>
      <c r="AB152" s="169">
        <f t="shared" si="118"/>
        <v>0.39299162497742807</v>
      </c>
      <c r="AC152" s="169">
        <f t="shared" si="118"/>
        <v>0.39299162497742407</v>
      </c>
      <c r="AD152" s="169">
        <f t="shared" si="119"/>
        <v>0.39299162497742013</v>
      </c>
      <c r="AE152" s="169">
        <f t="shared" si="119"/>
        <v>0.3929916249774163</v>
      </c>
      <c r="AF152" s="169">
        <f t="shared" si="119"/>
        <v>0.3929916249774123</v>
      </c>
      <c r="AG152" s="169">
        <f t="shared" si="119"/>
        <v>0.39299162497740836</v>
      </c>
      <c r="AH152" s="169">
        <f t="shared" si="119"/>
        <v>0.39299162497740453</v>
      </c>
      <c r="AI152" s="169">
        <f t="shared" si="119"/>
        <v>0.39299162497740053</v>
      </c>
      <c r="AJ152" s="169">
        <f t="shared" si="119"/>
        <v>0.39299162497739659</v>
      </c>
      <c r="AK152" s="169">
        <f t="shared" si="119"/>
        <v>0.39299162497739265</v>
      </c>
      <c r="AL152" s="169">
        <f t="shared" si="119"/>
        <v>0.39299162497738876</v>
      </c>
      <c r="AM152" s="169">
        <f t="shared" si="119"/>
        <v>0</v>
      </c>
      <c r="AN152" s="169">
        <f t="shared" si="120"/>
        <v>0</v>
      </c>
      <c r="AO152" s="169">
        <f t="shared" si="120"/>
        <v>0</v>
      </c>
      <c r="AP152" s="169">
        <f t="shared" si="120"/>
        <v>0</v>
      </c>
      <c r="AQ152" s="169">
        <f t="shared" si="120"/>
        <v>0</v>
      </c>
      <c r="AR152" s="169">
        <f t="shared" si="120"/>
        <v>0</v>
      </c>
      <c r="AS152" s="169">
        <f t="shared" si="120"/>
        <v>0</v>
      </c>
      <c r="AT152" s="169">
        <f t="shared" si="120"/>
        <v>0</v>
      </c>
      <c r="AU152" s="169">
        <f t="shared" si="120"/>
        <v>0</v>
      </c>
      <c r="AV152" s="169">
        <f t="shared" si="120"/>
        <v>0</v>
      </c>
      <c r="AW152" s="169">
        <f t="shared" si="120"/>
        <v>0</v>
      </c>
      <c r="AX152" s="169">
        <f t="shared" si="121"/>
        <v>0</v>
      </c>
      <c r="AY152" s="169">
        <f t="shared" si="121"/>
        <v>0</v>
      </c>
      <c r="AZ152" s="169">
        <f t="shared" si="121"/>
        <v>0</v>
      </c>
      <c r="BA152" s="169">
        <f t="shared" si="121"/>
        <v>0</v>
      </c>
      <c r="BB152" s="169">
        <f t="shared" si="121"/>
        <v>0</v>
      </c>
      <c r="BC152" s="169">
        <f t="shared" si="121"/>
        <v>0</v>
      </c>
      <c r="BD152" s="169">
        <f t="shared" si="121"/>
        <v>0</v>
      </c>
      <c r="BE152" s="169">
        <f t="shared" si="121"/>
        <v>0</v>
      </c>
      <c r="BF152" s="169">
        <f t="shared" si="121"/>
        <v>0</v>
      </c>
      <c r="BG152" s="169">
        <f t="shared" si="121"/>
        <v>0</v>
      </c>
      <c r="BH152" s="169">
        <f t="shared" si="122"/>
        <v>0</v>
      </c>
      <c r="BI152" s="169">
        <f t="shared" si="122"/>
        <v>0</v>
      </c>
      <c r="BJ152" s="169">
        <f t="shared" si="122"/>
        <v>0</v>
      </c>
      <c r="BK152" s="169">
        <f t="shared" si="122"/>
        <v>0</v>
      </c>
      <c r="BL152" s="169">
        <f t="shared" si="122"/>
        <v>0</v>
      </c>
      <c r="BM152" s="169">
        <f t="shared" si="122"/>
        <v>0</v>
      </c>
      <c r="BN152" s="169">
        <f t="shared" si="122"/>
        <v>0</v>
      </c>
      <c r="BO152" s="169">
        <f t="shared" si="122"/>
        <v>0</v>
      </c>
      <c r="BP152" s="169">
        <f t="shared" si="122"/>
        <v>0</v>
      </c>
      <c r="BQ152" s="169">
        <f t="shared" si="122"/>
        <v>0</v>
      </c>
      <c r="BR152" s="169">
        <f t="shared" si="123"/>
        <v>0</v>
      </c>
      <c r="BS152" s="169">
        <f t="shared" si="123"/>
        <v>0</v>
      </c>
      <c r="BT152" s="169">
        <f t="shared" si="123"/>
        <v>0</v>
      </c>
      <c r="BU152" s="169">
        <f t="shared" si="123"/>
        <v>0</v>
      </c>
      <c r="BV152" s="169">
        <f t="shared" si="123"/>
        <v>0</v>
      </c>
      <c r="BW152" s="169">
        <f t="shared" si="123"/>
        <v>0</v>
      </c>
      <c r="BX152" s="169">
        <f t="shared" si="123"/>
        <v>0</v>
      </c>
      <c r="BY152" s="169">
        <f t="shared" si="123"/>
        <v>0</v>
      </c>
      <c r="BZ152" s="169">
        <f t="shared" si="123"/>
        <v>0</v>
      </c>
      <c r="CA152" s="169">
        <f t="shared" si="123"/>
        <v>0</v>
      </c>
      <c r="CB152" s="169">
        <f t="shared" si="124"/>
        <v>0</v>
      </c>
      <c r="CC152" s="169">
        <f t="shared" si="124"/>
        <v>0</v>
      </c>
      <c r="CD152" s="169">
        <f t="shared" si="124"/>
        <v>0</v>
      </c>
      <c r="CE152" s="169">
        <f t="shared" si="124"/>
        <v>0</v>
      </c>
      <c r="CF152" s="169">
        <f t="shared" si="124"/>
        <v>0</v>
      </c>
      <c r="CG152" s="169">
        <f t="shared" si="124"/>
        <v>0</v>
      </c>
      <c r="CH152" s="169">
        <f t="shared" si="124"/>
        <v>0</v>
      </c>
    </row>
    <row r="153" spans="3:86" s="36" customFormat="1" outlineLevel="1" x14ac:dyDescent="0.2">
      <c r="C153" s="38"/>
      <c r="E153" s="172"/>
      <c r="F153" s="61">
        <f>Ts_First_Fin_Yr-1+ROWS(F$139:F153)</f>
        <v>2038</v>
      </c>
      <c r="G153" s="160">
        <f t="shared" si="106"/>
        <v>15</v>
      </c>
      <c r="H153" s="171">
        <f t="shared" si="107"/>
        <v>5.5162222433605788</v>
      </c>
      <c r="I153" s="131">
        <f t="shared" si="108"/>
        <v>1E-14</v>
      </c>
      <c r="J153" s="169">
        <f t="shared" si="117"/>
        <v>0</v>
      </c>
      <c r="K153" s="169">
        <f t="shared" si="117"/>
        <v>0</v>
      </c>
      <c r="L153" s="169">
        <f t="shared" si="117"/>
        <v>0</v>
      </c>
      <c r="M153" s="169">
        <f t="shared" si="117"/>
        <v>0</v>
      </c>
      <c r="N153" s="169">
        <f t="shared" si="117"/>
        <v>0</v>
      </c>
      <c r="O153" s="169">
        <f t="shared" si="117"/>
        <v>0</v>
      </c>
      <c r="P153" s="169">
        <f t="shared" si="117"/>
        <v>0</v>
      </c>
      <c r="Q153" s="169">
        <f t="shared" si="117"/>
        <v>0</v>
      </c>
      <c r="R153" s="169">
        <f t="shared" si="117"/>
        <v>0</v>
      </c>
      <c r="S153" s="169">
        <f t="shared" si="117"/>
        <v>0</v>
      </c>
      <c r="T153" s="169">
        <f t="shared" si="118"/>
        <v>0</v>
      </c>
      <c r="U153" s="169">
        <f t="shared" si="118"/>
        <v>0</v>
      </c>
      <c r="V153" s="169">
        <f t="shared" si="118"/>
        <v>0</v>
      </c>
      <c r="W153" s="169">
        <f t="shared" si="118"/>
        <v>0</v>
      </c>
      <c r="X153" s="169">
        <f t="shared" si="118"/>
        <v>0</v>
      </c>
      <c r="Y153" s="169">
        <f t="shared" si="118"/>
        <v>0.36804231762505996</v>
      </c>
      <c r="Z153" s="169">
        <f t="shared" si="118"/>
        <v>0.36804231762505624</v>
      </c>
      <c r="AA153" s="169">
        <f t="shared" si="118"/>
        <v>0.36804231762505252</v>
      </c>
      <c r="AB153" s="169">
        <f t="shared" si="118"/>
        <v>0.36804231762504891</v>
      </c>
      <c r="AC153" s="169">
        <f t="shared" si="118"/>
        <v>0.36804231762504525</v>
      </c>
      <c r="AD153" s="169">
        <f t="shared" si="119"/>
        <v>0.36804231762504147</v>
      </c>
      <c r="AE153" s="169">
        <f t="shared" si="119"/>
        <v>0.36804231762503781</v>
      </c>
      <c r="AF153" s="169">
        <f t="shared" si="119"/>
        <v>0.3680423176250342</v>
      </c>
      <c r="AG153" s="169">
        <f t="shared" si="119"/>
        <v>0.36804231762503048</v>
      </c>
      <c r="AH153" s="169">
        <f t="shared" si="119"/>
        <v>0.36804231762502676</v>
      </c>
      <c r="AI153" s="169">
        <f t="shared" si="119"/>
        <v>0.36804231762502321</v>
      </c>
      <c r="AJ153" s="169">
        <f t="shared" si="119"/>
        <v>0.36804231762501943</v>
      </c>
      <c r="AK153" s="169">
        <f t="shared" si="119"/>
        <v>0.36804231762501577</v>
      </c>
      <c r="AL153" s="169">
        <f t="shared" si="119"/>
        <v>0.36804231762501211</v>
      </c>
      <c r="AM153" s="169">
        <f t="shared" si="119"/>
        <v>0.36804231762500844</v>
      </c>
      <c r="AN153" s="169">
        <f t="shared" si="120"/>
        <v>0</v>
      </c>
      <c r="AO153" s="169">
        <f t="shared" si="120"/>
        <v>0</v>
      </c>
      <c r="AP153" s="169">
        <f t="shared" si="120"/>
        <v>0</v>
      </c>
      <c r="AQ153" s="169">
        <f t="shared" si="120"/>
        <v>0</v>
      </c>
      <c r="AR153" s="169">
        <f t="shared" si="120"/>
        <v>0</v>
      </c>
      <c r="AS153" s="169">
        <f t="shared" si="120"/>
        <v>0</v>
      </c>
      <c r="AT153" s="169">
        <f t="shared" si="120"/>
        <v>0</v>
      </c>
      <c r="AU153" s="169">
        <f t="shared" si="120"/>
        <v>0</v>
      </c>
      <c r="AV153" s="169">
        <f t="shared" si="120"/>
        <v>0</v>
      </c>
      <c r="AW153" s="169">
        <f t="shared" si="120"/>
        <v>0</v>
      </c>
      <c r="AX153" s="169">
        <f t="shared" si="121"/>
        <v>0</v>
      </c>
      <c r="AY153" s="169">
        <f t="shared" si="121"/>
        <v>0</v>
      </c>
      <c r="AZ153" s="169">
        <f t="shared" si="121"/>
        <v>0</v>
      </c>
      <c r="BA153" s="169">
        <f t="shared" si="121"/>
        <v>0</v>
      </c>
      <c r="BB153" s="169">
        <f t="shared" si="121"/>
        <v>0</v>
      </c>
      <c r="BC153" s="169">
        <f t="shared" si="121"/>
        <v>0</v>
      </c>
      <c r="BD153" s="169">
        <f t="shared" si="121"/>
        <v>0</v>
      </c>
      <c r="BE153" s="169">
        <f t="shared" si="121"/>
        <v>0</v>
      </c>
      <c r="BF153" s="169">
        <f t="shared" si="121"/>
        <v>0</v>
      </c>
      <c r="BG153" s="169">
        <f t="shared" si="121"/>
        <v>0</v>
      </c>
      <c r="BH153" s="169">
        <f t="shared" si="122"/>
        <v>0</v>
      </c>
      <c r="BI153" s="169">
        <f t="shared" si="122"/>
        <v>0</v>
      </c>
      <c r="BJ153" s="169">
        <f t="shared" si="122"/>
        <v>0</v>
      </c>
      <c r="BK153" s="169">
        <f t="shared" si="122"/>
        <v>0</v>
      </c>
      <c r="BL153" s="169">
        <f t="shared" si="122"/>
        <v>0</v>
      </c>
      <c r="BM153" s="169">
        <f t="shared" si="122"/>
        <v>0</v>
      </c>
      <c r="BN153" s="169">
        <f t="shared" si="122"/>
        <v>0</v>
      </c>
      <c r="BO153" s="169">
        <f t="shared" si="122"/>
        <v>0</v>
      </c>
      <c r="BP153" s="169">
        <f t="shared" si="122"/>
        <v>0</v>
      </c>
      <c r="BQ153" s="169">
        <f t="shared" si="122"/>
        <v>0</v>
      </c>
      <c r="BR153" s="169">
        <f t="shared" si="123"/>
        <v>0</v>
      </c>
      <c r="BS153" s="169">
        <f t="shared" si="123"/>
        <v>0</v>
      </c>
      <c r="BT153" s="169">
        <f t="shared" si="123"/>
        <v>0</v>
      </c>
      <c r="BU153" s="169">
        <f t="shared" si="123"/>
        <v>0</v>
      </c>
      <c r="BV153" s="169">
        <f t="shared" si="123"/>
        <v>0</v>
      </c>
      <c r="BW153" s="169">
        <f t="shared" si="123"/>
        <v>0</v>
      </c>
      <c r="BX153" s="169">
        <f t="shared" si="123"/>
        <v>0</v>
      </c>
      <c r="BY153" s="169">
        <f t="shared" si="123"/>
        <v>0</v>
      </c>
      <c r="BZ153" s="169">
        <f t="shared" si="123"/>
        <v>0</v>
      </c>
      <c r="CA153" s="169">
        <f t="shared" si="123"/>
        <v>0</v>
      </c>
      <c r="CB153" s="169">
        <f t="shared" si="124"/>
        <v>0</v>
      </c>
      <c r="CC153" s="169">
        <f t="shared" si="124"/>
        <v>0</v>
      </c>
      <c r="CD153" s="169">
        <f t="shared" si="124"/>
        <v>0</v>
      </c>
      <c r="CE153" s="169">
        <f t="shared" si="124"/>
        <v>0</v>
      </c>
      <c r="CF153" s="169">
        <f t="shared" si="124"/>
        <v>0</v>
      </c>
      <c r="CG153" s="169">
        <f t="shared" si="124"/>
        <v>0</v>
      </c>
      <c r="CH153" s="169">
        <f t="shared" si="124"/>
        <v>0</v>
      </c>
    </row>
    <row r="154" spans="3:86" s="36" customFormat="1" outlineLevel="1" x14ac:dyDescent="0.2">
      <c r="C154" s="38"/>
      <c r="E154" s="172"/>
      <c r="F154" s="61">
        <f>Ts_First_Fin_Yr-1+ROWS(F$139:F154)</f>
        <v>2039</v>
      </c>
      <c r="G154" s="160">
        <f t="shared" si="106"/>
        <v>15</v>
      </c>
      <c r="H154" s="171">
        <f t="shared" si="107"/>
        <v>5.0031521132051084</v>
      </c>
      <c r="I154" s="131">
        <f t="shared" si="108"/>
        <v>1E-14</v>
      </c>
      <c r="J154" s="169">
        <f t="shared" si="117"/>
        <v>0</v>
      </c>
      <c r="K154" s="169">
        <f t="shared" si="117"/>
        <v>0</v>
      </c>
      <c r="L154" s="169">
        <f t="shared" si="117"/>
        <v>0</v>
      </c>
      <c r="M154" s="169">
        <f t="shared" si="117"/>
        <v>0</v>
      </c>
      <c r="N154" s="169">
        <f t="shared" si="117"/>
        <v>0</v>
      </c>
      <c r="O154" s="169">
        <f t="shared" si="117"/>
        <v>0</v>
      </c>
      <c r="P154" s="169">
        <f t="shared" si="117"/>
        <v>0</v>
      </c>
      <c r="Q154" s="169">
        <f t="shared" si="117"/>
        <v>0</v>
      </c>
      <c r="R154" s="169">
        <f t="shared" si="117"/>
        <v>0</v>
      </c>
      <c r="S154" s="169">
        <f t="shared" si="117"/>
        <v>0</v>
      </c>
      <c r="T154" s="169">
        <f t="shared" si="118"/>
        <v>0</v>
      </c>
      <c r="U154" s="169">
        <f t="shared" si="118"/>
        <v>0</v>
      </c>
      <c r="V154" s="169">
        <f t="shared" si="118"/>
        <v>0</v>
      </c>
      <c r="W154" s="169">
        <f t="shared" si="118"/>
        <v>0</v>
      </c>
      <c r="X154" s="169">
        <f t="shared" si="118"/>
        <v>0</v>
      </c>
      <c r="Y154" s="169">
        <f t="shared" si="118"/>
        <v>0</v>
      </c>
      <c r="Z154" s="169">
        <f t="shared" si="118"/>
        <v>0.33381028137345831</v>
      </c>
      <c r="AA154" s="169">
        <f t="shared" si="118"/>
        <v>0.33381028137345498</v>
      </c>
      <c r="AB154" s="169">
        <f t="shared" si="118"/>
        <v>0.33381028137345159</v>
      </c>
      <c r="AC154" s="169">
        <f t="shared" si="118"/>
        <v>0.33381028137344831</v>
      </c>
      <c r="AD154" s="169">
        <f t="shared" si="119"/>
        <v>0.33381028137344498</v>
      </c>
      <c r="AE154" s="169">
        <f t="shared" si="119"/>
        <v>0.3338102813734416</v>
      </c>
      <c r="AF154" s="169">
        <f t="shared" si="119"/>
        <v>0.33381028137343827</v>
      </c>
      <c r="AG154" s="169">
        <f t="shared" si="119"/>
        <v>0.33381028137343499</v>
      </c>
      <c r="AH154" s="169">
        <f t="shared" si="119"/>
        <v>0.33381028137343161</v>
      </c>
      <c r="AI154" s="169">
        <f t="shared" si="119"/>
        <v>0.33381028137342827</v>
      </c>
      <c r="AJ154" s="169">
        <f t="shared" si="119"/>
        <v>0.333810281373425</v>
      </c>
      <c r="AK154" s="169">
        <f t="shared" si="119"/>
        <v>0.33381028137342161</v>
      </c>
      <c r="AL154" s="169">
        <f t="shared" si="119"/>
        <v>0.33381028137341828</v>
      </c>
      <c r="AM154" s="169">
        <f t="shared" si="119"/>
        <v>0.33381028137341495</v>
      </c>
      <c r="AN154" s="169">
        <f t="shared" si="120"/>
        <v>0.33381028137341162</v>
      </c>
      <c r="AO154" s="169">
        <f t="shared" si="120"/>
        <v>0</v>
      </c>
      <c r="AP154" s="169">
        <f t="shared" si="120"/>
        <v>0</v>
      </c>
      <c r="AQ154" s="169">
        <f t="shared" si="120"/>
        <v>0</v>
      </c>
      <c r="AR154" s="169">
        <f t="shared" si="120"/>
        <v>0</v>
      </c>
      <c r="AS154" s="169">
        <f t="shared" si="120"/>
        <v>0</v>
      </c>
      <c r="AT154" s="169">
        <f t="shared" si="120"/>
        <v>0</v>
      </c>
      <c r="AU154" s="169">
        <f t="shared" si="120"/>
        <v>0</v>
      </c>
      <c r="AV154" s="169">
        <f t="shared" si="120"/>
        <v>0</v>
      </c>
      <c r="AW154" s="169">
        <f t="shared" si="120"/>
        <v>0</v>
      </c>
      <c r="AX154" s="169">
        <f t="shared" si="121"/>
        <v>0</v>
      </c>
      <c r="AY154" s="169">
        <f t="shared" si="121"/>
        <v>0</v>
      </c>
      <c r="AZ154" s="169">
        <f t="shared" si="121"/>
        <v>0</v>
      </c>
      <c r="BA154" s="169">
        <f t="shared" si="121"/>
        <v>0</v>
      </c>
      <c r="BB154" s="169">
        <f t="shared" si="121"/>
        <v>0</v>
      </c>
      <c r="BC154" s="169">
        <f t="shared" si="121"/>
        <v>0</v>
      </c>
      <c r="BD154" s="169">
        <f t="shared" si="121"/>
        <v>0</v>
      </c>
      <c r="BE154" s="169">
        <f t="shared" si="121"/>
        <v>0</v>
      </c>
      <c r="BF154" s="169">
        <f t="shared" si="121"/>
        <v>0</v>
      </c>
      <c r="BG154" s="169">
        <f t="shared" si="121"/>
        <v>0</v>
      </c>
      <c r="BH154" s="169">
        <f t="shared" si="122"/>
        <v>0</v>
      </c>
      <c r="BI154" s="169">
        <f t="shared" si="122"/>
        <v>0</v>
      </c>
      <c r="BJ154" s="169">
        <f t="shared" si="122"/>
        <v>0</v>
      </c>
      <c r="BK154" s="169">
        <f t="shared" si="122"/>
        <v>0</v>
      </c>
      <c r="BL154" s="169">
        <f t="shared" si="122"/>
        <v>0</v>
      </c>
      <c r="BM154" s="169">
        <f t="shared" si="122"/>
        <v>0</v>
      </c>
      <c r="BN154" s="169">
        <f t="shared" si="122"/>
        <v>0</v>
      </c>
      <c r="BO154" s="169">
        <f t="shared" si="122"/>
        <v>0</v>
      </c>
      <c r="BP154" s="169">
        <f t="shared" si="122"/>
        <v>0</v>
      </c>
      <c r="BQ154" s="169">
        <f t="shared" si="122"/>
        <v>0</v>
      </c>
      <c r="BR154" s="169">
        <f t="shared" si="123"/>
        <v>0</v>
      </c>
      <c r="BS154" s="169">
        <f t="shared" si="123"/>
        <v>0</v>
      </c>
      <c r="BT154" s="169">
        <f t="shared" si="123"/>
        <v>0</v>
      </c>
      <c r="BU154" s="169">
        <f t="shared" si="123"/>
        <v>0</v>
      </c>
      <c r="BV154" s="169">
        <f t="shared" si="123"/>
        <v>0</v>
      </c>
      <c r="BW154" s="169">
        <f t="shared" si="123"/>
        <v>0</v>
      </c>
      <c r="BX154" s="169">
        <f t="shared" si="123"/>
        <v>0</v>
      </c>
      <c r="BY154" s="169">
        <f t="shared" si="123"/>
        <v>0</v>
      </c>
      <c r="BZ154" s="169">
        <f t="shared" si="123"/>
        <v>0</v>
      </c>
      <c r="CA154" s="169">
        <f t="shared" si="123"/>
        <v>0</v>
      </c>
      <c r="CB154" s="169">
        <f t="shared" si="124"/>
        <v>0</v>
      </c>
      <c r="CC154" s="169">
        <f t="shared" si="124"/>
        <v>0</v>
      </c>
      <c r="CD154" s="169">
        <f t="shared" si="124"/>
        <v>0</v>
      </c>
      <c r="CE154" s="169">
        <f t="shared" si="124"/>
        <v>0</v>
      </c>
      <c r="CF154" s="169">
        <f t="shared" si="124"/>
        <v>0</v>
      </c>
      <c r="CG154" s="169">
        <f t="shared" si="124"/>
        <v>0</v>
      </c>
      <c r="CH154" s="169">
        <f t="shared" si="124"/>
        <v>0</v>
      </c>
    </row>
    <row r="155" spans="3:86" s="36" customFormat="1" outlineLevel="1" x14ac:dyDescent="0.2">
      <c r="C155" s="38"/>
      <c r="E155" s="172"/>
      <c r="F155" s="61">
        <f>Ts_First_Fin_Yr-1+ROWS(F$139:F155)</f>
        <v>2040</v>
      </c>
      <c r="G155" s="160">
        <f t="shared" si="106"/>
        <v>15</v>
      </c>
      <c r="H155" s="171">
        <f t="shared" si="107"/>
        <v>4.4719120672087325</v>
      </c>
      <c r="I155" s="131">
        <f t="shared" si="108"/>
        <v>1E-14</v>
      </c>
      <c r="J155" s="169">
        <f t="shared" si="117"/>
        <v>0</v>
      </c>
      <c r="K155" s="169">
        <f t="shared" si="117"/>
        <v>0</v>
      </c>
      <c r="L155" s="169">
        <f t="shared" si="117"/>
        <v>0</v>
      </c>
      <c r="M155" s="169">
        <f t="shared" si="117"/>
        <v>0</v>
      </c>
      <c r="N155" s="169">
        <f t="shared" si="117"/>
        <v>0</v>
      </c>
      <c r="O155" s="169">
        <f t="shared" si="117"/>
        <v>0</v>
      </c>
      <c r="P155" s="169">
        <f t="shared" si="117"/>
        <v>0</v>
      </c>
      <c r="Q155" s="169">
        <f t="shared" si="117"/>
        <v>0</v>
      </c>
      <c r="R155" s="169">
        <f t="shared" si="117"/>
        <v>0</v>
      </c>
      <c r="S155" s="169">
        <f t="shared" si="117"/>
        <v>0</v>
      </c>
      <c r="T155" s="169">
        <f t="shared" si="118"/>
        <v>0</v>
      </c>
      <c r="U155" s="169">
        <f t="shared" si="118"/>
        <v>0</v>
      </c>
      <c r="V155" s="169">
        <f t="shared" si="118"/>
        <v>0</v>
      </c>
      <c r="W155" s="169">
        <f t="shared" si="118"/>
        <v>0</v>
      </c>
      <c r="X155" s="169">
        <f t="shared" si="118"/>
        <v>0</v>
      </c>
      <c r="Y155" s="169">
        <f t="shared" si="118"/>
        <v>0</v>
      </c>
      <c r="Z155" s="169">
        <f t="shared" si="118"/>
        <v>0</v>
      </c>
      <c r="AA155" s="169">
        <f t="shared" si="118"/>
        <v>0.29836594843725739</v>
      </c>
      <c r="AB155" s="169">
        <f t="shared" si="118"/>
        <v>0.29836594843725439</v>
      </c>
      <c r="AC155" s="169">
        <f t="shared" si="118"/>
        <v>0.29836594843725134</v>
      </c>
      <c r="AD155" s="169">
        <f t="shared" si="119"/>
        <v>0.29836594843724845</v>
      </c>
      <c r="AE155" s="169">
        <f t="shared" si="119"/>
        <v>0.29836594843724545</v>
      </c>
      <c r="AF155" s="169">
        <f t="shared" si="119"/>
        <v>0.2983659484372424</v>
      </c>
      <c r="AG155" s="169">
        <f t="shared" si="119"/>
        <v>0.29836594843723946</v>
      </c>
      <c r="AH155" s="169">
        <f t="shared" si="119"/>
        <v>0.29836594843723652</v>
      </c>
      <c r="AI155" s="169">
        <f t="shared" si="119"/>
        <v>0.29836594843723346</v>
      </c>
      <c r="AJ155" s="169">
        <f t="shared" si="119"/>
        <v>0.29836594843723052</v>
      </c>
      <c r="AK155" s="169">
        <f t="shared" si="119"/>
        <v>0.29836594843722758</v>
      </c>
      <c r="AL155" s="169">
        <f t="shared" si="119"/>
        <v>0.29836594843722453</v>
      </c>
      <c r="AM155" s="169">
        <f t="shared" si="119"/>
        <v>0.29836594843722158</v>
      </c>
      <c r="AN155" s="169">
        <f t="shared" si="120"/>
        <v>0.29836594843721859</v>
      </c>
      <c r="AO155" s="169">
        <f t="shared" si="120"/>
        <v>0.29836594843721559</v>
      </c>
      <c r="AP155" s="169">
        <f t="shared" si="120"/>
        <v>0</v>
      </c>
      <c r="AQ155" s="169">
        <f t="shared" si="120"/>
        <v>0</v>
      </c>
      <c r="AR155" s="169">
        <f t="shared" si="120"/>
        <v>0</v>
      </c>
      <c r="AS155" s="169">
        <f t="shared" si="120"/>
        <v>0</v>
      </c>
      <c r="AT155" s="169">
        <f t="shared" si="120"/>
        <v>0</v>
      </c>
      <c r="AU155" s="169">
        <f t="shared" si="120"/>
        <v>0</v>
      </c>
      <c r="AV155" s="169">
        <f t="shared" si="120"/>
        <v>0</v>
      </c>
      <c r="AW155" s="169">
        <f t="shared" si="120"/>
        <v>0</v>
      </c>
      <c r="AX155" s="169">
        <f t="shared" si="121"/>
        <v>0</v>
      </c>
      <c r="AY155" s="169">
        <f t="shared" si="121"/>
        <v>0</v>
      </c>
      <c r="AZ155" s="169">
        <f t="shared" si="121"/>
        <v>0</v>
      </c>
      <c r="BA155" s="169">
        <f t="shared" si="121"/>
        <v>0</v>
      </c>
      <c r="BB155" s="169">
        <f t="shared" si="121"/>
        <v>0</v>
      </c>
      <c r="BC155" s="169">
        <f t="shared" si="121"/>
        <v>0</v>
      </c>
      <c r="BD155" s="169">
        <f t="shared" si="121"/>
        <v>0</v>
      </c>
      <c r="BE155" s="169">
        <f t="shared" si="121"/>
        <v>0</v>
      </c>
      <c r="BF155" s="169">
        <f t="shared" si="121"/>
        <v>0</v>
      </c>
      <c r="BG155" s="169">
        <f t="shared" si="121"/>
        <v>0</v>
      </c>
      <c r="BH155" s="169">
        <f t="shared" si="122"/>
        <v>0</v>
      </c>
      <c r="BI155" s="169">
        <f t="shared" si="122"/>
        <v>0</v>
      </c>
      <c r="BJ155" s="169">
        <f t="shared" si="122"/>
        <v>0</v>
      </c>
      <c r="BK155" s="169">
        <f t="shared" si="122"/>
        <v>0</v>
      </c>
      <c r="BL155" s="169">
        <f t="shared" si="122"/>
        <v>0</v>
      </c>
      <c r="BM155" s="169">
        <f t="shared" si="122"/>
        <v>0</v>
      </c>
      <c r="BN155" s="169">
        <f t="shared" si="122"/>
        <v>0</v>
      </c>
      <c r="BO155" s="169">
        <f t="shared" si="122"/>
        <v>0</v>
      </c>
      <c r="BP155" s="169">
        <f t="shared" si="122"/>
        <v>0</v>
      </c>
      <c r="BQ155" s="169">
        <f t="shared" si="122"/>
        <v>0</v>
      </c>
      <c r="BR155" s="169">
        <f t="shared" si="123"/>
        <v>0</v>
      </c>
      <c r="BS155" s="169">
        <f t="shared" si="123"/>
        <v>0</v>
      </c>
      <c r="BT155" s="169">
        <f t="shared" si="123"/>
        <v>0</v>
      </c>
      <c r="BU155" s="169">
        <f t="shared" si="123"/>
        <v>0</v>
      </c>
      <c r="BV155" s="169">
        <f t="shared" si="123"/>
        <v>0</v>
      </c>
      <c r="BW155" s="169">
        <f t="shared" si="123"/>
        <v>0</v>
      </c>
      <c r="BX155" s="169">
        <f t="shared" si="123"/>
        <v>0</v>
      </c>
      <c r="BY155" s="169">
        <f t="shared" si="123"/>
        <v>0</v>
      </c>
      <c r="BZ155" s="169">
        <f t="shared" si="123"/>
        <v>0</v>
      </c>
      <c r="CA155" s="169">
        <f t="shared" si="123"/>
        <v>0</v>
      </c>
      <c r="CB155" s="169">
        <f t="shared" si="124"/>
        <v>0</v>
      </c>
      <c r="CC155" s="169">
        <f t="shared" si="124"/>
        <v>0</v>
      </c>
      <c r="CD155" s="169">
        <f t="shared" si="124"/>
        <v>0</v>
      </c>
      <c r="CE155" s="169">
        <f t="shared" si="124"/>
        <v>0</v>
      </c>
      <c r="CF155" s="169">
        <f t="shared" si="124"/>
        <v>0</v>
      </c>
      <c r="CG155" s="169">
        <f t="shared" si="124"/>
        <v>0</v>
      </c>
      <c r="CH155" s="169">
        <f t="shared" si="124"/>
        <v>0</v>
      </c>
    </row>
    <row r="156" spans="3:86" s="36" customFormat="1" outlineLevel="1" x14ac:dyDescent="0.2">
      <c r="C156" s="38"/>
      <c r="E156" s="172"/>
      <c r="F156" s="61">
        <f>Ts_First_Fin_Yr-1+ROWS(F$139:F156)</f>
        <v>2041</v>
      </c>
      <c r="G156" s="160">
        <f t="shared" si="106"/>
        <v>15</v>
      </c>
      <c r="H156" s="171">
        <f t="shared" si="107"/>
        <v>4.0751293984350569</v>
      </c>
      <c r="I156" s="131">
        <f t="shared" si="108"/>
        <v>1E-14</v>
      </c>
      <c r="J156" s="169">
        <f t="shared" si="117"/>
        <v>0</v>
      </c>
      <c r="K156" s="169">
        <f t="shared" si="117"/>
        <v>0</v>
      </c>
      <c r="L156" s="169">
        <f t="shared" si="117"/>
        <v>0</v>
      </c>
      <c r="M156" s="169">
        <f t="shared" si="117"/>
        <v>0</v>
      </c>
      <c r="N156" s="169">
        <f t="shared" si="117"/>
        <v>0</v>
      </c>
      <c r="O156" s="169">
        <f t="shared" si="117"/>
        <v>0</v>
      </c>
      <c r="P156" s="169">
        <f t="shared" si="117"/>
        <v>0</v>
      </c>
      <c r="Q156" s="169">
        <f t="shared" si="117"/>
        <v>0</v>
      </c>
      <c r="R156" s="169">
        <f t="shared" si="117"/>
        <v>0</v>
      </c>
      <c r="S156" s="169">
        <f t="shared" si="117"/>
        <v>0</v>
      </c>
      <c r="T156" s="169">
        <f t="shared" si="118"/>
        <v>0</v>
      </c>
      <c r="U156" s="169">
        <f t="shared" si="118"/>
        <v>0</v>
      </c>
      <c r="V156" s="169">
        <f t="shared" si="118"/>
        <v>0</v>
      </c>
      <c r="W156" s="169">
        <f t="shared" si="118"/>
        <v>0</v>
      </c>
      <c r="X156" s="169">
        <f t="shared" si="118"/>
        <v>0</v>
      </c>
      <c r="Y156" s="169">
        <f t="shared" si="118"/>
        <v>0</v>
      </c>
      <c r="Z156" s="169">
        <f t="shared" si="118"/>
        <v>0</v>
      </c>
      <c r="AA156" s="169">
        <f t="shared" si="118"/>
        <v>0</v>
      </c>
      <c r="AB156" s="169">
        <f t="shared" si="118"/>
        <v>0.2718926109670915</v>
      </c>
      <c r="AC156" s="169">
        <f t="shared" si="118"/>
        <v>0.27189261096708878</v>
      </c>
      <c r="AD156" s="169">
        <f t="shared" si="119"/>
        <v>0.271892610967086</v>
      </c>
      <c r="AE156" s="169">
        <f t="shared" si="119"/>
        <v>0.27189261096708339</v>
      </c>
      <c r="AF156" s="169">
        <f t="shared" si="119"/>
        <v>0.27189261096708067</v>
      </c>
      <c r="AG156" s="169">
        <f t="shared" si="119"/>
        <v>0.2718926109670779</v>
      </c>
      <c r="AH156" s="169">
        <f t="shared" si="119"/>
        <v>0.27189261096707518</v>
      </c>
      <c r="AI156" s="169">
        <f t="shared" si="119"/>
        <v>0.27189261096707251</v>
      </c>
      <c r="AJ156" s="169">
        <f t="shared" si="119"/>
        <v>0.27189261096706974</v>
      </c>
      <c r="AK156" s="169">
        <f t="shared" si="119"/>
        <v>0.27189261096706702</v>
      </c>
      <c r="AL156" s="169">
        <f t="shared" si="119"/>
        <v>0.27189261096706435</v>
      </c>
      <c r="AM156" s="169">
        <f t="shared" si="119"/>
        <v>0.27189261096706158</v>
      </c>
      <c r="AN156" s="169">
        <f t="shared" si="120"/>
        <v>0.27189261096705886</v>
      </c>
      <c r="AO156" s="169">
        <f t="shared" si="120"/>
        <v>0.27189261096705619</v>
      </c>
      <c r="AP156" s="169">
        <f t="shared" si="120"/>
        <v>0.27189261096705347</v>
      </c>
      <c r="AQ156" s="169">
        <f t="shared" si="120"/>
        <v>0</v>
      </c>
      <c r="AR156" s="169">
        <f t="shared" si="120"/>
        <v>0</v>
      </c>
      <c r="AS156" s="169">
        <f t="shared" si="120"/>
        <v>0</v>
      </c>
      <c r="AT156" s="169">
        <f t="shared" si="120"/>
        <v>0</v>
      </c>
      <c r="AU156" s="169">
        <f t="shared" si="120"/>
        <v>0</v>
      </c>
      <c r="AV156" s="169">
        <f t="shared" si="120"/>
        <v>0</v>
      </c>
      <c r="AW156" s="169">
        <f t="shared" si="120"/>
        <v>0</v>
      </c>
      <c r="AX156" s="169">
        <f t="shared" si="121"/>
        <v>0</v>
      </c>
      <c r="AY156" s="169">
        <f t="shared" si="121"/>
        <v>0</v>
      </c>
      <c r="AZ156" s="169">
        <f t="shared" si="121"/>
        <v>0</v>
      </c>
      <c r="BA156" s="169">
        <f t="shared" si="121"/>
        <v>0</v>
      </c>
      <c r="BB156" s="169">
        <f t="shared" si="121"/>
        <v>0</v>
      </c>
      <c r="BC156" s="169">
        <f t="shared" si="121"/>
        <v>0</v>
      </c>
      <c r="BD156" s="169">
        <f t="shared" si="121"/>
        <v>0</v>
      </c>
      <c r="BE156" s="169">
        <f t="shared" si="121"/>
        <v>0</v>
      </c>
      <c r="BF156" s="169">
        <f t="shared" si="121"/>
        <v>0</v>
      </c>
      <c r="BG156" s="169">
        <f t="shared" si="121"/>
        <v>0</v>
      </c>
      <c r="BH156" s="169">
        <f t="shared" si="122"/>
        <v>0</v>
      </c>
      <c r="BI156" s="169">
        <f t="shared" si="122"/>
        <v>0</v>
      </c>
      <c r="BJ156" s="169">
        <f t="shared" si="122"/>
        <v>0</v>
      </c>
      <c r="BK156" s="169">
        <f t="shared" si="122"/>
        <v>0</v>
      </c>
      <c r="BL156" s="169">
        <f t="shared" si="122"/>
        <v>0</v>
      </c>
      <c r="BM156" s="169">
        <f t="shared" si="122"/>
        <v>0</v>
      </c>
      <c r="BN156" s="169">
        <f t="shared" si="122"/>
        <v>0</v>
      </c>
      <c r="BO156" s="169">
        <f t="shared" si="122"/>
        <v>0</v>
      </c>
      <c r="BP156" s="169">
        <f t="shared" si="122"/>
        <v>0</v>
      </c>
      <c r="BQ156" s="169">
        <f t="shared" si="122"/>
        <v>0</v>
      </c>
      <c r="BR156" s="169">
        <f t="shared" si="123"/>
        <v>0</v>
      </c>
      <c r="BS156" s="169">
        <f t="shared" si="123"/>
        <v>0</v>
      </c>
      <c r="BT156" s="169">
        <f t="shared" si="123"/>
        <v>0</v>
      </c>
      <c r="BU156" s="169">
        <f t="shared" si="123"/>
        <v>0</v>
      </c>
      <c r="BV156" s="169">
        <f t="shared" si="123"/>
        <v>0</v>
      </c>
      <c r="BW156" s="169">
        <f t="shared" si="123"/>
        <v>0</v>
      </c>
      <c r="BX156" s="169">
        <f t="shared" si="123"/>
        <v>0</v>
      </c>
      <c r="BY156" s="169">
        <f t="shared" si="123"/>
        <v>0</v>
      </c>
      <c r="BZ156" s="169">
        <f t="shared" si="123"/>
        <v>0</v>
      </c>
      <c r="CA156" s="169">
        <f t="shared" si="123"/>
        <v>0</v>
      </c>
      <c r="CB156" s="169">
        <f t="shared" si="124"/>
        <v>0</v>
      </c>
      <c r="CC156" s="169">
        <f t="shared" si="124"/>
        <v>0</v>
      </c>
      <c r="CD156" s="169">
        <f t="shared" si="124"/>
        <v>0</v>
      </c>
      <c r="CE156" s="169">
        <f t="shared" si="124"/>
        <v>0</v>
      </c>
      <c r="CF156" s="169">
        <f t="shared" si="124"/>
        <v>0</v>
      </c>
      <c r="CG156" s="169">
        <f t="shared" si="124"/>
        <v>0</v>
      </c>
      <c r="CH156" s="169">
        <f t="shared" si="124"/>
        <v>0</v>
      </c>
    </row>
    <row r="157" spans="3:86" s="36" customFormat="1" outlineLevel="1" x14ac:dyDescent="0.2">
      <c r="C157" s="38"/>
      <c r="E157" s="172"/>
      <c r="F157" s="61">
        <f>Ts_First_Fin_Yr-1+ROWS(F$139:F157)</f>
        <v>2042</v>
      </c>
      <c r="G157" s="160">
        <f t="shared" si="106"/>
        <v>15</v>
      </c>
      <c r="H157" s="171">
        <f t="shared" si="107"/>
        <v>3.7105334377224133</v>
      </c>
      <c r="I157" s="131">
        <f t="shared" si="108"/>
        <v>1E-14</v>
      </c>
      <c r="J157" s="169">
        <f t="shared" si="117"/>
        <v>0</v>
      </c>
      <c r="K157" s="169">
        <f t="shared" si="117"/>
        <v>0</v>
      </c>
      <c r="L157" s="169">
        <f t="shared" si="117"/>
        <v>0</v>
      </c>
      <c r="M157" s="169">
        <f t="shared" si="117"/>
        <v>0</v>
      </c>
      <c r="N157" s="169">
        <f t="shared" si="117"/>
        <v>0</v>
      </c>
      <c r="O157" s="169">
        <f t="shared" si="117"/>
        <v>0</v>
      </c>
      <c r="P157" s="169">
        <f t="shared" si="117"/>
        <v>0</v>
      </c>
      <c r="Q157" s="169">
        <f t="shared" si="117"/>
        <v>0</v>
      </c>
      <c r="R157" s="169">
        <f t="shared" si="117"/>
        <v>0</v>
      </c>
      <c r="S157" s="169">
        <f t="shared" si="117"/>
        <v>0</v>
      </c>
      <c r="T157" s="169">
        <f t="shared" si="118"/>
        <v>0</v>
      </c>
      <c r="U157" s="169">
        <f t="shared" si="118"/>
        <v>0</v>
      </c>
      <c r="V157" s="169">
        <f t="shared" si="118"/>
        <v>0</v>
      </c>
      <c r="W157" s="169">
        <f t="shared" si="118"/>
        <v>0</v>
      </c>
      <c r="X157" s="169">
        <f t="shared" si="118"/>
        <v>0</v>
      </c>
      <c r="Y157" s="169">
        <f t="shared" si="118"/>
        <v>0</v>
      </c>
      <c r="Z157" s="169">
        <f t="shared" si="118"/>
        <v>0</v>
      </c>
      <c r="AA157" s="169">
        <f t="shared" si="118"/>
        <v>0</v>
      </c>
      <c r="AB157" s="169">
        <f t="shared" si="118"/>
        <v>0</v>
      </c>
      <c r="AC157" s="169">
        <f t="shared" si="118"/>
        <v>0.24756677048107301</v>
      </c>
      <c r="AD157" s="169">
        <f t="shared" si="119"/>
        <v>0.24756677048107051</v>
      </c>
      <c r="AE157" s="169">
        <f t="shared" si="119"/>
        <v>0.24756677048106801</v>
      </c>
      <c r="AF157" s="169">
        <f t="shared" si="119"/>
        <v>0.24756677048106557</v>
      </c>
      <c r="AG157" s="169">
        <f t="shared" si="119"/>
        <v>0.2475667704810631</v>
      </c>
      <c r="AH157" s="169">
        <f t="shared" si="119"/>
        <v>0.24756677048106057</v>
      </c>
      <c r="AI157" s="169">
        <f t="shared" si="119"/>
        <v>0.2475667704810581</v>
      </c>
      <c r="AJ157" s="169">
        <f t="shared" si="119"/>
        <v>0.24756677048105569</v>
      </c>
      <c r="AK157" s="169">
        <f t="shared" si="119"/>
        <v>0.24756677048105316</v>
      </c>
      <c r="AL157" s="169">
        <f t="shared" si="119"/>
        <v>0.24756677048105069</v>
      </c>
      <c r="AM157" s="169">
        <f t="shared" si="119"/>
        <v>0.24756677048104828</v>
      </c>
      <c r="AN157" s="169">
        <f t="shared" si="120"/>
        <v>0.24756677048104575</v>
      </c>
      <c r="AO157" s="169">
        <f t="shared" si="120"/>
        <v>0.24756677048104328</v>
      </c>
      <c r="AP157" s="169">
        <f t="shared" si="120"/>
        <v>0.24756677048104081</v>
      </c>
      <c r="AQ157" s="169">
        <f t="shared" si="120"/>
        <v>0.24756677048103834</v>
      </c>
      <c r="AR157" s="169">
        <f t="shared" si="120"/>
        <v>0</v>
      </c>
      <c r="AS157" s="169">
        <f t="shared" si="120"/>
        <v>0</v>
      </c>
      <c r="AT157" s="169">
        <f t="shared" si="120"/>
        <v>0</v>
      </c>
      <c r="AU157" s="169">
        <f t="shared" si="120"/>
        <v>0</v>
      </c>
      <c r="AV157" s="169">
        <f t="shared" si="120"/>
        <v>0</v>
      </c>
      <c r="AW157" s="169">
        <f t="shared" si="120"/>
        <v>0</v>
      </c>
      <c r="AX157" s="169">
        <f t="shared" si="121"/>
        <v>0</v>
      </c>
      <c r="AY157" s="169">
        <f t="shared" si="121"/>
        <v>0</v>
      </c>
      <c r="AZ157" s="169">
        <f t="shared" si="121"/>
        <v>0</v>
      </c>
      <c r="BA157" s="169">
        <f t="shared" si="121"/>
        <v>0</v>
      </c>
      <c r="BB157" s="169">
        <f t="shared" si="121"/>
        <v>0</v>
      </c>
      <c r="BC157" s="169">
        <f t="shared" si="121"/>
        <v>0</v>
      </c>
      <c r="BD157" s="169">
        <f t="shared" si="121"/>
        <v>0</v>
      </c>
      <c r="BE157" s="169">
        <f t="shared" si="121"/>
        <v>0</v>
      </c>
      <c r="BF157" s="169">
        <f t="shared" si="121"/>
        <v>0</v>
      </c>
      <c r="BG157" s="169">
        <f t="shared" si="121"/>
        <v>0</v>
      </c>
      <c r="BH157" s="169">
        <f t="shared" si="122"/>
        <v>0</v>
      </c>
      <c r="BI157" s="169">
        <f t="shared" si="122"/>
        <v>0</v>
      </c>
      <c r="BJ157" s="169">
        <f t="shared" si="122"/>
        <v>0</v>
      </c>
      <c r="BK157" s="169">
        <f t="shared" si="122"/>
        <v>0</v>
      </c>
      <c r="BL157" s="169">
        <f t="shared" si="122"/>
        <v>0</v>
      </c>
      <c r="BM157" s="169">
        <f t="shared" si="122"/>
        <v>0</v>
      </c>
      <c r="BN157" s="169">
        <f t="shared" si="122"/>
        <v>0</v>
      </c>
      <c r="BO157" s="169">
        <f t="shared" si="122"/>
        <v>0</v>
      </c>
      <c r="BP157" s="169">
        <f t="shared" si="122"/>
        <v>0</v>
      </c>
      <c r="BQ157" s="169">
        <f t="shared" si="122"/>
        <v>0</v>
      </c>
      <c r="BR157" s="169">
        <f t="shared" si="123"/>
        <v>0</v>
      </c>
      <c r="BS157" s="169">
        <f t="shared" si="123"/>
        <v>0</v>
      </c>
      <c r="BT157" s="169">
        <f t="shared" si="123"/>
        <v>0</v>
      </c>
      <c r="BU157" s="169">
        <f t="shared" si="123"/>
        <v>0</v>
      </c>
      <c r="BV157" s="169">
        <f t="shared" si="123"/>
        <v>0</v>
      </c>
      <c r="BW157" s="169">
        <f t="shared" si="123"/>
        <v>0</v>
      </c>
      <c r="BX157" s="169">
        <f t="shared" si="123"/>
        <v>0</v>
      </c>
      <c r="BY157" s="169">
        <f t="shared" si="123"/>
        <v>0</v>
      </c>
      <c r="BZ157" s="169">
        <f t="shared" si="123"/>
        <v>0</v>
      </c>
      <c r="CA157" s="169">
        <f t="shared" si="123"/>
        <v>0</v>
      </c>
      <c r="CB157" s="169">
        <f t="shared" si="124"/>
        <v>0</v>
      </c>
      <c r="CC157" s="169">
        <f t="shared" si="124"/>
        <v>0</v>
      </c>
      <c r="CD157" s="169">
        <f t="shared" si="124"/>
        <v>0</v>
      </c>
      <c r="CE157" s="169">
        <f t="shared" si="124"/>
        <v>0</v>
      </c>
      <c r="CF157" s="169">
        <f t="shared" si="124"/>
        <v>0</v>
      </c>
      <c r="CG157" s="169">
        <f t="shared" si="124"/>
        <v>0</v>
      </c>
      <c r="CH157" s="169">
        <f t="shared" si="124"/>
        <v>0</v>
      </c>
    </row>
    <row r="158" spans="3:86" s="36" customFormat="1" outlineLevel="1" x14ac:dyDescent="0.2">
      <c r="C158" s="38"/>
      <c r="E158" s="172"/>
      <c r="F158" s="61">
        <f>Ts_First_Fin_Yr-1+ROWS(F$139:F158)</f>
        <v>2043</v>
      </c>
      <c r="G158" s="160">
        <f t="shared" si="106"/>
        <v>15</v>
      </c>
      <c r="H158" s="171">
        <f t="shared" si="107"/>
        <v>3.3345163870526284</v>
      </c>
      <c r="I158" s="131">
        <f t="shared" si="108"/>
        <v>1E-14</v>
      </c>
      <c r="J158" s="169">
        <f t="shared" si="117"/>
        <v>0</v>
      </c>
      <c r="K158" s="169">
        <f t="shared" si="117"/>
        <v>0</v>
      </c>
      <c r="L158" s="169">
        <f t="shared" si="117"/>
        <v>0</v>
      </c>
      <c r="M158" s="169">
        <f t="shared" si="117"/>
        <v>0</v>
      </c>
      <c r="N158" s="169">
        <f t="shared" si="117"/>
        <v>0</v>
      </c>
      <c r="O158" s="169">
        <f t="shared" si="117"/>
        <v>0</v>
      </c>
      <c r="P158" s="169">
        <f t="shared" si="117"/>
        <v>0</v>
      </c>
      <c r="Q158" s="169">
        <f t="shared" si="117"/>
        <v>0</v>
      </c>
      <c r="R158" s="169">
        <f t="shared" si="117"/>
        <v>0</v>
      </c>
      <c r="S158" s="169">
        <f t="shared" si="117"/>
        <v>0</v>
      </c>
      <c r="T158" s="169">
        <f t="shared" si="118"/>
        <v>0</v>
      </c>
      <c r="U158" s="169">
        <f t="shared" si="118"/>
        <v>0</v>
      </c>
      <c r="V158" s="169">
        <f t="shared" si="118"/>
        <v>0</v>
      </c>
      <c r="W158" s="169">
        <f t="shared" si="118"/>
        <v>0</v>
      </c>
      <c r="X158" s="169">
        <f t="shared" si="118"/>
        <v>0</v>
      </c>
      <c r="Y158" s="169">
        <f t="shared" si="118"/>
        <v>0</v>
      </c>
      <c r="Z158" s="169">
        <f t="shared" si="118"/>
        <v>0</v>
      </c>
      <c r="AA158" s="169">
        <f t="shared" si="118"/>
        <v>0</v>
      </c>
      <c r="AB158" s="169">
        <f t="shared" si="118"/>
        <v>0</v>
      </c>
      <c r="AC158" s="169">
        <f t="shared" si="118"/>
        <v>0</v>
      </c>
      <c r="AD158" s="169">
        <f t="shared" si="119"/>
        <v>0.22247891493616342</v>
      </c>
      <c r="AE158" s="169">
        <f t="shared" si="119"/>
        <v>0.2224789149361612</v>
      </c>
      <c r="AF158" s="169">
        <f t="shared" si="119"/>
        <v>0.22247891493615893</v>
      </c>
      <c r="AG158" s="169">
        <f t="shared" si="119"/>
        <v>0.22247891493615676</v>
      </c>
      <c r="AH158" s="169">
        <f t="shared" si="119"/>
        <v>0.22247891493615454</v>
      </c>
      <c r="AI158" s="169">
        <f t="shared" si="119"/>
        <v>0.22247891493615227</v>
      </c>
      <c r="AJ158" s="169">
        <f t="shared" si="119"/>
        <v>0.22247891493615005</v>
      </c>
      <c r="AK158" s="169">
        <f t="shared" si="119"/>
        <v>0.22247891493614788</v>
      </c>
      <c r="AL158" s="169">
        <f t="shared" si="119"/>
        <v>0.22247891493614561</v>
      </c>
      <c r="AM158" s="169">
        <f t="shared" si="119"/>
        <v>0.22247891493614338</v>
      </c>
      <c r="AN158" s="169">
        <f t="shared" si="120"/>
        <v>0.22247891493614122</v>
      </c>
      <c r="AO158" s="169">
        <f t="shared" si="120"/>
        <v>0.22247891493613894</v>
      </c>
      <c r="AP158" s="169">
        <f t="shared" si="120"/>
        <v>0.22247891493613672</v>
      </c>
      <c r="AQ158" s="169">
        <f t="shared" si="120"/>
        <v>0.2224789149361345</v>
      </c>
      <c r="AR158" s="169">
        <f t="shared" si="120"/>
        <v>0.22247891493613228</v>
      </c>
      <c r="AS158" s="169">
        <f t="shared" si="120"/>
        <v>0</v>
      </c>
      <c r="AT158" s="169">
        <f t="shared" si="120"/>
        <v>0</v>
      </c>
      <c r="AU158" s="169">
        <f t="shared" si="120"/>
        <v>0</v>
      </c>
      <c r="AV158" s="169">
        <f t="shared" si="120"/>
        <v>0</v>
      </c>
      <c r="AW158" s="169">
        <f t="shared" si="120"/>
        <v>0</v>
      </c>
      <c r="AX158" s="169">
        <f t="shared" si="121"/>
        <v>0</v>
      </c>
      <c r="AY158" s="169">
        <f t="shared" si="121"/>
        <v>0</v>
      </c>
      <c r="AZ158" s="169">
        <f t="shared" si="121"/>
        <v>0</v>
      </c>
      <c r="BA158" s="169">
        <f t="shared" si="121"/>
        <v>0</v>
      </c>
      <c r="BB158" s="169">
        <f t="shared" si="121"/>
        <v>0</v>
      </c>
      <c r="BC158" s="169">
        <f t="shared" si="121"/>
        <v>0</v>
      </c>
      <c r="BD158" s="169">
        <f t="shared" si="121"/>
        <v>0</v>
      </c>
      <c r="BE158" s="169">
        <f t="shared" si="121"/>
        <v>0</v>
      </c>
      <c r="BF158" s="169">
        <f t="shared" si="121"/>
        <v>0</v>
      </c>
      <c r="BG158" s="169">
        <f t="shared" si="121"/>
        <v>0</v>
      </c>
      <c r="BH158" s="169">
        <f t="shared" si="122"/>
        <v>0</v>
      </c>
      <c r="BI158" s="169">
        <f t="shared" si="122"/>
        <v>0</v>
      </c>
      <c r="BJ158" s="169">
        <f t="shared" si="122"/>
        <v>0</v>
      </c>
      <c r="BK158" s="169">
        <f t="shared" si="122"/>
        <v>0</v>
      </c>
      <c r="BL158" s="169">
        <f t="shared" si="122"/>
        <v>0</v>
      </c>
      <c r="BM158" s="169">
        <f t="shared" si="122"/>
        <v>0</v>
      </c>
      <c r="BN158" s="169">
        <f t="shared" si="122"/>
        <v>0</v>
      </c>
      <c r="BO158" s="169">
        <f t="shared" si="122"/>
        <v>0</v>
      </c>
      <c r="BP158" s="169">
        <f t="shared" si="122"/>
        <v>0</v>
      </c>
      <c r="BQ158" s="169">
        <f t="shared" si="122"/>
        <v>0</v>
      </c>
      <c r="BR158" s="169">
        <f t="shared" si="123"/>
        <v>0</v>
      </c>
      <c r="BS158" s="169">
        <f t="shared" si="123"/>
        <v>0</v>
      </c>
      <c r="BT158" s="169">
        <f t="shared" si="123"/>
        <v>0</v>
      </c>
      <c r="BU158" s="169">
        <f t="shared" si="123"/>
        <v>0</v>
      </c>
      <c r="BV158" s="169">
        <f t="shared" si="123"/>
        <v>0</v>
      </c>
      <c r="BW158" s="169">
        <f t="shared" si="123"/>
        <v>0</v>
      </c>
      <c r="BX158" s="169">
        <f t="shared" si="123"/>
        <v>0</v>
      </c>
      <c r="BY158" s="169">
        <f t="shared" si="123"/>
        <v>0</v>
      </c>
      <c r="BZ158" s="169">
        <f t="shared" si="123"/>
        <v>0</v>
      </c>
      <c r="CA158" s="169">
        <f t="shared" si="123"/>
        <v>0</v>
      </c>
      <c r="CB158" s="169">
        <f t="shared" si="124"/>
        <v>0</v>
      </c>
      <c r="CC158" s="169">
        <f t="shared" si="124"/>
        <v>0</v>
      </c>
      <c r="CD158" s="169">
        <f t="shared" si="124"/>
        <v>0</v>
      </c>
      <c r="CE158" s="169">
        <f t="shared" si="124"/>
        <v>0</v>
      </c>
      <c r="CF158" s="169">
        <f t="shared" si="124"/>
        <v>0</v>
      </c>
      <c r="CG158" s="169">
        <f t="shared" si="124"/>
        <v>0</v>
      </c>
      <c r="CH158" s="169">
        <f t="shared" si="124"/>
        <v>0</v>
      </c>
    </row>
    <row r="159" spans="3:86" s="36" customFormat="1" outlineLevel="1" x14ac:dyDescent="0.2">
      <c r="C159" s="38"/>
      <c r="E159" s="172"/>
      <c r="F159" s="61">
        <f>Ts_First_Fin_Yr-1+ROWS(F$139:F159)</f>
        <v>2044</v>
      </c>
      <c r="G159" s="160">
        <f t="shared" si="106"/>
        <v>15</v>
      </c>
      <c r="H159" s="171">
        <f t="shared" si="107"/>
        <v>2.9491548082360937</v>
      </c>
      <c r="I159" s="131">
        <f t="shared" si="108"/>
        <v>1E-14</v>
      </c>
      <c r="J159" s="169">
        <f t="shared" ref="J159:S168" si="125">IF($F159&gt;=J$9,0,IF(J$9&lt;=($F159+$G159),(1-$I159)^(J$9-$F159-1)*$I159/(1-(1-$I159)^$G159),0)*$H159)</f>
        <v>0</v>
      </c>
      <c r="K159" s="169">
        <f t="shared" si="125"/>
        <v>0</v>
      </c>
      <c r="L159" s="169">
        <f t="shared" si="125"/>
        <v>0</v>
      </c>
      <c r="M159" s="169">
        <f t="shared" si="125"/>
        <v>0</v>
      </c>
      <c r="N159" s="169">
        <f t="shared" si="125"/>
        <v>0</v>
      </c>
      <c r="O159" s="169">
        <f t="shared" si="125"/>
        <v>0</v>
      </c>
      <c r="P159" s="169">
        <f t="shared" si="125"/>
        <v>0</v>
      </c>
      <c r="Q159" s="169">
        <f t="shared" si="125"/>
        <v>0</v>
      </c>
      <c r="R159" s="169">
        <f t="shared" si="125"/>
        <v>0</v>
      </c>
      <c r="S159" s="169">
        <f t="shared" si="125"/>
        <v>0</v>
      </c>
      <c r="T159" s="169">
        <f t="shared" ref="T159:AC168" si="126">IF($F159&gt;=T$9,0,IF(T$9&lt;=($F159+$G159),(1-$I159)^(T$9-$F159-1)*$I159/(1-(1-$I159)^$G159),0)*$H159)</f>
        <v>0</v>
      </c>
      <c r="U159" s="169">
        <f t="shared" si="126"/>
        <v>0</v>
      </c>
      <c r="V159" s="169">
        <f t="shared" si="126"/>
        <v>0</v>
      </c>
      <c r="W159" s="169">
        <f t="shared" si="126"/>
        <v>0</v>
      </c>
      <c r="X159" s="169">
        <f t="shared" si="126"/>
        <v>0</v>
      </c>
      <c r="Y159" s="169">
        <f t="shared" si="126"/>
        <v>0</v>
      </c>
      <c r="Z159" s="169">
        <f t="shared" si="126"/>
        <v>0</v>
      </c>
      <c r="AA159" s="169">
        <f t="shared" si="126"/>
        <v>0</v>
      </c>
      <c r="AB159" s="169">
        <f t="shared" si="126"/>
        <v>0</v>
      </c>
      <c r="AC159" s="169">
        <f t="shared" si="126"/>
        <v>0</v>
      </c>
      <c r="AD159" s="169">
        <f t="shared" ref="AD159:AM168" si="127">IF($F159&gt;=AD$9,0,IF(AD$9&lt;=($F159+$G159),(1-$I159)^(AD$9-$F159-1)*$I159/(1-(1-$I159)^$G159),0)*$H159)</f>
        <v>0</v>
      </c>
      <c r="AE159" s="169">
        <f t="shared" si="127"/>
        <v>0.19676759252488857</v>
      </c>
      <c r="AF159" s="169">
        <f t="shared" si="127"/>
        <v>0.1967675925248866</v>
      </c>
      <c r="AG159" s="169">
        <f t="shared" si="127"/>
        <v>0.1967675925248846</v>
      </c>
      <c r="AH159" s="169">
        <f t="shared" si="127"/>
        <v>0.19676759252488268</v>
      </c>
      <c r="AI159" s="169">
        <f t="shared" si="127"/>
        <v>0.19676759252488071</v>
      </c>
      <c r="AJ159" s="169">
        <f t="shared" si="127"/>
        <v>0.19676759252487871</v>
      </c>
      <c r="AK159" s="169">
        <f t="shared" si="127"/>
        <v>0.19676759252487674</v>
      </c>
      <c r="AL159" s="169">
        <f t="shared" si="127"/>
        <v>0.19676759252487483</v>
      </c>
      <c r="AM159" s="169">
        <f t="shared" si="127"/>
        <v>0.19676759252487283</v>
      </c>
      <c r="AN159" s="169">
        <f t="shared" ref="AN159:AW168" si="128">IF($F159&gt;=AN$9,0,IF(AN$9&lt;=($F159+$G159),(1-$I159)^(AN$9-$F159-1)*$I159/(1-(1-$I159)^$G159),0)*$H159)</f>
        <v>0.19676759252487086</v>
      </c>
      <c r="AO159" s="169">
        <f t="shared" si="128"/>
        <v>0.19676759252486892</v>
      </c>
      <c r="AP159" s="169">
        <f t="shared" si="128"/>
        <v>0.19676759252486692</v>
      </c>
      <c r="AQ159" s="169">
        <f t="shared" si="128"/>
        <v>0.19676759252486495</v>
      </c>
      <c r="AR159" s="169">
        <f t="shared" si="128"/>
        <v>0.19676759252486301</v>
      </c>
      <c r="AS159" s="169">
        <f t="shared" si="128"/>
        <v>0.19676759252486103</v>
      </c>
      <c r="AT159" s="169">
        <f t="shared" si="128"/>
        <v>0</v>
      </c>
      <c r="AU159" s="169">
        <f t="shared" si="128"/>
        <v>0</v>
      </c>
      <c r="AV159" s="169">
        <f t="shared" si="128"/>
        <v>0</v>
      </c>
      <c r="AW159" s="169">
        <f t="shared" si="128"/>
        <v>0</v>
      </c>
      <c r="AX159" s="169">
        <f t="shared" ref="AX159:BG168" si="129">IF($F159&gt;=AX$9,0,IF(AX$9&lt;=($F159+$G159),(1-$I159)^(AX$9-$F159-1)*$I159/(1-(1-$I159)^$G159),0)*$H159)</f>
        <v>0</v>
      </c>
      <c r="AY159" s="169">
        <f t="shared" si="129"/>
        <v>0</v>
      </c>
      <c r="AZ159" s="169">
        <f t="shared" si="129"/>
        <v>0</v>
      </c>
      <c r="BA159" s="169">
        <f t="shared" si="129"/>
        <v>0</v>
      </c>
      <c r="BB159" s="169">
        <f t="shared" si="129"/>
        <v>0</v>
      </c>
      <c r="BC159" s="169">
        <f t="shared" si="129"/>
        <v>0</v>
      </c>
      <c r="BD159" s="169">
        <f t="shared" si="129"/>
        <v>0</v>
      </c>
      <c r="BE159" s="169">
        <f t="shared" si="129"/>
        <v>0</v>
      </c>
      <c r="BF159" s="169">
        <f t="shared" si="129"/>
        <v>0</v>
      </c>
      <c r="BG159" s="169">
        <f t="shared" si="129"/>
        <v>0</v>
      </c>
      <c r="BH159" s="169">
        <f t="shared" ref="BH159:BQ168" si="130">IF($F159&gt;=BH$9,0,IF(BH$9&lt;=($F159+$G159),(1-$I159)^(BH$9-$F159-1)*$I159/(1-(1-$I159)^$G159),0)*$H159)</f>
        <v>0</v>
      </c>
      <c r="BI159" s="169">
        <f t="shared" si="130"/>
        <v>0</v>
      </c>
      <c r="BJ159" s="169">
        <f t="shared" si="130"/>
        <v>0</v>
      </c>
      <c r="BK159" s="169">
        <f t="shared" si="130"/>
        <v>0</v>
      </c>
      <c r="BL159" s="169">
        <f t="shared" si="130"/>
        <v>0</v>
      </c>
      <c r="BM159" s="169">
        <f t="shared" si="130"/>
        <v>0</v>
      </c>
      <c r="BN159" s="169">
        <f t="shared" si="130"/>
        <v>0</v>
      </c>
      <c r="BO159" s="169">
        <f t="shared" si="130"/>
        <v>0</v>
      </c>
      <c r="BP159" s="169">
        <f t="shared" si="130"/>
        <v>0</v>
      </c>
      <c r="BQ159" s="169">
        <f t="shared" si="130"/>
        <v>0</v>
      </c>
      <c r="BR159" s="169">
        <f t="shared" ref="BR159:CA168" si="131">IF($F159&gt;=BR$9,0,IF(BR$9&lt;=($F159+$G159),(1-$I159)^(BR$9-$F159-1)*$I159/(1-(1-$I159)^$G159),0)*$H159)</f>
        <v>0</v>
      </c>
      <c r="BS159" s="169">
        <f t="shared" si="131"/>
        <v>0</v>
      </c>
      <c r="BT159" s="169">
        <f t="shared" si="131"/>
        <v>0</v>
      </c>
      <c r="BU159" s="169">
        <f t="shared" si="131"/>
        <v>0</v>
      </c>
      <c r="BV159" s="169">
        <f t="shared" si="131"/>
        <v>0</v>
      </c>
      <c r="BW159" s="169">
        <f t="shared" si="131"/>
        <v>0</v>
      </c>
      <c r="BX159" s="169">
        <f t="shared" si="131"/>
        <v>0</v>
      </c>
      <c r="BY159" s="169">
        <f t="shared" si="131"/>
        <v>0</v>
      </c>
      <c r="BZ159" s="169">
        <f t="shared" si="131"/>
        <v>0</v>
      </c>
      <c r="CA159" s="169">
        <f t="shared" si="131"/>
        <v>0</v>
      </c>
      <c r="CB159" s="169">
        <f t="shared" ref="CB159:CH168" si="132">IF($F159&gt;=CB$9,0,IF(CB$9&lt;=($F159+$G159),(1-$I159)^(CB$9-$F159-1)*$I159/(1-(1-$I159)^$G159),0)*$H159)</f>
        <v>0</v>
      </c>
      <c r="CC159" s="169">
        <f t="shared" si="132"/>
        <v>0</v>
      </c>
      <c r="CD159" s="169">
        <f t="shared" si="132"/>
        <v>0</v>
      </c>
      <c r="CE159" s="169">
        <f t="shared" si="132"/>
        <v>0</v>
      </c>
      <c r="CF159" s="169">
        <f t="shared" si="132"/>
        <v>0</v>
      </c>
      <c r="CG159" s="169">
        <f t="shared" si="132"/>
        <v>0</v>
      </c>
      <c r="CH159" s="169">
        <f t="shared" si="132"/>
        <v>0</v>
      </c>
    </row>
    <row r="160" spans="3:86" s="36" customFormat="1" outlineLevel="1" x14ac:dyDescent="0.2">
      <c r="C160" s="38"/>
      <c r="E160" s="172"/>
      <c r="F160" s="61">
        <f>Ts_First_Fin_Yr-1+ROWS(F$139:F160)</f>
        <v>2045</v>
      </c>
      <c r="G160" s="160">
        <f t="shared" si="106"/>
        <v>15</v>
      </c>
      <c r="H160" s="171">
        <f t="shared" si="107"/>
        <v>2.5565252630831958</v>
      </c>
      <c r="I160" s="131">
        <f t="shared" si="108"/>
        <v>1E-14</v>
      </c>
      <c r="J160" s="169">
        <f t="shared" si="125"/>
        <v>0</v>
      </c>
      <c r="K160" s="169">
        <f t="shared" si="125"/>
        <v>0</v>
      </c>
      <c r="L160" s="169">
        <f t="shared" si="125"/>
        <v>0</v>
      </c>
      <c r="M160" s="169">
        <f t="shared" si="125"/>
        <v>0</v>
      </c>
      <c r="N160" s="169">
        <f t="shared" si="125"/>
        <v>0</v>
      </c>
      <c r="O160" s="169">
        <f t="shared" si="125"/>
        <v>0</v>
      </c>
      <c r="P160" s="169">
        <f t="shared" si="125"/>
        <v>0</v>
      </c>
      <c r="Q160" s="169">
        <f t="shared" si="125"/>
        <v>0</v>
      </c>
      <c r="R160" s="169">
        <f t="shared" si="125"/>
        <v>0</v>
      </c>
      <c r="S160" s="169">
        <f t="shared" si="125"/>
        <v>0</v>
      </c>
      <c r="T160" s="169">
        <f t="shared" si="126"/>
        <v>0</v>
      </c>
      <c r="U160" s="169">
        <f t="shared" si="126"/>
        <v>0</v>
      </c>
      <c r="V160" s="169">
        <f t="shared" si="126"/>
        <v>0</v>
      </c>
      <c r="W160" s="169">
        <f t="shared" si="126"/>
        <v>0</v>
      </c>
      <c r="X160" s="169">
        <f t="shared" si="126"/>
        <v>0</v>
      </c>
      <c r="Y160" s="169">
        <f t="shared" si="126"/>
        <v>0</v>
      </c>
      <c r="Z160" s="169">
        <f t="shared" si="126"/>
        <v>0</v>
      </c>
      <c r="AA160" s="169">
        <f t="shared" si="126"/>
        <v>0</v>
      </c>
      <c r="AB160" s="169">
        <f t="shared" si="126"/>
        <v>0</v>
      </c>
      <c r="AC160" s="169">
        <f t="shared" si="126"/>
        <v>0</v>
      </c>
      <c r="AD160" s="169">
        <f t="shared" si="127"/>
        <v>0</v>
      </c>
      <c r="AE160" s="169">
        <f t="shared" si="127"/>
        <v>0</v>
      </c>
      <c r="AF160" s="169">
        <f t="shared" si="127"/>
        <v>0.17057135143977395</v>
      </c>
      <c r="AG160" s="169">
        <f t="shared" si="127"/>
        <v>0.17057135143977223</v>
      </c>
      <c r="AH160" s="169">
        <f t="shared" si="127"/>
        <v>0.17057135143977051</v>
      </c>
      <c r="AI160" s="169">
        <f t="shared" si="127"/>
        <v>0.17057135143976881</v>
      </c>
      <c r="AJ160" s="169">
        <f t="shared" si="127"/>
        <v>0.17057135143976712</v>
      </c>
      <c r="AK160" s="169">
        <f t="shared" si="127"/>
        <v>0.17057135143976537</v>
      </c>
      <c r="AL160" s="169">
        <f t="shared" si="127"/>
        <v>0.17057135143976368</v>
      </c>
      <c r="AM160" s="169">
        <f t="shared" si="127"/>
        <v>0.17057135143976201</v>
      </c>
      <c r="AN160" s="169">
        <f t="shared" si="128"/>
        <v>0.17057135143976027</v>
      </c>
      <c r="AO160" s="169">
        <f t="shared" si="128"/>
        <v>0.17057135143975857</v>
      </c>
      <c r="AP160" s="169">
        <f t="shared" si="128"/>
        <v>0.17057135143975691</v>
      </c>
      <c r="AQ160" s="169">
        <f t="shared" si="128"/>
        <v>0.17057135143975516</v>
      </c>
      <c r="AR160" s="169">
        <f t="shared" si="128"/>
        <v>0.17057135143975347</v>
      </c>
      <c r="AS160" s="169">
        <f t="shared" si="128"/>
        <v>0.17057135143975177</v>
      </c>
      <c r="AT160" s="169">
        <f t="shared" si="128"/>
        <v>0.17057135143975005</v>
      </c>
      <c r="AU160" s="169">
        <f t="shared" si="128"/>
        <v>0</v>
      </c>
      <c r="AV160" s="169">
        <f t="shared" si="128"/>
        <v>0</v>
      </c>
      <c r="AW160" s="169">
        <f t="shared" si="128"/>
        <v>0</v>
      </c>
      <c r="AX160" s="169">
        <f t="shared" si="129"/>
        <v>0</v>
      </c>
      <c r="AY160" s="169">
        <f t="shared" si="129"/>
        <v>0</v>
      </c>
      <c r="AZ160" s="169">
        <f t="shared" si="129"/>
        <v>0</v>
      </c>
      <c r="BA160" s="169">
        <f t="shared" si="129"/>
        <v>0</v>
      </c>
      <c r="BB160" s="169">
        <f t="shared" si="129"/>
        <v>0</v>
      </c>
      <c r="BC160" s="169">
        <f t="shared" si="129"/>
        <v>0</v>
      </c>
      <c r="BD160" s="169">
        <f t="shared" si="129"/>
        <v>0</v>
      </c>
      <c r="BE160" s="169">
        <f t="shared" si="129"/>
        <v>0</v>
      </c>
      <c r="BF160" s="169">
        <f t="shared" si="129"/>
        <v>0</v>
      </c>
      <c r="BG160" s="169">
        <f t="shared" si="129"/>
        <v>0</v>
      </c>
      <c r="BH160" s="169">
        <f t="shared" si="130"/>
        <v>0</v>
      </c>
      <c r="BI160" s="169">
        <f t="shared" si="130"/>
        <v>0</v>
      </c>
      <c r="BJ160" s="169">
        <f t="shared" si="130"/>
        <v>0</v>
      </c>
      <c r="BK160" s="169">
        <f t="shared" si="130"/>
        <v>0</v>
      </c>
      <c r="BL160" s="169">
        <f t="shared" si="130"/>
        <v>0</v>
      </c>
      <c r="BM160" s="169">
        <f t="shared" si="130"/>
        <v>0</v>
      </c>
      <c r="BN160" s="169">
        <f t="shared" si="130"/>
        <v>0</v>
      </c>
      <c r="BO160" s="169">
        <f t="shared" si="130"/>
        <v>0</v>
      </c>
      <c r="BP160" s="169">
        <f t="shared" si="130"/>
        <v>0</v>
      </c>
      <c r="BQ160" s="169">
        <f t="shared" si="130"/>
        <v>0</v>
      </c>
      <c r="BR160" s="169">
        <f t="shared" si="131"/>
        <v>0</v>
      </c>
      <c r="BS160" s="169">
        <f t="shared" si="131"/>
        <v>0</v>
      </c>
      <c r="BT160" s="169">
        <f t="shared" si="131"/>
        <v>0</v>
      </c>
      <c r="BU160" s="169">
        <f t="shared" si="131"/>
        <v>0</v>
      </c>
      <c r="BV160" s="169">
        <f t="shared" si="131"/>
        <v>0</v>
      </c>
      <c r="BW160" s="169">
        <f t="shared" si="131"/>
        <v>0</v>
      </c>
      <c r="BX160" s="169">
        <f t="shared" si="131"/>
        <v>0</v>
      </c>
      <c r="BY160" s="169">
        <f t="shared" si="131"/>
        <v>0</v>
      </c>
      <c r="BZ160" s="169">
        <f t="shared" si="131"/>
        <v>0</v>
      </c>
      <c r="CA160" s="169">
        <f t="shared" si="131"/>
        <v>0</v>
      </c>
      <c r="CB160" s="169">
        <f t="shared" si="132"/>
        <v>0</v>
      </c>
      <c r="CC160" s="169">
        <f t="shared" si="132"/>
        <v>0</v>
      </c>
      <c r="CD160" s="169">
        <f t="shared" si="132"/>
        <v>0</v>
      </c>
      <c r="CE160" s="169">
        <f t="shared" si="132"/>
        <v>0</v>
      </c>
      <c r="CF160" s="169">
        <f t="shared" si="132"/>
        <v>0</v>
      </c>
      <c r="CG160" s="169">
        <f t="shared" si="132"/>
        <v>0</v>
      </c>
      <c r="CH160" s="169">
        <f t="shared" si="132"/>
        <v>0</v>
      </c>
    </row>
    <row r="161" spans="3:86" s="36" customFormat="1" outlineLevel="1" x14ac:dyDescent="0.2">
      <c r="C161" s="38"/>
      <c r="E161" s="172"/>
      <c r="F161" s="61">
        <f>Ts_First_Fin_Yr-1+ROWS(F$139:F161)</f>
        <v>2046</v>
      </c>
      <c r="G161" s="160">
        <f t="shared" si="106"/>
        <v>15</v>
      </c>
      <c r="H161" s="171">
        <f t="shared" si="107"/>
        <v>2.1083476895023874</v>
      </c>
      <c r="I161" s="131">
        <f t="shared" si="108"/>
        <v>1E-14</v>
      </c>
      <c r="J161" s="169">
        <f t="shared" si="125"/>
        <v>0</v>
      </c>
      <c r="K161" s="169">
        <f t="shared" si="125"/>
        <v>0</v>
      </c>
      <c r="L161" s="169">
        <f t="shared" si="125"/>
        <v>0</v>
      </c>
      <c r="M161" s="169">
        <f t="shared" si="125"/>
        <v>0</v>
      </c>
      <c r="N161" s="169">
        <f t="shared" si="125"/>
        <v>0</v>
      </c>
      <c r="O161" s="169">
        <f t="shared" si="125"/>
        <v>0</v>
      </c>
      <c r="P161" s="169">
        <f t="shared" si="125"/>
        <v>0</v>
      </c>
      <c r="Q161" s="169">
        <f t="shared" si="125"/>
        <v>0</v>
      </c>
      <c r="R161" s="169">
        <f t="shared" si="125"/>
        <v>0</v>
      </c>
      <c r="S161" s="169">
        <f t="shared" si="125"/>
        <v>0</v>
      </c>
      <c r="T161" s="169">
        <f t="shared" si="126"/>
        <v>0</v>
      </c>
      <c r="U161" s="169">
        <f t="shared" si="126"/>
        <v>0</v>
      </c>
      <c r="V161" s="169">
        <f t="shared" si="126"/>
        <v>0</v>
      </c>
      <c r="W161" s="169">
        <f t="shared" si="126"/>
        <v>0</v>
      </c>
      <c r="X161" s="169">
        <f t="shared" si="126"/>
        <v>0</v>
      </c>
      <c r="Y161" s="169">
        <f t="shared" si="126"/>
        <v>0</v>
      </c>
      <c r="Z161" s="169">
        <f t="shared" si="126"/>
        <v>0</v>
      </c>
      <c r="AA161" s="169">
        <f t="shared" si="126"/>
        <v>0</v>
      </c>
      <c r="AB161" s="169">
        <f t="shared" si="126"/>
        <v>0</v>
      </c>
      <c r="AC161" s="169">
        <f t="shared" si="126"/>
        <v>0</v>
      </c>
      <c r="AD161" s="169">
        <f t="shared" si="127"/>
        <v>0</v>
      </c>
      <c r="AE161" s="169">
        <f t="shared" si="127"/>
        <v>0</v>
      </c>
      <c r="AF161" s="169">
        <f t="shared" si="127"/>
        <v>0</v>
      </c>
      <c r="AG161" s="169">
        <f t="shared" si="127"/>
        <v>0.14066894620459849</v>
      </c>
      <c r="AH161" s="169">
        <f t="shared" si="127"/>
        <v>0.14066894620459711</v>
      </c>
      <c r="AI161" s="169">
        <f t="shared" si="127"/>
        <v>0.14066894620459566</v>
      </c>
      <c r="AJ161" s="169">
        <f t="shared" si="127"/>
        <v>0.14066894620459428</v>
      </c>
      <c r="AK161" s="169">
        <f t="shared" si="127"/>
        <v>0.14066894620459289</v>
      </c>
      <c r="AL161" s="169">
        <f t="shared" si="127"/>
        <v>0.14066894620459144</v>
      </c>
      <c r="AM161" s="169">
        <f t="shared" si="127"/>
        <v>0.14066894620459003</v>
      </c>
      <c r="AN161" s="169">
        <f t="shared" si="128"/>
        <v>0.14066894620458867</v>
      </c>
      <c r="AO161" s="169">
        <f t="shared" si="128"/>
        <v>0.14066894620458723</v>
      </c>
      <c r="AP161" s="169">
        <f t="shared" si="128"/>
        <v>0.14066894620458584</v>
      </c>
      <c r="AQ161" s="169">
        <f t="shared" si="128"/>
        <v>0.14066894620458445</v>
      </c>
      <c r="AR161" s="169">
        <f t="shared" si="128"/>
        <v>0.14066894620458301</v>
      </c>
      <c r="AS161" s="169">
        <f t="shared" si="128"/>
        <v>0.14066894620458162</v>
      </c>
      <c r="AT161" s="169">
        <f t="shared" si="128"/>
        <v>0.1406689462045802</v>
      </c>
      <c r="AU161" s="169">
        <f t="shared" si="128"/>
        <v>0.14066894620457882</v>
      </c>
      <c r="AV161" s="169">
        <f t="shared" si="128"/>
        <v>0</v>
      </c>
      <c r="AW161" s="169">
        <f t="shared" si="128"/>
        <v>0</v>
      </c>
      <c r="AX161" s="169">
        <f t="shared" si="129"/>
        <v>0</v>
      </c>
      <c r="AY161" s="169">
        <f t="shared" si="129"/>
        <v>0</v>
      </c>
      <c r="AZ161" s="169">
        <f t="shared" si="129"/>
        <v>0</v>
      </c>
      <c r="BA161" s="169">
        <f t="shared" si="129"/>
        <v>0</v>
      </c>
      <c r="BB161" s="169">
        <f t="shared" si="129"/>
        <v>0</v>
      </c>
      <c r="BC161" s="169">
        <f t="shared" si="129"/>
        <v>0</v>
      </c>
      <c r="BD161" s="169">
        <f t="shared" si="129"/>
        <v>0</v>
      </c>
      <c r="BE161" s="169">
        <f t="shared" si="129"/>
        <v>0</v>
      </c>
      <c r="BF161" s="169">
        <f t="shared" si="129"/>
        <v>0</v>
      </c>
      <c r="BG161" s="169">
        <f t="shared" si="129"/>
        <v>0</v>
      </c>
      <c r="BH161" s="169">
        <f t="shared" si="130"/>
        <v>0</v>
      </c>
      <c r="BI161" s="169">
        <f t="shared" si="130"/>
        <v>0</v>
      </c>
      <c r="BJ161" s="169">
        <f t="shared" si="130"/>
        <v>0</v>
      </c>
      <c r="BK161" s="169">
        <f t="shared" si="130"/>
        <v>0</v>
      </c>
      <c r="BL161" s="169">
        <f t="shared" si="130"/>
        <v>0</v>
      </c>
      <c r="BM161" s="169">
        <f t="shared" si="130"/>
        <v>0</v>
      </c>
      <c r="BN161" s="169">
        <f t="shared" si="130"/>
        <v>0</v>
      </c>
      <c r="BO161" s="169">
        <f t="shared" si="130"/>
        <v>0</v>
      </c>
      <c r="BP161" s="169">
        <f t="shared" si="130"/>
        <v>0</v>
      </c>
      <c r="BQ161" s="169">
        <f t="shared" si="130"/>
        <v>0</v>
      </c>
      <c r="BR161" s="169">
        <f t="shared" si="131"/>
        <v>0</v>
      </c>
      <c r="BS161" s="169">
        <f t="shared" si="131"/>
        <v>0</v>
      </c>
      <c r="BT161" s="169">
        <f t="shared" si="131"/>
        <v>0</v>
      </c>
      <c r="BU161" s="169">
        <f t="shared" si="131"/>
        <v>0</v>
      </c>
      <c r="BV161" s="169">
        <f t="shared" si="131"/>
        <v>0</v>
      </c>
      <c r="BW161" s="169">
        <f t="shared" si="131"/>
        <v>0</v>
      </c>
      <c r="BX161" s="169">
        <f t="shared" si="131"/>
        <v>0</v>
      </c>
      <c r="BY161" s="169">
        <f t="shared" si="131"/>
        <v>0</v>
      </c>
      <c r="BZ161" s="169">
        <f t="shared" si="131"/>
        <v>0</v>
      </c>
      <c r="CA161" s="169">
        <f t="shared" si="131"/>
        <v>0</v>
      </c>
      <c r="CB161" s="169">
        <f t="shared" si="132"/>
        <v>0</v>
      </c>
      <c r="CC161" s="169">
        <f t="shared" si="132"/>
        <v>0</v>
      </c>
      <c r="CD161" s="169">
        <f t="shared" si="132"/>
        <v>0</v>
      </c>
      <c r="CE161" s="169">
        <f t="shared" si="132"/>
        <v>0</v>
      </c>
      <c r="CF161" s="169">
        <f t="shared" si="132"/>
        <v>0</v>
      </c>
      <c r="CG161" s="169">
        <f t="shared" si="132"/>
        <v>0</v>
      </c>
      <c r="CH161" s="169">
        <f t="shared" si="132"/>
        <v>0</v>
      </c>
    </row>
    <row r="162" spans="3:86" s="36" customFormat="1" outlineLevel="1" x14ac:dyDescent="0.2">
      <c r="C162" s="38"/>
      <c r="E162" s="172"/>
      <c r="F162" s="61">
        <f>Ts_First_Fin_Yr-1+ROWS(F$139:F162)</f>
        <v>2047</v>
      </c>
      <c r="G162" s="160">
        <f t="shared" si="106"/>
        <v>15</v>
      </c>
      <c r="H162" s="171">
        <f t="shared" si="107"/>
        <v>1.6882037003618333</v>
      </c>
      <c r="I162" s="131">
        <f t="shared" si="108"/>
        <v>1E-14</v>
      </c>
      <c r="J162" s="169">
        <f t="shared" si="125"/>
        <v>0</v>
      </c>
      <c r="K162" s="169">
        <f t="shared" si="125"/>
        <v>0</v>
      </c>
      <c r="L162" s="169">
        <f t="shared" si="125"/>
        <v>0</v>
      </c>
      <c r="M162" s="169">
        <f t="shared" si="125"/>
        <v>0</v>
      </c>
      <c r="N162" s="169">
        <f t="shared" si="125"/>
        <v>0</v>
      </c>
      <c r="O162" s="169">
        <f t="shared" si="125"/>
        <v>0</v>
      </c>
      <c r="P162" s="169">
        <f t="shared" si="125"/>
        <v>0</v>
      </c>
      <c r="Q162" s="169">
        <f t="shared" si="125"/>
        <v>0</v>
      </c>
      <c r="R162" s="169">
        <f t="shared" si="125"/>
        <v>0</v>
      </c>
      <c r="S162" s="169">
        <f t="shared" si="125"/>
        <v>0</v>
      </c>
      <c r="T162" s="169">
        <f t="shared" si="126"/>
        <v>0</v>
      </c>
      <c r="U162" s="169">
        <f t="shared" si="126"/>
        <v>0</v>
      </c>
      <c r="V162" s="169">
        <f t="shared" si="126"/>
        <v>0</v>
      </c>
      <c r="W162" s="169">
        <f t="shared" si="126"/>
        <v>0</v>
      </c>
      <c r="X162" s="169">
        <f t="shared" si="126"/>
        <v>0</v>
      </c>
      <c r="Y162" s="169">
        <f t="shared" si="126"/>
        <v>0</v>
      </c>
      <c r="Z162" s="169">
        <f t="shared" si="126"/>
        <v>0</v>
      </c>
      <c r="AA162" s="169">
        <f t="shared" si="126"/>
        <v>0</v>
      </c>
      <c r="AB162" s="169">
        <f t="shared" si="126"/>
        <v>0</v>
      </c>
      <c r="AC162" s="169">
        <f t="shared" si="126"/>
        <v>0</v>
      </c>
      <c r="AD162" s="169">
        <f t="shared" si="127"/>
        <v>0</v>
      </c>
      <c r="AE162" s="169">
        <f t="shared" si="127"/>
        <v>0</v>
      </c>
      <c r="AF162" s="169">
        <f t="shared" si="127"/>
        <v>0</v>
      </c>
      <c r="AG162" s="169">
        <f t="shared" si="127"/>
        <v>0</v>
      </c>
      <c r="AH162" s="169">
        <f t="shared" si="127"/>
        <v>0.11263694156851919</v>
      </c>
      <c r="AI162" s="169">
        <f t="shared" si="127"/>
        <v>0.11263694156851807</v>
      </c>
      <c r="AJ162" s="169">
        <f t="shared" si="127"/>
        <v>0.11263694156851692</v>
      </c>
      <c r="AK162" s="169">
        <f t="shared" si="127"/>
        <v>0.11263694156851582</v>
      </c>
      <c r="AL162" s="169">
        <f t="shared" si="127"/>
        <v>0.1126369415685147</v>
      </c>
      <c r="AM162" s="169">
        <f t="shared" si="127"/>
        <v>0.11263694156851355</v>
      </c>
      <c r="AN162" s="169">
        <f t="shared" si="128"/>
        <v>0.11263694156851242</v>
      </c>
      <c r="AO162" s="169">
        <f t="shared" si="128"/>
        <v>0.11263694156851133</v>
      </c>
      <c r="AP162" s="169">
        <f t="shared" si="128"/>
        <v>0.11263694156851017</v>
      </c>
      <c r="AQ162" s="169">
        <f t="shared" si="128"/>
        <v>0.11263694156850905</v>
      </c>
      <c r="AR162" s="169">
        <f t="shared" si="128"/>
        <v>0.11263694156850795</v>
      </c>
      <c r="AS162" s="169">
        <f t="shared" si="128"/>
        <v>0.1126369415685068</v>
      </c>
      <c r="AT162" s="169">
        <f t="shared" si="128"/>
        <v>0.11263694156850568</v>
      </c>
      <c r="AU162" s="169">
        <f t="shared" si="128"/>
        <v>0.11263694156850455</v>
      </c>
      <c r="AV162" s="169">
        <f t="shared" si="128"/>
        <v>0.11263694156850343</v>
      </c>
      <c r="AW162" s="169">
        <f t="shared" si="128"/>
        <v>0</v>
      </c>
      <c r="AX162" s="169">
        <f t="shared" si="129"/>
        <v>0</v>
      </c>
      <c r="AY162" s="169">
        <f t="shared" si="129"/>
        <v>0</v>
      </c>
      <c r="AZ162" s="169">
        <f t="shared" si="129"/>
        <v>0</v>
      </c>
      <c r="BA162" s="169">
        <f t="shared" si="129"/>
        <v>0</v>
      </c>
      <c r="BB162" s="169">
        <f t="shared" si="129"/>
        <v>0</v>
      </c>
      <c r="BC162" s="169">
        <f t="shared" si="129"/>
        <v>0</v>
      </c>
      <c r="BD162" s="169">
        <f t="shared" si="129"/>
        <v>0</v>
      </c>
      <c r="BE162" s="169">
        <f t="shared" si="129"/>
        <v>0</v>
      </c>
      <c r="BF162" s="169">
        <f t="shared" si="129"/>
        <v>0</v>
      </c>
      <c r="BG162" s="169">
        <f t="shared" si="129"/>
        <v>0</v>
      </c>
      <c r="BH162" s="169">
        <f t="shared" si="130"/>
        <v>0</v>
      </c>
      <c r="BI162" s="169">
        <f t="shared" si="130"/>
        <v>0</v>
      </c>
      <c r="BJ162" s="169">
        <f t="shared" si="130"/>
        <v>0</v>
      </c>
      <c r="BK162" s="169">
        <f t="shared" si="130"/>
        <v>0</v>
      </c>
      <c r="BL162" s="169">
        <f t="shared" si="130"/>
        <v>0</v>
      </c>
      <c r="BM162" s="169">
        <f t="shared" si="130"/>
        <v>0</v>
      </c>
      <c r="BN162" s="169">
        <f t="shared" si="130"/>
        <v>0</v>
      </c>
      <c r="BO162" s="169">
        <f t="shared" si="130"/>
        <v>0</v>
      </c>
      <c r="BP162" s="169">
        <f t="shared" si="130"/>
        <v>0</v>
      </c>
      <c r="BQ162" s="169">
        <f t="shared" si="130"/>
        <v>0</v>
      </c>
      <c r="BR162" s="169">
        <f t="shared" si="131"/>
        <v>0</v>
      </c>
      <c r="BS162" s="169">
        <f t="shared" si="131"/>
        <v>0</v>
      </c>
      <c r="BT162" s="169">
        <f t="shared" si="131"/>
        <v>0</v>
      </c>
      <c r="BU162" s="169">
        <f t="shared" si="131"/>
        <v>0</v>
      </c>
      <c r="BV162" s="169">
        <f t="shared" si="131"/>
        <v>0</v>
      </c>
      <c r="BW162" s="169">
        <f t="shared" si="131"/>
        <v>0</v>
      </c>
      <c r="BX162" s="169">
        <f t="shared" si="131"/>
        <v>0</v>
      </c>
      <c r="BY162" s="169">
        <f t="shared" si="131"/>
        <v>0</v>
      </c>
      <c r="BZ162" s="169">
        <f t="shared" si="131"/>
        <v>0</v>
      </c>
      <c r="CA162" s="169">
        <f t="shared" si="131"/>
        <v>0</v>
      </c>
      <c r="CB162" s="169">
        <f t="shared" si="132"/>
        <v>0</v>
      </c>
      <c r="CC162" s="169">
        <f t="shared" si="132"/>
        <v>0</v>
      </c>
      <c r="CD162" s="169">
        <f t="shared" si="132"/>
        <v>0</v>
      </c>
      <c r="CE162" s="169">
        <f t="shared" si="132"/>
        <v>0</v>
      </c>
      <c r="CF162" s="169">
        <f t="shared" si="132"/>
        <v>0</v>
      </c>
      <c r="CG162" s="169">
        <f t="shared" si="132"/>
        <v>0</v>
      </c>
      <c r="CH162" s="169">
        <f t="shared" si="132"/>
        <v>0</v>
      </c>
    </row>
    <row r="163" spans="3:86" s="36" customFormat="1" outlineLevel="1" x14ac:dyDescent="0.2">
      <c r="C163" s="38"/>
      <c r="E163" s="172"/>
      <c r="F163" s="61">
        <f>Ts_First_Fin_Yr-1+ROWS(F$139:F163)</f>
        <v>2048</v>
      </c>
      <c r="G163" s="160">
        <f t="shared" si="106"/>
        <v>15</v>
      </c>
      <c r="H163" s="171">
        <f t="shared" si="107"/>
        <v>1.2820765034414081</v>
      </c>
      <c r="I163" s="131">
        <f t="shared" si="108"/>
        <v>1E-14</v>
      </c>
      <c r="J163" s="169">
        <f t="shared" si="125"/>
        <v>0</v>
      </c>
      <c r="K163" s="169">
        <f t="shared" si="125"/>
        <v>0</v>
      </c>
      <c r="L163" s="169">
        <f t="shared" si="125"/>
        <v>0</v>
      </c>
      <c r="M163" s="169">
        <f t="shared" si="125"/>
        <v>0</v>
      </c>
      <c r="N163" s="169">
        <f t="shared" si="125"/>
        <v>0</v>
      </c>
      <c r="O163" s="169">
        <f t="shared" si="125"/>
        <v>0</v>
      </c>
      <c r="P163" s="169">
        <f t="shared" si="125"/>
        <v>0</v>
      </c>
      <c r="Q163" s="169">
        <f t="shared" si="125"/>
        <v>0</v>
      </c>
      <c r="R163" s="169">
        <f t="shared" si="125"/>
        <v>0</v>
      </c>
      <c r="S163" s="169">
        <f t="shared" si="125"/>
        <v>0</v>
      </c>
      <c r="T163" s="169">
        <f t="shared" si="126"/>
        <v>0</v>
      </c>
      <c r="U163" s="169">
        <f t="shared" si="126"/>
        <v>0</v>
      </c>
      <c r="V163" s="169">
        <f t="shared" si="126"/>
        <v>0</v>
      </c>
      <c r="W163" s="169">
        <f t="shared" si="126"/>
        <v>0</v>
      </c>
      <c r="X163" s="169">
        <f t="shared" si="126"/>
        <v>0</v>
      </c>
      <c r="Y163" s="169">
        <f t="shared" si="126"/>
        <v>0</v>
      </c>
      <c r="Z163" s="169">
        <f t="shared" si="126"/>
        <v>0</v>
      </c>
      <c r="AA163" s="169">
        <f t="shared" si="126"/>
        <v>0</v>
      </c>
      <c r="AB163" s="169">
        <f t="shared" si="126"/>
        <v>0</v>
      </c>
      <c r="AC163" s="169">
        <f t="shared" si="126"/>
        <v>0</v>
      </c>
      <c r="AD163" s="169">
        <f t="shared" si="127"/>
        <v>0</v>
      </c>
      <c r="AE163" s="169">
        <f t="shared" si="127"/>
        <v>0</v>
      </c>
      <c r="AF163" s="169">
        <f t="shared" si="127"/>
        <v>0</v>
      </c>
      <c r="AG163" s="169">
        <f t="shared" si="127"/>
        <v>0</v>
      </c>
      <c r="AH163" s="169">
        <f t="shared" si="127"/>
        <v>0</v>
      </c>
      <c r="AI163" s="169">
        <f t="shared" si="127"/>
        <v>8.554013723198807E-2</v>
      </c>
      <c r="AJ163" s="169">
        <f t="shared" si="127"/>
        <v>8.5540137231987209E-2</v>
      </c>
      <c r="AK163" s="169">
        <f t="shared" si="127"/>
        <v>8.5540137231986335E-2</v>
      </c>
      <c r="AL163" s="169">
        <f t="shared" si="127"/>
        <v>8.5540137231985502E-2</v>
      </c>
      <c r="AM163" s="169">
        <f t="shared" si="127"/>
        <v>8.5540137231984642E-2</v>
      </c>
      <c r="AN163" s="169">
        <f t="shared" si="128"/>
        <v>8.5540137231983782E-2</v>
      </c>
      <c r="AO163" s="169">
        <f t="shared" si="128"/>
        <v>8.5540137231982921E-2</v>
      </c>
      <c r="AP163" s="169">
        <f t="shared" si="128"/>
        <v>8.5540137231982089E-2</v>
      </c>
      <c r="AQ163" s="169">
        <f t="shared" si="128"/>
        <v>8.5540137231981214E-2</v>
      </c>
      <c r="AR163" s="169">
        <f t="shared" si="128"/>
        <v>8.5540137231980354E-2</v>
      </c>
      <c r="AS163" s="169">
        <f t="shared" si="128"/>
        <v>8.5540137231979521E-2</v>
      </c>
      <c r="AT163" s="169">
        <f t="shared" si="128"/>
        <v>8.5540137231978647E-2</v>
      </c>
      <c r="AU163" s="169">
        <f t="shared" si="128"/>
        <v>8.55401372319778E-2</v>
      </c>
      <c r="AV163" s="169">
        <f t="shared" si="128"/>
        <v>8.554013723197694E-2</v>
      </c>
      <c r="AW163" s="169">
        <f t="shared" si="128"/>
        <v>8.5540137231976093E-2</v>
      </c>
      <c r="AX163" s="169">
        <f t="shared" si="129"/>
        <v>0</v>
      </c>
      <c r="AY163" s="169">
        <f t="shared" si="129"/>
        <v>0</v>
      </c>
      <c r="AZ163" s="169">
        <f t="shared" si="129"/>
        <v>0</v>
      </c>
      <c r="BA163" s="169">
        <f t="shared" si="129"/>
        <v>0</v>
      </c>
      <c r="BB163" s="169">
        <f t="shared" si="129"/>
        <v>0</v>
      </c>
      <c r="BC163" s="169">
        <f t="shared" si="129"/>
        <v>0</v>
      </c>
      <c r="BD163" s="169">
        <f t="shared" si="129"/>
        <v>0</v>
      </c>
      <c r="BE163" s="169">
        <f t="shared" si="129"/>
        <v>0</v>
      </c>
      <c r="BF163" s="169">
        <f t="shared" si="129"/>
        <v>0</v>
      </c>
      <c r="BG163" s="169">
        <f t="shared" si="129"/>
        <v>0</v>
      </c>
      <c r="BH163" s="169">
        <f t="shared" si="130"/>
        <v>0</v>
      </c>
      <c r="BI163" s="169">
        <f t="shared" si="130"/>
        <v>0</v>
      </c>
      <c r="BJ163" s="169">
        <f t="shared" si="130"/>
        <v>0</v>
      </c>
      <c r="BK163" s="169">
        <f t="shared" si="130"/>
        <v>0</v>
      </c>
      <c r="BL163" s="169">
        <f t="shared" si="130"/>
        <v>0</v>
      </c>
      <c r="BM163" s="169">
        <f t="shared" si="130"/>
        <v>0</v>
      </c>
      <c r="BN163" s="169">
        <f t="shared" si="130"/>
        <v>0</v>
      </c>
      <c r="BO163" s="169">
        <f t="shared" si="130"/>
        <v>0</v>
      </c>
      <c r="BP163" s="169">
        <f t="shared" si="130"/>
        <v>0</v>
      </c>
      <c r="BQ163" s="169">
        <f t="shared" si="130"/>
        <v>0</v>
      </c>
      <c r="BR163" s="169">
        <f t="shared" si="131"/>
        <v>0</v>
      </c>
      <c r="BS163" s="169">
        <f t="shared" si="131"/>
        <v>0</v>
      </c>
      <c r="BT163" s="169">
        <f t="shared" si="131"/>
        <v>0</v>
      </c>
      <c r="BU163" s="169">
        <f t="shared" si="131"/>
        <v>0</v>
      </c>
      <c r="BV163" s="169">
        <f t="shared" si="131"/>
        <v>0</v>
      </c>
      <c r="BW163" s="169">
        <f t="shared" si="131"/>
        <v>0</v>
      </c>
      <c r="BX163" s="169">
        <f t="shared" si="131"/>
        <v>0</v>
      </c>
      <c r="BY163" s="169">
        <f t="shared" si="131"/>
        <v>0</v>
      </c>
      <c r="BZ163" s="169">
        <f t="shared" si="131"/>
        <v>0</v>
      </c>
      <c r="CA163" s="169">
        <f t="shared" si="131"/>
        <v>0</v>
      </c>
      <c r="CB163" s="169">
        <f t="shared" si="132"/>
        <v>0</v>
      </c>
      <c r="CC163" s="169">
        <f t="shared" si="132"/>
        <v>0</v>
      </c>
      <c r="CD163" s="169">
        <f t="shared" si="132"/>
        <v>0</v>
      </c>
      <c r="CE163" s="169">
        <f t="shared" si="132"/>
        <v>0</v>
      </c>
      <c r="CF163" s="169">
        <f t="shared" si="132"/>
        <v>0</v>
      </c>
      <c r="CG163" s="169">
        <f t="shared" si="132"/>
        <v>0</v>
      </c>
      <c r="CH163" s="169">
        <f t="shared" si="132"/>
        <v>0</v>
      </c>
    </row>
    <row r="164" spans="3:86" s="36" customFormat="1" outlineLevel="1" x14ac:dyDescent="0.2">
      <c r="C164" s="38"/>
      <c r="E164" s="172"/>
      <c r="F164" s="61">
        <f>Ts_First_Fin_Yr-1+ROWS(F$139:F164)</f>
        <v>2049</v>
      </c>
      <c r="G164" s="160">
        <f t="shared" si="106"/>
        <v>15</v>
      </c>
      <c r="H164" s="171">
        <f t="shared" si="107"/>
        <v>0.89671492462487246</v>
      </c>
      <c r="I164" s="131">
        <f t="shared" si="108"/>
        <v>1E-14</v>
      </c>
      <c r="J164" s="169">
        <f t="shared" si="125"/>
        <v>0</v>
      </c>
      <c r="K164" s="169">
        <f t="shared" si="125"/>
        <v>0</v>
      </c>
      <c r="L164" s="169">
        <f t="shared" si="125"/>
        <v>0</v>
      </c>
      <c r="M164" s="169">
        <f t="shared" si="125"/>
        <v>0</v>
      </c>
      <c r="N164" s="169">
        <f t="shared" si="125"/>
        <v>0</v>
      </c>
      <c r="O164" s="169">
        <f t="shared" si="125"/>
        <v>0</v>
      </c>
      <c r="P164" s="169">
        <f t="shared" si="125"/>
        <v>0</v>
      </c>
      <c r="Q164" s="169">
        <f t="shared" si="125"/>
        <v>0</v>
      </c>
      <c r="R164" s="169">
        <f t="shared" si="125"/>
        <v>0</v>
      </c>
      <c r="S164" s="169">
        <f t="shared" si="125"/>
        <v>0</v>
      </c>
      <c r="T164" s="169">
        <f t="shared" si="126"/>
        <v>0</v>
      </c>
      <c r="U164" s="169">
        <f t="shared" si="126"/>
        <v>0</v>
      </c>
      <c r="V164" s="169">
        <f t="shared" si="126"/>
        <v>0</v>
      </c>
      <c r="W164" s="169">
        <f t="shared" si="126"/>
        <v>0</v>
      </c>
      <c r="X164" s="169">
        <f t="shared" si="126"/>
        <v>0</v>
      </c>
      <c r="Y164" s="169">
        <f t="shared" si="126"/>
        <v>0</v>
      </c>
      <c r="Z164" s="169">
        <f t="shared" si="126"/>
        <v>0</v>
      </c>
      <c r="AA164" s="169">
        <f t="shared" si="126"/>
        <v>0</v>
      </c>
      <c r="AB164" s="169">
        <f t="shared" si="126"/>
        <v>0</v>
      </c>
      <c r="AC164" s="169">
        <f t="shared" si="126"/>
        <v>0</v>
      </c>
      <c r="AD164" s="169">
        <f t="shared" si="127"/>
        <v>0</v>
      </c>
      <c r="AE164" s="169">
        <f t="shared" si="127"/>
        <v>0</v>
      </c>
      <c r="AF164" s="169">
        <f t="shared" si="127"/>
        <v>0</v>
      </c>
      <c r="AG164" s="169">
        <f t="shared" si="127"/>
        <v>0</v>
      </c>
      <c r="AH164" s="169">
        <f t="shared" si="127"/>
        <v>0</v>
      </c>
      <c r="AI164" s="169">
        <f t="shared" si="127"/>
        <v>0</v>
      </c>
      <c r="AJ164" s="169">
        <f t="shared" si="127"/>
        <v>5.9828814820713158E-2</v>
      </c>
      <c r="AK164" s="169">
        <f t="shared" si="127"/>
        <v>5.9828814820712561E-2</v>
      </c>
      <c r="AL164" s="169">
        <f t="shared" si="127"/>
        <v>5.9828814820711951E-2</v>
      </c>
      <c r="AM164" s="169">
        <f t="shared" si="127"/>
        <v>5.9828814820711368E-2</v>
      </c>
      <c r="AN164" s="169">
        <f t="shared" si="128"/>
        <v>5.9828814820710771E-2</v>
      </c>
      <c r="AO164" s="169">
        <f t="shared" si="128"/>
        <v>5.9828814820710161E-2</v>
      </c>
      <c r="AP164" s="169">
        <f t="shared" si="128"/>
        <v>5.9828814820709564E-2</v>
      </c>
      <c r="AQ164" s="169">
        <f t="shared" si="128"/>
        <v>5.9828814820708981E-2</v>
      </c>
      <c r="AR164" s="169">
        <f t="shared" si="128"/>
        <v>5.982881482070837E-2</v>
      </c>
      <c r="AS164" s="169">
        <f t="shared" si="128"/>
        <v>5.9828814820707774E-2</v>
      </c>
      <c r="AT164" s="169">
        <f t="shared" si="128"/>
        <v>5.9828814820707184E-2</v>
      </c>
      <c r="AU164" s="169">
        <f t="shared" si="128"/>
        <v>5.9828814820706573E-2</v>
      </c>
      <c r="AV164" s="169">
        <f t="shared" si="128"/>
        <v>5.9828814820705976E-2</v>
      </c>
      <c r="AW164" s="169">
        <f t="shared" si="128"/>
        <v>5.982881482070538E-2</v>
      </c>
      <c r="AX164" s="169">
        <f t="shared" si="129"/>
        <v>5.9828814820704783E-2</v>
      </c>
      <c r="AY164" s="169">
        <f t="shared" si="129"/>
        <v>0</v>
      </c>
      <c r="AZ164" s="169">
        <f t="shared" si="129"/>
        <v>0</v>
      </c>
      <c r="BA164" s="169">
        <f t="shared" si="129"/>
        <v>0</v>
      </c>
      <c r="BB164" s="169">
        <f t="shared" si="129"/>
        <v>0</v>
      </c>
      <c r="BC164" s="169">
        <f t="shared" si="129"/>
        <v>0</v>
      </c>
      <c r="BD164" s="169">
        <f t="shared" si="129"/>
        <v>0</v>
      </c>
      <c r="BE164" s="169">
        <f t="shared" si="129"/>
        <v>0</v>
      </c>
      <c r="BF164" s="169">
        <f t="shared" si="129"/>
        <v>0</v>
      </c>
      <c r="BG164" s="169">
        <f t="shared" si="129"/>
        <v>0</v>
      </c>
      <c r="BH164" s="169">
        <f t="shared" si="130"/>
        <v>0</v>
      </c>
      <c r="BI164" s="169">
        <f t="shared" si="130"/>
        <v>0</v>
      </c>
      <c r="BJ164" s="169">
        <f t="shared" si="130"/>
        <v>0</v>
      </c>
      <c r="BK164" s="169">
        <f t="shared" si="130"/>
        <v>0</v>
      </c>
      <c r="BL164" s="169">
        <f t="shared" si="130"/>
        <v>0</v>
      </c>
      <c r="BM164" s="169">
        <f t="shared" si="130"/>
        <v>0</v>
      </c>
      <c r="BN164" s="169">
        <f t="shared" si="130"/>
        <v>0</v>
      </c>
      <c r="BO164" s="169">
        <f t="shared" si="130"/>
        <v>0</v>
      </c>
      <c r="BP164" s="169">
        <f t="shared" si="130"/>
        <v>0</v>
      </c>
      <c r="BQ164" s="169">
        <f t="shared" si="130"/>
        <v>0</v>
      </c>
      <c r="BR164" s="169">
        <f t="shared" si="131"/>
        <v>0</v>
      </c>
      <c r="BS164" s="169">
        <f t="shared" si="131"/>
        <v>0</v>
      </c>
      <c r="BT164" s="169">
        <f t="shared" si="131"/>
        <v>0</v>
      </c>
      <c r="BU164" s="169">
        <f t="shared" si="131"/>
        <v>0</v>
      </c>
      <c r="BV164" s="169">
        <f t="shared" si="131"/>
        <v>0</v>
      </c>
      <c r="BW164" s="169">
        <f t="shared" si="131"/>
        <v>0</v>
      </c>
      <c r="BX164" s="169">
        <f t="shared" si="131"/>
        <v>0</v>
      </c>
      <c r="BY164" s="169">
        <f t="shared" si="131"/>
        <v>0</v>
      </c>
      <c r="BZ164" s="169">
        <f t="shared" si="131"/>
        <v>0</v>
      </c>
      <c r="CA164" s="169">
        <f t="shared" si="131"/>
        <v>0</v>
      </c>
      <c r="CB164" s="169">
        <f t="shared" si="132"/>
        <v>0</v>
      </c>
      <c r="CC164" s="169">
        <f t="shared" si="132"/>
        <v>0</v>
      </c>
      <c r="CD164" s="169">
        <f t="shared" si="132"/>
        <v>0</v>
      </c>
      <c r="CE164" s="169">
        <f t="shared" si="132"/>
        <v>0</v>
      </c>
      <c r="CF164" s="169">
        <f t="shared" si="132"/>
        <v>0</v>
      </c>
      <c r="CG164" s="169">
        <f t="shared" si="132"/>
        <v>0</v>
      </c>
      <c r="CH164" s="169">
        <f t="shared" si="132"/>
        <v>0</v>
      </c>
    </row>
    <row r="165" spans="3:86" s="36" customFormat="1" outlineLevel="1" x14ac:dyDescent="0.2">
      <c r="C165" s="38"/>
      <c r="E165" s="172"/>
      <c r="F165" s="61">
        <f>Ts_First_Fin_Yr-1+ROWS(F$139:F165)</f>
        <v>2050</v>
      </c>
      <c r="G165" s="160">
        <f t="shared" si="106"/>
        <v>15</v>
      </c>
      <c r="H165" s="171">
        <f t="shared" si="107"/>
        <v>0.51239162671353167</v>
      </c>
      <c r="I165" s="131">
        <f t="shared" si="108"/>
        <v>1E-14</v>
      </c>
      <c r="J165" s="169">
        <f t="shared" si="125"/>
        <v>0</v>
      </c>
      <c r="K165" s="169">
        <f t="shared" si="125"/>
        <v>0</v>
      </c>
      <c r="L165" s="169">
        <f t="shared" si="125"/>
        <v>0</v>
      </c>
      <c r="M165" s="169">
        <f t="shared" si="125"/>
        <v>0</v>
      </c>
      <c r="N165" s="169">
        <f t="shared" si="125"/>
        <v>0</v>
      </c>
      <c r="O165" s="169">
        <f t="shared" si="125"/>
        <v>0</v>
      </c>
      <c r="P165" s="169">
        <f t="shared" si="125"/>
        <v>0</v>
      </c>
      <c r="Q165" s="169">
        <f t="shared" si="125"/>
        <v>0</v>
      </c>
      <c r="R165" s="169">
        <f t="shared" si="125"/>
        <v>0</v>
      </c>
      <c r="S165" s="169">
        <f t="shared" si="125"/>
        <v>0</v>
      </c>
      <c r="T165" s="169">
        <f t="shared" si="126"/>
        <v>0</v>
      </c>
      <c r="U165" s="169">
        <f t="shared" si="126"/>
        <v>0</v>
      </c>
      <c r="V165" s="169">
        <f t="shared" si="126"/>
        <v>0</v>
      </c>
      <c r="W165" s="169">
        <f t="shared" si="126"/>
        <v>0</v>
      </c>
      <c r="X165" s="169">
        <f t="shared" si="126"/>
        <v>0</v>
      </c>
      <c r="Y165" s="169">
        <f t="shared" si="126"/>
        <v>0</v>
      </c>
      <c r="Z165" s="169">
        <f t="shared" si="126"/>
        <v>0</v>
      </c>
      <c r="AA165" s="169">
        <f t="shared" si="126"/>
        <v>0</v>
      </c>
      <c r="AB165" s="169">
        <f t="shared" si="126"/>
        <v>0</v>
      </c>
      <c r="AC165" s="169">
        <f t="shared" si="126"/>
        <v>0</v>
      </c>
      <c r="AD165" s="169">
        <f t="shared" si="127"/>
        <v>0</v>
      </c>
      <c r="AE165" s="169">
        <f t="shared" si="127"/>
        <v>0</v>
      </c>
      <c r="AF165" s="169">
        <f t="shared" si="127"/>
        <v>0</v>
      </c>
      <c r="AG165" s="169">
        <f t="shared" si="127"/>
        <v>0</v>
      </c>
      <c r="AH165" s="169">
        <f t="shared" si="127"/>
        <v>0</v>
      </c>
      <c r="AI165" s="169">
        <f t="shared" si="127"/>
        <v>0</v>
      </c>
      <c r="AJ165" s="169">
        <f t="shared" si="127"/>
        <v>0</v>
      </c>
      <c r="AK165" s="169">
        <f t="shared" si="127"/>
        <v>3.4186766505701092E-2</v>
      </c>
      <c r="AL165" s="169">
        <f t="shared" si="127"/>
        <v>3.4186766505700752E-2</v>
      </c>
      <c r="AM165" s="169">
        <f t="shared" si="127"/>
        <v>3.4186766505700399E-2</v>
      </c>
      <c r="AN165" s="169">
        <f t="shared" si="128"/>
        <v>3.4186766505700066E-2</v>
      </c>
      <c r="AO165" s="169">
        <f t="shared" si="128"/>
        <v>3.4186766505699726E-2</v>
      </c>
      <c r="AP165" s="169">
        <f t="shared" si="128"/>
        <v>3.4186766505699379E-2</v>
      </c>
      <c r="AQ165" s="169">
        <f t="shared" si="128"/>
        <v>3.4186766505699039E-2</v>
      </c>
      <c r="AR165" s="169">
        <f t="shared" si="128"/>
        <v>3.4186766505698699E-2</v>
      </c>
      <c r="AS165" s="169">
        <f t="shared" si="128"/>
        <v>3.4186766505698352E-2</v>
      </c>
      <c r="AT165" s="169">
        <f t="shared" si="128"/>
        <v>3.4186766505698012E-2</v>
      </c>
      <c r="AU165" s="169">
        <f t="shared" si="128"/>
        <v>3.4186766505697679E-2</v>
      </c>
      <c r="AV165" s="169">
        <f t="shared" si="128"/>
        <v>3.4186766505697332E-2</v>
      </c>
      <c r="AW165" s="169">
        <f t="shared" si="128"/>
        <v>3.4186766505696985E-2</v>
      </c>
      <c r="AX165" s="169">
        <f t="shared" si="129"/>
        <v>3.4186766505696645E-2</v>
      </c>
      <c r="AY165" s="169">
        <f t="shared" si="129"/>
        <v>3.4186766505696305E-2</v>
      </c>
      <c r="AZ165" s="169">
        <f t="shared" si="129"/>
        <v>0</v>
      </c>
      <c r="BA165" s="169">
        <f t="shared" si="129"/>
        <v>0</v>
      </c>
      <c r="BB165" s="169">
        <f t="shared" si="129"/>
        <v>0</v>
      </c>
      <c r="BC165" s="169">
        <f t="shared" si="129"/>
        <v>0</v>
      </c>
      <c r="BD165" s="169">
        <f t="shared" si="129"/>
        <v>0</v>
      </c>
      <c r="BE165" s="169">
        <f t="shared" si="129"/>
        <v>0</v>
      </c>
      <c r="BF165" s="169">
        <f t="shared" si="129"/>
        <v>0</v>
      </c>
      <c r="BG165" s="169">
        <f t="shared" si="129"/>
        <v>0</v>
      </c>
      <c r="BH165" s="169">
        <f t="shared" si="130"/>
        <v>0</v>
      </c>
      <c r="BI165" s="169">
        <f t="shared" si="130"/>
        <v>0</v>
      </c>
      <c r="BJ165" s="169">
        <f t="shared" si="130"/>
        <v>0</v>
      </c>
      <c r="BK165" s="169">
        <f t="shared" si="130"/>
        <v>0</v>
      </c>
      <c r="BL165" s="169">
        <f t="shared" si="130"/>
        <v>0</v>
      </c>
      <c r="BM165" s="169">
        <f t="shared" si="130"/>
        <v>0</v>
      </c>
      <c r="BN165" s="169">
        <f t="shared" si="130"/>
        <v>0</v>
      </c>
      <c r="BO165" s="169">
        <f t="shared" si="130"/>
        <v>0</v>
      </c>
      <c r="BP165" s="169">
        <f t="shared" si="130"/>
        <v>0</v>
      </c>
      <c r="BQ165" s="169">
        <f t="shared" si="130"/>
        <v>0</v>
      </c>
      <c r="BR165" s="169">
        <f t="shared" si="131"/>
        <v>0</v>
      </c>
      <c r="BS165" s="169">
        <f t="shared" si="131"/>
        <v>0</v>
      </c>
      <c r="BT165" s="169">
        <f t="shared" si="131"/>
        <v>0</v>
      </c>
      <c r="BU165" s="169">
        <f t="shared" si="131"/>
        <v>0</v>
      </c>
      <c r="BV165" s="169">
        <f t="shared" si="131"/>
        <v>0</v>
      </c>
      <c r="BW165" s="169">
        <f t="shared" si="131"/>
        <v>0</v>
      </c>
      <c r="BX165" s="169">
        <f t="shared" si="131"/>
        <v>0</v>
      </c>
      <c r="BY165" s="169">
        <f t="shared" si="131"/>
        <v>0</v>
      </c>
      <c r="BZ165" s="169">
        <f t="shared" si="131"/>
        <v>0</v>
      </c>
      <c r="CA165" s="169">
        <f t="shared" si="131"/>
        <v>0</v>
      </c>
      <c r="CB165" s="169">
        <f t="shared" si="132"/>
        <v>0</v>
      </c>
      <c r="CC165" s="169">
        <f t="shared" si="132"/>
        <v>0</v>
      </c>
      <c r="CD165" s="169">
        <f t="shared" si="132"/>
        <v>0</v>
      </c>
      <c r="CE165" s="169">
        <f t="shared" si="132"/>
        <v>0</v>
      </c>
      <c r="CF165" s="169">
        <f t="shared" si="132"/>
        <v>0</v>
      </c>
      <c r="CG165" s="169">
        <f t="shared" si="132"/>
        <v>0</v>
      </c>
      <c r="CH165" s="169">
        <f t="shared" si="132"/>
        <v>0</v>
      </c>
    </row>
    <row r="166" spans="3:86" s="36" customFormat="1" outlineLevel="1" x14ac:dyDescent="0.2">
      <c r="C166" s="38"/>
      <c r="E166" s="172"/>
      <c r="F166" s="61">
        <f>Ts_First_Fin_Yr-1+ROWS(F$139:F166)</f>
        <v>2051</v>
      </c>
      <c r="G166" s="160">
        <f t="shared" si="106"/>
        <v>15</v>
      </c>
      <c r="H166" s="171">
        <f t="shared" si="107"/>
        <v>0.4345205588239372</v>
      </c>
      <c r="I166" s="131">
        <f t="shared" si="108"/>
        <v>1E-14</v>
      </c>
      <c r="J166" s="169">
        <f t="shared" si="125"/>
        <v>0</v>
      </c>
      <c r="K166" s="169">
        <f t="shared" si="125"/>
        <v>0</v>
      </c>
      <c r="L166" s="169">
        <f t="shared" si="125"/>
        <v>0</v>
      </c>
      <c r="M166" s="169">
        <f t="shared" si="125"/>
        <v>0</v>
      </c>
      <c r="N166" s="169">
        <f t="shared" si="125"/>
        <v>0</v>
      </c>
      <c r="O166" s="169">
        <f t="shared" si="125"/>
        <v>0</v>
      </c>
      <c r="P166" s="169">
        <f t="shared" si="125"/>
        <v>0</v>
      </c>
      <c r="Q166" s="169">
        <f t="shared" si="125"/>
        <v>0</v>
      </c>
      <c r="R166" s="169">
        <f t="shared" si="125"/>
        <v>0</v>
      </c>
      <c r="S166" s="169">
        <f t="shared" si="125"/>
        <v>0</v>
      </c>
      <c r="T166" s="169">
        <f t="shared" si="126"/>
        <v>0</v>
      </c>
      <c r="U166" s="169">
        <f t="shared" si="126"/>
        <v>0</v>
      </c>
      <c r="V166" s="169">
        <f t="shared" si="126"/>
        <v>0</v>
      </c>
      <c r="W166" s="169">
        <f t="shared" si="126"/>
        <v>0</v>
      </c>
      <c r="X166" s="169">
        <f t="shared" si="126"/>
        <v>0</v>
      </c>
      <c r="Y166" s="169">
        <f t="shared" si="126"/>
        <v>0</v>
      </c>
      <c r="Z166" s="169">
        <f t="shared" si="126"/>
        <v>0</v>
      </c>
      <c r="AA166" s="169">
        <f t="shared" si="126"/>
        <v>0</v>
      </c>
      <c r="AB166" s="169">
        <f t="shared" si="126"/>
        <v>0</v>
      </c>
      <c r="AC166" s="169">
        <f t="shared" si="126"/>
        <v>0</v>
      </c>
      <c r="AD166" s="169">
        <f t="shared" si="127"/>
        <v>0</v>
      </c>
      <c r="AE166" s="169">
        <f t="shared" si="127"/>
        <v>0</v>
      </c>
      <c r="AF166" s="169">
        <f t="shared" si="127"/>
        <v>0</v>
      </c>
      <c r="AG166" s="169">
        <f t="shared" si="127"/>
        <v>0</v>
      </c>
      <c r="AH166" s="169">
        <f t="shared" si="127"/>
        <v>0</v>
      </c>
      <c r="AI166" s="169">
        <f t="shared" si="127"/>
        <v>0</v>
      </c>
      <c r="AJ166" s="169">
        <f t="shared" si="127"/>
        <v>0</v>
      </c>
      <c r="AK166" s="169">
        <f t="shared" si="127"/>
        <v>0</v>
      </c>
      <c r="AL166" s="169">
        <f t="shared" si="127"/>
        <v>2.899120928598968E-2</v>
      </c>
      <c r="AM166" s="169">
        <f t="shared" si="127"/>
        <v>2.8991209285989389E-2</v>
      </c>
      <c r="AN166" s="169">
        <f t="shared" si="128"/>
        <v>2.8991209285989094E-2</v>
      </c>
      <c r="AO166" s="169">
        <f t="shared" si="128"/>
        <v>2.8991209285988813E-2</v>
      </c>
      <c r="AP166" s="169">
        <f t="shared" si="128"/>
        <v>2.8991209285988521E-2</v>
      </c>
      <c r="AQ166" s="169">
        <f t="shared" si="128"/>
        <v>2.8991209285988227E-2</v>
      </c>
      <c r="AR166" s="169">
        <f t="shared" si="128"/>
        <v>2.8991209285987939E-2</v>
      </c>
      <c r="AS166" s="169">
        <f t="shared" si="128"/>
        <v>2.8991209285987654E-2</v>
      </c>
      <c r="AT166" s="169">
        <f t="shared" si="128"/>
        <v>2.8991209285987359E-2</v>
      </c>
      <c r="AU166" s="169">
        <f t="shared" si="128"/>
        <v>2.8991209285987068E-2</v>
      </c>
      <c r="AV166" s="169">
        <f t="shared" si="128"/>
        <v>2.8991209285986787E-2</v>
      </c>
      <c r="AW166" s="169">
        <f t="shared" si="128"/>
        <v>2.8991209285986488E-2</v>
      </c>
      <c r="AX166" s="169">
        <f t="shared" si="129"/>
        <v>2.89912092859862E-2</v>
      </c>
      <c r="AY166" s="169">
        <f t="shared" si="129"/>
        <v>2.8991209285985912E-2</v>
      </c>
      <c r="AZ166" s="169">
        <f t="shared" si="129"/>
        <v>2.8991209285985621E-2</v>
      </c>
      <c r="BA166" s="169">
        <f t="shared" si="129"/>
        <v>0</v>
      </c>
      <c r="BB166" s="169">
        <f t="shared" si="129"/>
        <v>0</v>
      </c>
      <c r="BC166" s="169">
        <f t="shared" si="129"/>
        <v>0</v>
      </c>
      <c r="BD166" s="169">
        <f t="shared" si="129"/>
        <v>0</v>
      </c>
      <c r="BE166" s="169">
        <f t="shared" si="129"/>
        <v>0</v>
      </c>
      <c r="BF166" s="169">
        <f t="shared" si="129"/>
        <v>0</v>
      </c>
      <c r="BG166" s="169">
        <f t="shared" si="129"/>
        <v>0</v>
      </c>
      <c r="BH166" s="169">
        <f t="shared" si="130"/>
        <v>0</v>
      </c>
      <c r="BI166" s="169">
        <f t="shared" si="130"/>
        <v>0</v>
      </c>
      <c r="BJ166" s="169">
        <f t="shared" si="130"/>
        <v>0</v>
      </c>
      <c r="BK166" s="169">
        <f t="shared" si="130"/>
        <v>0</v>
      </c>
      <c r="BL166" s="169">
        <f t="shared" si="130"/>
        <v>0</v>
      </c>
      <c r="BM166" s="169">
        <f t="shared" si="130"/>
        <v>0</v>
      </c>
      <c r="BN166" s="169">
        <f t="shared" si="130"/>
        <v>0</v>
      </c>
      <c r="BO166" s="169">
        <f t="shared" si="130"/>
        <v>0</v>
      </c>
      <c r="BP166" s="169">
        <f t="shared" si="130"/>
        <v>0</v>
      </c>
      <c r="BQ166" s="169">
        <f t="shared" si="130"/>
        <v>0</v>
      </c>
      <c r="BR166" s="169">
        <f t="shared" si="131"/>
        <v>0</v>
      </c>
      <c r="BS166" s="169">
        <f t="shared" si="131"/>
        <v>0</v>
      </c>
      <c r="BT166" s="169">
        <f t="shared" si="131"/>
        <v>0</v>
      </c>
      <c r="BU166" s="169">
        <f t="shared" si="131"/>
        <v>0</v>
      </c>
      <c r="BV166" s="169">
        <f t="shared" si="131"/>
        <v>0</v>
      </c>
      <c r="BW166" s="169">
        <f t="shared" si="131"/>
        <v>0</v>
      </c>
      <c r="BX166" s="169">
        <f t="shared" si="131"/>
        <v>0</v>
      </c>
      <c r="BY166" s="169">
        <f t="shared" si="131"/>
        <v>0</v>
      </c>
      <c r="BZ166" s="169">
        <f t="shared" si="131"/>
        <v>0</v>
      </c>
      <c r="CA166" s="169">
        <f t="shared" si="131"/>
        <v>0</v>
      </c>
      <c r="CB166" s="169">
        <f t="shared" si="132"/>
        <v>0</v>
      </c>
      <c r="CC166" s="169">
        <f t="shared" si="132"/>
        <v>0</v>
      </c>
      <c r="CD166" s="169">
        <f t="shared" si="132"/>
        <v>0</v>
      </c>
      <c r="CE166" s="169">
        <f t="shared" si="132"/>
        <v>0</v>
      </c>
      <c r="CF166" s="169">
        <f t="shared" si="132"/>
        <v>0</v>
      </c>
      <c r="CG166" s="169">
        <f t="shared" si="132"/>
        <v>0</v>
      </c>
      <c r="CH166" s="169">
        <f t="shared" si="132"/>
        <v>0</v>
      </c>
    </row>
    <row r="167" spans="3:86" s="36" customFormat="1" outlineLevel="1" x14ac:dyDescent="0.2">
      <c r="C167" s="38"/>
      <c r="E167" s="172"/>
      <c r="F167" s="61">
        <f>Ts_First_Fin_Yr-1+ROWS(F$139:F167)</f>
        <v>2052</v>
      </c>
      <c r="G167" s="160">
        <f t="shared" si="106"/>
        <v>15</v>
      </c>
      <c r="H167" s="171">
        <f t="shared" si="107"/>
        <v>0.45892016009601017</v>
      </c>
      <c r="I167" s="131">
        <f t="shared" si="108"/>
        <v>1E-14</v>
      </c>
      <c r="J167" s="169">
        <f t="shared" si="125"/>
        <v>0</v>
      </c>
      <c r="K167" s="169">
        <f t="shared" si="125"/>
        <v>0</v>
      </c>
      <c r="L167" s="169">
        <f t="shared" si="125"/>
        <v>0</v>
      </c>
      <c r="M167" s="169">
        <f t="shared" si="125"/>
        <v>0</v>
      </c>
      <c r="N167" s="169">
        <f t="shared" si="125"/>
        <v>0</v>
      </c>
      <c r="O167" s="169">
        <f t="shared" si="125"/>
        <v>0</v>
      </c>
      <c r="P167" s="169">
        <f t="shared" si="125"/>
        <v>0</v>
      </c>
      <c r="Q167" s="169">
        <f t="shared" si="125"/>
        <v>0</v>
      </c>
      <c r="R167" s="169">
        <f t="shared" si="125"/>
        <v>0</v>
      </c>
      <c r="S167" s="169">
        <f t="shared" si="125"/>
        <v>0</v>
      </c>
      <c r="T167" s="169">
        <f t="shared" si="126"/>
        <v>0</v>
      </c>
      <c r="U167" s="169">
        <f t="shared" si="126"/>
        <v>0</v>
      </c>
      <c r="V167" s="169">
        <f t="shared" si="126"/>
        <v>0</v>
      </c>
      <c r="W167" s="169">
        <f t="shared" si="126"/>
        <v>0</v>
      </c>
      <c r="X167" s="169">
        <f t="shared" si="126"/>
        <v>0</v>
      </c>
      <c r="Y167" s="169">
        <f t="shared" si="126"/>
        <v>0</v>
      </c>
      <c r="Z167" s="169">
        <f t="shared" si="126"/>
        <v>0</v>
      </c>
      <c r="AA167" s="169">
        <f t="shared" si="126"/>
        <v>0</v>
      </c>
      <c r="AB167" s="169">
        <f t="shared" si="126"/>
        <v>0</v>
      </c>
      <c r="AC167" s="169">
        <f t="shared" si="126"/>
        <v>0</v>
      </c>
      <c r="AD167" s="169">
        <f t="shared" si="127"/>
        <v>0</v>
      </c>
      <c r="AE167" s="169">
        <f t="shared" si="127"/>
        <v>0</v>
      </c>
      <c r="AF167" s="169">
        <f t="shared" si="127"/>
        <v>0</v>
      </c>
      <c r="AG167" s="169">
        <f t="shared" si="127"/>
        <v>0</v>
      </c>
      <c r="AH167" s="169">
        <f t="shared" si="127"/>
        <v>0</v>
      </c>
      <c r="AI167" s="169">
        <f t="shared" si="127"/>
        <v>0</v>
      </c>
      <c r="AJ167" s="169">
        <f t="shared" si="127"/>
        <v>0</v>
      </c>
      <c r="AK167" s="169">
        <f t="shared" si="127"/>
        <v>0</v>
      </c>
      <c r="AL167" s="169">
        <f t="shared" si="127"/>
        <v>0</v>
      </c>
      <c r="AM167" s="169">
        <f t="shared" si="127"/>
        <v>3.0619150548165924E-2</v>
      </c>
      <c r="AN167" s="169">
        <f t="shared" si="128"/>
        <v>3.0619150548165618E-2</v>
      </c>
      <c r="AO167" s="169">
        <f t="shared" si="128"/>
        <v>3.0619150548165306E-2</v>
      </c>
      <c r="AP167" s="169">
        <f t="shared" si="128"/>
        <v>3.0619150548165008E-2</v>
      </c>
      <c r="AQ167" s="169">
        <f t="shared" si="128"/>
        <v>3.0619150548164702E-2</v>
      </c>
      <c r="AR167" s="169">
        <f t="shared" si="128"/>
        <v>3.061915054816439E-2</v>
      </c>
      <c r="AS167" s="169">
        <f t="shared" si="128"/>
        <v>3.0619150548164085E-2</v>
      </c>
      <c r="AT167" s="169">
        <f t="shared" si="128"/>
        <v>3.0619150548163783E-2</v>
      </c>
      <c r="AU167" s="169">
        <f t="shared" si="128"/>
        <v>3.0619150548163471E-2</v>
      </c>
      <c r="AV167" s="169">
        <f t="shared" si="128"/>
        <v>3.0619150548163165E-2</v>
      </c>
      <c r="AW167" s="169">
        <f t="shared" si="128"/>
        <v>3.0619150548162867E-2</v>
      </c>
      <c r="AX167" s="169">
        <f t="shared" si="129"/>
        <v>3.0619150548162555E-2</v>
      </c>
      <c r="AY167" s="169">
        <f t="shared" si="129"/>
        <v>3.0619150548162249E-2</v>
      </c>
      <c r="AZ167" s="169">
        <f t="shared" si="129"/>
        <v>3.0619150548161944E-2</v>
      </c>
      <c r="BA167" s="169">
        <f t="shared" si="129"/>
        <v>3.0619150548161639E-2</v>
      </c>
      <c r="BB167" s="169">
        <f t="shared" si="129"/>
        <v>0</v>
      </c>
      <c r="BC167" s="169">
        <f t="shared" si="129"/>
        <v>0</v>
      </c>
      <c r="BD167" s="169">
        <f t="shared" si="129"/>
        <v>0</v>
      </c>
      <c r="BE167" s="169">
        <f t="shared" si="129"/>
        <v>0</v>
      </c>
      <c r="BF167" s="169">
        <f t="shared" si="129"/>
        <v>0</v>
      </c>
      <c r="BG167" s="169">
        <f t="shared" si="129"/>
        <v>0</v>
      </c>
      <c r="BH167" s="169">
        <f t="shared" si="130"/>
        <v>0</v>
      </c>
      <c r="BI167" s="169">
        <f t="shared" si="130"/>
        <v>0</v>
      </c>
      <c r="BJ167" s="169">
        <f t="shared" si="130"/>
        <v>0</v>
      </c>
      <c r="BK167" s="169">
        <f t="shared" si="130"/>
        <v>0</v>
      </c>
      <c r="BL167" s="169">
        <f t="shared" si="130"/>
        <v>0</v>
      </c>
      <c r="BM167" s="169">
        <f t="shared" si="130"/>
        <v>0</v>
      </c>
      <c r="BN167" s="169">
        <f t="shared" si="130"/>
        <v>0</v>
      </c>
      <c r="BO167" s="169">
        <f t="shared" si="130"/>
        <v>0</v>
      </c>
      <c r="BP167" s="169">
        <f t="shared" si="130"/>
        <v>0</v>
      </c>
      <c r="BQ167" s="169">
        <f t="shared" si="130"/>
        <v>0</v>
      </c>
      <c r="BR167" s="169">
        <f t="shared" si="131"/>
        <v>0</v>
      </c>
      <c r="BS167" s="169">
        <f t="shared" si="131"/>
        <v>0</v>
      </c>
      <c r="BT167" s="169">
        <f t="shared" si="131"/>
        <v>0</v>
      </c>
      <c r="BU167" s="169">
        <f t="shared" si="131"/>
        <v>0</v>
      </c>
      <c r="BV167" s="169">
        <f t="shared" si="131"/>
        <v>0</v>
      </c>
      <c r="BW167" s="169">
        <f t="shared" si="131"/>
        <v>0</v>
      </c>
      <c r="BX167" s="169">
        <f t="shared" si="131"/>
        <v>0</v>
      </c>
      <c r="BY167" s="169">
        <f t="shared" si="131"/>
        <v>0</v>
      </c>
      <c r="BZ167" s="169">
        <f t="shared" si="131"/>
        <v>0</v>
      </c>
      <c r="CA167" s="169">
        <f t="shared" si="131"/>
        <v>0</v>
      </c>
      <c r="CB167" s="169">
        <f t="shared" si="132"/>
        <v>0</v>
      </c>
      <c r="CC167" s="169">
        <f t="shared" si="132"/>
        <v>0</v>
      </c>
      <c r="CD167" s="169">
        <f t="shared" si="132"/>
        <v>0</v>
      </c>
      <c r="CE167" s="169">
        <f t="shared" si="132"/>
        <v>0</v>
      </c>
      <c r="CF167" s="169">
        <f t="shared" si="132"/>
        <v>0</v>
      </c>
      <c r="CG167" s="169">
        <f t="shared" si="132"/>
        <v>0</v>
      </c>
      <c r="CH167" s="169">
        <f t="shared" si="132"/>
        <v>0</v>
      </c>
    </row>
    <row r="168" spans="3:86" s="36" customFormat="1" outlineLevel="1" x14ac:dyDescent="0.2">
      <c r="C168" s="38"/>
      <c r="E168" s="172"/>
      <c r="F168" s="61">
        <f>Ts_First_Fin_Yr-1+ROWS(F$139:F168)</f>
        <v>2053</v>
      </c>
      <c r="G168" s="160">
        <f t="shared" si="106"/>
        <v>15</v>
      </c>
      <c r="H168" s="171">
        <f t="shared" si="107"/>
        <v>0.41998462615121296</v>
      </c>
      <c r="I168" s="131">
        <f t="shared" si="108"/>
        <v>1E-14</v>
      </c>
      <c r="J168" s="169">
        <f t="shared" si="125"/>
        <v>0</v>
      </c>
      <c r="K168" s="169">
        <f t="shared" si="125"/>
        <v>0</v>
      </c>
      <c r="L168" s="169">
        <f t="shared" si="125"/>
        <v>0</v>
      </c>
      <c r="M168" s="169">
        <f t="shared" si="125"/>
        <v>0</v>
      </c>
      <c r="N168" s="169">
        <f t="shared" si="125"/>
        <v>0</v>
      </c>
      <c r="O168" s="169">
        <f t="shared" si="125"/>
        <v>0</v>
      </c>
      <c r="P168" s="169">
        <f t="shared" si="125"/>
        <v>0</v>
      </c>
      <c r="Q168" s="169">
        <f t="shared" si="125"/>
        <v>0</v>
      </c>
      <c r="R168" s="169">
        <f t="shared" si="125"/>
        <v>0</v>
      </c>
      <c r="S168" s="169">
        <f t="shared" si="125"/>
        <v>0</v>
      </c>
      <c r="T168" s="169">
        <f t="shared" si="126"/>
        <v>0</v>
      </c>
      <c r="U168" s="169">
        <f t="shared" si="126"/>
        <v>0</v>
      </c>
      <c r="V168" s="169">
        <f t="shared" si="126"/>
        <v>0</v>
      </c>
      <c r="W168" s="169">
        <f t="shared" si="126"/>
        <v>0</v>
      </c>
      <c r="X168" s="169">
        <f t="shared" si="126"/>
        <v>0</v>
      </c>
      <c r="Y168" s="169">
        <f t="shared" si="126"/>
        <v>0</v>
      </c>
      <c r="Z168" s="169">
        <f t="shared" si="126"/>
        <v>0</v>
      </c>
      <c r="AA168" s="169">
        <f t="shared" si="126"/>
        <v>0</v>
      </c>
      <c r="AB168" s="169">
        <f t="shared" si="126"/>
        <v>0</v>
      </c>
      <c r="AC168" s="169">
        <f t="shared" si="126"/>
        <v>0</v>
      </c>
      <c r="AD168" s="169">
        <f t="shared" si="127"/>
        <v>0</v>
      </c>
      <c r="AE168" s="169">
        <f t="shared" si="127"/>
        <v>0</v>
      </c>
      <c r="AF168" s="169">
        <f t="shared" si="127"/>
        <v>0</v>
      </c>
      <c r="AG168" s="169">
        <f t="shared" si="127"/>
        <v>0</v>
      </c>
      <c r="AH168" s="169">
        <f t="shared" si="127"/>
        <v>0</v>
      </c>
      <c r="AI168" s="169">
        <f t="shared" si="127"/>
        <v>0</v>
      </c>
      <c r="AJ168" s="169">
        <f t="shared" si="127"/>
        <v>0</v>
      </c>
      <c r="AK168" s="169">
        <f t="shared" si="127"/>
        <v>0</v>
      </c>
      <c r="AL168" s="169">
        <f t="shared" si="127"/>
        <v>0</v>
      </c>
      <c r="AM168" s="169">
        <f t="shared" si="127"/>
        <v>0</v>
      </c>
      <c r="AN168" s="169">
        <f t="shared" si="128"/>
        <v>2.8021371938310221E-2</v>
      </c>
      <c r="AO168" s="169">
        <f t="shared" si="128"/>
        <v>2.802137193830994E-2</v>
      </c>
      <c r="AP168" s="169">
        <f t="shared" si="128"/>
        <v>2.8021371938309655E-2</v>
      </c>
      <c r="AQ168" s="169">
        <f t="shared" si="128"/>
        <v>2.8021371938309381E-2</v>
      </c>
      <c r="AR168" s="169">
        <f t="shared" si="128"/>
        <v>2.80213719383091E-2</v>
      </c>
      <c r="AS168" s="169">
        <f t="shared" si="128"/>
        <v>2.8021371938308816E-2</v>
      </c>
      <c r="AT168" s="169">
        <f t="shared" si="128"/>
        <v>2.8021371938308535E-2</v>
      </c>
      <c r="AU168" s="169">
        <f t="shared" si="128"/>
        <v>2.8021371938308261E-2</v>
      </c>
      <c r="AV168" s="169">
        <f t="shared" si="128"/>
        <v>2.8021371938307976E-2</v>
      </c>
      <c r="AW168" s="169">
        <f t="shared" si="128"/>
        <v>2.8021371938307695E-2</v>
      </c>
      <c r="AX168" s="169">
        <f t="shared" si="129"/>
        <v>2.8021371938307421E-2</v>
      </c>
      <c r="AY168" s="169">
        <f t="shared" si="129"/>
        <v>2.8021371938307137E-2</v>
      </c>
      <c r="AZ168" s="169">
        <f t="shared" si="129"/>
        <v>2.8021371938306856E-2</v>
      </c>
      <c r="BA168" s="169">
        <f t="shared" si="129"/>
        <v>2.8021371938306578E-2</v>
      </c>
      <c r="BB168" s="169">
        <f t="shared" si="129"/>
        <v>2.8021371938306297E-2</v>
      </c>
      <c r="BC168" s="169">
        <f t="shared" si="129"/>
        <v>0</v>
      </c>
      <c r="BD168" s="169">
        <f t="shared" si="129"/>
        <v>0</v>
      </c>
      <c r="BE168" s="169">
        <f t="shared" si="129"/>
        <v>0</v>
      </c>
      <c r="BF168" s="169">
        <f t="shared" si="129"/>
        <v>0</v>
      </c>
      <c r="BG168" s="169">
        <f t="shared" si="129"/>
        <v>0</v>
      </c>
      <c r="BH168" s="169">
        <f t="shared" si="130"/>
        <v>0</v>
      </c>
      <c r="BI168" s="169">
        <f t="shared" si="130"/>
        <v>0</v>
      </c>
      <c r="BJ168" s="169">
        <f t="shared" si="130"/>
        <v>0</v>
      </c>
      <c r="BK168" s="169">
        <f t="shared" si="130"/>
        <v>0</v>
      </c>
      <c r="BL168" s="169">
        <f t="shared" si="130"/>
        <v>0</v>
      </c>
      <c r="BM168" s="169">
        <f t="shared" si="130"/>
        <v>0</v>
      </c>
      <c r="BN168" s="169">
        <f t="shared" si="130"/>
        <v>0</v>
      </c>
      <c r="BO168" s="169">
        <f t="shared" si="130"/>
        <v>0</v>
      </c>
      <c r="BP168" s="169">
        <f t="shared" si="130"/>
        <v>0</v>
      </c>
      <c r="BQ168" s="169">
        <f t="shared" si="130"/>
        <v>0</v>
      </c>
      <c r="BR168" s="169">
        <f t="shared" si="131"/>
        <v>0</v>
      </c>
      <c r="BS168" s="169">
        <f t="shared" si="131"/>
        <v>0</v>
      </c>
      <c r="BT168" s="169">
        <f t="shared" si="131"/>
        <v>0</v>
      </c>
      <c r="BU168" s="169">
        <f t="shared" si="131"/>
        <v>0</v>
      </c>
      <c r="BV168" s="169">
        <f t="shared" si="131"/>
        <v>0</v>
      </c>
      <c r="BW168" s="169">
        <f t="shared" si="131"/>
        <v>0</v>
      </c>
      <c r="BX168" s="169">
        <f t="shared" si="131"/>
        <v>0</v>
      </c>
      <c r="BY168" s="169">
        <f t="shared" si="131"/>
        <v>0</v>
      </c>
      <c r="BZ168" s="169">
        <f t="shared" si="131"/>
        <v>0</v>
      </c>
      <c r="CA168" s="169">
        <f t="shared" si="131"/>
        <v>0</v>
      </c>
      <c r="CB168" s="169">
        <f t="shared" si="132"/>
        <v>0</v>
      </c>
      <c r="CC168" s="169">
        <f t="shared" si="132"/>
        <v>0</v>
      </c>
      <c r="CD168" s="169">
        <f t="shared" si="132"/>
        <v>0</v>
      </c>
      <c r="CE168" s="169">
        <f t="shared" si="132"/>
        <v>0</v>
      </c>
      <c r="CF168" s="169">
        <f t="shared" si="132"/>
        <v>0</v>
      </c>
      <c r="CG168" s="169">
        <f t="shared" si="132"/>
        <v>0</v>
      </c>
      <c r="CH168" s="169">
        <f t="shared" si="132"/>
        <v>0</v>
      </c>
    </row>
    <row r="169" spans="3:86" s="36" customFormat="1" outlineLevel="1" x14ac:dyDescent="0.2">
      <c r="C169" s="38"/>
      <c r="E169" s="172"/>
      <c r="F169" s="61">
        <f>Ts_First_Fin_Yr-1+ROWS(F$139:F169)</f>
        <v>2054</v>
      </c>
      <c r="G169" s="160">
        <f t="shared" si="106"/>
        <v>15</v>
      </c>
      <c r="H169" s="171">
        <f t="shared" si="107"/>
        <v>0.4319248565609507</v>
      </c>
      <c r="I169" s="131">
        <f t="shared" si="108"/>
        <v>1E-14</v>
      </c>
      <c r="J169" s="169">
        <f t="shared" ref="J169:S178" si="133">IF($F169&gt;=J$9,0,IF(J$9&lt;=($F169+$G169),(1-$I169)^(J$9-$F169-1)*$I169/(1-(1-$I169)^$G169),0)*$H169)</f>
        <v>0</v>
      </c>
      <c r="K169" s="169">
        <f t="shared" si="133"/>
        <v>0</v>
      </c>
      <c r="L169" s="169">
        <f t="shared" si="133"/>
        <v>0</v>
      </c>
      <c r="M169" s="169">
        <f t="shared" si="133"/>
        <v>0</v>
      </c>
      <c r="N169" s="169">
        <f t="shared" si="133"/>
        <v>0</v>
      </c>
      <c r="O169" s="169">
        <f t="shared" si="133"/>
        <v>0</v>
      </c>
      <c r="P169" s="169">
        <f t="shared" si="133"/>
        <v>0</v>
      </c>
      <c r="Q169" s="169">
        <f t="shared" si="133"/>
        <v>0</v>
      </c>
      <c r="R169" s="169">
        <f t="shared" si="133"/>
        <v>0</v>
      </c>
      <c r="S169" s="169">
        <f t="shared" si="133"/>
        <v>0</v>
      </c>
      <c r="T169" s="169">
        <f t="shared" ref="T169:AC178" si="134">IF($F169&gt;=T$9,0,IF(T$9&lt;=($F169+$G169),(1-$I169)^(T$9-$F169-1)*$I169/(1-(1-$I169)^$G169),0)*$H169)</f>
        <v>0</v>
      </c>
      <c r="U169" s="169">
        <f t="shared" si="134"/>
        <v>0</v>
      </c>
      <c r="V169" s="169">
        <f t="shared" si="134"/>
        <v>0</v>
      </c>
      <c r="W169" s="169">
        <f t="shared" si="134"/>
        <v>0</v>
      </c>
      <c r="X169" s="169">
        <f t="shared" si="134"/>
        <v>0</v>
      </c>
      <c r="Y169" s="169">
        <f t="shared" si="134"/>
        <v>0</v>
      </c>
      <c r="Z169" s="169">
        <f t="shared" si="134"/>
        <v>0</v>
      </c>
      <c r="AA169" s="169">
        <f t="shared" si="134"/>
        <v>0</v>
      </c>
      <c r="AB169" s="169">
        <f t="shared" si="134"/>
        <v>0</v>
      </c>
      <c r="AC169" s="169">
        <f t="shared" si="134"/>
        <v>0</v>
      </c>
      <c r="AD169" s="169">
        <f t="shared" ref="AD169:AM178" si="135">IF($F169&gt;=AD$9,0,IF(AD$9&lt;=($F169+$G169),(1-$I169)^(AD$9-$F169-1)*$I169/(1-(1-$I169)^$G169),0)*$H169)</f>
        <v>0</v>
      </c>
      <c r="AE169" s="169">
        <f t="shared" si="135"/>
        <v>0</v>
      </c>
      <c r="AF169" s="169">
        <f t="shared" si="135"/>
        <v>0</v>
      </c>
      <c r="AG169" s="169">
        <f t="shared" si="135"/>
        <v>0</v>
      </c>
      <c r="AH169" s="169">
        <f t="shared" si="135"/>
        <v>0</v>
      </c>
      <c r="AI169" s="169">
        <f t="shared" si="135"/>
        <v>0</v>
      </c>
      <c r="AJ169" s="169">
        <f t="shared" si="135"/>
        <v>0</v>
      </c>
      <c r="AK169" s="169">
        <f t="shared" si="135"/>
        <v>0</v>
      </c>
      <c r="AL169" s="169">
        <f t="shared" si="135"/>
        <v>0</v>
      </c>
      <c r="AM169" s="169">
        <f t="shared" si="135"/>
        <v>0</v>
      </c>
      <c r="AN169" s="169">
        <f t="shared" ref="AN169:AW178" si="136">IF($F169&gt;=AN$9,0,IF(AN$9&lt;=($F169+$G169),(1-$I169)^(AN$9-$F169-1)*$I169/(1-(1-$I169)^$G169),0)*$H169)</f>
        <v>0</v>
      </c>
      <c r="AO169" s="169">
        <f t="shared" si="136"/>
        <v>2.8818024045332631E-2</v>
      </c>
      <c r="AP169" s="169">
        <f t="shared" si="136"/>
        <v>2.8818024045332343E-2</v>
      </c>
      <c r="AQ169" s="169">
        <f t="shared" si="136"/>
        <v>2.8818024045332052E-2</v>
      </c>
      <c r="AR169" s="169">
        <f t="shared" si="136"/>
        <v>2.8818024045331767E-2</v>
      </c>
      <c r="AS169" s="169">
        <f t="shared" si="136"/>
        <v>2.8818024045331479E-2</v>
      </c>
      <c r="AT169" s="169">
        <f t="shared" si="136"/>
        <v>2.8818024045331188E-2</v>
      </c>
      <c r="AU169" s="169">
        <f t="shared" si="136"/>
        <v>2.88180240453309E-2</v>
      </c>
      <c r="AV169" s="169">
        <f t="shared" si="136"/>
        <v>2.8818024045330619E-2</v>
      </c>
      <c r="AW169" s="169">
        <f t="shared" si="136"/>
        <v>2.8818024045330324E-2</v>
      </c>
      <c r="AX169" s="169">
        <f t="shared" ref="AX169:BG178" si="137">IF($F169&gt;=AX$9,0,IF(AX$9&lt;=($F169+$G169),(1-$I169)^(AX$9-$F169-1)*$I169/(1-(1-$I169)^$G169),0)*$H169)</f>
        <v>2.8818024045330036E-2</v>
      </c>
      <c r="AY169" s="169">
        <f t="shared" si="137"/>
        <v>2.8818024045329755E-2</v>
      </c>
      <c r="AZ169" s="169">
        <f t="shared" si="137"/>
        <v>2.881802404532946E-2</v>
      </c>
      <c r="BA169" s="169">
        <f t="shared" si="137"/>
        <v>2.8818024045329172E-2</v>
      </c>
      <c r="BB169" s="169">
        <f t="shared" si="137"/>
        <v>2.8818024045328884E-2</v>
      </c>
      <c r="BC169" s="169">
        <f t="shared" si="137"/>
        <v>2.8818024045328596E-2</v>
      </c>
      <c r="BD169" s="169">
        <f t="shared" si="137"/>
        <v>0</v>
      </c>
      <c r="BE169" s="169">
        <f t="shared" si="137"/>
        <v>0</v>
      </c>
      <c r="BF169" s="169">
        <f t="shared" si="137"/>
        <v>0</v>
      </c>
      <c r="BG169" s="169">
        <f t="shared" si="137"/>
        <v>0</v>
      </c>
      <c r="BH169" s="169">
        <f t="shared" ref="BH169:BQ178" si="138">IF($F169&gt;=BH$9,0,IF(BH$9&lt;=($F169+$G169),(1-$I169)^(BH$9-$F169-1)*$I169/(1-(1-$I169)^$G169),0)*$H169)</f>
        <v>0</v>
      </c>
      <c r="BI169" s="169">
        <f t="shared" si="138"/>
        <v>0</v>
      </c>
      <c r="BJ169" s="169">
        <f t="shared" si="138"/>
        <v>0</v>
      </c>
      <c r="BK169" s="169">
        <f t="shared" si="138"/>
        <v>0</v>
      </c>
      <c r="BL169" s="169">
        <f t="shared" si="138"/>
        <v>0</v>
      </c>
      <c r="BM169" s="169">
        <f t="shared" si="138"/>
        <v>0</v>
      </c>
      <c r="BN169" s="169">
        <f t="shared" si="138"/>
        <v>0</v>
      </c>
      <c r="BO169" s="169">
        <f t="shared" si="138"/>
        <v>0</v>
      </c>
      <c r="BP169" s="169">
        <f t="shared" si="138"/>
        <v>0</v>
      </c>
      <c r="BQ169" s="169">
        <f t="shared" si="138"/>
        <v>0</v>
      </c>
      <c r="BR169" s="169">
        <f t="shared" ref="BR169:CA178" si="139">IF($F169&gt;=BR$9,0,IF(BR$9&lt;=($F169+$G169),(1-$I169)^(BR$9-$F169-1)*$I169/(1-(1-$I169)^$G169),0)*$H169)</f>
        <v>0</v>
      </c>
      <c r="BS169" s="169">
        <f t="shared" si="139"/>
        <v>0</v>
      </c>
      <c r="BT169" s="169">
        <f t="shared" si="139"/>
        <v>0</v>
      </c>
      <c r="BU169" s="169">
        <f t="shared" si="139"/>
        <v>0</v>
      </c>
      <c r="BV169" s="169">
        <f t="shared" si="139"/>
        <v>0</v>
      </c>
      <c r="BW169" s="169">
        <f t="shared" si="139"/>
        <v>0</v>
      </c>
      <c r="BX169" s="169">
        <f t="shared" si="139"/>
        <v>0</v>
      </c>
      <c r="BY169" s="169">
        <f t="shared" si="139"/>
        <v>0</v>
      </c>
      <c r="BZ169" s="169">
        <f t="shared" si="139"/>
        <v>0</v>
      </c>
      <c r="CA169" s="169">
        <f t="shared" si="139"/>
        <v>0</v>
      </c>
      <c r="CB169" s="169">
        <f t="shared" ref="CB169:CH178" si="140">IF($F169&gt;=CB$9,0,IF(CB$9&lt;=($F169+$G169),(1-$I169)^(CB$9-$F169-1)*$I169/(1-(1-$I169)^$G169),0)*$H169)</f>
        <v>0</v>
      </c>
      <c r="CC169" s="169">
        <f t="shared" si="140"/>
        <v>0</v>
      </c>
      <c r="CD169" s="169">
        <f t="shared" si="140"/>
        <v>0</v>
      </c>
      <c r="CE169" s="169">
        <f t="shared" si="140"/>
        <v>0</v>
      </c>
      <c r="CF169" s="169">
        <f t="shared" si="140"/>
        <v>0</v>
      </c>
      <c r="CG169" s="169">
        <f t="shared" si="140"/>
        <v>0</v>
      </c>
      <c r="CH169" s="169">
        <f t="shared" si="140"/>
        <v>0</v>
      </c>
    </row>
    <row r="170" spans="3:86" s="36" customFormat="1" outlineLevel="1" x14ac:dyDescent="0.2">
      <c r="C170" s="38"/>
      <c r="E170" s="172"/>
      <c r="F170" s="61">
        <f>Ts_First_Fin_Yr-1+ROWS(F$139:F170)</f>
        <v>2055</v>
      </c>
      <c r="G170" s="160">
        <f t="shared" si="106"/>
        <v>15</v>
      </c>
      <c r="H170" s="171">
        <f t="shared" si="107"/>
        <v>0.44853735104406423</v>
      </c>
      <c r="I170" s="131">
        <f t="shared" si="108"/>
        <v>1E-14</v>
      </c>
      <c r="J170" s="169">
        <f t="shared" si="133"/>
        <v>0</v>
      </c>
      <c r="K170" s="169">
        <f t="shared" si="133"/>
        <v>0</v>
      </c>
      <c r="L170" s="169">
        <f t="shared" si="133"/>
        <v>0</v>
      </c>
      <c r="M170" s="169">
        <f t="shared" si="133"/>
        <v>0</v>
      </c>
      <c r="N170" s="169">
        <f t="shared" si="133"/>
        <v>0</v>
      </c>
      <c r="O170" s="169">
        <f t="shared" si="133"/>
        <v>0</v>
      </c>
      <c r="P170" s="169">
        <f t="shared" si="133"/>
        <v>0</v>
      </c>
      <c r="Q170" s="169">
        <f t="shared" si="133"/>
        <v>0</v>
      </c>
      <c r="R170" s="169">
        <f t="shared" si="133"/>
        <v>0</v>
      </c>
      <c r="S170" s="169">
        <f t="shared" si="133"/>
        <v>0</v>
      </c>
      <c r="T170" s="169">
        <f t="shared" si="134"/>
        <v>0</v>
      </c>
      <c r="U170" s="169">
        <f t="shared" si="134"/>
        <v>0</v>
      </c>
      <c r="V170" s="169">
        <f t="shared" si="134"/>
        <v>0</v>
      </c>
      <c r="W170" s="169">
        <f t="shared" si="134"/>
        <v>0</v>
      </c>
      <c r="X170" s="169">
        <f t="shared" si="134"/>
        <v>0</v>
      </c>
      <c r="Y170" s="169">
        <f t="shared" si="134"/>
        <v>0</v>
      </c>
      <c r="Z170" s="169">
        <f t="shared" si="134"/>
        <v>0</v>
      </c>
      <c r="AA170" s="169">
        <f t="shared" si="134"/>
        <v>0</v>
      </c>
      <c r="AB170" s="169">
        <f t="shared" si="134"/>
        <v>0</v>
      </c>
      <c r="AC170" s="169">
        <f t="shared" si="134"/>
        <v>0</v>
      </c>
      <c r="AD170" s="169">
        <f t="shared" si="135"/>
        <v>0</v>
      </c>
      <c r="AE170" s="169">
        <f t="shared" si="135"/>
        <v>0</v>
      </c>
      <c r="AF170" s="169">
        <f t="shared" si="135"/>
        <v>0</v>
      </c>
      <c r="AG170" s="169">
        <f t="shared" si="135"/>
        <v>0</v>
      </c>
      <c r="AH170" s="169">
        <f t="shared" si="135"/>
        <v>0</v>
      </c>
      <c r="AI170" s="169">
        <f t="shared" si="135"/>
        <v>0</v>
      </c>
      <c r="AJ170" s="169">
        <f t="shared" si="135"/>
        <v>0</v>
      </c>
      <c r="AK170" s="169">
        <f t="shared" si="135"/>
        <v>0</v>
      </c>
      <c r="AL170" s="169">
        <f t="shared" si="135"/>
        <v>0</v>
      </c>
      <c r="AM170" s="169">
        <f t="shared" si="135"/>
        <v>0</v>
      </c>
      <c r="AN170" s="169">
        <f t="shared" si="136"/>
        <v>0</v>
      </c>
      <c r="AO170" s="169">
        <f t="shared" si="136"/>
        <v>0</v>
      </c>
      <c r="AP170" s="169">
        <f t="shared" si="136"/>
        <v>2.9926409585537734E-2</v>
      </c>
      <c r="AQ170" s="169">
        <f t="shared" si="136"/>
        <v>2.9926409585537436E-2</v>
      </c>
      <c r="AR170" s="169">
        <f t="shared" si="136"/>
        <v>2.992640958553713E-2</v>
      </c>
      <c r="AS170" s="169">
        <f t="shared" si="136"/>
        <v>2.9926409585536839E-2</v>
      </c>
      <c r="AT170" s="169">
        <f t="shared" si="136"/>
        <v>2.992640958553654E-2</v>
      </c>
      <c r="AU170" s="169">
        <f t="shared" si="136"/>
        <v>2.9926409585536235E-2</v>
      </c>
      <c r="AV170" s="169">
        <f t="shared" si="136"/>
        <v>2.9926409585535937E-2</v>
      </c>
      <c r="AW170" s="169">
        <f t="shared" si="136"/>
        <v>2.9926409585535645E-2</v>
      </c>
      <c r="AX170" s="169">
        <f t="shared" si="137"/>
        <v>2.992640958553534E-2</v>
      </c>
      <c r="AY170" s="169">
        <f t="shared" si="137"/>
        <v>2.9926409585535042E-2</v>
      </c>
      <c r="AZ170" s="169">
        <f t="shared" si="137"/>
        <v>2.9926409585534747E-2</v>
      </c>
      <c r="BA170" s="169">
        <f t="shared" si="137"/>
        <v>2.9926409585534441E-2</v>
      </c>
      <c r="BB170" s="169">
        <f t="shared" si="137"/>
        <v>2.9926409585534143E-2</v>
      </c>
      <c r="BC170" s="169">
        <f t="shared" si="137"/>
        <v>2.9926409585533845E-2</v>
      </c>
      <c r="BD170" s="169">
        <f t="shared" si="137"/>
        <v>2.9926409585533546E-2</v>
      </c>
      <c r="BE170" s="169">
        <f t="shared" si="137"/>
        <v>0</v>
      </c>
      <c r="BF170" s="169">
        <f t="shared" si="137"/>
        <v>0</v>
      </c>
      <c r="BG170" s="169">
        <f t="shared" si="137"/>
        <v>0</v>
      </c>
      <c r="BH170" s="169">
        <f t="shared" si="138"/>
        <v>0</v>
      </c>
      <c r="BI170" s="169">
        <f t="shared" si="138"/>
        <v>0</v>
      </c>
      <c r="BJ170" s="169">
        <f t="shared" si="138"/>
        <v>0</v>
      </c>
      <c r="BK170" s="169">
        <f t="shared" si="138"/>
        <v>0</v>
      </c>
      <c r="BL170" s="169">
        <f t="shared" si="138"/>
        <v>0</v>
      </c>
      <c r="BM170" s="169">
        <f t="shared" si="138"/>
        <v>0</v>
      </c>
      <c r="BN170" s="169">
        <f t="shared" si="138"/>
        <v>0</v>
      </c>
      <c r="BO170" s="169">
        <f t="shared" si="138"/>
        <v>0</v>
      </c>
      <c r="BP170" s="169">
        <f t="shared" si="138"/>
        <v>0</v>
      </c>
      <c r="BQ170" s="169">
        <f t="shared" si="138"/>
        <v>0</v>
      </c>
      <c r="BR170" s="169">
        <f t="shared" si="139"/>
        <v>0</v>
      </c>
      <c r="BS170" s="169">
        <f t="shared" si="139"/>
        <v>0</v>
      </c>
      <c r="BT170" s="169">
        <f t="shared" si="139"/>
        <v>0</v>
      </c>
      <c r="BU170" s="169">
        <f t="shared" si="139"/>
        <v>0</v>
      </c>
      <c r="BV170" s="169">
        <f t="shared" si="139"/>
        <v>0</v>
      </c>
      <c r="BW170" s="169">
        <f t="shared" si="139"/>
        <v>0</v>
      </c>
      <c r="BX170" s="169">
        <f t="shared" si="139"/>
        <v>0</v>
      </c>
      <c r="BY170" s="169">
        <f t="shared" si="139"/>
        <v>0</v>
      </c>
      <c r="BZ170" s="169">
        <f t="shared" si="139"/>
        <v>0</v>
      </c>
      <c r="CA170" s="169">
        <f t="shared" si="139"/>
        <v>0</v>
      </c>
      <c r="CB170" s="169">
        <f t="shared" si="140"/>
        <v>0</v>
      </c>
      <c r="CC170" s="169">
        <f t="shared" si="140"/>
        <v>0</v>
      </c>
      <c r="CD170" s="169">
        <f t="shared" si="140"/>
        <v>0</v>
      </c>
      <c r="CE170" s="169">
        <f t="shared" si="140"/>
        <v>0</v>
      </c>
      <c r="CF170" s="169">
        <f t="shared" si="140"/>
        <v>0</v>
      </c>
      <c r="CG170" s="169">
        <f t="shared" si="140"/>
        <v>0</v>
      </c>
      <c r="CH170" s="169">
        <f t="shared" si="140"/>
        <v>0</v>
      </c>
    </row>
    <row r="171" spans="3:86" s="36" customFormat="1" outlineLevel="1" x14ac:dyDescent="0.2">
      <c r="C171" s="38"/>
      <c r="E171" s="172"/>
      <c r="F171" s="61">
        <f>Ts_First_Fin_Yr-1+ROWS(F$139:F171)</f>
        <v>2056</v>
      </c>
      <c r="G171" s="160">
        <f t="shared" ref="G171:G202" si="141">IF(OR(AND(F171&lt;=Ts_Last_Yr_Current_Fcast,IF(G$132=G$134,G$132)),AND(F171&gt;Ts_Last_Yr_Current_Fcast,IF(G$132=G$135,G$132))),G$131-F171+1,$G$125)</f>
        <v>15</v>
      </c>
      <c r="H171" s="171">
        <f t="shared" ref="H171:H202" si="142">INDEX($J$123:$CH$123,MATCH($F171,$J$9:$CH$9,0))</f>
        <v>0.46411156462198311</v>
      </c>
      <c r="I171" s="131">
        <f t="shared" ref="I171:I202" si="143">IF(F171&lt;=Ts_Last_Yr_Current_Fcast,$G$129,$G$130)*$G$127*$G$126+Ts_Min_Shape_Factor</f>
        <v>1E-14</v>
      </c>
      <c r="J171" s="169">
        <f t="shared" si="133"/>
        <v>0</v>
      </c>
      <c r="K171" s="169">
        <f t="shared" si="133"/>
        <v>0</v>
      </c>
      <c r="L171" s="169">
        <f t="shared" si="133"/>
        <v>0</v>
      </c>
      <c r="M171" s="169">
        <f t="shared" si="133"/>
        <v>0</v>
      </c>
      <c r="N171" s="169">
        <f t="shared" si="133"/>
        <v>0</v>
      </c>
      <c r="O171" s="169">
        <f t="shared" si="133"/>
        <v>0</v>
      </c>
      <c r="P171" s="169">
        <f t="shared" si="133"/>
        <v>0</v>
      </c>
      <c r="Q171" s="169">
        <f t="shared" si="133"/>
        <v>0</v>
      </c>
      <c r="R171" s="169">
        <f t="shared" si="133"/>
        <v>0</v>
      </c>
      <c r="S171" s="169">
        <f t="shared" si="133"/>
        <v>0</v>
      </c>
      <c r="T171" s="169">
        <f t="shared" si="134"/>
        <v>0</v>
      </c>
      <c r="U171" s="169">
        <f t="shared" si="134"/>
        <v>0</v>
      </c>
      <c r="V171" s="169">
        <f t="shared" si="134"/>
        <v>0</v>
      </c>
      <c r="W171" s="169">
        <f t="shared" si="134"/>
        <v>0</v>
      </c>
      <c r="X171" s="169">
        <f t="shared" si="134"/>
        <v>0</v>
      </c>
      <c r="Y171" s="169">
        <f t="shared" si="134"/>
        <v>0</v>
      </c>
      <c r="Z171" s="169">
        <f t="shared" si="134"/>
        <v>0</v>
      </c>
      <c r="AA171" s="169">
        <f t="shared" si="134"/>
        <v>0</v>
      </c>
      <c r="AB171" s="169">
        <f t="shared" si="134"/>
        <v>0</v>
      </c>
      <c r="AC171" s="169">
        <f t="shared" si="134"/>
        <v>0</v>
      </c>
      <c r="AD171" s="169">
        <f t="shared" si="135"/>
        <v>0</v>
      </c>
      <c r="AE171" s="169">
        <f t="shared" si="135"/>
        <v>0</v>
      </c>
      <c r="AF171" s="169">
        <f t="shared" si="135"/>
        <v>0</v>
      </c>
      <c r="AG171" s="169">
        <f t="shared" si="135"/>
        <v>0</v>
      </c>
      <c r="AH171" s="169">
        <f t="shared" si="135"/>
        <v>0</v>
      </c>
      <c r="AI171" s="169">
        <f t="shared" si="135"/>
        <v>0</v>
      </c>
      <c r="AJ171" s="169">
        <f t="shared" si="135"/>
        <v>0</v>
      </c>
      <c r="AK171" s="169">
        <f t="shared" si="135"/>
        <v>0</v>
      </c>
      <c r="AL171" s="169">
        <f t="shared" si="135"/>
        <v>0</v>
      </c>
      <c r="AM171" s="169">
        <f t="shared" si="135"/>
        <v>0</v>
      </c>
      <c r="AN171" s="169">
        <f t="shared" si="136"/>
        <v>0</v>
      </c>
      <c r="AO171" s="169">
        <f t="shared" si="136"/>
        <v>0</v>
      </c>
      <c r="AP171" s="169">
        <f t="shared" si="136"/>
        <v>0</v>
      </c>
      <c r="AQ171" s="169">
        <f t="shared" si="136"/>
        <v>3.0965521029480018E-2</v>
      </c>
      <c r="AR171" s="169">
        <f t="shared" si="136"/>
        <v>3.0965521029479706E-2</v>
      </c>
      <c r="AS171" s="169">
        <f t="shared" si="136"/>
        <v>3.096552102947939E-2</v>
      </c>
      <c r="AT171" s="169">
        <f t="shared" si="136"/>
        <v>3.0965521029479089E-2</v>
      </c>
      <c r="AU171" s="169">
        <f t="shared" si="136"/>
        <v>3.096552102947878E-2</v>
      </c>
      <c r="AV171" s="169">
        <f t="shared" si="136"/>
        <v>3.0965521029478464E-2</v>
      </c>
      <c r="AW171" s="169">
        <f t="shared" si="136"/>
        <v>3.0965521029478155E-2</v>
      </c>
      <c r="AX171" s="169">
        <f t="shared" si="137"/>
        <v>3.0965521029477854E-2</v>
      </c>
      <c r="AY171" s="169">
        <f t="shared" si="137"/>
        <v>3.0965521029477538E-2</v>
      </c>
      <c r="AZ171" s="169">
        <f t="shared" si="137"/>
        <v>3.0965521029477229E-2</v>
      </c>
      <c r="BA171" s="169">
        <f t="shared" si="137"/>
        <v>3.0965521029476924E-2</v>
      </c>
      <c r="BB171" s="169">
        <f t="shared" si="137"/>
        <v>3.0965521029476608E-2</v>
      </c>
      <c r="BC171" s="169">
        <f t="shared" si="137"/>
        <v>3.0965521029476299E-2</v>
      </c>
      <c r="BD171" s="169">
        <f t="shared" si="137"/>
        <v>3.096552102947599E-2</v>
      </c>
      <c r="BE171" s="169">
        <f t="shared" si="137"/>
        <v>3.0965521029475682E-2</v>
      </c>
      <c r="BF171" s="169">
        <f t="shared" si="137"/>
        <v>0</v>
      </c>
      <c r="BG171" s="169">
        <f t="shared" si="137"/>
        <v>0</v>
      </c>
      <c r="BH171" s="169">
        <f t="shared" si="138"/>
        <v>0</v>
      </c>
      <c r="BI171" s="169">
        <f t="shared" si="138"/>
        <v>0</v>
      </c>
      <c r="BJ171" s="169">
        <f t="shared" si="138"/>
        <v>0</v>
      </c>
      <c r="BK171" s="169">
        <f t="shared" si="138"/>
        <v>0</v>
      </c>
      <c r="BL171" s="169">
        <f t="shared" si="138"/>
        <v>0</v>
      </c>
      <c r="BM171" s="169">
        <f t="shared" si="138"/>
        <v>0</v>
      </c>
      <c r="BN171" s="169">
        <f t="shared" si="138"/>
        <v>0</v>
      </c>
      <c r="BO171" s="169">
        <f t="shared" si="138"/>
        <v>0</v>
      </c>
      <c r="BP171" s="169">
        <f t="shared" si="138"/>
        <v>0</v>
      </c>
      <c r="BQ171" s="169">
        <f t="shared" si="138"/>
        <v>0</v>
      </c>
      <c r="BR171" s="169">
        <f t="shared" si="139"/>
        <v>0</v>
      </c>
      <c r="BS171" s="169">
        <f t="shared" si="139"/>
        <v>0</v>
      </c>
      <c r="BT171" s="169">
        <f t="shared" si="139"/>
        <v>0</v>
      </c>
      <c r="BU171" s="169">
        <f t="shared" si="139"/>
        <v>0</v>
      </c>
      <c r="BV171" s="169">
        <f t="shared" si="139"/>
        <v>0</v>
      </c>
      <c r="BW171" s="169">
        <f t="shared" si="139"/>
        <v>0</v>
      </c>
      <c r="BX171" s="169">
        <f t="shared" si="139"/>
        <v>0</v>
      </c>
      <c r="BY171" s="169">
        <f t="shared" si="139"/>
        <v>0</v>
      </c>
      <c r="BZ171" s="169">
        <f t="shared" si="139"/>
        <v>0</v>
      </c>
      <c r="CA171" s="169">
        <f t="shared" si="139"/>
        <v>0</v>
      </c>
      <c r="CB171" s="169">
        <f t="shared" si="140"/>
        <v>0</v>
      </c>
      <c r="CC171" s="169">
        <f t="shared" si="140"/>
        <v>0</v>
      </c>
      <c r="CD171" s="169">
        <f t="shared" si="140"/>
        <v>0</v>
      </c>
      <c r="CE171" s="169">
        <f t="shared" si="140"/>
        <v>0</v>
      </c>
      <c r="CF171" s="169">
        <f t="shared" si="140"/>
        <v>0</v>
      </c>
      <c r="CG171" s="169">
        <f t="shared" si="140"/>
        <v>0</v>
      </c>
      <c r="CH171" s="169">
        <f t="shared" si="140"/>
        <v>0</v>
      </c>
    </row>
    <row r="172" spans="3:86" s="36" customFormat="1" outlineLevel="1" x14ac:dyDescent="0.2">
      <c r="C172" s="38"/>
      <c r="E172" s="172"/>
      <c r="F172" s="61">
        <f>Ts_First_Fin_Yr-1+ROWS(F$139:F172)</f>
        <v>2057</v>
      </c>
      <c r="G172" s="160">
        <f t="shared" si="141"/>
        <v>15</v>
      </c>
      <c r="H172" s="171">
        <f t="shared" si="142"/>
        <v>0.47760921638951281</v>
      </c>
      <c r="I172" s="131">
        <f t="shared" si="143"/>
        <v>1E-14</v>
      </c>
      <c r="J172" s="169">
        <f t="shared" si="133"/>
        <v>0</v>
      </c>
      <c r="K172" s="169">
        <f t="shared" si="133"/>
        <v>0</v>
      </c>
      <c r="L172" s="169">
        <f t="shared" si="133"/>
        <v>0</v>
      </c>
      <c r="M172" s="169">
        <f t="shared" si="133"/>
        <v>0</v>
      </c>
      <c r="N172" s="169">
        <f t="shared" si="133"/>
        <v>0</v>
      </c>
      <c r="O172" s="169">
        <f t="shared" si="133"/>
        <v>0</v>
      </c>
      <c r="P172" s="169">
        <f t="shared" si="133"/>
        <v>0</v>
      </c>
      <c r="Q172" s="169">
        <f t="shared" si="133"/>
        <v>0</v>
      </c>
      <c r="R172" s="169">
        <f t="shared" si="133"/>
        <v>0</v>
      </c>
      <c r="S172" s="169">
        <f t="shared" si="133"/>
        <v>0</v>
      </c>
      <c r="T172" s="169">
        <f t="shared" si="134"/>
        <v>0</v>
      </c>
      <c r="U172" s="169">
        <f t="shared" si="134"/>
        <v>0</v>
      </c>
      <c r="V172" s="169">
        <f t="shared" si="134"/>
        <v>0</v>
      </c>
      <c r="W172" s="169">
        <f t="shared" si="134"/>
        <v>0</v>
      </c>
      <c r="X172" s="169">
        <f t="shared" si="134"/>
        <v>0</v>
      </c>
      <c r="Y172" s="169">
        <f t="shared" si="134"/>
        <v>0</v>
      </c>
      <c r="Z172" s="169">
        <f t="shared" si="134"/>
        <v>0</v>
      </c>
      <c r="AA172" s="169">
        <f t="shared" si="134"/>
        <v>0</v>
      </c>
      <c r="AB172" s="169">
        <f t="shared" si="134"/>
        <v>0</v>
      </c>
      <c r="AC172" s="169">
        <f t="shared" si="134"/>
        <v>0</v>
      </c>
      <c r="AD172" s="169">
        <f t="shared" si="135"/>
        <v>0</v>
      </c>
      <c r="AE172" s="169">
        <f t="shared" si="135"/>
        <v>0</v>
      </c>
      <c r="AF172" s="169">
        <f t="shared" si="135"/>
        <v>0</v>
      </c>
      <c r="AG172" s="169">
        <f t="shared" si="135"/>
        <v>0</v>
      </c>
      <c r="AH172" s="169">
        <f t="shared" si="135"/>
        <v>0</v>
      </c>
      <c r="AI172" s="169">
        <f t="shared" si="135"/>
        <v>0</v>
      </c>
      <c r="AJ172" s="169">
        <f t="shared" si="135"/>
        <v>0</v>
      </c>
      <c r="AK172" s="169">
        <f t="shared" si="135"/>
        <v>0</v>
      </c>
      <c r="AL172" s="169">
        <f t="shared" si="135"/>
        <v>0</v>
      </c>
      <c r="AM172" s="169">
        <f t="shared" si="135"/>
        <v>0</v>
      </c>
      <c r="AN172" s="169">
        <f t="shared" si="136"/>
        <v>0</v>
      </c>
      <c r="AO172" s="169">
        <f t="shared" si="136"/>
        <v>0</v>
      </c>
      <c r="AP172" s="169">
        <f t="shared" si="136"/>
        <v>0</v>
      </c>
      <c r="AQ172" s="169">
        <f t="shared" si="136"/>
        <v>0</v>
      </c>
      <c r="AR172" s="169">
        <f t="shared" si="136"/>
        <v>3.1866084280896663E-2</v>
      </c>
      <c r="AS172" s="169">
        <f t="shared" si="136"/>
        <v>3.1866084280896344E-2</v>
      </c>
      <c r="AT172" s="169">
        <f t="shared" si="136"/>
        <v>3.1866084280896018E-2</v>
      </c>
      <c r="AU172" s="169">
        <f t="shared" si="136"/>
        <v>3.1866084280895705E-2</v>
      </c>
      <c r="AV172" s="169">
        <f t="shared" si="136"/>
        <v>3.1866084280895386E-2</v>
      </c>
      <c r="AW172" s="169">
        <f t="shared" si="136"/>
        <v>3.1866084280895067E-2</v>
      </c>
      <c r="AX172" s="169">
        <f t="shared" si="137"/>
        <v>3.1866084280894748E-2</v>
      </c>
      <c r="AY172" s="169">
        <f t="shared" si="137"/>
        <v>3.1866084280894436E-2</v>
      </c>
      <c r="AZ172" s="169">
        <f t="shared" si="137"/>
        <v>3.1866084280894109E-2</v>
      </c>
      <c r="BA172" s="169">
        <f t="shared" si="137"/>
        <v>3.186608428089379E-2</v>
      </c>
      <c r="BB172" s="169">
        <f t="shared" si="137"/>
        <v>3.1866084280893478E-2</v>
      </c>
      <c r="BC172" s="169">
        <f t="shared" si="137"/>
        <v>3.1866084280893152E-2</v>
      </c>
      <c r="BD172" s="169">
        <f t="shared" si="137"/>
        <v>3.186608428089284E-2</v>
      </c>
      <c r="BE172" s="169">
        <f t="shared" si="137"/>
        <v>3.186608428089252E-2</v>
      </c>
      <c r="BF172" s="169">
        <f t="shared" si="137"/>
        <v>3.1866084280892201E-2</v>
      </c>
      <c r="BG172" s="169">
        <f t="shared" si="137"/>
        <v>0</v>
      </c>
      <c r="BH172" s="169">
        <f t="shared" si="138"/>
        <v>0</v>
      </c>
      <c r="BI172" s="169">
        <f t="shared" si="138"/>
        <v>0</v>
      </c>
      <c r="BJ172" s="169">
        <f t="shared" si="138"/>
        <v>0</v>
      </c>
      <c r="BK172" s="169">
        <f t="shared" si="138"/>
        <v>0</v>
      </c>
      <c r="BL172" s="169">
        <f t="shared" si="138"/>
        <v>0</v>
      </c>
      <c r="BM172" s="169">
        <f t="shared" si="138"/>
        <v>0</v>
      </c>
      <c r="BN172" s="169">
        <f t="shared" si="138"/>
        <v>0</v>
      </c>
      <c r="BO172" s="169">
        <f t="shared" si="138"/>
        <v>0</v>
      </c>
      <c r="BP172" s="169">
        <f t="shared" si="138"/>
        <v>0</v>
      </c>
      <c r="BQ172" s="169">
        <f t="shared" si="138"/>
        <v>0</v>
      </c>
      <c r="BR172" s="169">
        <f t="shared" si="139"/>
        <v>0</v>
      </c>
      <c r="BS172" s="169">
        <f t="shared" si="139"/>
        <v>0</v>
      </c>
      <c r="BT172" s="169">
        <f t="shared" si="139"/>
        <v>0</v>
      </c>
      <c r="BU172" s="169">
        <f t="shared" si="139"/>
        <v>0</v>
      </c>
      <c r="BV172" s="169">
        <f t="shared" si="139"/>
        <v>0</v>
      </c>
      <c r="BW172" s="169">
        <f t="shared" si="139"/>
        <v>0</v>
      </c>
      <c r="BX172" s="169">
        <f t="shared" si="139"/>
        <v>0</v>
      </c>
      <c r="BY172" s="169">
        <f t="shared" si="139"/>
        <v>0</v>
      </c>
      <c r="BZ172" s="169">
        <f t="shared" si="139"/>
        <v>0</v>
      </c>
      <c r="CA172" s="169">
        <f t="shared" si="139"/>
        <v>0</v>
      </c>
      <c r="CB172" s="169">
        <f t="shared" si="140"/>
        <v>0</v>
      </c>
      <c r="CC172" s="169">
        <f t="shared" si="140"/>
        <v>0</v>
      </c>
      <c r="CD172" s="169">
        <f t="shared" si="140"/>
        <v>0</v>
      </c>
      <c r="CE172" s="169">
        <f t="shared" si="140"/>
        <v>0</v>
      </c>
      <c r="CF172" s="169">
        <f t="shared" si="140"/>
        <v>0</v>
      </c>
      <c r="CG172" s="169">
        <f t="shared" si="140"/>
        <v>0</v>
      </c>
      <c r="CH172" s="169">
        <f t="shared" si="140"/>
        <v>0</v>
      </c>
    </row>
    <row r="173" spans="3:86" s="36" customFormat="1" outlineLevel="1" x14ac:dyDescent="0.2">
      <c r="C173" s="38"/>
      <c r="E173" s="172"/>
      <c r="F173" s="61">
        <f>Ts_First_Fin_Yr-1+ROWS(F$139:F173)</f>
        <v>2058</v>
      </c>
      <c r="G173" s="160">
        <f t="shared" si="141"/>
        <v>15</v>
      </c>
      <c r="H173" s="171">
        <f t="shared" si="142"/>
        <v>0.75846420124465019</v>
      </c>
      <c r="I173" s="131">
        <f t="shared" si="143"/>
        <v>1E-14</v>
      </c>
      <c r="J173" s="169">
        <f t="shared" si="133"/>
        <v>0</v>
      </c>
      <c r="K173" s="169">
        <f t="shared" si="133"/>
        <v>0</v>
      </c>
      <c r="L173" s="169">
        <f t="shared" si="133"/>
        <v>0</v>
      </c>
      <c r="M173" s="169">
        <f t="shared" si="133"/>
        <v>0</v>
      </c>
      <c r="N173" s="169">
        <f t="shared" si="133"/>
        <v>0</v>
      </c>
      <c r="O173" s="169">
        <f t="shared" si="133"/>
        <v>0</v>
      </c>
      <c r="P173" s="169">
        <f t="shared" si="133"/>
        <v>0</v>
      </c>
      <c r="Q173" s="169">
        <f t="shared" si="133"/>
        <v>0</v>
      </c>
      <c r="R173" s="169">
        <f t="shared" si="133"/>
        <v>0</v>
      </c>
      <c r="S173" s="169">
        <f t="shared" si="133"/>
        <v>0</v>
      </c>
      <c r="T173" s="169">
        <f t="shared" si="134"/>
        <v>0</v>
      </c>
      <c r="U173" s="169">
        <f t="shared" si="134"/>
        <v>0</v>
      </c>
      <c r="V173" s="169">
        <f t="shared" si="134"/>
        <v>0</v>
      </c>
      <c r="W173" s="169">
        <f t="shared" si="134"/>
        <v>0</v>
      </c>
      <c r="X173" s="169">
        <f t="shared" si="134"/>
        <v>0</v>
      </c>
      <c r="Y173" s="169">
        <f t="shared" si="134"/>
        <v>0</v>
      </c>
      <c r="Z173" s="169">
        <f t="shared" si="134"/>
        <v>0</v>
      </c>
      <c r="AA173" s="169">
        <f t="shared" si="134"/>
        <v>0</v>
      </c>
      <c r="AB173" s="169">
        <f t="shared" si="134"/>
        <v>0</v>
      </c>
      <c r="AC173" s="169">
        <f t="shared" si="134"/>
        <v>0</v>
      </c>
      <c r="AD173" s="169">
        <f t="shared" si="135"/>
        <v>0</v>
      </c>
      <c r="AE173" s="169">
        <f t="shared" si="135"/>
        <v>0</v>
      </c>
      <c r="AF173" s="169">
        <f t="shared" si="135"/>
        <v>0</v>
      </c>
      <c r="AG173" s="169">
        <f t="shared" si="135"/>
        <v>0</v>
      </c>
      <c r="AH173" s="169">
        <f t="shared" si="135"/>
        <v>0</v>
      </c>
      <c r="AI173" s="169">
        <f t="shared" si="135"/>
        <v>0</v>
      </c>
      <c r="AJ173" s="169">
        <f t="shared" si="135"/>
        <v>0</v>
      </c>
      <c r="AK173" s="169">
        <f t="shared" si="135"/>
        <v>0</v>
      </c>
      <c r="AL173" s="169">
        <f t="shared" si="135"/>
        <v>0</v>
      </c>
      <c r="AM173" s="169">
        <f t="shared" si="135"/>
        <v>0</v>
      </c>
      <c r="AN173" s="169">
        <f t="shared" si="136"/>
        <v>0</v>
      </c>
      <c r="AO173" s="169">
        <f t="shared" si="136"/>
        <v>0</v>
      </c>
      <c r="AP173" s="169">
        <f t="shared" si="136"/>
        <v>0</v>
      </c>
      <c r="AQ173" s="169">
        <f t="shared" si="136"/>
        <v>0</v>
      </c>
      <c r="AR173" s="169">
        <f t="shared" si="136"/>
        <v>0</v>
      </c>
      <c r="AS173" s="169">
        <f t="shared" si="136"/>
        <v>5.0604727319989148E-2</v>
      </c>
      <c r="AT173" s="169">
        <f t="shared" si="136"/>
        <v>5.0604727319988649E-2</v>
      </c>
      <c r="AU173" s="169">
        <f t="shared" si="136"/>
        <v>5.0604727319988128E-2</v>
      </c>
      <c r="AV173" s="169">
        <f t="shared" si="136"/>
        <v>5.0604727319987636E-2</v>
      </c>
      <c r="AW173" s="169">
        <f t="shared" si="136"/>
        <v>5.0604727319987129E-2</v>
      </c>
      <c r="AX173" s="169">
        <f t="shared" si="137"/>
        <v>5.0604727319986616E-2</v>
      </c>
      <c r="AY173" s="169">
        <f t="shared" si="137"/>
        <v>5.0604727319986109E-2</v>
      </c>
      <c r="AZ173" s="169">
        <f t="shared" si="137"/>
        <v>5.0604727319985617E-2</v>
      </c>
      <c r="BA173" s="169">
        <f t="shared" si="137"/>
        <v>5.0604727319985096E-2</v>
      </c>
      <c r="BB173" s="169">
        <f t="shared" si="137"/>
        <v>5.0604727319984597E-2</v>
      </c>
      <c r="BC173" s="169">
        <f t="shared" si="137"/>
        <v>5.0604727319984097E-2</v>
      </c>
      <c r="BD173" s="169">
        <f t="shared" si="137"/>
        <v>5.0604727319983583E-2</v>
      </c>
      <c r="BE173" s="169">
        <f t="shared" si="137"/>
        <v>5.0604727319983077E-2</v>
      </c>
      <c r="BF173" s="169">
        <f t="shared" si="137"/>
        <v>5.060472731998257E-2</v>
      </c>
      <c r="BG173" s="169">
        <f t="shared" si="137"/>
        <v>5.0604727319982071E-2</v>
      </c>
      <c r="BH173" s="169">
        <f t="shared" si="138"/>
        <v>0</v>
      </c>
      <c r="BI173" s="169">
        <f t="shared" si="138"/>
        <v>0</v>
      </c>
      <c r="BJ173" s="169">
        <f t="shared" si="138"/>
        <v>0</v>
      </c>
      <c r="BK173" s="169">
        <f t="shared" si="138"/>
        <v>0</v>
      </c>
      <c r="BL173" s="169">
        <f t="shared" si="138"/>
        <v>0</v>
      </c>
      <c r="BM173" s="169">
        <f t="shared" si="138"/>
        <v>0</v>
      </c>
      <c r="BN173" s="169">
        <f t="shared" si="138"/>
        <v>0</v>
      </c>
      <c r="BO173" s="169">
        <f t="shared" si="138"/>
        <v>0</v>
      </c>
      <c r="BP173" s="169">
        <f t="shared" si="138"/>
        <v>0</v>
      </c>
      <c r="BQ173" s="169">
        <f t="shared" si="138"/>
        <v>0</v>
      </c>
      <c r="BR173" s="169">
        <f t="shared" si="139"/>
        <v>0</v>
      </c>
      <c r="BS173" s="169">
        <f t="shared" si="139"/>
        <v>0</v>
      </c>
      <c r="BT173" s="169">
        <f t="shared" si="139"/>
        <v>0</v>
      </c>
      <c r="BU173" s="169">
        <f t="shared" si="139"/>
        <v>0</v>
      </c>
      <c r="BV173" s="169">
        <f t="shared" si="139"/>
        <v>0</v>
      </c>
      <c r="BW173" s="169">
        <f t="shared" si="139"/>
        <v>0</v>
      </c>
      <c r="BX173" s="169">
        <f t="shared" si="139"/>
        <v>0</v>
      </c>
      <c r="BY173" s="169">
        <f t="shared" si="139"/>
        <v>0</v>
      </c>
      <c r="BZ173" s="169">
        <f t="shared" si="139"/>
        <v>0</v>
      </c>
      <c r="CA173" s="169">
        <f t="shared" si="139"/>
        <v>0</v>
      </c>
      <c r="CB173" s="169">
        <f t="shared" si="140"/>
        <v>0</v>
      </c>
      <c r="CC173" s="169">
        <f t="shared" si="140"/>
        <v>0</v>
      </c>
      <c r="CD173" s="169">
        <f t="shared" si="140"/>
        <v>0</v>
      </c>
      <c r="CE173" s="169">
        <f t="shared" si="140"/>
        <v>0</v>
      </c>
      <c r="CF173" s="169">
        <f t="shared" si="140"/>
        <v>0</v>
      </c>
      <c r="CG173" s="169">
        <f t="shared" si="140"/>
        <v>0</v>
      </c>
      <c r="CH173" s="169">
        <f t="shared" si="140"/>
        <v>0</v>
      </c>
    </row>
    <row r="174" spans="3:86" s="36" customFormat="1" outlineLevel="1" x14ac:dyDescent="0.2">
      <c r="C174" s="38"/>
      <c r="E174" s="172"/>
      <c r="F174" s="61">
        <f>Ts_First_Fin_Yr-1+ROWS(F$139:F174)</f>
        <v>2059</v>
      </c>
      <c r="G174" s="160">
        <f t="shared" si="141"/>
        <v>15</v>
      </c>
      <c r="H174" s="171">
        <f t="shared" si="142"/>
        <v>0.75950248214984495</v>
      </c>
      <c r="I174" s="131">
        <f t="shared" si="143"/>
        <v>1E-14</v>
      </c>
      <c r="J174" s="169">
        <f t="shared" si="133"/>
        <v>0</v>
      </c>
      <c r="K174" s="169">
        <f t="shared" si="133"/>
        <v>0</v>
      </c>
      <c r="L174" s="169">
        <f t="shared" si="133"/>
        <v>0</v>
      </c>
      <c r="M174" s="169">
        <f t="shared" si="133"/>
        <v>0</v>
      </c>
      <c r="N174" s="169">
        <f t="shared" si="133"/>
        <v>0</v>
      </c>
      <c r="O174" s="169">
        <f t="shared" si="133"/>
        <v>0</v>
      </c>
      <c r="P174" s="169">
        <f t="shared" si="133"/>
        <v>0</v>
      </c>
      <c r="Q174" s="169">
        <f t="shared" si="133"/>
        <v>0</v>
      </c>
      <c r="R174" s="169">
        <f t="shared" si="133"/>
        <v>0</v>
      </c>
      <c r="S174" s="169">
        <f t="shared" si="133"/>
        <v>0</v>
      </c>
      <c r="T174" s="169">
        <f t="shared" si="134"/>
        <v>0</v>
      </c>
      <c r="U174" s="169">
        <f t="shared" si="134"/>
        <v>0</v>
      </c>
      <c r="V174" s="169">
        <f t="shared" si="134"/>
        <v>0</v>
      </c>
      <c r="W174" s="169">
        <f t="shared" si="134"/>
        <v>0</v>
      </c>
      <c r="X174" s="169">
        <f t="shared" si="134"/>
        <v>0</v>
      </c>
      <c r="Y174" s="169">
        <f t="shared" si="134"/>
        <v>0</v>
      </c>
      <c r="Z174" s="169">
        <f t="shared" si="134"/>
        <v>0</v>
      </c>
      <c r="AA174" s="169">
        <f t="shared" si="134"/>
        <v>0</v>
      </c>
      <c r="AB174" s="169">
        <f t="shared" si="134"/>
        <v>0</v>
      </c>
      <c r="AC174" s="169">
        <f t="shared" si="134"/>
        <v>0</v>
      </c>
      <c r="AD174" s="169">
        <f t="shared" si="135"/>
        <v>0</v>
      </c>
      <c r="AE174" s="169">
        <f t="shared" si="135"/>
        <v>0</v>
      </c>
      <c r="AF174" s="169">
        <f t="shared" si="135"/>
        <v>0</v>
      </c>
      <c r="AG174" s="169">
        <f t="shared" si="135"/>
        <v>0</v>
      </c>
      <c r="AH174" s="169">
        <f t="shared" si="135"/>
        <v>0</v>
      </c>
      <c r="AI174" s="169">
        <f t="shared" si="135"/>
        <v>0</v>
      </c>
      <c r="AJ174" s="169">
        <f t="shared" si="135"/>
        <v>0</v>
      </c>
      <c r="AK174" s="169">
        <f t="shared" si="135"/>
        <v>0</v>
      </c>
      <c r="AL174" s="169">
        <f t="shared" si="135"/>
        <v>0</v>
      </c>
      <c r="AM174" s="169">
        <f t="shared" si="135"/>
        <v>0</v>
      </c>
      <c r="AN174" s="169">
        <f t="shared" si="136"/>
        <v>0</v>
      </c>
      <c r="AO174" s="169">
        <f t="shared" si="136"/>
        <v>0</v>
      </c>
      <c r="AP174" s="169">
        <f t="shared" si="136"/>
        <v>0</v>
      </c>
      <c r="AQ174" s="169">
        <f t="shared" si="136"/>
        <v>0</v>
      </c>
      <c r="AR174" s="169">
        <f t="shared" si="136"/>
        <v>0</v>
      </c>
      <c r="AS174" s="169">
        <f t="shared" si="136"/>
        <v>0</v>
      </c>
      <c r="AT174" s="169">
        <f t="shared" si="136"/>
        <v>5.0674001416251981E-2</v>
      </c>
      <c r="AU174" s="169">
        <f t="shared" si="136"/>
        <v>5.0674001416251474E-2</v>
      </c>
      <c r="AV174" s="169">
        <f t="shared" si="136"/>
        <v>5.0674001416250961E-2</v>
      </c>
      <c r="AW174" s="169">
        <f t="shared" si="136"/>
        <v>5.0674001416250461E-2</v>
      </c>
      <c r="AX174" s="169">
        <f t="shared" si="137"/>
        <v>5.0674001416249954E-2</v>
      </c>
      <c r="AY174" s="169">
        <f t="shared" si="137"/>
        <v>5.0674001416249441E-2</v>
      </c>
      <c r="AZ174" s="169">
        <f t="shared" si="137"/>
        <v>5.0674001416248934E-2</v>
      </c>
      <c r="BA174" s="169">
        <f t="shared" si="137"/>
        <v>5.0674001416248442E-2</v>
      </c>
      <c r="BB174" s="169">
        <f t="shared" si="137"/>
        <v>5.0674001416247921E-2</v>
      </c>
      <c r="BC174" s="169">
        <f t="shared" si="137"/>
        <v>5.0674001416247415E-2</v>
      </c>
      <c r="BD174" s="169">
        <f t="shared" si="137"/>
        <v>5.0674001416246922E-2</v>
      </c>
      <c r="BE174" s="169">
        <f t="shared" si="137"/>
        <v>5.0674001416246409E-2</v>
      </c>
      <c r="BF174" s="169">
        <f t="shared" si="137"/>
        <v>5.0674001416245902E-2</v>
      </c>
      <c r="BG174" s="169">
        <f t="shared" si="137"/>
        <v>5.0674001416245396E-2</v>
      </c>
      <c r="BH174" s="169">
        <f t="shared" si="138"/>
        <v>5.0674001416244889E-2</v>
      </c>
      <c r="BI174" s="169">
        <f t="shared" si="138"/>
        <v>0</v>
      </c>
      <c r="BJ174" s="169">
        <f t="shared" si="138"/>
        <v>0</v>
      </c>
      <c r="BK174" s="169">
        <f t="shared" si="138"/>
        <v>0</v>
      </c>
      <c r="BL174" s="169">
        <f t="shared" si="138"/>
        <v>0</v>
      </c>
      <c r="BM174" s="169">
        <f t="shared" si="138"/>
        <v>0</v>
      </c>
      <c r="BN174" s="169">
        <f t="shared" si="138"/>
        <v>0</v>
      </c>
      <c r="BO174" s="169">
        <f t="shared" si="138"/>
        <v>0</v>
      </c>
      <c r="BP174" s="169">
        <f t="shared" si="138"/>
        <v>0</v>
      </c>
      <c r="BQ174" s="169">
        <f t="shared" si="138"/>
        <v>0</v>
      </c>
      <c r="BR174" s="169">
        <f t="shared" si="139"/>
        <v>0</v>
      </c>
      <c r="BS174" s="169">
        <f t="shared" si="139"/>
        <v>0</v>
      </c>
      <c r="BT174" s="169">
        <f t="shared" si="139"/>
        <v>0</v>
      </c>
      <c r="BU174" s="169">
        <f t="shared" si="139"/>
        <v>0</v>
      </c>
      <c r="BV174" s="169">
        <f t="shared" si="139"/>
        <v>0</v>
      </c>
      <c r="BW174" s="169">
        <f t="shared" si="139"/>
        <v>0</v>
      </c>
      <c r="BX174" s="169">
        <f t="shared" si="139"/>
        <v>0</v>
      </c>
      <c r="BY174" s="169">
        <f t="shared" si="139"/>
        <v>0</v>
      </c>
      <c r="BZ174" s="169">
        <f t="shared" si="139"/>
        <v>0</v>
      </c>
      <c r="CA174" s="169">
        <f t="shared" si="139"/>
        <v>0</v>
      </c>
      <c r="CB174" s="169">
        <f t="shared" si="140"/>
        <v>0</v>
      </c>
      <c r="CC174" s="169">
        <f t="shared" si="140"/>
        <v>0</v>
      </c>
      <c r="CD174" s="169">
        <f t="shared" si="140"/>
        <v>0</v>
      </c>
      <c r="CE174" s="169">
        <f t="shared" si="140"/>
        <v>0</v>
      </c>
      <c r="CF174" s="169">
        <f t="shared" si="140"/>
        <v>0</v>
      </c>
      <c r="CG174" s="169">
        <f t="shared" si="140"/>
        <v>0</v>
      </c>
      <c r="CH174" s="169">
        <f t="shared" si="140"/>
        <v>0</v>
      </c>
    </row>
    <row r="175" spans="3:86" s="36" customFormat="1" outlineLevel="1" x14ac:dyDescent="0.2">
      <c r="C175" s="38"/>
      <c r="E175" s="172"/>
      <c r="F175" s="61">
        <f>Ts_First_Fin_Yr-1+ROWS(F$139:F175)</f>
        <v>2060</v>
      </c>
      <c r="G175" s="160">
        <f t="shared" si="141"/>
        <v>15</v>
      </c>
      <c r="H175" s="171">
        <f t="shared" si="142"/>
        <v>0.75067709445569086</v>
      </c>
      <c r="I175" s="131">
        <f t="shared" si="143"/>
        <v>1E-14</v>
      </c>
      <c r="J175" s="169">
        <f t="shared" si="133"/>
        <v>0</v>
      </c>
      <c r="K175" s="169">
        <f t="shared" si="133"/>
        <v>0</v>
      </c>
      <c r="L175" s="169">
        <f t="shared" si="133"/>
        <v>0</v>
      </c>
      <c r="M175" s="169">
        <f t="shared" si="133"/>
        <v>0</v>
      </c>
      <c r="N175" s="169">
        <f t="shared" si="133"/>
        <v>0</v>
      </c>
      <c r="O175" s="169">
        <f t="shared" si="133"/>
        <v>0</v>
      </c>
      <c r="P175" s="169">
        <f t="shared" si="133"/>
        <v>0</v>
      </c>
      <c r="Q175" s="169">
        <f t="shared" si="133"/>
        <v>0</v>
      </c>
      <c r="R175" s="169">
        <f t="shared" si="133"/>
        <v>0</v>
      </c>
      <c r="S175" s="169">
        <f t="shared" si="133"/>
        <v>0</v>
      </c>
      <c r="T175" s="169">
        <f t="shared" si="134"/>
        <v>0</v>
      </c>
      <c r="U175" s="169">
        <f t="shared" si="134"/>
        <v>0</v>
      </c>
      <c r="V175" s="169">
        <f t="shared" si="134"/>
        <v>0</v>
      </c>
      <c r="W175" s="169">
        <f t="shared" si="134"/>
        <v>0</v>
      </c>
      <c r="X175" s="169">
        <f t="shared" si="134"/>
        <v>0</v>
      </c>
      <c r="Y175" s="169">
        <f t="shared" si="134"/>
        <v>0</v>
      </c>
      <c r="Z175" s="169">
        <f t="shared" si="134"/>
        <v>0</v>
      </c>
      <c r="AA175" s="169">
        <f t="shared" si="134"/>
        <v>0</v>
      </c>
      <c r="AB175" s="169">
        <f t="shared" si="134"/>
        <v>0</v>
      </c>
      <c r="AC175" s="169">
        <f t="shared" si="134"/>
        <v>0</v>
      </c>
      <c r="AD175" s="169">
        <f t="shared" si="135"/>
        <v>0</v>
      </c>
      <c r="AE175" s="169">
        <f t="shared" si="135"/>
        <v>0</v>
      </c>
      <c r="AF175" s="169">
        <f t="shared" si="135"/>
        <v>0</v>
      </c>
      <c r="AG175" s="169">
        <f t="shared" si="135"/>
        <v>0</v>
      </c>
      <c r="AH175" s="169">
        <f t="shared" si="135"/>
        <v>0</v>
      </c>
      <c r="AI175" s="169">
        <f t="shared" si="135"/>
        <v>0</v>
      </c>
      <c r="AJ175" s="169">
        <f t="shared" si="135"/>
        <v>0</v>
      </c>
      <c r="AK175" s="169">
        <f t="shared" si="135"/>
        <v>0</v>
      </c>
      <c r="AL175" s="169">
        <f t="shared" si="135"/>
        <v>0</v>
      </c>
      <c r="AM175" s="169">
        <f t="shared" si="135"/>
        <v>0</v>
      </c>
      <c r="AN175" s="169">
        <f t="shared" si="136"/>
        <v>0</v>
      </c>
      <c r="AO175" s="169">
        <f t="shared" si="136"/>
        <v>0</v>
      </c>
      <c r="AP175" s="169">
        <f t="shared" si="136"/>
        <v>0</v>
      </c>
      <c r="AQ175" s="169">
        <f t="shared" si="136"/>
        <v>0</v>
      </c>
      <c r="AR175" s="169">
        <f t="shared" si="136"/>
        <v>0</v>
      </c>
      <c r="AS175" s="169">
        <f t="shared" si="136"/>
        <v>0</v>
      </c>
      <c r="AT175" s="169">
        <f t="shared" si="136"/>
        <v>0</v>
      </c>
      <c r="AU175" s="169">
        <f t="shared" si="136"/>
        <v>5.0085171598018015E-2</v>
      </c>
      <c r="AV175" s="169">
        <f t="shared" si="136"/>
        <v>5.0085171598017515E-2</v>
      </c>
      <c r="AW175" s="169">
        <f t="shared" si="136"/>
        <v>5.0085171598017009E-2</v>
      </c>
      <c r="AX175" s="169">
        <f t="shared" si="137"/>
        <v>5.0085171598016516E-2</v>
      </c>
      <c r="AY175" s="169">
        <f t="shared" si="137"/>
        <v>5.0085171598016016E-2</v>
      </c>
      <c r="AZ175" s="169">
        <f t="shared" si="137"/>
        <v>5.008517159801551E-2</v>
      </c>
      <c r="BA175" s="169">
        <f t="shared" si="137"/>
        <v>5.008517159801501E-2</v>
      </c>
      <c r="BB175" s="169">
        <f t="shared" si="137"/>
        <v>5.0085171598014518E-2</v>
      </c>
      <c r="BC175" s="169">
        <f t="shared" si="137"/>
        <v>5.0085171598014004E-2</v>
      </c>
      <c r="BD175" s="169">
        <f t="shared" si="137"/>
        <v>5.0085171598013505E-2</v>
      </c>
      <c r="BE175" s="169">
        <f t="shared" si="137"/>
        <v>5.0085171598013019E-2</v>
      </c>
      <c r="BF175" s="169">
        <f t="shared" si="137"/>
        <v>5.0085171598012505E-2</v>
      </c>
      <c r="BG175" s="169">
        <f t="shared" si="137"/>
        <v>5.0085171598012006E-2</v>
      </c>
      <c r="BH175" s="169">
        <f t="shared" si="138"/>
        <v>5.0085171598011506E-2</v>
      </c>
      <c r="BI175" s="169">
        <f t="shared" si="138"/>
        <v>5.0085171598011007E-2</v>
      </c>
      <c r="BJ175" s="169">
        <f t="shared" si="138"/>
        <v>0</v>
      </c>
      <c r="BK175" s="169">
        <f t="shared" si="138"/>
        <v>0</v>
      </c>
      <c r="BL175" s="169">
        <f t="shared" si="138"/>
        <v>0</v>
      </c>
      <c r="BM175" s="169">
        <f t="shared" si="138"/>
        <v>0</v>
      </c>
      <c r="BN175" s="169">
        <f t="shared" si="138"/>
        <v>0</v>
      </c>
      <c r="BO175" s="169">
        <f t="shared" si="138"/>
        <v>0</v>
      </c>
      <c r="BP175" s="169">
        <f t="shared" si="138"/>
        <v>0</v>
      </c>
      <c r="BQ175" s="169">
        <f t="shared" si="138"/>
        <v>0</v>
      </c>
      <c r="BR175" s="169">
        <f t="shared" si="139"/>
        <v>0</v>
      </c>
      <c r="BS175" s="169">
        <f t="shared" si="139"/>
        <v>0</v>
      </c>
      <c r="BT175" s="169">
        <f t="shared" si="139"/>
        <v>0</v>
      </c>
      <c r="BU175" s="169">
        <f t="shared" si="139"/>
        <v>0</v>
      </c>
      <c r="BV175" s="169">
        <f t="shared" si="139"/>
        <v>0</v>
      </c>
      <c r="BW175" s="169">
        <f t="shared" si="139"/>
        <v>0</v>
      </c>
      <c r="BX175" s="169">
        <f t="shared" si="139"/>
        <v>0</v>
      </c>
      <c r="BY175" s="169">
        <f t="shared" si="139"/>
        <v>0</v>
      </c>
      <c r="BZ175" s="169">
        <f t="shared" si="139"/>
        <v>0</v>
      </c>
      <c r="CA175" s="169">
        <f t="shared" si="139"/>
        <v>0</v>
      </c>
      <c r="CB175" s="169">
        <f t="shared" si="140"/>
        <v>0</v>
      </c>
      <c r="CC175" s="169">
        <f t="shared" si="140"/>
        <v>0</v>
      </c>
      <c r="CD175" s="169">
        <f t="shared" si="140"/>
        <v>0</v>
      </c>
      <c r="CE175" s="169">
        <f t="shared" si="140"/>
        <v>0</v>
      </c>
      <c r="CF175" s="169">
        <f t="shared" si="140"/>
        <v>0</v>
      </c>
      <c r="CG175" s="169">
        <f t="shared" si="140"/>
        <v>0</v>
      </c>
      <c r="CH175" s="169">
        <f t="shared" si="140"/>
        <v>0</v>
      </c>
    </row>
    <row r="176" spans="3:86" s="36" customFormat="1" outlineLevel="1" x14ac:dyDescent="0.2">
      <c r="C176" s="38"/>
      <c r="E176" s="172"/>
      <c r="F176" s="61">
        <f>Ts_First_Fin_Yr-1+ROWS(F$139:F176)</f>
        <v>2061</v>
      </c>
      <c r="G176" s="160">
        <f t="shared" si="141"/>
        <v>15</v>
      </c>
      <c r="H176" s="171">
        <f t="shared" si="142"/>
        <v>0.7449665494771206</v>
      </c>
      <c r="I176" s="131">
        <f t="shared" si="143"/>
        <v>1E-14</v>
      </c>
      <c r="J176" s="169">
        <f t="shared" si="133"/>
        <v>0</v>
      </c>
      <c r="K176" s="169">
        <f t="shared" si="133"/>
        <v>0</v>
      </c>
      <c r="L176" s="169">
        <f t="shared" si="133"/>
        <v>0</v>
      </c>
      <c r="M176" s="169">
        <f t="shared" si="133"/>
        <v>0</v>
      </c>
      <c r="N176" s="169">
        <f t="shared" si="133"/>
        <v>0</v>
      </c>
      <c r="O176" s="169">
        <f t="shared" si="133"/>
        <v>0</v>
      </c>
      <c r="P176" s="169">
        <f t="shared" si="133"/>
        <v>0</v>
      </c>
      <c r="Q176" s="169">
        <f t="shared" si="133"/>
        <v>0</v>
      </c>
      <c r="R176" s="169">
        <f t="shared" si="133"/>
        <v>0</v>
      </c>
      <c r="S176" s="169">
        <f t="shared" si="133"/>
        <v>0</v>
      </c>
      <c r="T176" s="169">
        <f t="shared" si="134"/>
        <v>0</v>
      </c>
      <c r="U176" s="169">
        <f t="shared" si="134"/>
        <v>0</v>
      </c>
      <c r="V176" s="169">
        <f t="shared" si="134"/>
        <v>0</v>
      </c>
      <c r="W176" s="169">
        <f t="shared" si="134"/>
        <v>0</v>
      </c>
      <c r="X176" s="169">
        <f t="shared" si="134"/>
        <v>0</v>
      </c>
      <c r="Y176" s="169">
        <f t="shared" si="134"/>
        <v>0</v>
      </c>
      <c r="Z176" s="169">
        <f t="shared" si="134"/>
        <v>0</v>
      </c>
      <c r="AA176" s="169">
        <f t="shared" si="134"/>
        <v>0</v>
      </c>
      <c r="AB176" s="169">
        <f t="shared" si="134"/>
        <v>0</v>
      </c>
      <c r="AC176" s="169">
        <f t="shared" si="134"/>
        <v>0</v>
      </c>
      <c r="AD176" s="169">
        <f t="shared" si="135"/>
        <v>0</v>
      </c>
      <c r="AE176" s="169">
        <f t="shared" si="135"/>
        <v>0</v>
      </c>
      <c r="AF176" s="169">
        <f t="shared" si="135"/>
        <v>0</v>
      </c>
      <c r="AG176" s="169">
        <f t="shared" si="135"/>
        <v>0</v>
      </c>
      <c r="AH176" s="169">
        <f t="shared" si="135"/>
        <v>0</v>
      </c>
      <c r="AI176" s="169">
        <f t="shared" si="135"/>
        <v>0</v>
      </c>
      <c r="AJ176" s="169">
        <f t="shared" si="135"/>
        <v>0</v>
      </c>
      <c r="AK176" s="169">
        <f t="shared" si="135"/>
        <v>0</v>
      </c>
      <c r="AL176" s="169">
        <f t="shared" si="135"/>
        <v>0</v>
      </c>
      <c r="AM176" s="169">
        <f t="shared" si="135"/>
        <v>0</v>
      </c>
      <c r="AN176" s="169">
        <f t="shared" si="136"/>
        <v>0</v>
      </c>
      <c r="AO176" s="169">
        <f t="shared" si="136"/>
        <v>0</v>
      </c>
      <c r="AP176" s="169">
        <f t="shared" si="136"/>
        <v>0</v>
      </c>
      <c r="AQ176" s="169">
        <f t="shared" si="136"/>
        <v>0</v>
      </c>
      <c r="AR176" s="169">
        <f t="shared" si="136"/>
        <v>0</v>
      </c>
      <c r="AS176" s="169">
        <f t="shared" si="136"/>
        <v>0</v>
      </c>
      <c r="AT176" s="169">
        <f t="shared" si="136"/>
        <v>0</v>
      </c>
      <c r="AU176" s="169">
        <f t="shared" si="136"/>
        <v>0</v>
      </c>
      <c r="AV176" s="169">
        <f t="shared" si="136"/>
        <v>4.9704164068572511E-2</v>
      </c>
      <c r="AW176" s="169">
        <f t="shared" si="136"/>
        <v>4.9704164068572018E-2</v>
      </c>
      <c r="AX176" s="169">
        <f t="shared" si="137"/>
        <v>4.9704164068571512E-2</v>
      </c>
      <c r="AY176" s="169">
        <f t="shared" si="137"/>
        <v>4.9704164068571026E-2</v>
      </c>
      <c r="AZ176" s="169">
        <f t="shared" si="137"/>
        <v>4.9704164068570526E-2</v>
      </c>
      <c r="BA176" s="169">
        <f t="shared" si="137"/>
        <v>4.970416406857002E-2</v>
      </c>
      <c r="BB176" s="169">
        <f t="shared" si="137"/>
        <v>4.9704164068569527E-2</v>
      </c>
      <c r="BC176" s="169">
        <f t="shared" si="137"/>
        <v>4.9704164068569041E-2</v>
      </c>
      <c r="BD176" s="169">
        <f t="shared" si="137"/>
        <v>4.9704164068568535E-2</v>
      </c>
      <c r="BE176" s="169">
        <f t="shared" si="137"/>
        <v>4.9704164068568035E-2</v>
      </c>
      <c r="BF176" s="169">
        <f t="shared" si="137"/>
        <v>4.970416406856755E-2</v>
      </c>
      <c r="BG176" s="169">
        <f t="shared" si="137"/>
        <v>4.9704164068567043E-2</v>
      </c>
      <c r="BH176" s="169">
        <f t="shared" si="138"/>
        <v>4.970416406856655E-2</v>
      </c>
      <c r="BI176" s="169">
        <f t="shared" si="138"/>
        <v>4.9704164068566051E-2</v>
      </c>
      <c r="BJ176" s="169">
        <f t="shared" si="138"/>
        <v>4.9704164068565558E-2</v>
      </c>
      <c r="BK176" s="169">
        <f t="shared" si="138"/>
        <v>0</v>
      </c>
      <c r="BL176" s="169">
        <f t="shared" si="138"/>
        <v>0</v>
      </c>
      <c r="BM176" s="169">
        <f t="shared" si="138"/>
        <v>0</v>
      </c>
      <c r="BN176" s="169">
        <f t="shared" si="138"/>
        <v>0</v>
      </c>
      <c r="BO176" s="169">
        <f t="shared" si="138"/>
        <v>0</v>
      </c>
      <c r="BP176" s="169">
        <f t="shared" si="138"/>
        <v>0</v>
      </c>
      <c r="BQ176" s="169">
        <f t="shared" si="138"/>
        <v>0</v>
      </c>
      <c r="BR176" s="169">
        <f t="shared" si="139"/>
        <v>0</v>
      </c>
      <c r="BS176" s="169">
        <f t="shared" si="139"/>
        <v>0</v>
      </c>
      <c r="BT176" s="169">
        <f t="shared" si="139"/>
        <v>0</v>
      </c>
      <c r="BU176" s="169">
        <f t="shared" si="139"/>
        <v>0</v>
      </c>
      <c r="BV176" s="169">
        <f t="shared" si="139"/>
        <v>0</v>
      </c>
      <c r="BW176" s="169">
        <f t="shared" si="139"/>
        <v>0</v>
      </c>
      <c r="BX176" s="169">
        <f t="shared" si="139"/>
        <v>0</v>
      </c>
      <c r="BY176" s="169">
        <f t="shared" si="139"/>
        <v>0</v>
      </c>
      <c r="BZ176" s="169">
        <f t="shared" si="139"/>
        <v>0</v>
      </c>
      <c r="CA176" s="169">
        <f t="shared" si="139"/>
        <v>0</v>
      </c>
      <c r="CB176" s="169">
        <f t="shared" si="140"/>
        <v>0</v>
      </c>
      <c r="CC176" s="169">
        <f t="shared" si="140"/>
        <v>0</v>
      </c>
      <c r="CD176" s="169">
        <f t="shared" si="140"/>
        <v>0</v>
      </c>
      <c r="CE176" s="169">
        <f t="shared" si="140"/>
        <v>0</v>
      </c>
      <c r="CF176" s="169">
        <f t="shared" si="140"/>
        <v>0</v>
      </c>
      <c r="CG176" s="169">
        <f t="shared" si="140"/>
        <v>0</v>
      </c>
      <c r="CH176" s="169">
        <f t="shared" si="140"/>
        <v>0</v>
      </c>
    </row>
    <row r="177" spans="3:86" s="36" customFormat="1" outlineLevel="1" x14ac:dyDescent="0.2">
      <c r="C177" s="38"/>
      <c r="E177" s="172"/>
      <c r="F177" s="61">
        <f>Ts_First_Fin_Yr-1+ROWS(F$139:F177)</f>
        <v>2062</v>
      </c>
      <c r="G177" s="160">
        <f t="shared" si="141"/>
        <v>15</v>
      </c>
      <c r="H177" s="171">
        <f t="shared" si="142"/>
        <v>0.73458374042517471</v>
      </c>
      <c r="I177" s="131">
        <f t="shared" si="143"/>
        <v>1E-14</v>
      </c>
      <c r="J177" s="169">
        <f t="shared" si="133"/>
        <v>0</v>
      </c>
      <c r="K177" s="169">
        <f t="shared" si="133"/>
        <v>0</v>
      </c>
      <c r="L177" s="169">
        <f t="shared" si="133"/>
        <v>0</v>
      </c>
      <c r="M177" s="169">
        <f t="shared" si="133"/>
        <v>0</v>
      </c>
      <c r="N177" s="169">
        <f t="shared" si="133"/>
        <v>0</v>
      </c>
      <c r="O177" s="169">
        <f t="shared" si="133"/>
        <v>0</v>
      </c>
      <c r="P177" s="169">
        <f t="shared" si="133"/>
        <v>0</v>
      </c>
      <c r="Q177" s="169">
        <f t="shared" si="133"/>
        <v>0</v>
      </c>
      <c r="R177" s="169">
        <f t="shared" si="133"/>
        <v>0</v>
      </c>
      <c r="S177" s="169">
        <f t="shared" si="133"/>
        <v>0</v>
      </c>
      <c r="T177" s="169">
        <f t="shared" si="134"/>
        <v>0</v>
      </c>
      <c r="U177" s="169">
        <f t="shared" si="134"/>
        <v>0</v>
      </c>
      <c r="V177" s="169">
        <f t="shared" si="134"/>
        <v>0</v>
      </c>
      <c r="W177" s="169">
        <f t="shared" si="134"/>
        <v>0</v>
      </c>
      <c r="X177" s="169">
        <f t="shared" si="134"/>
        <v>0</v>
      </c>
      <c r="Y177" s="169">
        <f t="shared" si="134"/>
        <v>0</v>
      </c>
      <c r="Z177" s="169">
        <f t="shared" si="134"/>
        <v>0</v>
      </c>
      <c r="AA177" s="169">
        <f t="shared" si="134"/>
        <v>0</v>
      </c>
      <c r="AB177" s="169">
        <f t="shared" si="134"/>
        <v>0</v>
      </c>
      <c r="AC177" s="169">
        <f t="shared" si="134"/>
        <v>0</v>
      </c>
      <c r="AD177" s="169">
        <f t="shared" si="135"/>
        <v>0</v>
      </c>
      <c r="AE177" s="169">
        <f t="shared" si="135"/>
        <v>0</v>
      </c>
      <c r="AF177" s="169">
        <f t="shared" si="135"/>
        <v>0</v>
      </c>
      <c r="AG177" s="169">
        <f t="shared" si="135"/>
        <v>0</v>
      </c>
      <c r="AH177" s="169">
        <f t="shared" si="135"/>
        <v>0</v>
      </c>
      <c r="AI177" s="169">
        <f t="shared" si="135"/>
        <v>0</v>
      </c>
      <c r="AJ177" s="169">
        <f t="shared" si="135"/>
        <v>0</v>
      </c>
      <c r="AK177" s="169">
        <f t="shared" si="135"/>
        <v>0</v>
      </c>
      <c r="AL177" s="169">
        <f t="shared" si="135"/>
        <v>0</v>
      </c>
      <c r="AM177" s="169">
        <f t="shared" si="135"/>
        <v>0</v>
      </c>
      <c r="AN177" s="169">
        <f t="shared" si="136"/>
        <v>0</v>
      </c>
      <c r="AO177" s="169">
        <f t="shared" si="136"/>
        <v>0</v>
      </c>
      <c r="AP177" s="169">
        <f t="shared" si="136"/>
        <v>0</v>
      </c>
      <c r="AQ177" s="169">
        <f t="shared" si="136"/>
        <v>0</v>
      </c>
      <c r="AR177" s="169">
        <f t="shared" si="136"/>
        <v>0</v>
      </c>
      <c r="AS177" s="169">
        <f t="shared" si="136"/>
        <v>0</v>
      </c>
      <c r="AT177" s="169">
        <f t="shared" si="136"/>
        <v>0</v>
      </c>
      <c r="AU177" s="169">
        <f t="shared" si="136"/>
        <v>0</v>
      </c>
      <c r="AV177" s="169">
        <f t="shared" si="136"/>
        <v>0</v>
      </c>
      <c r="AW177" s="169">
        <f t="shared" si="136"/>
        <v>4.9011423105944328E-2</v>
      </c>
      <c r="AX177" s="169">
        <f t="shared" si="137"/>
        <v>4.9011423105943842E-2</v>
      </c>
      <c r="AY177" s="169">
        <f t="shared" si="137"/>
        <v>4.9011423105943343E-2</v>
      </c>
      <c r="AZ177" s="169">
        <f t="shared" si="137"/>
        <v>4.9011423105942864E-2</v>
      </c>
      <c r="BA177" s="169">
        <f t="shared" si="137"/>
        <v>4.9011423105942371E-2</v>
      </c>
      <c r="BB177" s="169">
        <f t="shared" si="137"/>
        <v>4.9011423105941872E-2</v>
      </c>
      <c r="BC177" s="169">
        <f t="shared" si="137"/>
        <v>4.9011423105941386E-2</v>
      </c>
      <c r="BD177" s="169">
        <f t="shared" si="137"/>
        <v>4.90114231059409E-2</v>
      </c>
      <c r="BE177" s="169">
        <f t="shared" si="137"/>
        <v>4.9011423105940408E-2</v>
      </c>
      <c r="BF177" s="169">
        <f t="shared" si="137"/>
        <v>4.9011423105939915E-2</v>
      </c>
      <c r="BG177" s="169">
        <f t="shared" si="137"/>
        <v>4.9011423105939436E-2</v>
      </c>
      <c r="BH177" s="169">
        <f t="shared" si="138"/>
        <v>4.9011423105938937E-2</v>
      </c>
      <c r="BI177" s="169">
        <f t="shared" si="138"/>
        <v>4.9011423105938444E-2</v>
      </c>
      <c r="BJ177" s="169">
        <f t="shared" si="138"/>
        <v>4.9011423105937958E-2</v>
      </c>
      <c r="BK177" s="169">
        <f t="shared" si="138"/>
        <v>4.9011423105937466E-2</v>
      </c>
      <c r="BL177" s="169">
        <f t="shared" si="138"/>
        <v>0</v>
      </c>
      <c r="BM177" s="169">
        <f t="shared" si="138"/>
        <v>0</v>
      </c>
      <c r="BN177" s="169">
        <f t="shared" si="138"/>
        <v>0</v>
      </c>
      <c r="BO177" s="169">
        <f t="shared" si="138"/>
        <v>0</v>
      </c>
      <c r="BP177" s="169">
        <f t="shared" si="138"/>
        <v>0</v>
      </c>
      <c r="BQ177" s="169">
        <f t="shared" si="138"/>
        <v>0</v>
      </c>
      <c r="BR177" s="169">
        <f t="shared" si="139"/>
        <v>0</v>
      </c>
      <c r="BS177" s="169">
        <f t="shared" si="139"/>
        <v>0</v>
      </c>
      <c r="BT177" s="169">
        <f t="shared" si="139"/>
        <v>0</v>
      </c>
      <c r="BU177" s="169">
        <f t="shared" si="139"/>
        <v>0</v>
      </c>
      <c r="BV177" s="169">
        <f t="shared" si="139"/>
        <v>0</v>
      </c>
      <c r="BW177" s="169">
        <f t="shared" si="139"/>
        <v>0</v>
      </c>
      <c r="BX177" s="169">
        <f t="shared" si="139"/>
        <v>0</v>
      </c>
      <c r="BY177" s="169">
        <f t="shared" si="139"/>
        <v>0</v>
      </c>
      <c r="BZ177" s="169">
        <f t="shared" si="139"/>
        <v>0</v>
      </c>
      <c r="CA177" s="169">
        <f t="shared" si="139"/>
        <v>0</v>
      </c>
      <c r="CB177" s="169">
        <f t="shared" si="140"/>
        <v>0</v>
      </c>
      <c r="CC177" s="169">
        <f t="shared" si="140"/>
        <v>0</v>
      </c>
      <c r="CD177" s="169">
        <f t="shared" si="140"/>
        <v>0</v>
      </c>
      <c r="CE177" s="169">
        <f t="shared" si="140"/>
        <v>0</v>
      </c>
      <c r="CF177" s="169">
        <f t="shared" si="140"/>
        <v>0</v>
      </c>
      <c r="CG177" s="169">
        <f t="shared" si="140"/>
        <v>0</v>
      </c>
      <c r="CH177" s="169">
        <f t="shared" si="140"/>
        <v>0</v>
      </c>
    </row>
    <row r="178" spans="3:86" s="36" customFormat="1" outlineLevel="1" x14ac:dyDescent="0.2">
      <c r="C178" s="38"/>
      <c r="E178" s="172"/>
      <c r="F178" s="61">
        <f>Ts_First_Fin_Yr-1+ROWS(F$139:F178)</f>
        <v>2063</v>
      </c>
      <c r="G178" s="160">
        <f t="shared" si="141"/>
        <v>15</v>
      </c>
      <c r="H178" s="171">
        <f t="shared" si="142"/>
        <v>0.72731577408881254</v>
      </c>
      <c r="I178" s="131">
        <f t="shared" si="143"/>
        <v>1E-14</v>
      </c>
      <c r="J178" s="169">
        <f t="shared" si="133"/>
        <v>0</v>
      </c>
      <c r="K178" s="169">
        <f t="shared" si="133"/>
        <v>0</v>
      </c>
      <c r="L178" s="169">
        <f t="shared" si="133"/>
        <v>0</v>
      </c>
      <c r="M178" s="169">
        <f t="shared" si="133"/>
        <v>0</v>
      </c>
      <c r="N178" s="169">
        <f t="shared" si="133"/>
        <v>0</v>
      </c>
      <c r="O178" s="169">
        <f t="shared" si="133"/>
        <v>0</v>
      </c>
      <c r="P178" s="169">
        <f t="shared" si="133"/>
        <v>0</v>
      </c>
      <c r="Q178" s="169">
        <f t="shared" si="133"/>
        <v>0</v>
      </c>
      <c r="R178" s="169">
        <f t="shared" si="133"/>
        <v>0</v>
      </c>
      <c r="S178" s="169">
        <f t="shared" si="133"/>
        <v>0</v>
      </c>
      <c r="T178" s="169">
        <f t="shared" si="134"/>
        <v>0</v>
      </c>
      <c r="U178" s="169">
        <f t="shared" si="134"/>
        <v>0</v>
      </c>
      <c r="V178" s="169">
        <f t="shared" si="134"/>
        <v>0</v>
      </c>
      <c r="W178" s="169">
        <f t="shared" si="134"/>
        <v>0</v>
      </c>
      <c r="X178" s="169">
        <f t="shared" si="134"/>
        <v>0</v>
      </c>
      <c r="Y178" s="169">
        <f t="shared" si="134"/>
        <v>0</v>
      </c>
      <c r="Z178" s="169">
        <f t="shared" si="134"/>
        <v>0</v>
      </c>
      <c r="AA178" s="169">
        <f t="shared" si="134"/>
        <v>0</v>
      </c>
      <c r="AB178" s="169">
        <f t="shared" si="134"/>
        <v>0</v>
      </c>
      <c r="AC178" s="169">
        <f t="shared" si="134"/>
        <v>0</v>
      </c>
      <c r="AD178" s="169">
        <f t="shared" si="135"/>
        <v>0</v>
      </c>
      <c r="AE178" s="169">
        <f t="shared" si="135"/>
        <v>0</v>
      </c>
      <c r="AF178" s="169">
        <f t="shared" si="135"/>
        <v>0</v>
      </c>
      <c r="AG178" s="169">
        <f t="shared" si="135"/>
        <v>0</v>
      </c>
      <c r="AH178" s="169">
        <f t="shared" si="135"/>
        <v>0</v>
      </c>
      <c r="AI178" s="169">
        <f t="shared" si="135"/>
        <v>0</v>
      </c>
      <c r="AJ178" s="169">
        <f t="shared" si="135"/>
        <v>0</v>
      </c>
      <c r="AK178" s="169">
        <f t="shared" si="135"/>
        <v>0</v>
      </c>
      <c r="AL178" s="169">
        <f t="shared" si="135"/>
        <v>0</v>
      </c>
      <c r="AM178" s="169">
        <f t="shared" si="135"/>
        <v>0</v>
      </c>
      <c r="AN178" s="169">
        <f t="shared" si="136"/>
        <v>0</v>
      </c>
      <c r="AO178" s="169">
        <f t="shared" si="136"/>
        <v>0</v>
      </c>
      <c r="AP178" s="169">
        <f t="shared" si="136"/>
        <v>0</v>
      </c>
      <c r="AQ178" s="169">
        <f t="shared" si="136"/>
        <v>0</v>
      </c>
      <c r="AR178" s="169">
        <f t="shared" si="136"/>
        <v>0</v>
      </c>
      <c r="AS178" s="169">
        <f t="shared" si="136"/>
        <v>0</v>
      </c>
      <c r="AT178" s="169">
        <f t="shared" si="136"/>
        <v>0</v>
      </c>
      <c r="AU178" s="169">
        <f t="shared" si="136"/>
        <v>0</v>
      </c>
      <c r="AV178" s="169">
        <f t="shared" si="136"/>
        <v>0</v>
      </c>
      <c r="AW178" s="169">
        <f t="shared" si="136"/>
        <v>0</v>
      </c>
      <c r="AX178" s="169">
        <f t="shared" si="137"/>
        <v>4.8526504432104593E-2</v>
      </c>
      <c r="AY178" s="169">
        <f t="shared" si="137"/>
        <v>4.8526504432104114E-2</v>
      </c>
      <c r="AZ178" s="169">
        <f t="shared" si="137"/>
        <v>4.8526504432103615E-2</v>
      </c>
      <c r="BA178" s="169">
        <f t="shared" si="137"/>
        <v>4.8526504432103143E-2</v>
      </c>
      <c r="BB178" s="169">
        <f t="shared" si="137"/>
        <v>4.8526504432102657E-2</v>
      </c>
      <c r="BC178" s="169">
        <f t="shared" si="137"/>
        <v>4.8526504432102165E-2</v>
      </c>
      <c r="BD178" s="169">
        <f t="shared" si="137"/>
        <v>4.8526504432101679E-2</v>
      </c>
      <c r="BE178" s="169">
        <f t="shared" si="137"/>
        <v>4.8526504432101207E-2</v>
      </c>
      <c r="BF178" s="169">
        <f t="shared" si="137"/>
        <v>4.8526504432100707E-2</v>
      </c>
      <c r="BG178" s="169">
        <f t="shared" si="137"/>
        <v>4.8526504432100222E-2</v>
      </c>
      <c r="BH178" s="169">
        <f t="shared" si="138"/>
        <v>4.852650443209975E-2</v>
      </c>
      <c r="BI178" s="169">
        <f t="shared" si="138"/>
        <v>4.8526504432099257E-2</v>
      </c>
      <c r="BJ178" s="169">
        <f t="shared" si="138"/>
        <v>4.8526504432098772E-2</v>
      </c>
      <c r="BK178" s="169">
        <f t="shared" si="138"/>
        <v>4.8526504432098286E-2</v>
      </c>
      <c r="BL178" s="169">
        <f t="shared" si="138"/>
        <v>4.85265044320978E-2</v>
      </c>
      <c r="BM178" s="169">
        <f t="shared" si="138"/>
        <v>0</v>
      </c>
      <c r="BN178" s="169">
        <f t="shared" si="138"/>
        <v>0</v>
      </c>
      <c r="BO178" s="169">
        <f t="shared" si="138"/>
        <v>0</v>
      </c>
      <c r="BP178" s="169">
        <f t="shared" si="138"/>
        <v>0</v>
      </c>
      <c r="BQ178" s="169">
        <f t="shared" si="138"/>
        <v>0</v>
      </c>
      <c r="BR178" s="169">
        <f t="shared" si="139"/>
        <v>0</v>
      </c>
      <c r="BS178" s="169">
        <f t="shared" si="139"/>
        <v>0</v>
      </c>
      <c r="BT178" s="169">
        <f t="shared" si="139"/>
        <v>0</v>
      </c>
      <c r="BU178" s="169">
        <f t="shared" si="139"/>
        <v>0</v>
      </c>
      <c r="BV178" s="169">
        <f t="shared" si="139"/>
        <v>0</v>
      </c>
      <c r="BW178" s="169">
        <f t="shared" si="139"/>
        <v>0</v>
      </c>
      <c r="BX178" s="169">
        <f t="shared" si="139"/>
        <v>0</v>
      </c>
      <c r="BY178" s="169">
        <f t="shared" si="139"/>
        <v>0</v>
      </c>
      <c r="BZ178" s="169">
        <f t="shared" si="139"/>
        <v>0</v>
      </c>
      <c r="CA178" s="169">
        <f t="shared" si="139"/>
        <v>0</v>
      </c>
      <c r="CB178" s="169">
        <f t="shared" si="140"/>
        <v>0</v>
      </c>
      <c r="CC178" s="169">
        <f t="shared" si="140"/>
        <v>0</v>
      </c>
      <c r="CD178" s="169">
        <f t="shared" si="140"/>
        <v>0</v>
      </c>
      <c r="CE178" s="169">
        <f t="shared" si="140"/>
        <v>0</v>
      </c>
      <c r="CF178" s="169">
        <f t="shared" si="140"/>
        <v>0</v>
      </c>
      <c r="CG178" s="169">
        <f t="shared" si="140"/>
        <v>0</v>
      </c>
      <c r="CH178" s="169">
        <f t="shared" si="140"/>
        <v>0</v>
      </c>
    </row>
    <row r="179" spans="3:86" s="36" customFormat="1" outlineLevel="1" x14ac:dyDescent="0.2">
      <c r="C179" s="38"/>
      <c r="E179" s="172"/>
      <c r="F179" s="61">
        <f>Ts_First_Fin_Yr-1+ROWS(F$139:F179)</f>
        <v>2064</v>
      </c>
      <c r="G179" s="160">
        <f t="shared" si="141"/>
        <v>15</v>
      </c>
      <c r="H179" s="171">
        <f t="shared" si="142"/>
        <v>0.71797124594206119</v>
      </c>
      <c r="I179" s="131">
        <f t="shared" si="143"/>
        <v>1E-14</v>
      </c>
      <c r="J179" s="169">
        <f t="shared" ref="J179:S188" si="144">IF($F179&gt;=J$9,0,IF(J$9&lt;=($F179+$G179),(1-$I179)^(J$9-$F179-1)*$I179/(1-(1-$I179)^$G179),0)*$H179)</f>
        <v>0</v>
      </c>
      <c r="K179" s="169">
        <f t="shared" si="144"/>
        <v>0</v>
      </c>
      <c r="L179" s="169">
        <f t="shared" si="144"/>
        <v>0</v>
      </c>
      <c r="M179" s="169">
        <f t="shared" si="144"/>
        <v>0</v>
      </c>
      <c r="N179" s="169">
        <f t="shared" si="144"/>
        <v>0</v>
      </c>
      <c r="O179" s="169">
        <f t="shared" si="144"/>
        <v>0</v>
      </c>
      <c r="P179" s="169">
        <f t="shared" si="144"/>
        <v>0</v>
      </c>
      <c r="Q179" s="169">
        <f t="shared" si="144"/>
        <v>0</v>
      </c>
      <c r="R179" s="169">
        <f t="shared" si="144"/>
        <v>0</v>
      </c>
      <c r="S179" s="169">
        <f t="shared" si="144"/>
        <v>0</v>
      </c>
      <c r="T179" s="169">
        <f t="shared" ref="T179:AC188" si="145">IF($F179&gt;=T$9,0,IF(T$9&lt;=($F179+$G179),(1-$I179)^(T$9-$F179-1)*$I179/(1-(1-$I179)^$G179),0)*$H179)</f>
        <v>0</v>
      </c>
      <c r="U179" s="169">
        <f t="shared" si="145"/>
        <v>0</v>
      </c>
      <c r="V179" s="169">
        <f t="shared" si="145"/>
        <v>0</v>
      </c>
      <c r="W179" s="169">
        <f t="shared" si="145"/>
        <v>0</v>
      </c>
      <c r="X179" s="169">
        <f t="shared" si="145"/>
        <v>0</v>
      </c>
      <c r="Y179" s="169">
        <f t="shared" si="145"/>
        <v>0</v>
      </c>
      <c r="Z179" s="169">
        <f t="shared" si="145"/>
        <v>0</v>
      </c>
      <c r="AA179" s="169">
        <f t="shared" si="145"/>
        <v>0</v>
      </c>
      <c r="AB179" s="169">
        <f t="shared" si="145"/>
        <v>0</v>
      </c>
      <c r="AC179" s="169">
        <f t="shared" si="145"/>
        <v>0</v>
      </c>
      <c r="AD179" s="169">
        <f t="shared" ref="AD179:AM188" si="146">IF($F179&gt;=AD$9,0,IF(AD$9&lt;=($F179+$G179),(1-$I179)^(AD$9-$F179-1)*$I179/(1-(1-$I179)^$G179),0)*$H179)</f>
        <v>0</v>
      </c>
      <c r="AE179" s="169">
        <f t="shared" si="146"/>
        <v>0</v>
      </c>
      <c r="AF179" s="169">
        <f t="shared" si="146"/>
        <v>0</v>
      </c>
      <c r="AG179" s="169">
        <f t="shared" si="146"/>
        <v>0</v>
      </c>
      <c r="AH179" s="169">
        <f t="shared" si="146"/>
        <v>0</v>
      </c>
      <c r="AI179" s="169">
        <f t="shared" si="146"/>
        <v>0</v>
      </c>
      <c r="AJ179" s="169">
        <f t="shared" si="146"/>
        <v>0</v>
      </c>
      <c r="AK179" s="169">
        <f t="shared" si="146"/>
        <v>0</v>
      </c>
      <c r="AL179" s="169">
        <f t="shared" si="146"/>
        <v>0</v>
      </c>
      <c r="AM179" s="169">
        <f t="shared" si="146"/>
        <v>0</v>
      </c>
      <c r="AN179" s="169">
        <f t="shared" ref="AN179:AW188" si="147">IF($F179&gt;=AN$9,0,IF(AN$9&lt;=($F179+$G179),(1-$I179)^(AN$9-$F179-1)*$I179/(1-(1-$I179)^$G179),0)*$H179)</f>
        <v>0</v>
      </c>
      <c r="AO179" s="169">
        <f t="shared" si="147"/>
        <v>0</v>
      </c>
      <c r="AP179" s="169">
        <f t="shared" si="147"/>
        <v>0</v>
      </c>
      <c r="AQ179" s="169">
        <f t="shared" si="147"/>
        <v>0</v>
      </c>
      <c r="AR179" s="169">
        <f t="shared" si="147"/>
        <v>0</v>
      </c>
      <c r="AS179" s="169">
        <f t="shared" si="147"/>
        <v>0</v>
      </c>
      <c r="AT179" s="169">
        <f t="shared" si="147"/>
        <v>0</v>
      </c>
      <c r="AU179" s="169">
        <f t="shared" si="147"/>
        <v>0</v>
      </c>
      <c r="AV179" s="169">
        <f t="shared" si="147"/>
        <v>0</v>
      </c>
      <c r="AW179" s="169">
        <f t="shared" si="147"/>
        <v>0</v>
      </c>
      <c r="AX179" s="169">
        <f t="shared" ref="AX179:BG188" si="148">IF($F179&gt;=AX$9,0,IF(AX$9&lt;=($F179+$G179),(1-$I179)^(AX$9-$F179-1)*$I179/(1-(1-$I179)^$G179),0)*$H179)</f>
        <v>0</v>
      </c>
      <c r="AY179" s="169">
        <f t="shared" si="148"/>
        <v>4.7903037565739222E-2</v>
      </c>
      <c r="AZ179" s="169">
        <f t="shared" si="148"/>
        <v>4.790303756573875E-2</v>
      </c>
      <c r="BA179" s="169">
        <f t="shared" si="148"/>
        <v>4.7903037565738257E-2</v>
      </c>
      <c r="BB179" s="169">
        <f t="shared" si="148"/>
        <v>4.7903037565737792E-2</v>
      </c>
      <c r="BC179" s="169">
        <f t="shared" si="148"/>
        <v>4.7903037565737314E-2</v>
      </c>
      <c r="BD179" s="169">
        <f t="shared" si="148"/>
        <v>4.7903037565736821E-2</v>
      </c>
      <c r="BE179" s="169">
        <f t="shared" si="148"/>
        <v>4.7903037565736349E-2</v>
      </c>
      <c r="BF179" s="169">
        <f t="shared" si="148"/>
        <v>4.7903037565735877E-2</v>
      </c>
      <c r="BG179" s="169">
        <f t="shared" si="148"/>
        <v>4.7903037565735392E-2</v>
      </c>
      <c r="BH179" s="169">
        <f t="shared" ref="BH179:BQ188" si="149">IF($F179&gt;=BH$9,0,IF(BH$9&lt;=($F179+$G179),(1-$I179)^(BH$9-$F179-1)*$I179/(1-(1-$I179)^$G179),0)*$H179)</f>
        <v>4.7903037565734913E-2</v>
      </c>
      <c r="BI179" s="169">
        <f t="shared" si="149"/>
        <v>4.7903037565734441E-2</v>
      </c>
      <c r="BJ179" s="169">
        <f t="shared" si="149"/>
        <v>4.7903037565733955E-2</v>
      </c>
      <c r="BK179" s="169">
        <f t="shared" si="149"/>
        <v>4.7903037565733476E-2</v>
      </c>
      <c r="BL179" s="169">
        <f t="shared" si="149"/>
        <v>4.7903037565732998E-2</v>
      </c>
      <c r="BM179" s="169">
        <f t="shared" si="149"/>
        <v>4.7903037565732519E-2</v>
      </c>
      <c r="BN179" s="169">
        <f t="shared" si="149"/>
        <v>0</v>
      </c>
      <c r="BO179" s="169">
        <f t="shared" si="149"/>
        <v>0</v>
      </c>
      <c r="BP179" s="169">
        <f t="shared" si="149"/>
        <v>0</v>
      </c>
      <c r="BQ179" s="169">
        <f t="shared" si="149"/>
        <v>0</v>
      </c>
      <c r="BR179" s="169">
        <f t="shared" ref="BR179:CA188" si="150">IF($F179&gt;=BR$9,0,IF(BR$9&lt;=($F179+$G179),(1-$I179)^(BR$9-$F179-1)*$I179/(1-(1-$I179)^$G179),0)*$H179)</f>
        <v>0</v>
      </c>
      <c r="BS179" s="169">
        <f t="shared" si="150"/>
        <v>0</v>
      </c>
      <c r="BT179" s="169">
        <f t="shared" si="150"/>
        <v>0</v>
      </c>
      <c r="BU179" s="169">
        <f t="shared" si="150"/>
        <v>0</v>
      </c>
      <c r="BV179" s="169">
        <f t="shared" si="150"/>
        <v>0</v>
      </c>
      <c r="BW179" s="169">
        <f t="shared" si="150"/>
        <v>0</v>
      </c>
      <c r="BX179" s="169">
        <f t="shared" si="150"/>
        <v>0</v>
      </c>
      <c r="BY179" s="169">
        <f t="shared" si="150"/>
        <v>0</v>
      </c>
      <c r="BZ179" s="169">
        <f t="shared" si="150"/>
        <v>0</v>
      </c>
      <c r="CA179" s="169">
        <f t="shared" si="150"/>
        <v>0</v>
      </c>
      <c r="CB179" s="169">
        <f t="shared" ref="CB179:CH188" si="151">IF($F179&gt;=CB$9,0,IF(CB$9&lt;=($F179+$G179),(1-$I179)^(CB$9-$F179-1)*$I179/(1-(1-$I179)^$G179),0)*$H179)</f>
        <v>0</v>
      </c>
      <c r="CC179" s="169">
        <f t="shared" si="151"/>
        <v>0</v>
      </c>
      <c r="CD179" s="169">
        <f t="shared" si="151"/>
        <v>0</v>
      </c>
      <c r="CE179" s="169">
        <f t="shared" si="151"/>
        <v>0</v>
      </c>
      <c r="CF179" s="169">
        <f t="shared" si="151"/>
        <v>0</v>
      </c>
      <c r="CG179" s="169">
        <f t="shared" si="151"/>
        <v>0</v>
      </c>
      <c r="CH179" s="169">
        <f t="shared" si="151"/>
        <v>0</v>
      </c>
    </row>
    <row r="180" spans="3:86" s="36" customFormat="1" outlineLevel="1" x14ac:dyDescent="0.2">
      <c r="C180" s="38"/>
      <c r="E180" s="172"/>
      <c r="F180" s="61">
        <f>Ts_First_Fin_Yr-1+ROWS(F$139:F180)</f>
        <v>2065</v>
      </c>
      <c r="G180" s="160">
        <f t="shared" si="141"/>
        <v>15</v>
      </c>
      <c r="H180" s="171">
        <f t="shared" si="142"/>
        <v>0.71174156051089366</v>
      </c>
      <c r="I180" s="131">
        <f t="shared" si="143"/>
        <v>1E-14</v>
      </c>
      <c r="J180" s="169">
        <f t="shared" si="144"/>
        <v>0</v>
      </c>
      <c r="K180" s="169">
        <f t="shared" si="144"/>
        <v>0</v>
      </c>
      <c r="L180" s="169">
        <f t="shared" si="144"/>
        <v>0</v>
      </c>
      <c r="M180" s="169">
        <f t="shared" si="144"/>
        <v>0</v>
      </c>
      <c r="N180" s="169">
        <f t="shared" si="144"/>
        <v>0</v>
      </c>
      <c r="O180" s="169">
        <f t="shared" si="144"/>
        <v>0</v>
      </c>
      <c r="P180" s="169">
        <f t="shared" si="144"/>
        <v>0</v>
      </c>
      <c r="Q180" s="169">
        <f t="shared" si="144"/>
        <v>0</v>
      </c>
      <c r="R180" s="169">
        <f t="shared" si="144"/>
        <v>0</v>
      </c>
      <c r="S180" s="169">
        <f t="shared" si="144"/>
        <v>0</v>
      </c>
      <c r="T180" s="169">
        <f t="shared" si="145"/>
        <v>0</v>
      </c>
      <c r="U180" s="169">
        <f t="shared" si="145"/>
        <v>0</v>
      </c>
      <c r="V180" s="169">
        <f t="shared" si="145"/>
        <v>0</v>
      </c>
      <c r="W180" s="169">
        <f t="shared" si="145"/>
        <v>0</v>
      </c>
      <c r="X180" s="169">
        <f t="shared" si="145"/>
        <v>0</v>
      </c>
      <c r="Y180" s="169">
        <f t="shared" si="145"/>
        <v>0</v>
      </c>
      <c r="Z180" s="169">
        <f t="shared" si="145"/>
        <v>0</v>
      </c>
      <c r="AA180" s="169">
        <f t="shared" si="145"/>
        <v>0</v>
      </c>
      <c r="AB180" s="169">
        <f t="shared" si="145"/>
        <v>0</v>
      </c>
      <c r="AC180" s="169">
        <f t="shared" si="145"/>
        <v>0</v>
      </c>
      <c r="AD180" s="169">
        <f t="shared" si="146"/>
        <v>0</v>
      </c>
      <c r="AE180" s="169">
        <f t="shared" si="146"/>
        <v>0</v>
      </c>
      <c r="AF180" s="169">
        <f t="shared" si="146"/>
        <v>0</v>
      </c>
      <c r="AG180" s="169">
        <f t="shared" si="146"/>
        <v>0</v>
      </c>
      <c r="AH180" s="169">
        <f t="shared" si="146"/>
        <v>0</v>
      </c>
      <c r="AI180" s="169">
        <f t="shared" si="146"/>
        <v>0</v>
      </c>
      <c r="AJ180" s="169">
        <f t="shared" si="146"/>
        <v>0</v>
      </c>
      <c r="AK180" s="169">
        <f t="shared" si="146"/>
        <v>0</v>
      </c>
      <c r="AL180" s="169">
        <f t="shared" si="146"/>
        <v>0</v>
      </c>
      <c r="AM180" s="169">
        <f t="shared" si="146"/>
        <v>0</v>
      </c>
      <c r="AN180" s="169">
        <f t="shared" si="147"/>
        <v>0</v>
      </c>
      <c r="AO180" s="169">
        <f t="shared" si="147"/>
        <v>0</v>
      </c>
      <c r="AP180" s="169">
        <f t="shared" si="147"/>
        <v>0</v>
      </c>
      <c r="AQ180" s="169">
        <f t="shared" si="147"/>
        <v>0</v>
      </c>
      <c r="AR180" s="169">
        <f t="shared" si="147"/>
        <v>0</v>
      </c>
      <c r="AS180" s="169">
        <f t="shared" si="147"/>
        <v>0</v>
      </c>
      <c r="AT180" s="169">
        <f t="shared" si="147"/>
        <v>0</v>
      </c>
      <c r="AU180" s="169">
        <f t="shared" si="147"/>
        <v>0</v>
      </c>
      <c r="AV180" s="169">
        <f t="shared" si="147"/>
        <v>0</v>
      </c>
      <c r="AW180" s="169">
        <f t="shared" si="147"/>
        <v>0</v>
      </c>
      <c r="AX180" s="169">
        <f t="shared" si="148"/>
        <v>0</v>
      </c>
      <c r="AY180" s="169">
        <f t="shared" si="148"/>
        <v>0</v>
      </c>
      <c r="AZ180" s="169">
        <f t="shared" si="148"/>
        <v>4.7487392988162312E-2</v>
      </c>
      <c r="BA180" s="169">
        <f t="shared" si="148"/>
        <v>4.748739298816184E-2</v>
      </c>
      <c r="BB180" s="169">
        <f t="shared" si="148"/>
        <v>4.7487392988161355E-2</v>
      </c>
      <c r="BC180" s="169">
        <f t="shared" si="148"/>
        <v>4.748739298816089E-2</v>
      </c>
      <c r="BD180" s="169">
        <f t="shared" si="148"/>
        <v>4.7487392988160418E-2</v>
      </c>
      <c r="BE180" s="169">
        <f t="shared" si="148"/>
        <v>4.7487392988159932E-2</v>
      </c>
      <c r="BF180" s="169">
        <f t="shared" si="148"/>
        <v>4.748739298815946E-2</v>
      </c>
      <c r="BG180" s="169">
        <f t="shared" si="148"/>
        <v>4.7487392988158995E-2</v>
      </c>
      <c r="BH180" s="169">
        <f t="shared" si="149"/>
        <v>4.748739298815851E-2</v>
      </c>
      <c r="BI180" s="169">
        <f t="shared" si="149"/>
        <v>4.7487392988158038E-2</v>
      </c>
      <c r="BJ180" s="169">
        <f t="shared" si="149"/>
        <v>4.7487392988157573E-2</v>
      </c>
      <c r="BK180" s="169">
        <f t="shared" si="149"/>
        <v>4.7487392988157087E-2</v>
      </c>
      <c r="BL180" s="169">
        <f t="shared" si="149"/>
        <v>4.7487392988156615E-2</v>
      </c>
      <c r="BM180" s="169">
        <f t="shared" si="149"/>
        <v>4.7487392988156144E-2</v>
      </c>
      <c r="BN180" s="169">
        <f t="shared" si="149"/>
        <v>4.7487392988155665E-2</v>
      </c>
      <c r="BO180" s="169">
        <f t="shared" si="149"/>
        <v>0</v>
      </c>
      <c r="BP180" s="169">
        <f t="shared" si="149"/>
        <v>0</v>
      </c>
      <c r="BQ180" s="169">
        <f t="shared" si="149"/>
        <v>0</v>
      </c>
      <c r="BR180" s="169">
        <f t="shared" si="150"/>
        <v>0</v>
      </c>
      <c r="BS180" s="169">
        <f t="shared" si="150"/>
        <v>0</v>
      </c>
      <c r="BT180" s="169">
        <f t="shared" si="150"/>
        <v>0</v>
      </c>
      <c r="BU180" s="169">
        <f t="shared" si="150"/>
        <v>0</v>
      </c>
      <c r="BV180" s="169">
        <f t="shared" si="150"/>
        <v>0</v>
      </c>
      <c r="BW180" s="169">
        <f t="shared" si="150"/>
        <v>0</v>
      </c>
      <c r="BX180" s="169">
        <f t="shared" si="150"/>
        <v>0</v>
      </c>
      <c r="BY180" s="169">
        <f t="shared" si="150"/>
        <v>0</v>
      </c>
      <c r="BZ180" s="169">
        <f t="shared" si="150"/>
        <v>0</v>
      </c>
      <c r="CA180" s="169">
        <f t="shared" si="150"/>
        <v>0</v>
      </c>
      <c r="CB180" s="169">
        <f t="shared" si="151"/>
        <v>0</v>
      </c>
      <c r="CC180" s="169">
        <f t="shared" si="151"/>
        <v>0</v>
      </c>
      <c r="CD180" s="169">
        <f t="shared" si="151"/>
        <v>0</v>
      </c>
      <c r="CE180" s="169">
        <f t="shared" si="151"/>
        <v>0</v>
      </c>
      <c r="CF180" s="169">
        <f t="shared" si="151"/>
        <v>0</v>
      </c>
      <c r="CG180" s="169">
        <f t="shared" si="151"/>
        <v>0</v>
      </c>
      <c r="CH180" s="169">
        <f t="shared" si="151"/>
        <v>0</v>
      </c>
    </row>
    <row r="181" spans="3:86" s="36" customFormat="1" outlineLevel="1" x14ac:dyDescent="0.2">
      <c r="C181" s="38"/>
      <c r="E181" s="172"/>
      <c r="F181" s="61">
        <f>Ts_First_Fin_Yr-1+ROWS(F$139:F181)</f>
        <v>2066</v>
      </c>
      <c r="G181" s="160">
        <f t="shared" si="141"/>
        <v>15</v>
      </c>
      <c r="H181" s="171">
        <f t="shared" si="142"/>
        <v>0.69772476829076657</v>
      </c>
      <c r="I181" s="131">
        <f t="shared" si="143"/>
        <v>1E-14</v>
      </c>
      <c r="J181" s="169">
        <f t="shared" si="144"/>
        <v>0</v>
      </c>
      <c r="K181" s="169">
        <f t="shared" si="144"/>
        <v>0</v>
      </c>
      <c r="L181" s="169">
        <f t="shared" si="144"/>
        <v>0</v>
      </c>
      <c r="M181" s="169">
        <f t="shared" si="144"/>
        <v>0</v>
      </c>
      <c r="N181" s="169">
        <f t="shared" si="144"/>
        <v>0</v>
      </c>
      <c r="O181" s="169">
        <f t="shared" si="144"/>
        <v>0</v>
      </c>
      <c r="P181" s="169">
        <f t="shared" si="144"/>
        <v>0</v>
      </c>
      <c r="Q181" s="169">
        <f t="shared" si="144"/>
        <v>0</v>
      </c>
      <c r="R181" s="169">
        <f t="shared" si="144"/>
        <v>0</v>
      </c>
      <c r="S181" s="169">
        <f t="shared" si="144"/>
        <v>0</v>
      </c>
      <c r="T181" s="169">
        <f t="shared" si="145"/>
        <v>0</v>
      </c>
      <c r="U181" s="169">
        <f t="shared" si="145"/>
        <v>0</v>
      </c>
      <c r="V181" s="169">
        <f t="shared" si="145"/>
        <v>0</v>
      </c>
      <c r="W181" s="169">
        <f t="shared" si="145"/>
        <v>0</v>
      </c>
      <c r="X181" s="169">
        <f t="shared" si="145"/>
        <v>0</v>
      </c>
      <c r="Y181" s="169">
        <f t="shared" si="145"/>
        <v>0</v>
      </c>
      <c r="Z181" s="169">
        <f t="shared" si="145"/>
        <v>0</v>
      </c>
      <c r="AA181" s="169">
        <f t="shared" si="145"/>
        <v>0</v>
      </c>
      <c r="AB181" s="169">
        <f t="shared" si="145"/>
        <v>0</v>
      </c>
      <c r="AC181" s="169">
        <f t="shared" si="145"/>
        <v>0</v>
      </c>
      <c r="AD181" s="169">
        <f t="shared" si="146"/>
        <v>0</v>
      </c>
      <c r="AE181" s="169">
        <f t="shared" si="146"/>
        <v>0</v>
      </c>
      <c r="AF181" s="169">
        <f t="shared" si="146"/>
        <v>0</v>
      </c>
      <c r="AG181" s="169">
        <f t="shared" si="146"/>
        <v>0</v>
      </c>
      <c r="AH181" s="169">
        <f t="shared" si="146"/>
        <v>0</v>
      </c>
      <c r="AI181" s="169">
        <f t="shared" si="146"/>
        <v>0</v>
      </c>
      <c r="AJ181" s="169">
        <f t="shared" si="146"/>
        <v>0</v>
      </c>
      <c r="AK181" s="169">
        <f t="shared" si="146"/>
        <v>0</v>
      </c>
      <c r="AL181" s="169">
        <f t="shared" si="146"/>
        <v>0</v>
      </c>
      <c r="AM181" s="169">
        <f t="shared" si="146"/>
        <v>0</v>
      </c>
      <c r="AN181" s="169">
        <f t="shared" si="147"/>
        <v>0</v>
      </c>
      <c r="AO181" s="169">
        <f t="shared" si="147"/>
        <v>0</v>
      </c>
      <c r="AP181" s="169">
        <f t="shared" si="147"/>
        <v>0</v>
      </c>
      <c r="AQ181" s="169">
        <f t="shared" si="147"/>
        <v>0</v>
      </c>
      <c r="AR181" s="169">
        <f t="shared" si="147"/>
        <v>0</v>
      </c>
      <c r="AS181" s="169">
        <f t="shared" si="147"/>
        <v>0</v>
      </c>
      <c r="AT181" s="169">
        <f t="shared" si="147"/>
        <v>0</v>
      </c>
      <c r="AU181" s="169">
        <f t="shared" si="147"/>
        <v>0</v>
      </c>
      <c r="AV181" s="169">
        <f t="shared" si="147"/>
        <v>0</v>
      </c>
      <c r="AW181" s="169">
        <f t="shared" si="147"/>
        <v>0</v>
      </c>
      <c r="AX181" s="169">
        <f t="shared" si="148"/>
        <v>0</v>
      </c>
      <c r="AY181" s="169">
        <f t="shared" si="148"/>
        <v>0</v>
      </c>
      <c r="AZ181" s="169">
        <f t="shared" si="148"/>
        <v>0</v>
      </c>
      <c r="BA181" s="169">
        <f t="shared" si="148"/>
        <v>4.6552192688614255E-2</v>
      </c>
      <c r="BB181" s="169">
        <f t="shared" si="148"/>
        <v>4.655219268861379E-2</v>
      </c>
      <c r="BC181" s="169">
        <f t="shared" si="148"/>
        <v>4.6552192688613318E-2</v>
      </c>
      <c r="BD181" s="169">
        <f t="shared" si="148"/>
        <v>4.655219268861286E-2</v>
      </c>
      <c r="BE181" s="169">
        <f t="shared" si="148"/>
        <v>4.6552192688612395E-2</v>
      </c>
      <c r="BF181" s="169">
        <f t="shared" si="148"/>
        <v>4.6552192688611924E-2</v>
      </c>
      <c r="BG181" s="169">
        <f t="shared" si="148"/>
        <v>4.6552192688611459E-2</v>
      </c>
      <c r="BH181" s="169">
        <f t="shared" si="149"/>
        <v>4.6552192688611001E-2</v>
      </c>
      <c r="BI181" s="169">
        <f t="shared" si="149"/>
        <v>4.6552192688610529E-2</v>
      </c>
      <c r="BJ181" s="169">
        <f t="shared" si="149"/>
        <v>4.6552192688610064E-2</v>
      </c>
      <c r="BK181" s="169">
        <f t="shared" si="149"/>
        <v>4.6552192688609606E-2</v>
      </c>
      <c r="BL181" s="169">
        <f t="shared" si="149"/>
        <v>4.6552192688609134E-2</v>
      </c>
      <c r="BM181" s="169">
        <f t="shared" si="149"/>
        <v>4.6552192688608669E-2</v>
      </c>
      <c r="BN181" s="169">
        <f t="shared" si="149"/>
        <v>4.6552192688608204E-2</v>
      </c>
      <c r="BO181" s="169">
        <f t="shared" si="149"/>
        <v>4.6552192688607739E-2</v>
      </c>
      <c r="BP181" s="169">
        <f t="shared" si="149"/>
        <v>0</v>
      </c>
      <c r="BQ181" s="169">
        <f t="shared" si="149"/>
        <v>0</v>
      </c>
      <c r="BR181" s="169">
        <f t="shared" si="150"/>
        <v>0</v>
      </c>
      <c r="BS181" s="169">
        <f t="shared" si="150"/>
        <v>0</v>
      </c>
      <c r="BT181" s="169">
        <f t="shared" si="150"/>
        <v>0</v>
      </c>
      <c r="BU181" s="169">
        <f t="shared" si="150"/>
        <v>0</v>
      </c>
      <c r="BV181" s="169">
        <f t="shared" si="150"/>
        <v>0</v>
      </c>
      <c r="BW181" s="169">
        <f t="shared" si="150"/>
        <v>0</v>
      </c>
      <c r="BX181" s="169">
        <f t="shared" si="150"/>
        <v>0</v>
      </c>
      <c r="BY181" s="169">
        <f t="shared" si="150"/>
        <v>0</v>
      </c>
      <c r="BZ181" s="169">
        <f t="shared" si="150"/>
        <v>0</v>
      </c>
      <c r="CA181" s="169">
        <f t="shared" si="150"/>
        <v>0</v>
      </c>
      <c r="CB181" s="169">
        <f t="shared" si="151"/>
        <v>0</v>
      </c>
      <c r="CC181" s="169">
        <f t="shared" si="151"/>
        <v>0</v>
      </c>
      <c r="CD181" s="169">
        <f t="shared" si="151"/>
        <v>0</v>
      </c>
      <c r="CE181" s="169">
        <f t="shared" si="151"/>
        <v>0</v>
      </c>
      <c r="CF181" s="169">
        <f t="shared" si="151"/>
        <v>0</v>
      </c>
      <c r="CG181" s="169">
        <f t="shared" si="151"/>
        <v>0</v>
      </c>
      <c r="CH181" s="169">
        <f t="shared" si="151"/>
        <v>0</v>
      </c>
    </row>
    <row r="182" spans="3:86" s="36" customFormat="1" outlineLevel="1" x14ac:dyDescent="0.2">
      <c r="C182" s="38"/>
      <c r="E182" s="172"/>
      <c r="F182" s="61">
        <f>Ts_First_Fin_Yr-1+ROWS(F$139:F182)</f>
        <v>2067</v>
      </c>
      <c r="G182" s="160">
        <f t="shared" si="141"/>
        <v>15</v>
      </c>
      <c r="H182" s="171">
        <f t="shared" si="142"/>
        <v>0.68889938059661249</v>
      </c>
      <c r="I182" s="131">
        <f t="shared" si="143"/>
        <v>1E-14</v>
      </c>
      <c r="J182" s="169">
        <f t="shared" si="144"/>
        <v>0</v>
      </c>
      <c r="K182" s="169">
        <f t="shared" si="144"/>
        <v>0</v>
      </c>
      <c r="L182" s="169">
        <f t="shared" si="144"/>
        <v>0</v>
      </c>
      <c r="M182" s="169">
        <f t="shared" si="144"/>
        <v>0</v>
      </c>
      <c r="N182" s="169">
        <f t="shared" si="144"/>
        <v>0</v>
      </c>
      <c r="O182" s="169">
        <f t="shared" si="144"/>
        <v>0</v>
      </c>
      <c r="P182" s="169">
        <f t="shared" si="144"/>
        <v>0</v>
      </c>
      <c r="Q182" s="169">
        <f t="shared" si="144"/>
        <v>0</v>
      </c>
      <c r="R182" s="169">
        <f t="shared" si="144"/>
        <v>0</v>
      </c>
      <c r="S182" s="169">
        <f t="shared" si="144"/>
        <v>0</v>
      </c>
      <c r="T182" s="169">
        <f t="shared" si="145"/>
        <v>0</v>
      </c>
      <c r="U182" s="169">
        <f t="shared" si="145"/>
        <v>0</v>
      </c>
      <c r="V182" s="169">
        <f t="shared" si="145"/>
        <v>0</v>
      </c>
      <c r="W182" s="169">
        <f t="shared" si="145"/>
        <v>0</v>
      </c>
      <c r="X182" s="169">
        <f t="shared" si="145"/>
        <v>0</v>
      </c>
      <c r="Y182" s="169">
        <f t="shared" si="145"/>
        <v>0</v>
      </c>
      <c r="Z182" s="169">
        <f t="shared" si="145"/>
        <v>0</v>
      </c>
      <c r="AA182" s="169">
        <f t="shared" si="145"/>
        <v>0</v>
      </c>
      <c r="AB182" s="169">
        <f t="shared" si="145"/>
        <v>0</v>
      </c>
      <c r="AC182" s="169">
        <f t="shared" si="145"/>
        <v>0</v>
      </c>
      <c r="AD182" s="169">
        <f t="shared" si="146"/>
        <v>0</v>
      </c>
      <c r="AE182" s="169">
        <f t="shared" si="146"/>
        <v>0</v>
      </c>
      <c r="AF182" s="169">
        <f t="shared" si="146"/>
        <v>0</v>
      </c>
      <c r="AG182" s="169">
        <f t="shared" si="146"/>
        <v>0</v>
      </c>
      <c r="AH182" s="169">
        <f t="shared" si="146"/>
        <v>0</v>
      </c>
      <c r="AI182" s="169">
        <f t="shared" si="146"/>
        <v>0</v>
      </c>
      <c r="AJ182" s="169">
        <f t="shared" si="146"/>
        <v>0</v>
      </c>
      <c r="AK182" s="169">
        <f t="shared" si="146"/>
        <v>0</v>
      </c>
      <c r="AL182" s="169">
        <f t="shared" si="146"/>
        <v>0</v>
      </c>
      <c r="AM182" s="169">
        <f t="shared" si="146"/>
        <v>0</v>
      </c>
      <c r="AN182" s="169">
        <f t="shared" si="147"/>
        <v>0</v>
      </c>
      <c r="AO182" s="169">
        <f t="shared" si="147"/>
        <v>0</v>
      </c>
      <c r="AP182" s="169">
        <f t="shared" si="147"/>
        <v>0</v>
      </c>
      <c r="AQ182" s="169">
        <f t="shared" si="147"/>
        <v>0</v>
      </c>
      <c r="AR182" s="169">
        <f t="shared" si="147"/>
        <v>0</v>
      </c>
      <c r="AS182" s="169">
        <f t="shared" si="147"/>
        <v>0</v>
      </c>
      <c r="AT182" s="169">
        <f t="shared" si="147"/>
        <v>0</v>
      </c>
      <c r="AU182" s="169">
        <f t="shared" si="147"/>
        <v>0</v>
      </c>
      <c r="AV182" s="169">
        <f t="shared" si="147"/>
        <v>0</v>
      </c>
      <c r="AW182" s="169">
        <f t="shared" si="147"/>
        <v>0</v>
      </c>
      <c r="AX182" s="169">
        <f t="shared" si="148"/>
        <v>0</v>
      </c>
      <c r="AY182" s="169">
        <f t="shared" si="148"/>
        <v>0</v>
      </c>
      <c r="AZ182" s="169">
        <f t="shared" si="148"/>
        <v>0</v>
      </c>
      <c r="BA182" s="169">
        <f t="shared" si="148"/>
        <v>0</v>
      </c>
      <c r="BB182" s="169">
        <f t="shared" si="148"/>
        <v>4.5963362870380289E-2</v>
      </c>
      <c r="BC182" s="169">
        <f t="shared" si="148"/>
        <v>4.5963362870379831E-2</v>
      </c>
      <c r="BD182" s="169">
        <f t="shared" si="148"/>
        <v>4.5963362870379366E-2</v>
      </c>
      <c r="BE182" s="169">
        <f t="shared" si="148"/>
        <v>4.5963362870378915E-2</v>
      </c>
      <c r="BF182" s="169">
        <f t="shared" si="148"/>
        <v>4.5963362870378457E-2</v>
      </c>
      <c r="BG182" s="169">
        <f t="shared" si="148"/>
        <v>4.5963362870377986E-2</v>
      </c>
      <c r="BH182" s="169">
        <f t="shared" si="149"/>
        <v>4.5963362870377528E-2</v>
      </c>
      <c r="BI182" s="169">
        <f t="shared" si="149"/>
        <v>4.5963362870377077E-2</v>
      </c>
      <c r="BJ182" s="169">
        <f t="shared" si="149"/>
        <v>4.5963362870376612E-2</v>
      </c>
      <c r="BK182" s="169">
        <f t="shared" si="149"/>
        <v>4.5963362870376154E-2</v>
      </c>
      <c r="BL182" s="169">
        <f t="shared" si="149"/>
        <v>4.5963362870375703E-2</v>
      </c>
      <c r="BM182" s="169">
        <f t="shared" si="149"/>
        <v>4.5963362870375238E-2</v>
      </c>
      <c r="BN182" s="169">
        <f t="shared" si="149"/>
        <v>4.5963362870374773E-2</v>
      </c>
      <c r="BO182" s="169">
        <f t="shared" si="149"/>
        <v>4.5963362870374315E-2</v>
      </c>
      <c r="BP182" s="169">
        <f t="shared" si="149"/>
        <v>4.5963362870373857E-2</v>
      </c>
      <c r="BQ182" s="169">
        <f t="shared" si="149"/>
        <v>0</v>
      </c>
      <c r="BR182" s="169">
        <f t="shared" si="150"/>
        <v>0</v>
      </c>
      <c r="BS182" s="169">
        <f t="shared" si="150"/>
        <v>0</v>
      </c>
      <c r="BT182" s="169">
        <f t="shared" si="150"/>
        <v>0</v>
      </c>
      <c r="BU182" s="169">
        <f t="shared" si="150"/>
        <v>0</v>
      </c>
      <c r="BV182" s="169">
        <f t="shared" si="150"/>
        <v>0</v>
      </c>
      <c r="BW182" s="169">
        <f t="shared" si="150"/>
        <v>0</v>
      </c>
      <c r="BX182" s="169">
        <f t="shared" si="150"/>
        <v>0</v>
      </c>
      <c r="BY182" s="169">
        <f t="shared" si="150"/>
        <v>0</v>
      </c>
      <c r="BZ182" s="169">
        <f t="shared" si="150"/>
        <v>0</v>
      </c>
      <c r="CA182" s="169">
        <f t="shared" si="150"/>
        <v>0</v>
      </c>
      <c r="CB182" s="169">
        <f t="shared" si="151"/>
        <v>0</v>
      </c>
      <c r="CC182" s="169">
        <f t="shared" si="151"/>
        <v>0</v>
      </c>
      <c r="CD182" s="169">
        <f t="shared" si="151"/>
        <v>0</v>
      </c>
      <c r="CE182" s="169">
        <f t="shared" si="151"/>
        <v>0</v>
      </c>
      <c r="CF182" s="169">
        <f t="shared" si="151"/>
        <v>0</v>
      </c>
      <c r="CG182" s="169">
        <f t="shared" si="151"/>
        <v>0</v>
      </c>
      <c r="CH182" s="169">
        <f t="shared" si="151"/>
        <v>0</v>
      </c>
    </row>
    <row r="183" spans="3:86" s="36" customFormat="1" outlineLevel="1" x14ac:dyDescent="0.2">
      <c r="C183" s="38"/>
      <c r="E183" s="172"/>
      <c r="F183" s="61">
        <f>Ts_First_Fin_Yr-1+ROWS(F$139:F183)</f>
        <v>2068</v>
      </c>
      <c r="G183" s="160">
        <f t="shared" si="141"/>
        <v>15</v>
      </c>
      <c r="H183" s="171">
        <f t="shared" si="142"/>
        <v>0.68007399290245862</v>
      </c>
      <c r="I183" s="131">
        <f t="shared" si="143"/>
        <v>1E-14</v>
      </c>
      <c r="J183" s="169">
        <f t="shared" si="144"/>
        <v>0</v>
      </c>
      <c r="K183" s="169">
        <f t="shared" si="144"/>
        <v>0</v>
      </c>
      <c r="L183" s="169">
        <f t="shared" si="144"/>
        <v>0</v>
      </c>
      <c r="M183" s="169">
        <f t="shared" si="144"/>
        <v>0</v>
      </c>
      <c r="N183" s="169">
        <f t="shared" si="144"/>
        <v>0</v>
      </c>
      <c r="O183" s="169">
        <f t="shared" si="144"/>
        <v>0</v>
      </c>
      <c r="P183" s="169">
        <f t="shared" si="144"/>
        <v>0</v>
      </c>
      <c r="Q183" s="169">
        <f t="shared" si="144"/>
        <v>0</v>
      </c>
      <c r="R183" s="169">
        <f t="shared" si="144"/>
        <v>0</v>
      </c>
      <c r="S183" s="169">
        <f t="shared" si="144"/>
        <v>0</v>
      </c>
      <c r="T183" s="169">
        <f t="shared" si="145"/>
        <v>0</v>
      </c>
      <c r="U183" s="169">
        <f t="shared" si="145"/>
        <v>0</v>
      </c>
      <c r="V183" s="169">
        <f t="shared" si="145"/>
        <v>0</v>
      </c>
      <c r="W183" s="169">
        <f t="shared" si="145"/>
        <v>0</v>
      </c>
      <c r="X183" s="169">
        <f t="shared" si="145"/>
        <v>0</v>
      </c>
      <c r="Y183" s="169">
        <f t="shared" si="145"/>
        <v>0</v>
      </c>
      <c r="Z183" s="169">
        <f t="shared" si="145"/>
        <v>0</v>
      </c>
      <c r="AA183" s="169">
        <f t="shared" si="145"/>
        <v>0</v>
      </c>
      <c r="AB183" s="169">
        <f t="shared" si="145"/>
        <v>0</v>
      </c>
      <c r="AC183" s="169">
        <f t="shared" si="145"/>
        <v>0</v>
      </c>
      <c r="AD183" s="169">
        <f t="shared" si="146"/>
        <v>0</v>
      </c>
      <c r="AE183" s="169">
        <f t="shared" si="146"/>
        <v>0</v>
      </c>
      <c r="AF183" s="169">
        <f t="shared" si="146"/>
        <v>0</v>
      </c>
      <c r="AG183" s="169">
        <f t="shared" si="146"/>
        <v>0</v>
      </c>
      <c r="AH183" s="169">
        <f t="shared" si="146"/>
        <v>0</v>
      </c>
      <c r="AI183" s="169">
        <f t="shared" si="146"/>
        <v>0</v>
      </c>
      <c r="AJ183" s="169">
        <f t="shared" si="146"/>
        <v>0</v>
      </c>
      <c r="AK183" s="169">
        <f t="shared" si="146"/>
        <v>0</v>
      </c>
      <c r="AL183" s="169">
        <f t="shared" si="146"/>
        <v>0</v>
      </c>
      <c r="AM183" s="169">
        <f t="shared" si="146"/>
        <v>0</v>
      </c>
      <c r="AN183" s="169">
        <f t="shared" si="147"/>
        <v>0</v>
      </c>
      <c r="AO183" s="169">
        <f t="shared" si="147"/>
        <v>0</v>
      </c>
      <c r="AP183" s="169">
        <f t="shared" si="147"/>
        <v>0</v>
      </c>
      <c r="AQ183" s="169">
        <f t="shared" si="147"/>
        <v>0</v>
      </c>
      <c r="AR183" s="169">
        <f t="shared" si="147"/>
        <v>0</v>
      </c>
      <c r="AS183" s="169">
        <f t="shared" si="147"/>
        <v>0</v>
      </c>
      <c r="AT183" s="169">
        <f t="shared" si="147"/>
        <v>0</v>
      </c>
      <c r="AU183" s="169">
        <f t="shared" si="147"/>
        <v>0</v>
      </c>
      <c r="AV183" s="169">
        <f t="shared" si="147"/>
        <v>0</v>
      </c>
      <c r="AW183" s="169">
        <f t="shared" si="147"/>
        <v>0</v>
      </c>
      <c r="AX183" s="169">
        <f t="shared" si="148"/>
        <v>0</v>
      </c>
      <c r="AY183" s="169">
        <f t="shared" si="148"/>
        <v>0</v>
      </c>
      <c r="AZ183" s="169">
        <f t="shared" si="148"/>
        <v>0</v>
      </c>
      <c r="BA183" s="169">
        <f t="shared" si="148"/>
        <v>0</v>
      </c>
      <c r="BB183" s="169">
        <f t="shared" si="148"/>
        <v>0</v>
      </c>
      <c r="BC183" s="169">
        <f t="shared" si="148"/>
        <v>4.5374533052146344E-2</v>
      </c>
      <c r="BD183" s="169">
        <f t="shared" si="148"/>
        <v>4.5374533052145893E-2</v>
      </c>
      <c r="BE183" s="169">
        <f t="shared" si="148"/>
        <v>4.5374533052145428E-2</v>
      </c>
      <c r="BF183" s="169">
        <f t="shared" si="148"/>
        <v>4.5374533052144984E-2</v>
      </c>
      <c r="BG183" s="169">
        <f t="shared" si="148"/>
        <v>4.5374533052144533E-2</v>
      </c>
      <c r="BH183" s="169">
        <f t="shared" si="149"/>
        <v>4.5374533052144068E-2</v>
      </c>
      <c r="BI183" s="169">
        <f t="shared" si="149"/>
        <v>4.5374533052143617E-2</v>
      </c>
      <c r="BJ183" s="169">
        <f t="shared" si="149"/>
        <v>4.5374533052143173E-2</v>
      </c>
      <c r="BK183" s="169">
        <f t="shared" si="149"/>
        <v>4.5374533052142708E-2</v>
      </c>
      <c r="BL183" s="169">
        <f t="shared" si="149"/>
        <v>4.5374533052142257E-2</v>
      </c>
      <c r="BM183" s="169">
        <f t="shared" si="149"/>
        <v>4.5374533052141813E-2</v>
      </c>
      <c r="BN183" s="169">
        <f t="shared" si="149"/>
        <v>4.5374533052141348E-2</v>
      </c>
      <c r="BO183" s="169">
        <f t="shared" si="149"/>
        <v>4.5374533052140897E-2</v>
      </c>
      <c r="BP183" s="169">
        <f t="shared" si="149"/>
        <v>4.5374533052140446E-2</v>
      </c>
      <c r="BQ183" s="169">
        <f t="shared" si="149"/>
        <v>4.5374533052139995E-2</v>
      </c>
      <c r="BR183" s="169">
        <f t="shared" si="150"/>
        <v>0</v>
      </c>
      <c r="BS183" s="169">
        <f t="shared" si="150"/>
        <v>0</v>
      </c>
      <c r="BT183" s="169">
        <f t="shared" si="150"/>
        <v>0</v>
      </c>
      <c r="BU183" s="169">
        <f t="shared" si="150"/>
        <v>0</v>
      </c>
      <c r="BV183" s="169">
        <f t="shared" si="150"/>
        <v>0</v>
      </c>
      <c r="BW183" s="169">
        <f t="shared" si="150"/>
        <v>0</v>
      </c>
      <c r="BX183" s="169">
        <f t="shared" si="150"/>
        <v>0</v>
      </c>
      <c r="BY183" s="169">
        <f t="shared" si="150"/>
        <v>0</v>
      </c>
      <c r="BZ183" s="169">
        <f t="shared" si="150"/>
        <v>0</v>
      </c>
      <c r="CA183" s="169">
        <f t="shared" si="150"/>
        <v>0</v>
      </c>
      <c r="CB183" s="169">
        <f t="shared" si="151"/>
        <v>0</v>
      </c>
      <c r="CC183" s="169">
        <f t="shared" si="151"/>
        <v>0</v>
      </c>
      <c r="CD183" s="169">
        <f t="shared" si="151"/>
        <v>0</v>
      </c>
      <c r="CE183" s="169">
        <f t="shared" si="151"/>
        <v>0</v>
      </c>
      <c r="CF183" s="169">
        <f t="shared" si="151"/>
        <v>0</v>
      </c>
      <c r="CG183" s="169">
        <f t="shared" si="151"/>
        <v>0</v>
      </c>
      <c r="CH183" s="169">
        <f t="shared" si="151"/>
        <v>0</v>
      </c>
    </row>
    <row r="184" spans="3:86" s="36" customFormat="1" outlineLevel="1" x14ac:dyDescent="0.2">
      <c r="C184" s="38"/>
      <c r="E184" s="172"/>
      <c r="F184" s="61">
        <f>Ts_First_Fin_Yr-1+ROWS(F$139:F184)</f>
        <v>2069</v>
      </c>
      <c r="G184" s="160">
        <f t="shared" si="141"/>
        <v>15</v>
      </c>
      <c r="H184" s="171">
        <f t="shared" si="142"/>
        <v>0.67176774566090169</v>
      </c>
      <c r="I184" s="131">
        <f t="shared" si="143"/>
        <v>1E-14</v>
      </c>
      <c r="J184" s="169">
        <f t="shared" si="144"/>
        <v>0</v>
      </c>
      <c r="K184" s="169">
        <f t="shared" si="144"/>
        <v>0</v>
      </c>
      <c r="L184" s="169">
        <f t="shared" si="144"/>
        <v>0</v>
      </c>
      <c r="M184" s="169">
        <f t="shared" si="144"/>
        <v>0</v>
      </c>
      <c r="N184" s="169">
        <f t="shared" si="144"/>
        <v>0</v>
      </c>
      <c r="O184" s="169">
        <f t="shared" si="144"/>
        <v>0</v>
      </c>
      <c r="P184" s="169">
        <f t="shared" si="144"/>
        <v>0</v>
      </c>
      <c r="Q184" s="169">
        <f t="shared" si="144"/>
        <v>0</v>
      </c>
      <c r="R184" s="169">
        <f t="shared" si="144"/>
        <v>0</v>
      </c>
      <c r="S184" s="169">
        <f t="shared" si="144"/>
        <v>0</v>
      </c>
      <c r="T184" s="169">
        <f t="shared" si="145"/>
        <v>0</v>
      </c>
      <c r="U184" s="169">
        <f t="shared" si="145"/>
        <v>0</v>
      </c>
      <c r="V184" s="169">
        <f t="shared" si="145"/>
        <v>0</v>
      </c>
      <c r="W184" s="169">
        <f t="shared" si="145"/>
        <v>0</v>
      </c>
      <c r="X184" s="169">
        <f t="shared" si="145"/>
        <v>0</v>
      </c>
      <c r="Y184" s="169">
        <f t="shared" si="145"/>
        <v>0</v>
      </c>
      <c r="Z184" s="169">
        <f t="shared" si="145"/>
        <v>0</v>
      </c>
      <c r="AA184" s="169">
        <f t="shared" si="145"/>
        <v>0</v>
      </c>
      <c r="AB184" s="169">
        <f t="shared" si="145"/>
        <v>0</v>
      </c>
      <c r="AC184" s="169">
        <f t="shared" si="145"/>
        <v>0</v>
      </c>
      <c r="AD184" s="169">
        <f t="shared" si="146"/>
        <v>0</v>
      </c>
      <c r="AE184" s="169">
        <f t="shared" si="146"/>
        <v>0</v>
      </c>
      <c r="AF184" s="169">
        <f t="shared" si="146"/>
        <v>0</v>
      </c>
      <c r="AG184" s="169">
        <f t="shared" si="146"/>
        <v>0</v>
      </c>
      <c r="AH184" s="169">
        <f t="shared" si="146"/>
        <v>0</v>
      </c>
      <c r="AI184" s="169">
        <f t="shared" si="146"/>
        <v>0</v>
      </c>
      <c r="AJ184" s="169">
        <f t="shared" si="146"/>
        <v>0</v>
      </c>
      <c r="AK184" s="169">
        <f t="shared" si="146"/>
        <v>0</v>
      </c>
      <c r="AL184" s="169">
        <f t="shared" si="146"/>
        <v>0</v>
      </c>
      <c r="AM184" s="169">
        <f t="shared" si="146"/>
        <v>0</v>
      </c>
      <c r="AN184" s="169">
        <f t="shared" si="147"/>
        <v>0</v>
      </c>
      <c r="AO184" s="169">
        <f t="shared" si="147"/>
        <v>0</v>
      </c>
      <c r="AP184" s="169">
        <f t="shared" si="147"/>
        <v>0</v>
      </c>
      <c r="AQ184" s="169">
        <f t="shared" si="147"/>
        <v>0</v>
      </c>
      <c r="AR184" s="169">
        <f t="shared" si="147"/>
        <v>0</v>
      </c>
      <c r="AS184" s="169">
        <f t="shared" si="147"/>
        <v>0</v>
      </c>
      <c r="AT184" s="169">
        <f t="shared" si="147"/>
        <v>0</v>
      </c>
      <c r="AU184" s="169">
        <f t="shared" si="147"/>
        <v>0</v>
      </c>
      <c r="AV184" s="169">
        <f t="shared" si="147"/>
        <v>0</v>
      </c>
      <c r="AW184" s="169">
        <f t="shared" si="147"/>
        <v>0</v>
      </c>
      <c r="AX184" s="169">
        <f t="shared" si="148"/>
        <v>0</v>
      </c>
      <c r="AY184" s="169">
        <f t="shared" si="148"/>
        <v>0</v>
      </c>
      <c r="AZ184" s="169">
        <f t="shared" si="148"/>
        <v>0</v>
      </c>
      <c r="BA184" s="169">
        <f t="shared" si="148"/>
        <v>0</v>
      </c>
      <c r="BB184" s="169">
        <f t="shared" si="148"/>
        <v>0</v>
      </c>
      <c r="BC184" s="169">
        <f t="shared" si="148"/>
        <v>0</v>
      </c>
      <c r="BD184" s="169">
        <f t="shared" si="148"/>
        <v>4.4820340282043777E-2</v>
      </c>
      <c r="BE184" s="169">
        <f t="shared" si="148"/>
        <v>4.4820340282043333E-2</v>
      </c>
      <c r="BF184" s="169">
        <f t="shared" si="148"/>
        <v>4.4820340282042875E-2</v>
      </c>
      <c r="BG184" s="169">
        <f t="shared" si="148"/>
        <v>4.4820340282042438E-2</v>
      </c>
      <c r="BH184" s="169">
        <f t="shared" si="149"/>
        <v>4.4820340282041994E-2</v>
      </c>
      <c r="BI184" s="169">
        <f t="shared" si="149"/>
        <v>4.4820340282041536E-2</v>
      </c>
      <c r="BJ184" s="169">
        <f t="shared" si="149"/>
        <v>4.4820340282041085E-2</v>
      </c>
      <c r="BK184" s="169">
        <f t="shared" si="149"/>
        <v>4.4820340282040648E-2</v>
      </c>
      <c r="BL184" s="169">
        <f t="shared" si="149"/>
        <v>4.482034028204019E-2</v>
      </c>
      <c r="BM184" s="169">
        <f t="shared" si="149"/>
        <v>4.4820340282039746E-2</v>
      </c>
      <c r="BN184" s="169">
        <f t="shared" si="149"/>
        <v>4.4820340282039309E-2</v>
      </c>
      <c r="BO184" s="169">
        <f t="shared" si="149"/>
        <v>4.4820340282038851E-2</v>
      </c>
      <c r="BP184" s="169">
        <f t="shared" si="149"/>
        <v>4.48203402820384E-2</v>
      </c>
      <c r="BQ184" s="169">
        <f t="shared" si="149"/>
        <v>4.4820340282037956E-2</v>
      </c>
      <c r="BR184" s="169">
        <f t="shared" si="150"/>
        <v>4.4820340282037505E-2</v>
      </c>
      <c r="BS184" s="169">
        <f t="shared" si="150"/>
        <v>0</v>
      </c>
      <c r="BT184" s="169">
        <f t="shared" si="150"/>
        <v>0</v>
      </c>
      <c r="BU184" s="169">
        <f t="shared" si="150"/>
        <v>0</v>
      </c>
      <c r="BV184" s="169">
        <f t="shared" si="150"/>
        <v>0</v>
      </c>
      <c r="BW184" s="169">
        <f t="shared" si="150"/>
        <v>0</v>
      </c>
      <c r="BX184" s="169">
        <f t="shared" si="150"/>
        <v>0</v>
      </c>
      <c r="BY184" s="169">
        <f t="shared" si="150"/>
        <v>0</v>
      </c>
      <c r="BZ184" s="169">
        <f t="shared" si="150"/>
        <v>0</v>
      </c>
      <c r="CA184" s="169">
        <f t="shared" si="150"/>
        <v>0</v>
      </c>
      <c r="CB184" s="169">
        <f t="shared" si="151"/>
        <v>0</v>
      </c>
      <c r="CC184" s="169">
        <f t="shared" si="151"/>
        <v>0</v>
      </c>
      <c r="CD184" s="169">
        <f t="shared" si="151"/>
        <v>0</v>
      </c>
      <c r="CE184" s="169">
        <f t="shared" si="151"/>
        <v>0</v>
      </c>
      <c r="CF184" s="169">
        <f t="shared" si="151"/>
        <v>0</v>
      </c>
      <c r="CG184" s="169">
        <f t="shared" si="151"/>
        <v>0</v>
      </c>
      <c r="CH184" s="169">
        <f t="shared" si="151"/>
        <v>0</v>
      </c>
    </row>
    <row r="185" spans="3:86" s="36" customFormat="1" outlineLevel="1" x14ac:dyDescent="0.2">
      <c r="C185" s="38"/>
      <c r="E185" s="172"/>
      <c r="F185" s="61">
        <f>Ts_First_Fin_Yr-1+ROWS(F$139:F185)</f>
        <v>2070</v>
      </c>
      <c r="G185" s="160">
        <f t="shared" si="141"/>
        <v>15</v>
      </c>
      <c r="H185" s="171">
        <f t="shared" si="142"/>
        <v>0.65930837479856663</v>
      </c>
      <c r="I185" s="131">
        <f t="shared" si="143"/>
        <v>1E-14</v>
      </c>
      <c r="J185" s="169">
        <f t="shared" si="144"/>
        <v>0</v>
      </c>
      <c r="K185" s="169">
        <f t="shared" si="144"/>
        <v>0</v>
      </c>
      <c r="L185" s="169">
        <f t="shared" si="144"/>
        <v>0</v>
      </c>
      <c r="M185" s="169">
        <f t="shared" si="144"/>
        <v>0</v>
      </c>
      <c r="N185" s="169">
        <f t="shared" si="144"/>
        <v>0</v>
      </c>
      <c r="O185" s="169">
        <f t="shared" si="144"/>
        <v>0</v>
      </c>
      <c r="P185" s="169">
        <f t="shared" si="144"/>
        <v>0</v>
      </c>
      <c r="Q185" s="169">
        <f t="shared" si="144"/>
        <v>0</v>
      </c>
      <c r="R185" s="169">
        <f t="shared" si="144"/>
        <v>0</v>
      </c>
      <c r="S185" s="169">
        <f t="shared" si="144"/>
        <v>0</v>
      </c>
      <c r="T185" s="169">
        <f t="shared" si="145"/>
        <v>0</v>
      </c>
      <c r="U185" s="169">
        <f t="shared" si="145"/>
        <v>0</v>
      </c>
      <c r="V185" s="169">
        <f t="shared" si="145"/>
        <v>0</v>
      </c>
      <c r="W185" s="169">
        <f t="shared" si="145"/>
        <v>0</v>
      </c>
      <c r="X185" s="169">
        <f t="shared" si="145"/>
        <v>0</v>
      </c>
      <c r="Y185" s="169">
        <f t="shared" si="145"/>
        <v>0</v>
      </c>
      <c r="Z185" s="169">
        <f t="shared" si="145"/>
        <v>0</v>
      </c>
      <c r="AA185" s="169">
        <f t="shared" si="145"/>
        <v>0</v>
      </c>
      <c r="AB185" s="169">
        <f t="shared" si="145"/>
        <v>0</v>
      </c>
      <c r="AC185" s="169">
        <f t="shared" si="145"/>
        <v>0</v>
      </c>
      <c r="AD185" s="169">
        <f t="shared" si="146"/>
        <v>0</v>
      </c>
      <c r="AE185" s="169">
        <f t="shared" si="146"/>
        <v>0</v>
      </c>
      <c r="AF185" s="169">
        <f t="shared" si="146"/>
        <v>0</v>
      </c>
      <c r="AG185" s="169">
        <f t="shared" si="146"/>
        <v>0</v>
      </c>
      <c r="AH185" s="169">
        <f t="shared" si="146"/>
        <v>0</v>
      </c>
      <c r="AI185" s="169">
        <f t="shared" si="146"/>
        <v>0</v>
      </c>
      <c r="AJ185" s="169">
        <f t="shared" si="146"/>
        <v>0</v>
      </c>
      <c r="AK185" s="169">
        <f t="shared" si="146"/>
        <v>0</v>
      </c>
      <c r="AL185" s="169">
        <f t="shared" si="146"/>
        <v>0</v>
      </c>
      <c r="AM185" s="169">
        <f t="shared" si="146"/>
        <v>0</v>
      </c>
      <c r="AN185" s="169">
        <f t="shared" si="147"/>
        <v>0</v>
      </c>
      <c r="AO185" s="169">
        <f t="shared" si="147"/>
        <v>0</v>
      </c>
      <c r="AP185" s="169">
        <f t="shared" si="147"/>
        <v>0</v>
      </c>
      <c r="AQ185" s="169">
        <f t="shared" si="147"/>
        <v>0</v>
      </c>
      <c r="AR185" s="169">
        <f t="shared" si="147"/>
        <v>0</v>
      </c>
      <c r="AS185" s="169">
        <f t="shared" si="147"/>
        <v>0</v>
      </c>
      <c r="AT185" s="169">
        <f t="shared" si="147"/>
        <v>0</v>
      </c>
      <c r="AU185" s="169">
        <f t="shared" si="147"/>
        <v>0</v>
      </c>
      <c r="AV185" s="169">
        <f t="shared" si="147"/>
        <v>0</v>
      </c>
      <c r="AW185" s="169">
        <f t="shared" si="147"/>
        <v>0</v>
      </c>
      <c r="AX185" s="169">
        <f t="shared" si="148"/>
        <v>0</v>
      </c>
      <c r="AY185" s="169">
        <f t="shared" si="148"/>
        <v>0</v>
      </c>
      <c r="AZ185" s="169">
        <f t="shared" si="148"/>
        <v>0</v>
      </c>
      <c r="BA185" s="169">
        <f t="shared" si="148"/>
        <v>0</v>
      </c>
      <c r="BB185" s="169">
        <f t="shared" si="148"/>
        <v>0</v>
      </c>
      <c r="BC185" s="169">
        <f t="shared" si="148"/>
        <v>0</v>
      </c>
      <c r="BD185" s="169">
        <f t="shared" si="148"/>
        <v>0</v>
      </c>
      <c r="BE185" s="169">
        <f t="shared" si="148"/>
        <v>4.3989051126889958E-2</v>
      </c>
      <c r="BF185" s="169">
        <f t="shared" si="148"/>
        <v>4.3989051126889521E-2</v>
      </c>
      <c r="BG185" s="169">
        <f t="shared" si="148"/>
        <v>4.398905112688907E-2</v>
      </c>
      <c r="BH185" s="169">
        <f t="shared" si="149"/>
        <v>4.398905112688864E-2</v>
      </c>
      <c r="BI185" s="169">
        <f t="shared" si="149"/>
        <v>4.3989051126888203E-2</v>
      </c>
      <c r="BJ185" s="169">
        <f t="shared" si="149"/>
        <v>4.3989051126887752E-2</v>
      </c>
      <c r="BK185" s="169">
        <f t="shared" si="149"/>
        <v>4.3989051126887314E-2</v>
      </c>
      <c r="BL185" s="169">
        <f t="shared" si="149"/>
        <v>4.3989051126886884E-2</v>
      </c>
      <c r="BM185" s="169">
        <f t="shared" si="149"/>
        <v>4.3989051126886433E-2</v>
      </c>
      <c r="BN185" s="169">
        <f t="shared" si="149"/>
        <v>4.3989051126885996E-2</v>
      </c>
      <c r="BO185" s="169">
        <f t="shared" si="149"/>
        <v>4.3989051126885566E-2</v>
      </c>
      <c r="BP185" s="169">
        <f t="shared" si="149"/>
        <v>4.3989051126885115E-2</v>
      </c>
      <c r="BQ185" s="169">
        <f t="shared" si="149"/>
        <v>4.3989051126884678E-2</v>
      </c>
      <c r="BR185" s="169">
        <f t="shared" si="150"/>
        <v>4.398905112688424E-2</v>
      </c>
      <c r="BS185" s="169">
        <f t="shared" si="150"/>
        <v>4.3989051126883803E-2</v>
      </c>
      <c r="BT185" s="169">
        <f t="shared" si="150"/>
        <v>0</v>
      </c>
      <c r="BU185" s="169">
        <f t="shared" si="150"/>
        <v>0</v>
      </c>
      <c r="BV185" s="169">
        <f t="shared" si="150"/>
        <v>0</v>
      </c>
      <c r="BW185" s="169">
        <f t="shared" si="150"/>
        <v>0</v>
      </c>
      <c r="BX185" s="169">
        <f t="shared" si="150"/>
        <v>0</v>
      </c>
      <c r="BY185" s="169">
        <f t="shared" si="150"/>
        <v>0</v>
      </c>
      <c r="BZ185" s="169">
        <f t="shared" si="150"/>
        <v>0</v>
      </c>
      <c r="CA185" s="169">
        <f t="shared" si="150"/>
        <v>0</v>
      </c>
      <c r="CB185" s="169">
        <f t="shared" si="151"/>
        <v>0</v>
      </c>
      <c r="CC185" s="169">
        <f t="shared" si="151"/>
        <v>0</v>
      </c>
      <c r="CD185" s="169">
        <f t="shared" si="151"/>
        <v>0</v>
      </c>
      <c r="CE185" s="169">
        <f t="shared" si="151"/>
        <v>0</v>
      </c>
      <c r="CF185" s="169">
        <f t="shared" si="151"/>
        <v>0</v>
      </c>
      <c r="CG185" s="169">
        <f t="shared" si="151"/>
        <v>0</v>
      </c>
      <c r="CH185" s="169">
        <f t="shared" si="151"/>
        <v>0</v>
      </c>
    </row>
    <row r="186" spans="3:86" s="36" customFormat="1" outlineLevel="1" x14ac:dyDescent="0.2">
      <c r="C186" s="38"/>
      <c r="E186" s="172"/>
      <c r="F186" s="61">
        <f>Ts_First_Fin_Yr-1+ROWS(F$139:F186)</f>
        <v>2071</v>
      </c>
      <c r="G186" s="160">
        <f t="shared" si="141"/>
        <v>15</v>
      </c>
      <c r="H186" s="171">
        <f t="shared" si="142"/>
        <v>0.65048298710441255</v>
      </c>
      <c r="I186" s="131">
        <f t="shared" si="143"/>
        <v>1E-14</v>
      </c>
      <c r="J186" s="169">
        <f t="shared" si="144"/>
        <v>0</v>
      </c>
      <c r="K186" s="169">
        <f t="shared" si="144"/>
        <v>0</v>
      </c>
      <c r="L186" s="169">
        <f t="shared" si="144"/>
        <v>0</v>
      </c>
      <c r="M186" s="169">
        <f t="shared" si="144"/>
        <v>0</v>
      </c>
      <c r="N186" s="169">
        <f t="shared" si="144"/>
        <v>0</v>
      </c>
      <c r="O186" s="169">
        <f t="shared" si="144"/>
        <v>0</v>
      </c>
      <c r="P186" s="169">
        <f t="shared" si="144"/>
        <v>0</v>
      </c>
      <c r="Q186" s="169">
        <f t="shared" si="144"/>
        <v>0</v>
      </c>
      <c r="R186" s="169">
        <f t="shared" si="144"/>
        <v>0</v>
      </c>
      <c r="S186" s="169">
        <f t="shared" si="144"/>
        <v>0</v>
      </c>
      <c r="T186" s="169">
        <f t="shared" si="145"/>
        <v>0</v>
      </c>
      <c r="U186" s="169">
        <f t="shared" si="145"/>
        <v>0</v>
      </c>
      <c r="V186" s="169">
        <f t="shared" si="145"/>
        <v>0</v>
      </c>
      <c r="W186" s="169">
        <f t="shared" si="145"/>
        <v>0</v>
      </c>
      <c r="X186" s="169">
        <f t="shared" si="145"/>
        <v>0</v>
      </c>
      <c r="Y186" s="169">
        <f t="shared" si="145"/>
        <v>0</v>
      </c>
      <c r="Z186" s="169">
        <f t="shared" si="145"/>
        <v>0</v>
      </c>
      <c r="AA186" s="169">
        <f t="shared" si="145"/>
        <v>0</v>
      </c>
      <c r="AB186" s="169">
        <f t="shared" si="145"/>
        <v>0</v>
      </c>
      <c r="AC186" s="169">
        <f t="shared" si="145"/>
        <v>0</v>
      </c>
      <c r="AD186" s="169">
        <f t="shared" si="146"/>
        <v>0</v>
      </c>
      <c r="AE186" s="169">
        <f t="shared" si="146"/>
        <v>0</v>
      </c>
      <c r="AF186" s="169">
        <f t="shared" si="146"/>
        <v>0</v>
      </c>
      <c r="AG186" s="169">
        <f t="shared" si="146"/>
        <v>0</v>
      </c>
      <c r="AH186" s="169">
        <f t="shared" si="146"/>
        <v>0</v>
      </c>
      <c r="AI186" s="169">
        <f t="shared" si="146"/>
        <v>0</v>
      </c>
      <c r="AJ186" s="169">
        <f t="shared" si="146"/>
        <v>0</v>
      </c>
      <c r="AK186" s="169">
        <f t="shared" si="146"/>
        <v>0</v>
      </c>
      <c r="AL186" s="169">
        <f t="shared" si="146"/>
        <v>0</v>
      </c>
      <c r="AM186" s="169">
        <f t="shared" si="146"/>
        <v>0</v>
      </c>
      <c r="AN186" s="169">
        <f t="shared" si="147"/>
        <v>0</v>
      </c>
      <c r="AO186" s="169">
        <f t="shared" si="147"/>
        <v>0</v>
      </c>
      <c r="AP186" s="169">
        <f t="shared" si="147"/>
        <v>0</v>
      </c>
      <c r="AQ186" s="169">
        <f t="shared" si="147"/>
        <v>0</v>
      </c>
      <c r="AR186" s="169">
        <f t="shared" si="147"/>
        <v>0</v>
      </c>
      <c r="AS186" s="169">
        <f t="shared" si="147"/>
        <v>0</v>
      </c>
      <c r="AT186" s="169">
        <f t="shared" si="147"/>
        <v>0</v>
      </c>
      <c r="AU186" s="169">
        <f t="shared" si="147"/>
        <v>0</v>
      </c>
      <c r="AV186" s="169">
        <f t="shared" si="147"/>
        <v>0</v>
      </c>
      <c r="AW186" s="169">
        <f t="shared" si="147"/>
        <v>0</v>
      </c>
      <c r="AX186" s="169">
        <f t="shared" si="148"/>
        <v>0</v>
      </c>
      <c r="AY186" s="169">
        <f t="shared" si="148"/>
        <v>0</v>
      </c>
      <c r="AZ186" s="169">
        <f t="shared" si="148"/>
        <v>0</v>
      </c>
      <c r="BA186" s="169">
        <f t="shared" si="148"/>
        <v>0</v>
      </c>
      <c r="BB186" s="169">
        <f t="shared" si="148"/>
        <v>0</v>
      </c>
      <c r="BC186" s="169">
        <f t="shared" si="148"/>
        <v>0</v>
      </c>
      <c r="BD186" s="169">
        <f t="shared" si="148"/>
        <v>0</v>
      </c>
      <c r="BE186" s="169">
        <f t="shared" si="148"/>
        <v>0</v>
      </c>
      <c r="BF186" s="169">
        <f t="shared" si="148"/>
        <v>4.3400221308655992E-2</v>
      </c>
      <c r="BG186" s="169">
        <f t="shared" si="148"/>
        <v>4.3400221308655562E-2</v>
      </c>
      <c r="BH186" s="169">
        <f t="shared" si="149"/>
        <v>4.3400221308655118E-2</v>
      </c>
      <c r="BI186" s="169">
        <f t="shared" si="149"/>
        <v>4.3400221308654695E-2</v>
      </c>
      <c r="BJ186" s="169">
        <f t="shared" si="149"/>
        <v>4.3400221308654265E-2</v>
      </c>
      <c r="BK186" s="169">
        <f t="shared" si="149"/>
        <v>4.340022130865382E-2</v>
      </c>
      <c r="BL186" s="169">
        <f t="shared" si="149"/>
        <v>4.3400221308653383E-2</v>
      </c>
      <c r="BM186" s="169">
        <f t="shared" si="149"/>
        <v>4.340022130865296E-2</v>
      </c>
      <c r="BN186" s="169">
        <f t="shared" si="149"/>
        <v>4.3400221308652523E-2</v>
      </c>
      <c r="BO186" s="169">
        <f t="shared" si="149"/>
        <v>4.3400221308652086E-2</v>
      </c>
      <c r="BP186" s="169">
        <f t="shared" si="149"/>
        <v>4.3400221308651662E-2</v>
      </c>
      <c r="BQ186" s="169">
        <f t="shared" si="149"/>
        <v>4.3400221308651218E-2</v>
      </c>
      <c r="BR186" s="169">
        <f t="shared" si="150"/>
        <v>4.3400221308650788E-2</v>
      </c>
      <c r="BS186" s="169">
        <f t="shared" si="150"/>
        <v>4.3400221308650351E-2</v>
      </c>
      <c r="BT186" s="169">
        <f t="shared" si="150"/>
        <v>4.3400221308649921E-2</v>
      </c>
      <c r="BU186" s="169">
        <f t="shared" si="150"/>
        <v>0</v>
      </c>
      <c r="BV186" s="169">
        <f t="shared" si="150"/>
        <v>0</v>
      </c>
      <c r="BW186" s="169">
        <f t="shared" si="150"/>
        <v>0</v>
      </c>
      <c r="BX186" s="169">
        <f t="shared" si="150"/>
        <v>0</v>
      </c>
      <c r="BY186" s="169">
        <f t="shared" si="150"/>
        <v>0</v>
      </c>
      <c r="BZ186" s="169">
        <f t="shared" si="150"/>
        <v>0</v>
      </c>
      <c r="CA186" s="169">
        <f t="shared" si="150"/>
        <v>0</v>
      </c>
      <c r="CB186" s="169">
        <f t="shared" si="151"/>
        <v>0</v>
      </c>
      <c r="CC186" s="169">
        <f t="shared" si="151"/>
        <v>0</v>
      </c>
      <c r="CD186" s="169">
        <f t="shared" si="151"/>
        <v>0</v>
      </c>
      <c r="CE186" s="169">
        <f t="shared" si="151"/>
        <v>0</v>
      </c>
      <c r="CF186" s="169">
        <f t="shared" si="151"/>
        <v>0</v>
      </c>
      <c r="CG186" s="169">
        <f t="shared" si="151"/>
        <v>0</v>
      </c>
      <c r="CH186" s="169">
        <f t="shared" si="151"/>
        <v>0</v>
      </c>
    </row>
    <row r="187" spans="3:86" s="36" customFormat="1" outlineLevel="1" x14ac:dyDescent="0.2">
      <c r="C187" s="38"/>
      <c r="E187" s="172"/>
      <c r="F187" s="61">
        <f>Ts_First_Fin_Yr-1+ROWS(F$139:F187)</f>
        <v>2072</v>
      </c>
      <c r="G187" s="160">
        <f t="shared" si="141"/>
        <v>15</v>
      </c>
      <c r="H187" s="171">
        <f t="shared" si="142"/>
        <v>0.64010017805246666</v>
      </c>
      <c r="I187" s="131">
        <f t="shared" si="143"/>
        <v>1E-14</v>
      </c>
      <c r="J187" s="169">
        <f t="shared" si="144"/>
        <v>0</v>
      </c>
      <c r="K187" s="169">
        <f t="shared" si="144"/>
        <v>0</v>
      </c>
      <c r="L187" s="169">
        <f t="shared" si="144"/>
        <v>0</v>
      </c>
      <c r="M187" s="169">
        <f t="shared" si="144"/>
        <v>0</v>
      </c>
      <c r="N187" s="169">
        <f t="shared" si="144"/>
        <v>0</v>
      </c>
      <c r="O187" s="169">
        <f t="shared" si="144"/>
        <v>0</v>
      </c>
      <c r="P187" s="169">
        <f t="shared" si="144"/>
        <v>0</v>
      </c>
      <c r="Q187" s="169">
        <f t="shared" si="144"/>
        <v>0</v>
      </c>
      <c r="R187" s="169">
        <f t="shared" si="144"/>
        <v>0</v>
      </c>
      <c r="S187" s="169">
        <f t="shared" si="144"/>
        <v>0</v>
      </c>
      <c r="T187" s="169">
        <f t="shared" si="145"/>
        <v>0</v>
      </c>
      <c r="U187" s="169">
        <f t="shared" si="145"/>
        <v>0</v>
      </c>
      <c r="V187" s="169">
        <f t="shared" si="145"/>
        <v>0</v>
      </c>
      <c r="W187" s="169">
        <f t="shared" si="145"/>
        <v>0</v>
      </c>
      <c r="X187" s="169">
        <f t="shared" si="145"/>
        <v>0</v>
      </c>
      <c r="Y187" s="169">
        <f t="shared" si="145"/>
        <v>0</v>
      </c>
      <c r="Z187" s="169">
        <f t="shared" si="145"/>
        <v>0</v>
      </c>
      <c r="AA187" s="169">
        <f t="shared" si="145"/>
        <v>0</v>
      </c>
      <c r="AB187" s="169">
        <f t="shared" si="145"/>
        <v>0</v>
      </c>
      <c r="AC187" s="169">
        <f t="shared" si="145"/>
        <v>0</v>
      </c>
      <c r="AD187" s="169">
        <f t="shared" si="146"/>
        <v>0</v>
      </c>
      <c r="AE187" s="169">
        <f t="shared" si="146"/>
        <v>0</v>
      </c>
      <c r="AF187" s="169">
        <f t="shared" si="146"/>
        <v>0</v>
      </c>
      <c r="AG187" s="169">
        <f t="shared" si="146"/>
        <v>0</v>
      </c>
      <c r="AH187" s="169">
        <f t="shared" si="146"/>
        <v>0</v>
      </c>
      <c r="AI187" s="169">
        <f t="shared" si="146"/>
        <v>0</v>
      </c>
      <c r="AJ187" s="169">
        <f t="shared" si="146"/>
        <v>0</v>
      </c>
      <c r="AK187" s="169">
        <f t="shared" si="146"/>
        <v>0</v>
      </c>
      <c r="AL187" s="169">
        <f t="shared" si="146"/>
        <v>0</v>
      </c>
      <c r="AM187" s="169">
        <f t="shared" si="146"/>
        <v>0</v>
      </c>
      <c r="AN187" s="169">
        <f t="shared" si="147"/>
        <v>0</v>
      </c>
      <c r="AO187" s="169">
        <f t="shared" si="147"/>
        <v>0</v>
      </c>
      <c r="AP187" s="169">
        <f t="shared" si="147"/>
        <v>0</v>
      </c>
      <c r="AQ187" s="169">
        <f t="shared" si="147"/>
        <v>0</v>
      </c>
      <c r="AR187" s="169">
        <f t="shared" si="147"/>
        <v>0</v>
      </c>
      <c r="AS187" s="169">
        <f t="shared" si="147"/>
        <v>0</v>
      </c>
      <c r="AT187" s="169">
        <f t="shared" si="147"/>
        <v>0</v>
      </c>
      <c r="AU187" s="169">
        <f t="shared" si="147"/>
        <v>0</v>
      </c>
      <c r="AV187" s="169">
        <f t="shared" si="147"/>
        <v>0</v>
      </c>
      <c r="AW187" s="169">
        <f t="shared" si="147"/>
        <v>0</v>
      </c>
      <c r="AX187" s="169">
        <f t="shared" si="148"/>
        <v>0</v>
      </c>
      <c r="AY187" s="169">
        <f t="shared" si="148"/>
        <v>0</v>
      </c>
      <c r="AZ187" s="169">
        <f t="shared" si="148"/>
        <v>0</v>
      </c>
      <c r="BA187" s="169">
        <f t="shared" si="148"/>
        <v>0</v>
      </c>
      <c r="BB187" s="169">
        <f t="shared" si="148"/>
        <v>0</v>
      </c>
      <c r="BC187" s="169">
        <f t="shared" si="148"/>
        <v>0</v>
      </c>
      <c r="BD187" s="169">
        <f t="shared" si="148"/>
        <v>0</v>
      </c>
      <c r="BE187" s="169">
        <f t="shared" si="148"/>
        <v>0</v>
      </c>
      <c r="BF187" s="169">
        <f t="shared" si="148"/>
        <v>0</v>
      </c>
      <c r="BG187" s="169">
        <f t="shared" si="148"/>
        <v>4.270748034602781E-2</v>
      </c>
      <c r="BH187" s="169">
        <f t="shared" si="149"/>
        <v>4.2707480346027386E-2</v>
      </c>
      <c r="BI187" s="169">
        <f t="shared" si="149"/>
        <v>4.2707480346026949E-2</v>
      </c>
      <c r="BJ187" s="169">
        <f t="shared" si="149"/>
        <v>4.2707480346026533E-2</v>
      </c>
      <c r="BK187" s="169">
        <f t="shared" si="149"/>
        <v>4.2707480346026103E-2</v>
      </c>
      <c r="BL187" s="169">
        <f t="shared" si="149"/>
        <v>4.2707480346025672E-2</v>
      </c>
      <c r="BM187" s="169">
        <f t="shared" si="149"/>
        <v>4.2707480346025242E-2</v>
      </c>
      <c r="BN187" s="169">
        <f t="shared" si="149"/>
        <v>4.2707480346024826E-2</v>
      </c>
      <c r="BO187" s="169">
        <f t="shared" si="149"/>
        <v>4.2707480346024389E-2</v>
      </c>
      <c r="BP187" s="169">
        <f t="shared" si="149"/>
        <v>4.2707480346023965E-2</v>
      </c>
      <c r="BQ187" s="169">
        <f t="shared" si="149"/>
        <v>4.2707480346023549E-2</v>
      </c>
      <c r="BR187" s="169">
        <f t="shared" si="150"/>
        <v>4.2707480346023112E-2</v>
      </c>
      <c r="BS187" s="169">
        <f t="shared" si="150"/>
        <v>4.2707480346022682E-2</v>
      </c>
      <c r="BT187" s="169">
        <f t="shared" si="150"/>
        <v>4.2707480346022259E-2</v>
      </c>
      <c r="BU187" s="169">
        <f t="shared" si="150"/>
        <v>4.2707480346021828E-2</v>
      </c>
      <c r="BV187" s="169">
        <f t="shared" si="150"/>
        <v>0</v>
      </c>
      <c r="BW187" s="169">
        <f t="shared" si="150"/>
        <v>0</v>
      </c>
      <c r="BX187" s="169">
        <f t="shared" si="150"/>
        <v>0</v>
      </c>
      <c r="BY187" s="169">
        <f t="shared" si="150"/>
        <v>0</v>
      </c>
      <c r="BZ187" s="169">
        <f t="shared" si="150"/>
        <v>0</v>
      </c>
      <c r="CA187" s="169">
        <f t="shared" si="150"/>
        <v>0</v>
      </c>
      <c r="CB187" s="169">
        <f t="shared" si="151"/>
        <v>0</v>
      </c>
      <c r="CC187" s="169">
        <f t="shared" si="151"/>
        <v>0</v>
      </c>
      <c r="CD187" s="169">
        <f t="shared" si="151"/>
        <v>0</v>
      </c>
      <c r="CE187" s="169">
        <f t="shared" si="151"/>
        <v>0</v>
      </c>
      <c r="CF187" s="169">
        <f t="shared" si="151"/>
        <v>0</v>
      </c>
      <c r="CG187" s="169">
        <f t="shared" si="151"/>
        <v>0</v>
      </c>
      <c r="CH187" s="169">
        <f t="shared" si="151"/>
        <v>0</v>
      </c>
    </row>
    <row r="188" spans="3:86" s="36" customFormat="1" outlineLevel="1" x14ac:dyDescent="0.2">
      <c r="C188" s="38"/>
      <c r="E188" s="172"/>
      <c r="F188" s="61">
        <f>Ts_First_Fin_Yr-1+ROWS(F$139:F188)</f>
        <v>2073</v>
      </c>
      <c r="G188" s="160">
        <f t="shared" si="141"/>
        <v>15</v>
      </c>
      <c r="H188" s="171">
        <f t="shared" si="142"/>
        <v>0.63335135216870186</v>
      </c>
      <c r="I188" s="131">
        <f t="shared" si="143"/>
        <v>1E-14</v>
      </c>
      <c r="J188" s="169">
        <f t="shared" si="144"/>
        <v>0</v>
      </c>
      <c r="K188" s="169">
        <f t="shared" si="144"/>
        <v>0</v>
      </c>
      <c r="L188" s="169">
        <f t="shared" si="144"/>
        <v>0</v>
      </c>
      <c r="M188" s="169">
        <f t="shared" si="144"/>
        <v>0</v>
      </c>
      <c r="N188" s="169">
        <f t="shared" si="144"/>
        <v>0</v>
      </c>
      <c r="O188" s="169">
        <f t="shared" si="144"/>
        <v>0</v>
      </c>
      <c r="P188" s="169">
        <f t="shared" si="144"/>
        <v>0</v>
      </c>
      <c r="Q188" s="169">
        <f t="shared" si="144"/>
        <v>0</v>
      </c>
      <c r="R188" s="169">
        <f t="shared" si="144"/>
        <v>0</v>
      </c>
      <c r="S188" s="169">
        <f t="shared" si="144"/>
        <v>0</v>
      </c>
      <c r="T188" s="169">
        <f t="shared" si="145"/>
        <v>0</v>
      </c>
      <c r="U188" s="169">
        <f t="shared" si="145"/>
        <v>0</v>
      </c>
      <c r="V188" s="169">
        <f t="shared" si="145"/>
        <v>0</v>
      </c>
      <c r="W188" s="169">
        <f t="shared" si="145"/>
        <v>0</v>
      </c>
      <c r="X188" s="169">
        <f t="shared" si="145"/>
        <v>0</v>
      </c>
      <c r="Y188" s="169">
        <f t="shared" si="145"/>
        <v>0</v>
      </c>
      <c r="Z188" s="169">
        <f t="shared" si="145"/>
        <v>0</v>
      </c>
      <c r="AA188" s="169">
        <f t="shared" si="145"/>
        <v>0</v>
      </c>
      <c r="AB188" s="169">
        <f t="shared" si="145"/>
        <v>0</v>
      </c>
      <c r="AC188" s="169">
        <f t="shared" si="145"/>
        <v>0</v>
      </c>
      <c r="AD188" s="169">
        <f t="shared" si="146"/>
        <v>0</v>
      </c>
      <c r="AE188" s="169">
        <f t="shared" si="146"/>
        <v>0</v>
      </c>
      <c r="AF188" s="169">
        <f t="shared" si="146"/>
        <v>0</v>
      </c>
      <c r="AG188" s="169">
        <f t="shared" si="146"/>
        <v>0</v>
      </c>
      <c r="AH188" s="169">
        <f t="shared" si="146"/>
        <v>0</v>
      </c>
      <c r="AI188" s="169">
        <f t="shared" si="146"/>
        <v>0</v>
      </c>
      <c r="AJ188" s="169">
        <f t="shared" si="146"/>
        <v>0</v>
      </c>
      <c r="AK188" s="169">
        <f t="shared" si="146"/>
        <v>0</v>
      </c>
      <c r="AL188" s="169">
        <f t="shared" si="146"/>
        <v>0</v>
      </c>
      <c r="AM188" s="169">
        <f t="shared" si="146"/>
        <v>0</v>
      </c>
      <c r="AN188" s="169">
        <f t="shared" si="147"/>
        <v>0</v>
      </c>
      <c r="AO188" s="169">
        <f t="shared" si="147"/>
        <v>0</v>
      </c>
      <c r="AP188" s="169">
        <f t="shared" si="147"/>
        <v>0</v>
      </c>
      <c r="AQ188" s="169">
        <f t="shared" si="147"/>
        <v>0</v>
      </c>
      <c r="AR188" s="169">
        <f t="shared" si="147"/>
        <v>0</v>
      </c>
      <c r="AS188" s="169">
        <f t="shared" si="147"/>
        <v>0</v>
      </c>
      <c r="AT188" s="169">
        <f t="shared" si="147"/>
        <v>0</v>
      </c>
      <c r="AU188" s="169">
        <f t="shared" si="147"/>
        <v>0</v>
      </c>
      <c r="AV188" s="169">
        <f t="shared" si="147"/>
        <v>0</v>
      </c>
      <c r="AW188" s="169">
        <f t="shared" si="147"/>
        <v>0</v>
      </c>
      <c r="AX188" s="169">
        <f t="shared" si="148"/>
        <v>0</v>
      </c>
      <c r="AY188" s="169">
        <f t="shared" si="148"/>
        <v>0</v>
      </c>
      <c r="AZ188" s="169">
        <f t="shared" si="148"/>
        <v>0</v>
      </c>
      <c r="BA188" s="169">
        <f t="shared" si="148"/>
        <v>0</v>
      </c>
      <c r="BB188" s="169">
        <f t="shared" si="148"/>
        <v>0</v>
      </c>
      <c r="BC188" s="169">
        <f t="shared" si="148"/>
        <v>0</v>
      </c>
      <c r="BD188" s="169">
        <f t="shared" si="148"/>
        <v>0</v>
      </c>
      <c r="BE188" s="169">
        <f t="shared" si="148"/>
        <v>0</v>
      </c>
      <c r="BF188" s="169">
        <f t="shared" si="148"/>
        <v>0</v>
      </c>
      <c r="BG188" s="169">
        <f t="shared" si="148"/>
        <v>0</v>
      </c>
      <c r="BH188" s="169">
        <f t="shared" si="149"/>
        <v>4.2257198720319494E-2</v>
      </c>
      <c r="BI188" s="169">
        <f t="shared" si="149"/>
        <v>4.2257198720319071E-2</v>
      </c>
      <c r="BJ188" s="169">
        <f t="shared" si="149"/>
        <v>4.2257198720318641E-2</v>
      </c>
      <c r="BK188" s="169">
        <f t="shared" si="149"/>
        <v>4.2257198720318224E-2</v>
      </c>
      <c r="BL188" s="169">
        <f t="shared" si="149"/>
        <v>4.2257198720317801E-2</v>
      </c>
      <c r="BM188" s="169">
        <f t="shared" si="149"/>
        <v>4.2257198720317371E-2</v>
      </c>
      <c r="BN188" s="169">
        <f t="shared" si="149"/>
        <v>4.2257198720316955E-2</v>
      </c>
      <c r="BO188" s="169">
        <f t="shared" si="149"/>
        <v>4.2257198720316538E-2</v>
      </c>
      <c r="BP188" s="169">
        <f t="shared" si="149"/>
        <v>4.2257198720316108E-2</v>
      </c>
      <c r="BQ188" s="169">
        <f t="shared" si="149"/>
        <v>4.2257198720315685E-2</v>
      </c>
      <c r="BR188" s="169">
        <f t="shared" si="150"/>
        <v>4.2257198720315275E-2</v>
      </c>
      <c r="BS188" s="169">
        <f t="shared" si="150"/>
        <v>4.2257198720314845E-2</v>
      </c>
      <c r="BT188" s="169">
        <f t="shared" si="150"/>
        <v>4.2257198720314422E-2</v>
      </c>
      <c r="BU188" s="169">
        <f t="shared" si="150"/>
        <v>4.2257198720313999E-2</v>
      </c>
      <c r="BV188" s="169">
        <f t="shared" si="150"/>
        <v>4.2257198720313575E-2</v>
      </c>
      <c r="BW188" s="169">
        <f t="shared" si="150"/>
        <v>0</v>
      </c>
      <c r="BX188" s="169">
        <f t="shared" si="150"/>
        <v>0</v>
      </c>
      <c r="BY188" s="169">
        <f t="shared" si="150"/>
        <v>0</v>
      </c>
      <c r="BZ188" s="169">
        <f t="shared" si="150"/>
        <v>0</v>
      </c>
      <c r="CA188" s="169">
        <f t="shared" si="150"/>
        <v>0</v>
      </c>
      <c r="CB188" s="169">
        <f t="shared" si="151"/>
        <v>0</v>
      </c>
      <c r="CC188" s="169">
        <f t="shared" si="151"/>
        <v>0</v>
      </c>
      <c r="CD188" s="169">
        <f t="shared" si="151"/>
        <v>0</v>
      </c>
      <c r="CE188" s="169">
        <f t="shared" si="151"/>
        <v>0</v>
      </c>
      <c r="CF188" s="169">
        <f t="shared" si="151"/>
        <v>0</v>
      </c>
      <c r="CG188" s="169">
        <f t="shared" si="151"/>
        <v>0</v>
      </c>
      <c r="CH188" s="169">
        <f t="shared" si="151"/>
        <v>0</v>
      </c>
    </row>
    <row r="189" spans="3:86" s="36" customFormat="1" outlineLevel="1" x14ac:dyDescent="0.2">
      <c r="C189" s="38"/>
      <c r="E189" s="172"/>
      <c r="F189" s="61">
        <f>Ts_First_Fin_Yr-1+ROWS(F$139:F189)</f>
        <v>2074</v>
      </c>
      <c r="G189" s="160">
        <f t="shared" si="141"/>
        <v>15</v>
      </c>
      <c r="H189" s="171">
        <f t="shared" si="142"/>
        <v>0.62037284085376942</v>
      </c>
      <c r="I189" s="131">
        <f t="shared" si="143"/>
        <v>1E-14</v>
      </c>
      <c r="J189" s="169">
        <f t="shared" ref="J189:S198" si="152">IF($F189&gt;=J$9,0,IF(J$9&lt;=($F189+$G189),(1-$I189)^(J$9-$F189-1)*$I189/(1-(1-$I189)^$G189),0)*$H189)</f>
        <v>0</v>
      </c>
      <c r="K189" s="169">
        <f t="shared" si="152"/>
        <v>0</v>
      </c>
      <c r="L189" s="169">
        <f t="shared" si="152"/>
        <v>0</v>
      </c>
      <c r="M189" s="169">
        <f t="shared" si="152"/>
        <v>0</v>
      </c>
      <c r="N189" s="169">
        <f t="shared" si="152"/>
        <v>0</v>
      </c>
      <c r="O189" s="169">
        <f t="shared" si="152"/>
        <v>0</v>
      </c>
      <c r="P189" s="169">
        <f t="shared" si="152"/>
        <v>0</v>
      </c>
      <c r="Q189" s="169">
        <f t="shared" si="152"/>
        <v>0</v>
      </c>
      <c r="R189" s="169">
        <f t="shared" si="152"/>
        <v>0</v>
      </c>
      <c r="S189" s="169">
        <f t="shared" si="152"/>
        <v>0</v>
      </c>
      <c r="T189" s="169">
        <f t="shared" ref="T189:AC198" si="153">IF($F189&gt;=T$9,0,IF(T$9&lt;=($F189+$G189),(1-$I189)^(T$9-$F189-1)*$I189/(1-(1-$I189)^$G189),0)*$H189)</f>
        <v>0</v>
      </c>
      <c r="U189" s="169">
        <f t="shared" si="153"/>
        <v>0</v>
      </c>
      <c r="V189" s="169">
        <f t="shared" si="153"/>
        <v>0</v>
      </c>
      <c r="W189" s="169">
        <f t="shared" si="153"/>
        <v>0</v>
      </c>
      <c r="X189" s="169">
        <f t="shared" si="153"/>
        <v>0</v>
      </c>
      <c r="Y189" s="169">
        <f t="shared" si="153"/>
        <v>0</v>
      </c>
      <c r="Z189" s="169">
        <f t="shared" si="153"/>
        <v>0</v>
      </c>
      <c r="AA189" s="169">
        <f t="shared" si="153"/>
        <v>0</v>
      </c>
      <c r="AB189" s="169">
        <f t="shared" si="153"/>
        <v>0</v>
      </c>
      <c r="AC189" s="169">
        <f t="shared" si="153"/>
        <v>0</v>
      </c>
      <c r="AD189" s="169">
        <f t="shared" ref="AD189:AM198" si="154">IF($F189&gt;=AD$9,0,IF(AD$9&lt;=($F189+$G189),(1-$I189)^(AD$9-$F189-1)*$I189/(1-(1-$I189)^$G189),0)*$H189)</f>
        <v>0</v>
      </c>
      <c r="AE189" s="169">
        <f t="shared" si="154"/>
        <v>0</v>
      </c>
      <c r="AF189" s="169">
        <f t="shared" si="154"/>
        <v>0</v>
      </c>
      <c r="AG189" s="169">
        <f t="shared" si="154"/>
        <v>0</v>
      </c>
      <c r="AH189" s="169">
        <f t="shared" si="154"/>
        <v>0</v>
      </c>
      <c r="AI189" s="169">
        <f t="shared" si="154"/>
        <v>0</v>
      </c>
      <c r="AJ189" s="169">
        <f t="shared" si="154"/>
        <v>0</v>
      </c>
      <c r="AK189" s="169">
        <f t="shared" si="154"/>
        <v>0</v>
      </c>
      <c r="AL189" s="169">
        <f t="shared" si="154"/>
        <v>0</v>
      </c>
      <c r="AM189" s="169">
        <f t="shared" si="154"/>
        <v>0</v>
      </c>
      <c r="AN189" s="169">
        <f t="shared" ref="AN189:AW198" si="155">IF($F189&gt;=AN$9,0,IF(AN$9&lt;=($F189+$G189),(1-$I189)^(AN$9-$F189-1)*$I189/(1-(1-$I189)^$G189),0)*$H189)</f>
        <v>0</v>
      </c>
      <c r="AO189" s="169">
        <f t="shared" si="155"/>
        <v>0</v>
      </c>
      <c r="AP189" s="169">
        <f t="shared" si="155"/>
        <v>0</v>
      </c>
      <c r="AQ189" s="169">
        <f t="shared" si="155"/>
        <v>0</v>
      </c>
      <c r="AR189" s="169">
        <f t="shared" si="155"/>
        <v>0</v>
      </c>
      <c r="AS189" s="169">
        <f t="shared" si="155"/>
        <v>0</v>
      </c>
      <c r="AT189" s="169">
        <f t="shared" si="155"/>
        <v>0</v>
      </c>
      <c r="AU189" s="169">
        <f t="shared" si="155"/>
        <v>0</v>
      </c>
      <c r="AV189" s="169">
        <f t="shared" si="155"/>
        <v>0</v>
      </c>
      <c r="AW189" s="169">
        <f t="shared" si="155"/>
        <v>0</v>
      </c>
      <c r="AX189" s="169">
        <f t="shared" ref="AX189:BG198" si="156">IF($F189&gt;=AX$9,0,IF(AX$9&lt;=($F189+$G189),(1-$I189)^(AX$9-$F189-1)*$I189/(1-(1-$I189)^$G189),0)*$H189)</f>
        <v>0</v>
      </c>
      <c r="AY189" s="169">
        <f t="shared" si="156"/>
        <v>0</v>
      </c>
      <c r="AZ189" s="169">
        <f t="shared" si="156"/>
        <v>0</v>
      </c>
      <c r="BA189" s="169">
        <f t="shared" si="156"/>
        <v>0</v>
      </c>
      <c r="BB189" s="169">
        <f t="shared" si="156"/>
        <v>0</v>
      </c>
      <c r="BC189" s="169">
        <f t="shared" si="156"/>
        <v>0</v>
      </c>
      <c r="BD189" s="169">
        <f t="shared" si="156"/>
        <v>0</v>
      </c>
      <c r="BE189" s="169">
        <f t="shared" si="156"/>
        <v>0</v>
      </c>
      <c r="BF189" s="169">
        <f t="shared" si="156"/>
        <v>0</v>
      </c>
      <c r="BG189" s="169">
        <f t="shared" si="156"/>
        <v>0</v>
      </c>
      <c r="BH189" s="169">
        <f t="shared" ref="BH189:BQ198" si="157">IF($F189&gt;=BH$9,0,IF(BH$9&lt;=($F189+$G189),(1-$I189)^(BH$9-$F189-1)*$I189/(1-(1-$I189)^$G189),0)*$H189)</f>
        <v>0</v>
      </c>
      <c r="BI189" s="169">
        <f t="shared" si="157"/>
        <v>4.1391272517034255E-2</v>
      </c>
      <c r="BJ189" s="169">
        <f t="shared" si="157"/>
        <v>4.1391272517033839E-2</v>
      </c>
      <c r="BK189" s="169">
        <f t="shared" si="157"/>
        <v>4.1391272517033423E-2</v>
      </c>
      <c r="BL189" s="169">
        <f t="shared" si="157"/>
        <v>4.1391272517033013E-2</v>
      </c>
      <c r="BM189" s="169">
        <f t="shared" si="157"/>
        <v>4.1391272517032604E-2</v>
      </c>
      <c r="BN189" s="169">
        <f t="shared" si="157"/>
        <v>4.1391272517032181E-2</v>
      </c>
      <c r="BO189" s="169">
        <f t="shared" si="157"/>
        <v>4.1391272517031764E-2</v>
      </c>
      <c r="BP189" s="169">
        <f t="shared" si="157"/>
        <v>4.1391272517031362E-2</v>
      </c>
      <c r="BQ189" s="169">
        <f t="shared" si="157"/>
        <v>4.1391272517030939E-2</v>
      </c>
      <c r="BR189" s="169">
        <f t="shared" ref="BR189:CA198" si="158">IF($F189&gt;=BR$9,0,IF(BR$9&lt;=($F189+$G189),(1-$I189)^(BR$9-$F189-1)*$I189/(1-(1-$I189)^$G189),0)*$H189)</f>
        <v>4.1391272517030529E-2</v>
      </c>
      <c r="BS189" s="169">
        <f t="shared" si="158"/>
        <v>4.139127251703012E-2</v>
      </c>
      <c r="BT189" s="169">
        <f t="shared" si="158"/>
        <v>4.1391272517029704E-2</v>
      </c>
      <c r="BU189" s="169">
        <f t="shared" si="158"/>
        <v>4.1391272517029287E-2</v>
      </c>
      <c r="BV189" s="169">
        <f t="shared" si="158"/>
        <v>4.1391272517028871E-2</v>
      </c>
      <c r="BW189" s="169">
        <f t="shared" si="158"/>
        <v>4.1391272517028461E-2</v>
      </c>
      <c r="BX189" s="169">
        <f t="shared" si="158"/>
        <v>0</v>
      </c>
      <c r="BY189" s="169">
        <f t="shared" si="158"/>
        <v>0</v>
      </c>
      <c r="BZ189" s="169">
        <f t="shared" si="158"/>
        <v>0</v>
      </c>
      <c r="CA189" s="169">
        <f t="shared" si="158"/>
        <v>0</v>
      </c>
      <c r="CB189" s="169">
        <f t="shared" ref="CB189:CH198" si="159">IF($F189&gt;=CB$9,0,IF(CB$9&lt;=($F189+$G189),(1-$I189)^(CB$9-$F189-1)*$I189/(1-(1-$I189)^$G189),0)*$H189)</f>
        <v>0</v>
      </c>
      <c r="CC189" s="169">
        <f t="shared" si="159"/>
        <v>0</v>
      </c>
      <c r="CD189" s="169">
        <f t="shared" si="159"/>
        <v>0</v>
      </c>
      <c r="CE189" s="169">
        <f t="shared" si="159"/>
        <v>0</v>
      </c>
      <c r="CF189" s="169">
        <f t="shared" si="159"/>
        <v>0</v>
      </c>
      <c r="CG189" s="169">
        <f t="shared" si="159"/>
        <v>0</v>
      </c>
      <c r="CH189" s="169">
        <f t="shared" si="159"/>
        <v>0</v>
      </c>
    </row>
    <row r="190" spans="3:86" s="36" customFormat="1" outlineLevel="1" x14ac:dyDescent="0.2">
      <c r="C190" s="38"/>
      <c r="E190" s="172"/>
      <c r="F190" s="61">
        <f>Ts_First_Fin_Yr-1+ROWS(F$139:F190)</f>
        <v>2075</v>
      </c>
      <c r="G190" s="160">
        <f t="shared" si="141"/>
        <v>15</v>
      </c>
      <c r="H190" s="171">
        <f t="shared" si="142"/>
        <v>0.61206659361221261</v>
      </c>
      <c r="I190" s="131">
        <f t="shared" si="143"/>
        <v>1E-14</v>
      </c>
      <c r="J190" s="169">
        <f t="shared" si="152"/>
        <v>0</v>
      </c>
      <c r="K190" s="169">
        <f t="shared" si="152"/>
        <v>0</v>
      </c>
      <c r="L190" s="169">
        <f t="shared" si="152"/>
        <v>0</v>
      </c>
      <c r="M190" s="169">
        <f t="shared" si="152"/>
        <v>0</v>
      </c>
      <c r="N190" s="169">
        <f t="shared" si="152"/>
        <v>0</v>
      </c>
      <c r="O190" s="169">
        <f t="shared" si="152"/>
        <v>0</v>
      </c>
      <c r="P190" s="169">
        <f t="shared" si="152"/>
        <v>0</v>
      </c>
      <c r="Q190" s="169">
        <f t="shared" si="152"/>
        <v>0</v>
      </c>
      <c r="R190" s="169">
        <f t="shared" si="152"/>
        <v>0</v>
      </c>
      <c r="S190" s="169">
        <f t="shared" si="152"/>
        <v>0</v>
      </c>
      <c r="T190" s="169">
        <f t="shared" si="153"/>
        <v>0</v>
      </c>
      <c r="U190" s="169">
        <f t="shared" si="153"/>
        <v>0</v>
      </c>
      <c r="V190" s="169">
        <f t="shared" si="153"/>
        <v>0</v>
      </c>
      <c r="W190" s="169">
        <f t="shared" si="153"/>
        <v>0</v>
      </c>
      <c r="X190" s="169">
        <f t="shared" si="153"/>
        <v>0</v>
      </c>
      <c r="Y190" s="169">
        <f t="shared" si="153"/>
        <v>0</v>
      </c>
      <c r="Z190" s="169">
        <f t="shared" si="153"/>
        <v>0</v>
      </c>
      <c r="AA190" s="169">
        <f t="shared" si="153"/>
        <v>0</v>
      </c>
      <c r="AB190" s="169">
        <f t="shared" si="153"/>
        <v>0</v>
      </c>
      <c r="AC190" s="169">
        <f t="shared" si="153"/>
        <v>0</v>
      </c>
      <c r="AD190" s="169">
        <f t="shared" si="154"/>
        <v>0</v>
      </c>
      <c r="AE190" s="169">
        <f t="shared" si="154"/>
        <v>0</v>
      </c>
      <c r="AF190" s="169">
        <f t="shared" si="154"/>
        <v>0</v>
      </c>
      <c r="AG190" s="169">
        <f t="shared" si="154"/>
        <v>0</v>
      </c>
      <c r="AH190" s="169">
        <f t="shared" si="154"/>
        <v>0</v>
      </c>
      <c r="AI190" s="169">
        <f t="shared" si="154"/>
        <v>0</v>
      </c>
      <c r="AJ190" s="169">
        <f t="shared" si="154"/>
        <v>0</v>
      </c>
      <c r="AK190" s="169">
        <f t="shared" si="154"/>
        <v>0</v>
      </c>
      <c r="AL190" s="169">
        <f t="shared" si="154"/>
        <v>0</v>
      </c>
      <c r="AM190" s="169">
        <f t="shared" si="154"/>
        <v>0</v>
      </c>
      <c r="AN190" s="169">
        <f t="shared" si="155"/>
        <v>0</v>
      </c>
      <c r="AO190" s="169">
        <f t="shared" si="155"/>
        <v>0</v>
      </c>
      <c r="AP190" s="169">
        <f t="shared" si="155"/>
        <v>0</v>
      </c>
      <c r="AQ190" s="169">
        <f t="shared" si="155"/>
        <v>0</v>
      </c>
      <c r="AR190" s="169">
        <f t="shared" si="155"/>
        <v>0</v>
      </c>
      <c r="AS190" s="169">
        <f t="shared" si="155"/>
        <v>0</v>
      </c>
      <c r="AT190" s="169">
        <f t="shared" si="155"/>
        <v>0</v>
      </c>
      <c r="AU190" s="169">
        <f t="shared" si="155"/>
        <v>0</v>
      </c>
      <c r="AV190" s="169">
        <f t="shared" si="155"/>
        <v>0</v>
      </c>
      <c r="AW190" s="169">
        <f t="shared" si="155"/>
        <v>0</v>
      </c>
      <c r="AX190" s="169">
        <f t="shared" si="156"/>
        <v>0</v>
      </c>
      <c r="AY190" s="169">
        <f t="shared" si="156"/>
        <v>0</v>
      </c>
      <c r="AZ190" s="169">
        <f t="shared" si="156"/>
        <v>0</v>
      </c>
      <c r="BA190" s="169">
        <f t="shared" si="156"/>
        <v>0</v>
      </c>
      <c r="BB190" s="169">
        <f t="shared" si="156"/>
        <v>0</v>
      </c>
      <c r="BC190" s="169">
        <f t="shared" si="156"/>
        <v>0</v>
      </c>
      <c r="BD190" s="169">
        <f t="shared" si="156"/>
        <v>0</v>
      </c>
      <c r="BE190" s="169">
        <f t="shared" si="156"/>
        <v>0</v>
      </c>
      <c r="BF190" s="169">
        <f t="shared" si="156"/>
        <v>0</v>
      </c>
      <c r="BG190" s="169">
        <f t="shared" si="156"/>
        <v>0</v>
      </c>
      <c r="BH190" s="169">
        <f t="shared" si="157"/>
        <v>0</v>
      </c>
      <c r="BI190" s="169">
        <f t="shared" si="157"/>
        <v>0</v>
      </c>
      <c r="BJ190" s="169">
        <f t="shared" si="157"/>
        <v>4.0837079746931702E-2</v>
      </c>
      <c r="BK190" s="169">
        <f t="shared" si="157"/>
        <v>4.0837079746931293E-2</v>
      </c>
      <c r="BL190" s="169">
        <f t="shared" si="157"/>
        <v>4.0837079746930877E-2</v>
      </c>
      <c r="BM190" s="169">
        <f t="shared" si="157"/>
        <v>4.0837079746930474E-2</v>
      </c>
      <c r="BN190" s="169">
        <f t="shared" si="157"/>
        <v>4.0837079746930065E-2</v>
      </c>
      <c r="BO190" s="169">
        <f t="shared" si="157"/>
        <v>4.0837079746929648E-2</v>
      </c>
      <c r="BP190" s="169">
        <f t="shared" si="157"/>
        <v>4.0837079746929246E-2</v>
      </c>
      <c r="BQ190" s="169">
        <f t="shared" si="157"/>
        <v>4.0837079746928844E-2</v>
      </c>
      <c r="BR190" s="169">
        <f t="shared" si="158"/>
        <v>4.0837079746928427E-2</v>
      </c>
      <c r="BS190" s="169">
        <f t="shared" si="158"/>
        <v>4.0837079746928018E-2</v>
      </c>
      <c r="BT190" s="169">
        <f t="shared" si="158"/>
        <v>4.0837079746927622E-2</v>
      </c>
      <c r="BU190" s="169">
        <f t="shared" si="158"/>
        <v>4.0837079746927206E-2</v>
      </c>
      <c r="BV190" s="169">
        <f t="shared" si="158"/>
        <v>4.0837079746926797E-2</v>
      </c>
      <c r="BW190" s="169">
        <f t="shared" si="158"/>
        <v>4.0837079746926387E-2</v>
      </c>
      <c r="BX190" s="169">
        <f t="shared" si="158"/>
        <v>4.0837079746925985E-2</v>
      </c>
      <c r="BY190" s="169">
        <f t="shared" si="158"/>
        <v>0</v>
      </c>
      <c r="BZ190" s="169">
        <f t="shared" si="158"/>
        <v>0</v>
      </c>
      <c r="CA190" s="169">
        <f t="shared" si="158"/>
        <v>0</v>
      </c>
      <c r="CB190" s="169">
        <f t="shared" si="159"/>
        <v>0</v>
      </c>
      <c r="CC190" s="169">
        <f t="shared" si="159"/>
        <v>0</v>
      </c>
      <c r="CD190" s="169">
        <f t="shared" si="159"/>
        <v>0</v>
      </c>
      <c r="CE190" s="169">
        <f t="shared" si="159"/>
        <v>0</v>
      </c>
      <c r="CF190" s="169">
        <f t="shared" si="159"/>
        <v>0</v>
      </c>
      <c r="CG190" s="169">
        <f t="shared" si="159"/>
        <v>0</v>
      </c>
      <c r="CH190" s="169">
        <f t="shared" si="159"/>
        <v>0</v>
      </c>
    </row>
    <row r="191" spans="3:86" s="36" customFormat="1" outlineLevel="1" x14ac:dyDescent="0.2">
      <c r="C191" s="38"/>
      <c r="E191" s="172"/>
      <c r="F191" s="61">
        <f>Ts_First_Fin_Yr-1+ROWS(F$139:F191)</f>
        <v>2076</v>
      </c>
      <c r="G191" s="160">
        <f t="shared" si="141"/>
        <v>15</v>
      </c>
      <c r="H191" s="171">
        <f t="shared" si="142"/>
        <v>0.60687518908623961</v>
      </c>
      <c r="I191" s="131">
        <f t="shared" si="143"/>
        <v>1E-14</v>
      </c>
      <c r="J191" s="169">
        <f t="shared" si="152"/>
        <v>0</v>
      </c>
      <c r="K191" s="169">
        <f t="shared" si="152"/>
        <v>0</v>
      </c>
      <c r="L191" s="169">
        <f t="shared" si="152"/>
        <v>0</v>
      </c>
      <c r="M191" s="169">
        <f t="shared" si="152"/>
        <v>0</v>
      </c>
      <c r="N191" s="169">
        <f t="shared" si="152"/>
        <v>0</v>
      </c>
      <c r="O191" s="169">
        <f t="shared" si="152"/>
        <v>0</v>
      </c>
      <c r="P191" s="169">
        <f t="shared" si="152"/>
        <v>0</v>
      </c>
      <c r="Q191" s="169">
        <f t="shared" si="152"/>
        <v>0</v>
      </c>
      <c r="R191" s="169">
        <f t="shared" si="152"/>
        <v>0</v>
      </c>
      <c r="S191" s="169">
        <f t="shared" si="152"/>
        <v>0</v>
      </c>
      <c r="T191" s="169">
        <f t="shared" si="153"/>
        <v>0</v>
      </c>
      <c r="U191" s="169">
        <f t="shared" si="153"/>
        <v>0</v>
      </c>
      <c r="V191" s="169">
        <f t="shared" si="153"/>
        <v>0</v>
      </c>
      <c r="W191" s="169">
        <f t="shared" si="153"/>
        <v>0</v>
      </c>
      <c r="X191" s="169">
        <f t="shared" si="153"/>
        <v>0</v>
      </c>
      <c r="Y191" s="169">
        <f t="shared" si="153"/>
        <v>0</v>
      </c>
      <c r="Z191" s="169">
        <f t="shared" si="153"/>
        <v>0</v>
      </c>
      <c r="AA191" s="169">
        <f t="shared" si="153"/>
        <v>0</v>
      </c>
      <c r="AB191" s="169">
        <f t="shared" si="153"/>
        <v>0</v>
      </c>
      <c r="AC191" s="169">
        <f t="shared" si="153"/>
        <v>0</v>
      </c>
      <c r="AD191" s="169">
        <f t="shared" si="154"/>
        <v>0</v>
      </c>
      <c r="AE191" s="169">
        <f t="shared" si="154"/>
        <v>0</v>
      </c>
      <c r="AF191" s="169">
        <f t="shared" si="154"/>
        <v>0</v>
      </c>
      <c r="AG191" s="169">
        <f t="shared" si="154"/>
        <v>0</v>
      </c>
      <c r="AH191" s="169">
        <f t="shared" si="154"/>
        <v>0</v>
      </c>
      <c r="AI191" s="169">
        <f t="shared" si="154"/>
        <v>0</v>
      </c>
      <c r="AJ191" s="169">
        <f t="shared" si="154"/>
        <v>0</v>
      </c>
      <c r="AK191" s="169">
        <f t="shared" si="154"/>
        <v>0</v>
      </c>
      <c r="AL191" s="169">
        <f t="shared" si="154"/>
        <v>0</v>
      </c>
      <c r="AM191" s="169">
        <f t="shared" si="154"/>
        <v>0</v>
      </c>
      <c r="AN191" s="169">
        <f t="shared" si="155"/>
        <v>0</v>
      </c>
      <c r="AO191" s="169">
        <f t="shared" si="155"/>
        <v>0</v>
      </c>
      <c r="AP191" s="169">
        <f t="shared" si="155"/>
        <v>0</v>
      </c>
      <c r="AQ191" s="169">
        <f t="shared" si="155"/>
        <v>0</v>
      </c>
      <c r="AR191" s="169">
        <f t="shared" si="155"/>
        <v>0</v>
      </c>
      <c r="AS191" s="169">
        <f t="shared" si="155"/>
        <v>0</v>
      </c>
      <c r="AT191" s="169">
        <f t="shared" si="155"/>
        <v>0</v>
      </c>
      <c r="AU191" s="169">
        <f t="shared" si="155"/>
        <v>0</v>
      </c>
      <c r="AV191" s="169">
        <f t="shared" si="155"/>
        <v>0</v>
      </c>
      <c r="AW191" s="169">
        <f t="shared" si="155"/>
        <v>0</v>
      </c>
      <c r="AX191" s="169">
        <f t="shared" si="156"/>
        <v>0</v>
      </c>
      <c r="AY191" s="169">
        <f t="shared" si="156"/>
        <v>0</v>
      </c>
      <c r="AZ191" s="169">
        <f t="shared" si="156"/>
        <v>0</v>
      </c>
      <c r="BA191" s="169">
        <f t="shared" si="156"/>
        <v>0</v>
      </c>
      <c r="BB191" s="169">
        <f t="shared" si="156"/>
        <v>0</v>
      </c>
      <c r="BC191" s="169">
        <f t="shared" si="156"/>
        <v>0</v>
      </c>
      <c r="BD191" s="169">
        <f t="shared" si="156"/>
        <v>0</v>
      </c>
      <c r="BE191" s="169">
        <f t="shared" si="156"/>
        <v>0</v>
      </c>
      <c r="BF191" s="169">
        <f t="shared" si="156"/>
        <v>0</v>
      </c>
      <c r="BG191" s="169">
        <f t="shared" si="156"/>
        <v>0</v>
      </c>
      <c r="BH191" s="169">
        <f t="shared" si="157"/>
        <v>0</v>
      </c>
      <c r="BI191" s="169">
        <f t="shared" si="157"/>
        <v>0</v>
      </c>
      <c r="BJ191" s="169">
        <f t="shared" si="157"/>
        <v>0</v>
      </c>
      <c r="BK191" s="169">
        <f t="shared" si="157"/>
        <v>4.0490709265617604E-2</v>
      </c>
      <c r="BL191" s="169">
        <f t="shared" si="157"/>
        <v>4.0490709265617202E-2</v>
      </c>
      <c r="BM191" s="169">
        <f t="shared" si="157"/>
        <v>4.0490709265616785E-2</v>
      </c>
      <c r="BN191" s="169">
        <f t="shared" si="157"/>
        <v>4.049070926561639E-2</v>
      </c>
      <c r="BO191" s="169">
        <f t="shared" si="157"/>
        <v>4.0490709265615987E-2</v>
      </c>
      <c r="BP191" s="169">
        <f t="shared" si="157"/>
        <v>4.0490709265615571E-2</v>
      </c>
      <c r="BQ191" s="169">
        <f t="shared" si="157"/>
        <v>4.0490709265615168E-2</v>
      </c>
      <c r="BR191" s="169">
        <f t="shared" si="158"/>
        <v>4.0490709265614773E-2</v>
      </c>
      <c r="BS191" s="169">
        <f t="shared" si="158"/>
        <v>4.0490709265614357E-2</v>
      </c>
      <c r="BT191" s="169">
        <f t="shared" si="158"/>
        <v>4.0490709265613954E-2</v>
      </c>
      <c r="BU191" s="169">
        <f t="shared" si="158"/>
        <v>4.0490709265613559E-2</v>
      </c>
      <c r="BV191" s="169">
        <f t="shared" si="158"/>
        <v>4.0490709265613149E-2</v>
      </c>
      <c r="BW191" s="169">
        <f t="shared" si="158"/>
        <v>4.049070926561274E-2</v>
      </c>
      <c r="BX191" s="169">
        <f t="shared" si="158"/>
        <v>4.0490709265612337E-2</v>
      </c>
      <c r="BY191" s="169">
        <f t="shared" si="158"/>
        <v>4.0490709265611935E-2</v>
      </c>
      <c r="BZ191" s="169">
        <f t="shared" si="158"/>
        <v>0</v>
      </c>
      <c r="CA191" s="169">
        <f t="shared" si="158"/>
        <v>0</v>
      </c>
      <c r="CB191" s="169">
        <f t="shared" si="159"/>
        <v>0</v>
      </c>
      <c r="CC191" s="169">
        <f t="shared" si="159"/>
        <v>0</v>
      </c>
      <c r="CD191" s="169">
        <f t="shared" si="159"/>
        <v>0</v>
      </c>
      <c r="CE191" s="169">
        <f t="shared" si="159"/>
        <v>0</v>
      </c>
      <c r="CF191" s="169">
        <f t="shared" si="159"/>
        <v>0</v>
      </c>
      <c r="CG191" s="169">
        <f t="shared" si="159"/>
        <v>0</v>
      </c>
      <c r="CH191" s="169">
        <f t="shared" si="159"/>
        <v>0</v>
      </c>
    </row>
    <row r="192" spans="3:86" s="36" customFormat="1" outlineLevel="1" x14ac:dyDescent="0.2">
      <c r="C192" s="38"/>
      <c r="E192" s="172"/>
      <c r="F192" s="61">
        <f>Ts_First_Fin_Yr-1+ROWS(F$139:F192)</f>
        <v>2077</v>
      </c>
      <c r="G192" s="160">
        <f t="shared" si="141"/>
        <v>15</v>
      </c>
      <c r="H192" s="171">
        <f t="shared" si="142"/>
        <v>0.60427948682325316</v>
      </c>
      <c r="I192" s="131">
        <f t="shared" si="143"/>
        <v>1E-14</v>
      </c>
      <c r="J192" s="169">
        <f t="shared" si="152"/>
        <v>0</v>
      </c>
      <c r="K192" s="169">
        <f t="shared" si="152"/>
        <v>0</v>
      </c>
      <c r="L192" s="169">
        <f t="shared" si="152"/>
        <v>0</v>
      </c>
      <c r="M192" s="169">
        <f t="shared" si="152"/>
        <v>0</v>
      </c>
      <c r="N192" s="169">
        <f t="shared" si="152"/>
        <v>0</v>
      </c>
      <c r="O192" s="169">
        <f t="shared" si="152"/>
        <v>0</v>
      </c>
      <c r="P192" s="169">
        <f t="shared" si="152"/>
        <v>0</v>
      </c>
      <c r="Q192" s="169">
        <f t="shared" si="152"/>
        <v>0</v>
      </c>
      <c r="R192" s="169">
        <f t="shared" si="152"/>
        <v>0</v>
      </c>
      <c r="S192" s="169">
        <f t="shared" si="152"/>
        <v>0</v>
      </c>
      <c r="T192" s="169">
        <f t="shared" si="153"/>
        <v>0</v>
      </c>
      <c r="U192" s="169">
        <f t="shared" si="153"/>
        <v>0</v>
      </c>
      <c r="V192" s="169">
        <f t="shared" si="153"/>
        <v>0</v>
      </c>
      <c r="W192" s="169">
        <f t="shared" si="153"/>
        <v>0</v>
      </c>
      <c r="X192" s="169">
        <f t="shared" si="153"/>
        <v>0</v>
      </c>
      <c r="Y192" s="169">
        <f t="shared" si="153"/>
        <v>0</v>
      </c>
      <c r="Z192" s="169">
        <f t="shared" si="153"/>
        <v>0</v>
      </c>
      <c r="AA192" s="169">
        <f t="shared" si="153"/>
        <v>0</v>
      </c>
      <c r="AB192" s="169">
        <f t="shared" si="153"/>
        <v>0</v>
      </c>
      <c r="AC192" s="169">
        <f t="shared" si="153"/>
        <v>0</v>
      </c>
      <c r="AD192" s="169">
        <f t="shared" si="154"/>
        <v>0</v>
      </c>
      <c r="AE192" s="169">
        <f t="shared" si="154"/>
        <v>0</v>
      </c>
      <c r="AF192" s="169">
        <f t="shared" si="154"/>
        <v>0</v>
      </c>
      <c r="AG192" s="169">
        <f t="shared" si="154"/>
        <v>0</v>
      </c>
      <c r="AH192" s="169">
        <f t="shared" si="154"/>
        <v>0</v>
      </c>
      <c r="AI192" s="169">
        <f t="shared" si="154"/>
        <v>0</v>
      </c>
      <c r="AJ192" s="169">
        <f t="shared" si="154"/>
        <v>0</v>
      </c>
      <c r="AK192" s="169">
        <f t="shared" si="154"/>
        <v>0</v>
      </c>
      <c r="AL192" s="169">
        <f t="shared" si="154"/>
        <v>0</v>
      </c>
      <c r="AM192" s="169">
        <f t="shared" si="154"/>
        <v>0</v>
      </c>
      <c r="AN192" s="169">
        <f t="shared" si="155"/>
        <v>0</v>
      </c>
      <c r="AO192" s="169">
        <f t="shared" si="155"/>
        <v>0</v>
      </c>
      <c r="AP192" s="169">
        <f t="shared" si="155"/>
        <v>0</v>
      </c>
      <c r="AQ192" s="169">
        <f t="shared" si="155"/>
        <v>0</v>
      </c>
      <c r="AR192" s="169">
        <f t="shared" si="155"/>
        <v>0</v>
      </c>
      <c r="AS192" s="169">
        <f t="shared" si="155"/>
        <v>0</v>
      </c>
      <c r="AT192" s="169">
        <f t="shared" si="155"/>
        <v>0</v>
      </c>
      <c r="AU192" s="169">
        <f t="shared" si="155"/>
        <v>0</v>
      </c>
      <c r="AV192" s="169">
        <f t="shared" si="155"/>
        <v>0</v>
      </c>
      <c r="AW192" s="169">
        <f t="shared" si="155"/>
        <v>0</v>
      </c>
      <c r="AX192" s="169">
        <f t="shared" si="156"/>
        <v>0</v>
      </c>
      <c r="AY192" s="169">
        <f t="shared" si="156"/>
        <v>0</v>
      </c>
      <c r="AZ192" s="169">
        <f t="shared" si="156"/>
        <v>0</v>
      </c>
      <c r="BA192" s="169">
        <f t="shared" si="156"/>
        <v>0</v>
      </c>
      <c r="BB192" s="169">
        <f t="shared" si="156"/>
        <v>0</v>
      </c>
      <c r="BC192" s="169">
        <f t="shared" si="156"/>
        <v>0</v>
      </c>
      <c r="BD192" s="169">
        <f t="shared" si="156"/>
        <v>0</v>
      </c>
      <c r="BE192" s="169">
        <f t="shared" si="156"/>
        <v>0</v>
      </c>
      <c r="BF192" s="169">
        <f t="shared" si="156"/>
        <v>0</v>
      </c>
      <c r="BG192" s="169">
        <f t="shared" si="156"/>
        <v>0</v>
      </c>
      <c r="BH192" s="169">
        <f t="shared" si="157"/>
        <v>0</v>
      </c>
      <c r="BI192" s="169">
        <f t="shared" si="157"/>
        <v>0</v>
      </c>
      <c r="BJ192" s="169">
        <f t="shared" si="157"/>
        <v>0</v>
      </c>
      <c r="BK192" s="169">
        <f t="shared" si="157"/>
        <v>0</v>
      </c>
      <c r="BL192" s="169">
        <f t="shared" si="157"/>
        <v>4.0317524024960555E-2</v>
      </c>
      <c r="BM192" s="169">
        <f t="shared" si="157"/>
        <v>4.0317524024960152E-2</v>
      </c>
      <c r="BN192" s="169">
        <f t="shared" si="157"/>
        <v>4.0317524024959743E-2</v>
      </c>
      <c r="BO192" s="169">
        <f t="shared" si="157"/>
        <v>4.0317524024959348E-2</v>
      </c>
      <c r="BP192" s="169">
        <f t="shared" si="157"/>
        <v>4.0317524024958945E-2</v>
      </c>
      <c r="BQ192" s="169">
        <f t="shared" si="157"/>
        <v>4.0317524024958536E-2</v>
      </c>
      <c r="BR192" s="169">
        <f t="shared" si="158"/>
        <v>4.0317524024958133E-2</v>
      </c>
      <c r="BS192" s="169">
        <f t="shared" si="158"/>
        <v>4.0317524024957738E-2</v>
      </c>
      <c r="BT192" s="169">
        <f t="shared" si="158"/>
        <v>4.0317524024957328E-2</v>
      </c>
      <c r="BU192" s="169">
        <f t="shared" si="158"/>
        <v>4.0317524024956926E-2</v>
      </c>
      <c r="BV192" s="169">
        <f t="shared" si="158"/>
        <v>4.031752402495653E-2</v>
      </c>
      <c r="BW192" s="169">
        <f t="shared" si="158"/>
        <v>4.0317524024956121E-2</v>
      </c>
      <c r="BX192" s="169">
        <f t="shared" si="158"/>
        <v>4.0317524024955718E-2</v>
      </c>
      <c r="BY192" s="169">
        <f t="shared" si="158"/>
        <v>4.0317524024955316E-2</v>
      </c>
      <c r="BZ192" s="169">
        <f t="shared" si="158"/>
        <v>4.0317524024954914E-2</v>
      </c>
      <c r="CA192" s="169">
        <f t="shared" si="158"/>
        <v>0</v>
      </c>
      <c r="CB192" s="169">
        <f t="shared" si="159"/>
        <v>0</v>
      </c>
      <c r="CC192" s="169">
        <f t="shared" si="159"/>
        <v>0</v>
      </c>
      <c r="CD192" s="169">
        <f t="shared" si="159"/>
        <v>0</v>
      </c>
      <c r="CE192" s="169">
        <f t="shared" si="159"/>
        <v>0</v>
      </c>
      <c r="CF192" s="169">
        <f t="shared" si="159"/>
        <v>0</v>
      </c>
      <c r="CG192" s="169">
        <f t="shared" si="159"/>
        <v>0</v>
      </c>
      <c r="CH192" s="169">
        <f t="shared" si="159"/>
        <v>0</v>
      </c>
    </row>
    <row r="193" spans="3:86" s="36" customFormat="1" outlineLevel="1" x14ac:dyDescent="0.2">
      <c r="C193" s="38"/>
      <c r="E193" s="172"/>
      <c r="F193" s="61">
        <f>Ts_First_Fin_Yr-1+ROWS(F$139:F193)</f>
        <v>2078</v>
      </c>
      <c r="G193" s="160">
        <f t="shared" si="141"/>
        <v>15</v>
      </c>
      <c r="H193" s="171">
        <f t="shared" si="142"/>
        <v>0.59597323958169646</v>
      </c>
      <c r="I193" s="131">
        <f t="shared" si="143"/>
        <v>1E-14</v>
      </c>
      <c r="J193" s="169">
        <f t="shared" si="152"/>
        <v>0</v>
      </c>
      <c r="K193" s="169">
        <f t="shared" si="152"/>
        <v>0</v>
      </c>
      <c r="L193" s="169">
        <f t="shared" si="152"/>
        <v>0</v>
      </c>
      <c r="M193" s="169">
        <f t="shared" si="152"/>
        <v>0</v>
      </c>
      <c r="N193" s="169">
        <f t="shared" si="152"/>
        <v>0</v>
      </c>
      <c r="O193" s="169">
        <f t="shared" si="152"/>
        <v>0</v>
      </c>
      <c r="P193" s="169">
        <f t="shared" si="152"/>
        <v>0</v>
      </c>
      <c r="Q193" s="169">
        <f t="shared" si="152"/>
        <v>0</v>
      </c>
      <c r="R193" s="169">
        <f t="shared" si="152"/>
        <v>0</v>
      </c>
      <c r="S193" s="169">
        <f t="shared" si="152"/>
        <v>0</v>
      </c>
      <c r="T193" s="169">
        <f t="shared" si="153"/>
        <v>0</v>
      </c>
      <c r="U193" s="169">
        <f t="shared" si="153"/>
        <v>0</v>
      </c>
      <c r="V193" s="169">
        <f t="shared" si="153"/>
        <v>0</v>
      </c>
      <c r="W193" s="169">
        <f t="shared" si="153"/>
        <v>0</v>
      </c>
      <c r="X193" s="169">
        <f t="shared" si="153"/>
        <v>0</v>
      </c>
      <c r="Y193" s="169">
        <f t="shared" si="153"/>
        <v>0</v>
      </c>
      <c r="Z193" s="169">
        <f t="shared" si="153"/>
        <v>0</v>
      </c>
      <c r="AA193" s="169">
        <f t="shared" si="153"/>
        <v>0</v>
      </c>
      <c r="AB193" s="169">
        <f t="shared" si="153"/>
        <v>0</v>
      </c>
      <c r="AC193" s="169">
        <f t="shared" si="153"/>
        <v>0</v>
      </c>
      <c r="AD193" s="169">
        <f t="shared" si="154"/>
        <v>0</v>
      </c>
      <c r="AE193" s="169">
        <f t="shared" si="154"/>
        <v>0</v>
      </c>
      <c r="AF193" s="169">
        <f t="shared" si="154"/>
        <v>0</v>
      </c>
      <c r="AG193" s="169">
        <f t="shared" si="154"/>
        <v>0</v>
      </c>
      <c r="AH193" s="169">
        <f t="shared" si="154"/>
        <v>0</v>
      </c>
      <c r="AI193" s="169">
        <f t="shared" si="154"/>
        <v>0</v>
      </c>
      <c r="AJ193" s="169">
        <f t="shared" si="154"/>
        <v>0</v>
      </c>
      <c r="AK193" s="169">
        <f t="shared" si="154"/>
        <v>0</v>
      </c>
      <c r="AL193" s="169">
        <f t="shared" si="154"/>
        <v>0</v>
      </c>
      <c r="AM193" s="169">
        <f t="shared" si="154"/>
        <v>0</v>
      </c>
      <c r="AN193" s="169">
        <f t="shared" si="155"/>
        <v>0</v>
      </c>
      <c r="AO193" s="169">
        <f t="shared" si="155"/>
        <v>0</v>
      </c>
      <c r="AP193" s="169">
        <f t="shared" si="155"/>
        <v>0</v>
      </c>
      <c r="AQ193" s="169">
        <f t="shared" si="155"/>
        <v>0</v>
      </c>
      <c r="AR193" s="169">
        <f t="shared" si="155"/>
        <v>0</v>
      </c>
      <c r="AS193" s="169">
        <f t="shared" si="155"/>
        <v>0</v>
      </c>
      <c r="AT193" s="169">
        <f t="shared" si="155"/>
        <v>0</v>
      </c>
      <c r="AU193" s="169">
        <f t="shared" si="155"/>
        <v>0</v>
      </c>
      <c r="AV193" s="169">
        <f t="shared" si="155"/>
        <v>0</v>
      </c>
      <c r="AW193" s="169">
        <f t="shared" si="155"/>
        <v>0</v>
      </c>
      <c r="AX193" s="169">
        <f t="shared" si="156"/>
        <v>0</v>
      </c>
      <c r="AY193" s="169">
        <f t="shared" si="156"/>
        <v>0</v>
      </c>
      <c r="AZ193" s="169">
        <f t="shared" si="156"/>
        <v>0</v>
      </c>
      <c r="BA193" s="169">
        <f t="shared" si="156"/>
        <v>0</v>
      </c>
      <c r="BB193" s="169">
        <f t="shared" si="156"/>
        <v>0</v>
      </c>
      <c r="BC193" s="169">
        <f t="shared" si="156"/>
        <v>0</v>
      </c>
      <c r="BD193" s="169">
        <f t="shared" si="156"/>
        <v>0</v>
      </c>
      <c r="BE193" s="169">
        <f t="shared" si="156"/>
        <v>0</v>
      </c>
      <c r="BF193" s="169">
        <f t="shared" si="156"/>
        <v>0</v>
      </c>
      <c r="BG193" s="169">
        <f t="shared" si="156"/>
        <v>0</v>
      </c>
      <c r="BH193" s="169">
        <f t="shared" si="157"/>
        <v>0</v>
      </c>
      <c r="BI193" s="169">
        <f t="shared" si="157"/>
        <v>0</v>
      </c>
      <c r="BJ193" s="169">
        <f t="shared" si="157"/>
        <v>0</v>
      </c>
      <c r="BK193" s="169">
        <f t="shared" si="157"/>
        <v>0</v>
      </c>
      <c r="BL193" s="169">
        <f t="shared" si="157"/>
        <v>0</v>
      </c>
      <c r="BM193" s="169">
        <f t="shared" si="157"/>
        <v>3.9763331254858009E-2</v>
      </c>
      <c r="BN193" s="169">
        <f t="shared" si="157"/>
        <v>3.9763331254857613E-2</v>
      </c>
      <c r="BO193" s="169">
        <f t="shared" si="157"/>
        <v>3.9763331254857211E-2</v>
      </c>
      <c r="BP193" s="169">
        <f t="shared" si="157"/>
        <v>3.9763331254856822E-2</v>
      </c>
      <c r="BQ193" s="169">
        <f t="shared" si="157"/>
        <v>3.976333125485642E-2</v>
      </c>
      <c r="BR193" s="169">
        <f t="shared" si="158"/>
        <v>3.9763331254856017E-2</v>
      </c>
      <c r="BS193" s="169">
        <f t="shared" si="158"/>
        <v>3.9763331254855622E-2</v>
      </c>
      <c r="BT193" s="169">
        <f t="shared" si="158"/>
        <v>3.9763331254855233E-2</v>
      </c>
      <c r="BU193" s="169">
        <f t="shared" si="158"/>
        <v>3.9763331254854824E-2</v>
      </c>
      <c r="BV193" s="169">
        <f t="shared" si="158"/>
        <v>3.9763331254854428E-2</v>
      </c>
      <c r="BW193" s="169">
        <f t="shared" si="158"/>
        <v>3.976333125485404E-2</v>
      </c>
      <c r="BX193" s="169">
        <f t="shared" si="158"/>
        <v>3.9763331254853637E-2</v>
      </c>
      <c r="BY193" s="169">
        <f t="shared" si="158"/>
        <v>3.9763331254853235E-2</v>
      </c>
      <c r="BZ193" s="169">
        <f t="shared" si="158"/>
        <v>3.9763331254852839E-2</v>
      </c>
      <c r="CA193" s="169">
        <f t="shared" si="158"/>
        <v>3.9763331254852444E-2</v>
      </c>
      <c r="CB193" s="169">
        <f t="shared" si="159"/>
        <v>0</v>
      </c>
      <c r="CC193" s="169">
        <f t="shared" si="159"/>
        <v>0</v>
      </c>
      <c r="CD193" s="169">
        <f t="shared" si="159"/>
        <v>0</v>
      </c>
      <c r="CE193" s="169">
        <f t="shared" si="159"/>
        <v>0</v>
      </c>
      <c r="CF193" s="169">
        <f t="shared" si="159"/>
        <v>0</v>
      </c>
      <c r="CG193" s="169">
        <f t="shared" si="159"/>
        <v>0</v>
      </c>
      <c r="CH193" s="169">
        <f t="shared" si="159"/>
        <v>0</v>
      </c>
    </row>
    <row r="194" spans="3:86" s="36" customFormat="1" outlineLevel="1" x14ac:dyDescent="0.2">
      <c r="C194" s="38"/>
      <c r="E194" s="172"/>
      <c r="F194" s="61">
        <f>Ts_First_Fin_Yr-1+ROWS(F$139:F194)</f>
        <v>2079</v>
      </c>
      <c r="G194" s="160">
        <f t="shared" si="141"/>
        <v>15</v>
      </c>
      <c r="H194" s="171">
        <f t="shared" si="142"/>
        <v>0.58974355415052893</v>
      </c>
      <c r="I194" s="131">
        <f t="shared" si="143"/>
        <v>1E-14</v>
      </c>
      <c r="J194" s="169">
        <f t="shared" si="152"/>
        <v>0</v>
      </c>
      <c r="K194" s="169">
        <f t="shared" si="152"/>
        <v>0</v>
      </c>
      <c r="L194" s="169">
        <f t="shared" si="152"/>
        <v>0</v>
      </c>
      <c r="M194" s="169">
        <f t="shared" si="152"/>
        <v>0</v>
      </c>
      <c r="N194" s="169">
        <f t="shared" si="152"/>
        <v>0</v>
      </c>
      <c r="O194" s="169">
        <f t="shared" si="152"/>
        <v>0</v>
      </c>
      <c r="P194" s="169">
        <f t="shared" si="152"/>
        <v>0</v>
      </c>
      <c r="Q194" s="169">
        <f t="shared" si="152"/>
        <v>0</v>
      </c>
      <c r="R194" s="169">
        <f t="shared" si="152"/>
        <v>0</v>
      </c>
      <c r="S194" s="169">
        <f t="shared" si="152"/>
        <v>0</v>
      </c>
      <c r="T194" s="169">
        <f t="shared" si="153"/>
        <v>0</v>
      </c>
      <c r="U194" s="169">
        <f t="shared" si="153"/>
        <v>0</v>
      </c>
      <c r="V194" s="169">
        <f t="shared" si="153"/>
        <v>0</v>
      </c>
      <c r="W194" s="169">
        <f t="shared" si="153"/>
        <v>0</v>
      </c>
      <c r="X194" s="169">
        <f t="shared" si="153"/>
        <v>0</v>
      </c>
      <c r="Y194" s="169">
        <f t="shared" si="153"/>
        <v>0</v>
      </c>
      <c r="Z194" s="169">
        <f t="shared" si="153"/>
        <v>0</v>
      </c>
      <c r="AA194" s="169">
        <f t="shared" si="153"/>
        <v>0</v>
      </c>
      <c r="AB194" s="169">
        <f t="shared" si="153"/>
        <v>0</v>
      </c>
      <c r="AC194" s="169">
        <f t="shared" si="153"/>
        <v>0</v>
      </c>
      <c r="AD194" s="169">
        <f t="shared" si="154"/>
        <v>0</v>
      </c>
      <c r="AE194" s="169">
        <f t="shared" si="154"/>
        <v>0</v>
      </c>
      <c r="AF194" s="169">
        <f t="shared" si="154"/>
        <v>0</v>
      </c>
      <c r="AG194" s="169">
        <f t="shared" si="154"/>
        <v>0</v>
      </c>
      <c r="AH194" s="169">
        <f t="shared" si="154"/>
        <v>0</v>
      </c>
      <c r="AI194" s="169">
        <f t="shared" si="154"/>
        <v>0</v>
      </c>
      <c r="AJ194" s="169">
        <f t="shared" si="154"/>
        <v>0</v>
      </c>
      <c r="AK194" s="169">
        <f t="shared" si="154"/>
        <v>0</v>
      </c>
      <c r="AL194" s="169">
        <f t="shared" si="154"/>
        <v>0</v>
      </c>
      <c r="AM194" s="169">
        <f t="shared" si="154"/>
        <v>0</v>
      </c>
      <c r="AN194" s="169">
        <f t="shared" si="155"/>
        <v>0</v>
      </c>
      <c r="AO194" s="169">
        <f t="shared" si="155"/>
        <v>0</v>
      </c>
      <c r="AP194" s="169">
        <f t="shared" si="155"/>
        <v>0</v>
      </c>
      <c r="AQ194" s="169">
        <f t="shared" si="155"/>
        <v>0</v>
      </c>
      <c r="AR194" s="169">
        <f t="shared" si="155"/>
        <v>0</v>
      </c>
      <c r="AS194" s="169">
        <f t="shared" si="155"/>
        <v>0</v>
      </c>
      <c r="AT194" s="169">
        <f t="shared" si="155"/>
        <v>0</v>
      </c>
      <c r="AU194" s="169">
        <f t="shared" si="155"/>
        <v>0</v>
      </c>
      <c r="AV194" s="169">
        <f t="shared" si="155"/>
        <v>0</v>
      </c>
      <c r="AW194" s="169">
        <f t="shared" si="155"/>
        <v>0</v>
      </c>
      <c r="AX194" s="169">
        <f t="shared" si="156"/>
        <v>0</v>
      </c>
      <c r="AY194" s="169">
        <f t="shared" si="156"/>
        <v>0</v>
      </c>
      <c r="AZ194" s="169">
        <f t="shared" si="156"/>
        <v>0</v>
      </c>
      <c r="BA194" s="169">
        <f t="shared" si="156"/>
        <v>0</v>
      </c>
      <c r="BB194" s="169">
        <f t="shared" si="156"/>
        <v>0</v>
      </c>
      <c r="BC194" s="169">
        <f t="shared" si="156"/>
        <v>0</v>
      </c>
      <c r="BD194" s="169">
        <f t="shared" si="156"/>
        <v>0</v>
      </c>
      <c r="BE194" s="169">
        <f t="shared" si="156"/>
        <v>0</v>
      </c>
      <c r="BF194" s="169">
        <f t="shared" si="156"/>
        <v>0</v>
      </c>
      <c r="BG194" s="169">
        <f t="shared" si="156"/>
        <v>0</v>
      </c>
      <c r="BH194" s="169">
        <f t="shared" si="157"/>
        <v>0</v>
      </c>
      <c r="BI194" s="169">
        <f t="shared" si="157"/>
        <v>0</v>
      </c>
      <c r="BJ194" s="169">
        <f t="shared" si="157"/>
        <v>0</v>
      </c>
      <c r="BK194" s="169">
        <f t="shared" si="157"/>
        <v>0</v>
      </c>
      <c r="BL194" s="169">
        <f t="shared" si="157"/>
        <v>0</v>
      </c>
      <c r="BM194" s="169">
        <f t="shared" si="157"/>
        <v>0</v>
      </c>
      <c r="BN194" s="169">
        <f t="shared" si="157"/>
        <v>3.9347686677281099E-2</v>
      </c>
      <c r="BO194" s="169">
        <f t="shared" si="157"/>
        <v>3.9347686677280704E-2</v>
      </c>
      <c r="BP194" s="169">
        <f t="shared" si="157"/>
        <v>3.9347686677280308E-2</v>
      </c>
      <c r="BQ194" s="169">
        <f t="shared" si="157"/>
        <v>3.9347686677279919E-2</v>
      </c>
      <c r="BR194" s="169">
        <f t="shared" si="158"/>
        <v>3.9347686677279531E-2</v>
      </c>
      <c r="BS194" s="169">
        <f t="shared" si="158"/>
        <v>3.9347686677279128E-2</v>
      </c>
      <c r="BT194" s="169">
        <f t="shared" si="158"/>
        <v>3.9347686677278733E-2</v>
      </c>
      <c r="BU194" s="169">
        <f t="shared" si="158"/>
        <v>3.9347686677278351E-2</v>
      </c>
      <c r="BV194" s="169">
        <f t="shared" si="158"/>
        <v>3.9347686677277949E-2</v>
      </c>
      <c r="BW194" s="169">
        <f t="shared" si="158"/>
        <v>3.9347686677277553E-2</v>
      </c>
      <c r="BX194" s="169">
        <f t="shared" si="158"/>
        <v>3.9347686677277172E-2</v>
      </c>
      <c r="BY194" s="169">
        <f t="shared" si="158"/>
        <v>3.9347686677276769E-2</v>
      </c>
      <c r="BZ194" s="169">
        <f t="shared" si="158"/>
        <v>3.9347686677276374E-2</v>
      </c>
      <c r="CA194" s="169">
        <f t="shared" si="158"/>
        <v>3.9347686677275985E-2</v>
      </c>
      <c r="CB194" s="169">
        <f t="shared" si="159"/>
        <v>3.934768667727559E-2</v>
      </c>
      <c r="CC194" s="169">
        <f t="shared" si="159"/>
        <v>0</v>
      </c>
      <c r="CD194" s="169">
        <f t="shared" si="159"/>
        <v>0</v>
      </c>
      <c r="CE194" s="169">
        <f t="shared" si="159"/>
        <v>0</v>
      </c>
      <c r="CF194" s="169">
        <f t="shared" si="159"/>
        <v>0</v>
      </c>
      <c r="CG194" s="169">
        <f t="shared" si="159"/>
        <v>0</v>
      </c>
      <c r="CH194" s="169">
        <f t="shared" si="159"/>
        <v>0</v>
      </c>
    </row>
    <row r="195" spans="3:86" s="36" customFormat="1" outlineLevel="1" x14ac:dyDescent="0.2">
      <c r="C195" s="38"/>
      <c r="E195" s="172"/>
      <c r="F195" s="61">
        <f>Ts_First_Fin_Yr-1+ROWS(F$139:F195)</f>
        <v>2080</v>
      </c>
      <c r="G195" s="160">
        <f t="shared" si="141"/>
        <v>15</v>
      </c>
      <c r="H195" s="171">
        <f t="shared" si="142"/>
        <v>0.58143730690897222</v>
      </c>
      <c r="I195" s="131">
        <f t="shared" si="143"/>
        <v>1E-14</v>
      </c>
      <c r="J195" s="169">
        <f t="shared" si="152"/>
        <v>0</v>
      </c>
      <c r="K195" s="169">
        <f t="shared" si="152"/>
        <v>0</v>
      </c>
      <c r="L195" s="169">
        <f t="shared" si="152"/>
        <v>0</v>
      </c>
      <c r="M195" s="169">
        <f t="shared" si="152"/>
        <v>0</v>
      </c>
      <c r="N195" s="169">
        <f t="shared" si="152"/>
        <v>0</v>
      </c>
      <c r="O195" s="169">
        <f t="shared" si="152"/>
        <v>0</v>
      </c>
      <c r="P195" s="169">
        <f t="shared" si="152"/>
        <v>0</v>
      </c>
      <c r="Q195" s="169">
        <f t="shared" si="152"/>
        <v>0</v>
      </c>
      <c r="R195" s="169">
        <f t="shared" si="152"/>
        <v>0</v>
      </c>
      <c r="S195" s="169">
        <f t="shared" si="152"/>
        <v>0</v>
      </c>
      <c r="T195" s="169">
        <f t="shared" si="153"/>
        <v>0</v>
      </c>
      <c r="U195" s="169">
        <f t="shared" si="153"/>
        <v>0</v>
      </c>
      <c r="V195" s="169">
        <f t="shared" si="153"/>
        <v>0</v>
      </c>
      <c r="W195" s="169">
        <f t="shared" si="153"/>
        <v>0</v>
      </c>
      <c r="X195" s="169">
        <f t="shared" si="153"/>
        <v>0</v>
      </c>
      <c r="Y195" s="169">
        <f t="shared" si="153"/>
        <v>0</v>
      </c>
      <c r="Z195" s="169">
        <f t="shared" si="153"/>
        <v>0</v>
      </c>
      <c r="AA195" s="169">
        <f t="shared" si="153"/>
        <v>0</v>
      </c>
      <c r="AB195" s="169">
        <f t="shared" si="153"/>
        <v>0</v>
      </c>
      <c r="AC195" s="169">
        <f t="shared" si="153"/>
        <v>0</v>
      </c>
      <c r="AD195" s="169">
        <f t="shared" si="154"/>
        <v>0</v>
      </c>
      <c r="AE195" s="169">
        <f t="shared" si="154"/>
        <v>0</v>
      </c>
      <c r="AF195" s="169">
        <f t="shared" si="154"/>
        <v>0</v>
      </c>
      <c r="AG195" s="169">
        <f t="shared" si="154"/>
        <v>0</v>
      </c>
      <c r="AH195" s="169">
        <f t="shared" si="154"/>
        <v>0</v>
      </c>
      <c r="AI195" s="169">
        <f t="shared" si="154"/>
        <v>0</v>
      </c>
      <c r="AJ195" s="169">
        <f t="shared" si="154"/>
        <v>0</v>
      </c>
      <c r="AK195" s="169">
        <f t="shared" si="154"/>
        <v>0</v>
      </c>
      <c r="AL195" s="169">
        <f t="shared" si="154"/>
        <v>0</v>
      </c>
      <c r="AM195" s="169">
        <f t="shared" si="154"/>
        <v>0</v>
      </c>
      <c r="AN195" s="169">
        <f t="shared" si="155"/>
        <v>0</v>
      </c>
      <c r="AO195" s="169">
        <f t="shared" si="155"/>
        <v>0</v>
      </c>
      <c r="AP195" s="169">
        <f t="shared" si="155"/>
        <v>0</v>
      </c>
      <c r="AQ195" s="169">
        <f t="shared" si="155"/>
        <v>0</v>
      </c>
      <c r="AR195" s="169">
        <f t="shared" si="155"/>
        <v>0</v>
      </c>
      <c r="AS195" s="169">
        <f t="shared" si="155"/>
        <v>0</v>
      </c>
      <c r="AT195" s="169">
        <f t="shared" si="155"/>
        <v>0</v>
      </c>
      <c r="AU195" s="169">
        <f t="shared" si="155"/>
        <v>0</v>
      </c>
      <c r="AV195" s="169">
        <f t="shared" si="155"/>
        <v>0</v>
      </c>
      <c r="AW195" s="169">
        <f t="shared" si="155"/>
        <v>0</v>
      </c>
      <c r="AX195" s="169">
        <f t="shared" si="156"/>
        <v>0</v>
      </c>
      <c r="AY195" s="169">
        <f t="shared" si="156"/>
        <v>0</v>
      </c>
      <c r="AZ195" s="169">
        <f t="shared" si="156"/>
        <v>0</v>
      </c>
      <c r="BA195" s="169">
        <f t="shared" si="156"/>
        <v>0</v>
      </c>
      <c r="BB195" s="169">
        <f t="shared" si="156"/>
        <v>0</v>
      </c>
      <c r="BC195" s="169">
        <f t="shared" si="156"/>
        <v>0</v>
      </c>
      <c r="BD195" s="169">
        <f t="shared" si="156"/>
        <v>0</v>
      </c>
      <c r="BE195" s="169">
        <f t="shared" si="156"/>
        <v>0</v>
      </c>
      <c r="BF195" s="169">
        <f t="shared" si="156"/>
        <v>0</v>
      </c>
      <c r="BG195" s="169">
        <f t="shared" si="156"/>
        <v>0</v>
      </c>
      <c r="BH195" s="169">
        <f t="shared" si="157"/>
        <v>0</v>
      </c>
      <c r="BI195" s="169">
        <f t="shared" si="157"/>
        <v>0</v>
      </c>
      <c r="BJ195" s="169">
        <f t="shared" si="157"/>
        <v>0</v>
      </c>
      <c r="BK195" s="169">
        <f t="shared" si="157"/>
        <v>0</v>
      </c>
      <c r="BL195" s="169">
        <f t="shared" si="157"/>
        <v>0</v>
      </c>
      <c r="BM195" s="169">
        <f t="shared" si="157"/>
        <v>0</v>
      </c>
      <c r="BN195" s="169">
        <f t="shared" si="157"/>
        <v>0</v>
      </c>
      <c r="BO195" s="169">
        <f t="shared" si="157"/>
        <v>3.8793493907178553E-2</v>
      </c>
      <c r="BP195" s="169">
        <f t="shared" si="157"/>
        <v>3.8793493907178164E-2</v>
      </c>
      <c r="BQ195" s="169">
        <f t="shared" si="157"/>
        <v>3.8793493907177769E-2</v>
      </c>
      <c r="BR195" s="169">
        <f t="shared" si="158"/>
        <v>3.8793493907177387E-2</v>
      </c>
      <c r="BS195" s="169">
        <f t="shared" si="158"/>
        <v>3.8793493907176999E-2</v>
      </c>
      <c r="BT195" s="169">
        <f t="shared" si="158"/>
        <v>3.8793493907176603E-2</v>
      </c>
      <c r="BU195" s="169">
        <f t="shared" si="158"/>
        <v>3.8793493907176221E-2</v>
      </c>
      <c r="BV195" s="169">
        <f t="shared" si="158"/>
        <v>3.879349390717584E-2</v>
      </c>
      <c r="BW195" s="169">
        <f t="shared" si="158"/>
        <v>3.8793493907175444E-2</v>
      </c>
      <c r="BX195" s="169">
        <f t="shared" si="158"/>
        <v>3.8793493907175056E-2</v>
      </c>
      <c r="BY195" s="169">
        <f t="shared" si="158"/>
        <v>3.8793493907174681E-2</v>
      </c>
      <c r="BZ195" s="169">
        <f t="shared" si="158"/>
        <v>3.8793493907174285E-2</v>
      </c>
      <c r="CA195" s="169">
        <f t="shared" si="158"/>
        <v>3.8793493907173897E-2</v>
      </c>
      <c r="CB195" s="169">
        <f t="shared" si="159"/>
        <v>3.8793493907173508E-2</v>
      </c>
      <c r="CC195" s="169">
        <f t="shared" si="159"/>
        <v>3.879349390717312E-2</v>
      </c>
      <c r="CD195" s="169">
        <f t="shared" si="159"/>
        <v>0</v>
      </c>
      <c r="CE195" s="169">
        <f t="shared" si="159"/>
        <v>0</v>
      </c>
      <c r="CF195" s="169">
        <f t="shared" si="159"/>
        <v>0</v>
      </c>
      <c r="CG195" s="169">
        <f t="shared" si="159"/>
        <v>0</v>
      </c>
      <c r="CH195" s="169">
        <f t="shared" si="159"/>
        <v>0</v>
      </c>
    </row>
    <row r="196" spans="3:86" s="36" customFormat="1" outlineLevel="1" x14ac:dyDescent="0.2">
      <c r="C196" s="38"/>
      <c r="E196" s="172"/>
      <c r="F196" s="61">
        <f>Ts_First_Fin_Yr-1+ROWS(F$139:F196)</f>
        <v>2081</v>
      </c>
      <c r="G196" s="160">
        <f t="shared" si="141"/>
        <v>15</v>
      </c>
      <c r="H196" s="171">
        <f t="shared" si="142"/>
        <v>0.57780332374079113</v>
      </c>
      <c r="I196" s="131">
        <f t="shared" si="143"/>
        <v>1E-14</v>
      </c>
      <c r="J196" s="169">
        <f t="shared" si="152"/>
        <v>0</v>
      </c>
      <c r="K196" s="169">
        <f t="shared" si="152"/>
        <v>0</v>
      </c>
      <c r="L196" s="169">
        <f t="shared" si="152"/>
        <v>0</v>
      </c>
      <c r="M196" s="169">
        <f t="shared" si="152"/>
        <v>0</v>
      </c>
      <c r="N196" s="169">
        <f t="shared" si="152"/>
        <v>0</v>
      </c>
      <c r="O196" s="169">
        <f t="shared" si="152"/>
        <v>0</v>
      </c>
      <c r="P196" s="169">
        <f t="shared" si="152"/>
        <v>0</v>
      </c>
      <c r="Q196" s="169">
        <f t="shared" si="152"/>
        <v>0</v>
      </c>
      <c r="R196" s="169">
        <f t="shared" si="152"/>
        <v>0</v>
      </c>
      <c r="S196" s="169">
        <f t="shared" si="152"/>
        <v>0</v>
      </c>
      <c r="T196" s="169">
        <f t="shared" si="153"/>
        <v>0</v>
      </c>
      <c r="U196" s="169">
        <f t="shared" si="153"/>
        <v>0</v>
      </c>
      <c r="V196" s="169">
        <f t="shared" si="153"/>
        <v>0</v>
      </c>
      <c r="W196" s="169">
        <f t="shared" si="153"/>
        <v>0</v>
      </c>
      <c r="X196" s="169">
        <f t="shared" si="153"/>
        <v>0</v>
      </c>
      <c r="Y196" s="169">
        <f t="shared" si="153"/>
        <v>0</v>
      </c>
      <c r="Z196" s="169">
        <f t="shared" si="153"/>
        <v>0</v>
      </c>
      <c r="AA196" s="169">
        <f t="shared" si="153"/>
        <v>0</v>
      </c>
      <c r="AB196" s="169">
        <f t="shared" si="153"/>
        <v>0</v>
      </c>
      <c r="AC196" s="169">
        <f t="shared" si="153"/>
        <v>0</v>
      </c>
      <c r="AD196" s="169">
        <f t="shared" si="154"/>
        <v>0</v>
      </c>
      <c r="AE196" s="169">
        <f t="shared" si="154"/>
        <v>0</v>
      </c>
      <c r="AF196" s="169">
        <f t="shared" si="154"/>
        <v>0</v>
      </c>
      <c r="AG196" s="169">
        <f t="shared" si="154"/>
        <v>0</v>
      </c>
      <c r="AH196" s="169">
        <f t="shared" si="154"/>
        <v>0</v>
      </c>
      <c r="AI196" s="169">
        <f t="shared" si="154"/>
        <v>0</v>
      </c>
      <c r="AJ196" s="169">
        <f t="shared" si="154"/>
        <v>0</v>
      </c>
      <c r="AK196" s="169">
        <f t="shared" si="154"/>
        <v>0</v>
      </c>
      <c r="AL196" s="169">
        <f t="shared" si="154"/>
        <v>0</v>
      </c>
      <c r="AM196" s="169">
        <f t="shared" si="154"/>
        <v>0</v>
      </c>
      <c r="AN196" s="169">
        <f t="shared" si="155"/>
        <v>0</v>
      </c>
      <c r="AO196" s="169">
        <f t="shared" si="155"/>
        <v>0</v>
      </c>
      <c r="AP196" s="169">
        <f t="shared" si="155"/>
        <v>0</v>
      </c>
      <c r="AQ196" s="169">
        <f t="shared" si="155"/>
        <v>0</v>
      </c>
      <c r="AR196" s="169">
        <f t="shared" si="155"/>
        <v>0</v>
      </c>
      <c r="AS196" s="169">
        <f t="shared" si="155"/>
        <v>0</v>
      </c>
      <c r="AT196" s="169">
        <f t="shared" si="155"/>
        <v>0</v>
      </c>
      <c r="AU196" s="169">
        <f t="shared" si="155"/>
        <v>0</v>
      </c>
      <c r="AV196" s="169">
        <f t="shared" si="155"/>
        <v>0</v>
      </c>
      <c r="AW196" s="169">
        <f t="shared" si="155"/>
        <v>0</v>
      </c>
      <c r="AX196" s="169">
        <f t="shared" si="156"/>
        <v>0</v>
      </c>
      <c r="AY196" s="169">
        <f t="shared" si="156"/>
        <v>0</v>
      </c>
      <c r="AZ196" s="169">
        <f t="shared" si="156"/>
        <v>0</v>
      </c>
      <c r="BA196" s="169">
        <f t="shared" si="156"/>
        <v>0</v>
      </c>
      <c r="BB196" s="169">
        <f t="shared" si="156"/>
        <v>0</v>
      </c>
      <c r="BC196" s="169">
        <f t="shared" si="156"/>
        <v>0</v>
      </c>
      <c r="BD196" s="169">
        <f t="shared" si="156"/>
        <v>0</v>
      </c>
      <c r="BE196" s="169">
        <f t="shared" si="156"/>
        <v>0</v>
      </c>
      <c r="BF196" s="169">
        <f t="shared" si="156"/>
        <v>0</v>
      </c>
      <c r="BG196" s="169">
        <f t="shared" si="156"/>
        <v>0</v>
      </c>
      <c r="BH196" s="169">
        <f t="shared" si="157"/>
        <v>0</v>
      </c>
      <c r="BI196" s="169">
        <f t="shared" si="157"/>
        <v>0</v>
      </c>
      <c r="BJ196" s="169">
        <f t="shared" si="157"/>
        <v>0</v>
      </c>
      <c r="BK196" s="169">
        <f t="shared" si="157"/>
        <v>0</v>
      </c>
      <c r="BL196" s="169">
        <f t="shared" si="157"/>
        <v>0</v>
      </c>
      <c r="BM196" s="169">
        <f t="shared" si="157"/>
        <v>0</v>
      </c>
      <c r="BN196" s="169">
        <f t="shared" si="157"/>
        <v>0</v>
      </c>
      <c r="BO196" s="169">
        <f t="shared" si="157"/>
        <v>0</v>
      </c>
      <c r="BP196" s="169">
        <f t="shared" si="157"/>
        <v>3.8551034570258685E-2</v>
      </c>
      <c r="BQ196" s="169">
        <f t="shared" si="157"/>
        <v>3.8551034570258297E-2</v>
      </c>
      <c r="BR196" s="169">
        <f t="shared" si="158"/>
        <v>3.8551034570257908E-2</v>
      </c>
      <c r="BS196" s="169">
        <f t="shared" si="158"/>
        <v>3.8551034570257527E-2</v>
      </c>
      <c r="BT196" s="169">
        <f t="shared" si="158"/>
        <v>3.8551034570257145E-2</v>
      </c>
      <c r="BU196" s="169">
        <f t="shared" si="158"/>
        <v>3.8551034570256749E-2</v>
      </c>
      <c r="BV196" s="169">
        <f t="shared" si="158"/>
        <v>3.8551034570256368E-2</v>
      </c>
      <c r="BW196" s="169">
        <f t="shared" si="158"/>
        <v>3.8551034570255993E-2</v>
      </c>
      <c r="BX196" s="169">
        <f t="shared" si="158"/>
        <v>3.8551034570255598E-2</v>
      </c>
      <c r="BY196" s="169">
        <f t="shared" si="158"/>
        <v>3.8551034570255209E-2</v>
      </c>
      <c r="BZ196" s="169">
        <f t="shared" si="158"/>
        <v>3.8551034570254834E-2</v>
      </c>
      <c r="CA196" s="169">
        <f t="shared" si="158"/>
        <v>3.8551034570254439E-2</v>
      </c>
      <c r="CB196" s="169">
        <f t="shared" si="159"/>
        <v>3.8551034570254057E-2</v>
      </c>
      <c r="CC196" s="169">
        <f t="shared" si="159"/>
        <v>3.8551034570253676E-2</v>
      </c>
      <c r="CD196" s="169">
        <f t="shared" si="159"/>
        <v>3.8551034570253287E-2</v>
      </c>
      <c r="CE196" s="169">
        <f t="shared" si="159"/>
        <v>0</v>
      </c>
      <c r="CF196" s="169">
        <f t="shared" si="159"/>
        <v>0</v>
      </c>
      <c r="CG196" s="169">
        <f t="shared" si="159"/>
        <v>0</v>
      </c>
      <c r="CH196" s="169">
        <f t="shared" si="159"/>
        <v>0</v>
      </c>
    </row>
    <row r="197" spans="3:86" s="36" customFormat="1" outlineLevel="1" x14ac:dyDescent="0.2">
      <c r="C197" s="38"/>
      <c r="E197" s="172"/>
      <c r="F197" s="61">
        <f>Ts_First_Fin_Yr-1+ROWS(F$139:F197)</f>
        <v>2082</v>
      </c>
      <c r="G197" s="160">
        <f t="shared" si="141"/>
        <v>15</v>
      </c>
      <c r="H197" s="171">
        <f t="shared" si="142"/>
        <v>0.56897793604663705</v>
      </c>
      <c r="I197" s="131">
        <f t="shared" si="143"/>
        <v>1E-14</v>
      </c>
      <c r="J197" s="169">
        <f t="shared" si="152"/>
        <v>0</v>
      </c>
      <c r="K197" s="169">
        <f t="shared" si="152"/>
        <v>0</v>
      </c>
      <c r="L197" s="169">
        <f t="shared" si="152"/>
        <v>0</v>
      </c>
      <c r="M197" s="169">
        <f t="shared" si="152"/>
        <v>0</v>
      </c>
      <c r="N197" s="169">
        <f t="shared" si="152"/>
        <v>0</v>
      </c>
      <c r="O197" s="169">
        <f t="shared" si="152"/>
        <v>0</v>
      </c>
      <c r="P197" s="169">
        <f t="shared" si="152"/>
        <v>0</v>
      </c>
      <c r="Q197" s="169">
        <f t="shared" si="152"/>
        <v>0</v>
      </c>
      <c r="R197" s="169">
        <f t="shared" si="152"/>
        <v>0</v>
      </c>
      <c r="S197" s="169">
        <f t="shared" si="152"/>
        <v>0</v>
      </c>
      <c r="T197" s="169">
        <f t="shared" si="153"/>
        <v>0</v>
      </c>
      <c r="U197" s="169">
        <f t="shared" si="153"/>
        <v>0</v>
      </c>
      <c r="V197" s="169">
        <f t="shared" si="153"/>
        <v>0</v>
      </c>
      <c r="W197" s="169">
        <f t="shared" si="153"/>
        <v>0</v>
      </c>
      <c r="X197" s="169">
        <f t="shared" si="153"/>
        <v>0</v>
      </c>
      <c r="Y197" s="169">
        <f t="shared" si="153"/>
        <v>0</v>
      </c>
      <c r="Z197" s="169">
        <f t="shared" si="153"/>
        <v>0</v>
      </c>
      <c r="AA197" s="169">
        <f t="shared" si="153"/>
        <v>0</v>
      </c>
      <c r="AB197" s="169">
        <f t="shared" si="153"/>
        <v>0</v>
      </c>
      <c r="AC197" s="169">
        <f t="shared" si="153"/>
        <v>0</v>
      </c>
      <c r="AD197" s="169">
        <f t="shared" si="154"/>
        <v>0</v>
      </c>
      <c r="AE197" s="169">
        <f t="shared" si="154"/>
        <v>0</v>
      </c>
      <c r="AF197" s="169">
        <f t="shared" si="154"/>
        <v>0</v>
      </c>
      <c r="AG197" s="169">
        <f t="shared" si="154"/>
        <v>0</v>
      </c>
      <c r="AH197" s="169">
        <f t="shared" si="154"/>
        <v>0</v>
      </c>
      <c r="AI197" s="169">
        <f t="shared" si="154"/>
        <v>0</v>
      </c>
      <c r="AJ197" s="169">
        <f t="shared" si="154"/>
        <v>0</v>
      </c>
      <c r="AK197" s="169">
        <f t="shared" si="154"/>
        <v>0</v>
      </c>
      <c r="AL197" s="169">
        <f t="shared" si="154"/>
        <v>0</v>
      </c>
      <c r="AM197" s="169">
        <f t="shared" si="154"/>
        <v>0</v>
      </c>
      <c r="AN197" s="169">
        <f t="shared" si="155"/>
        <v>0</v>
      </c>
      <c r="AO197" s="169">
        <f t="shared" si="155"/>
        <v>0</v>
      </c>
      <c r="AP197" s="169">
        <f t="shared" si="155"/>
        <v>0</v>
      </c>
      <c r="AQ197" s="169">
        <f t="shared" si="155"/>
        <v>0</v>
      </c>
      <c r="AR197" s="169">
        <f t="shared" si="155"/>
        <v>0</v>
      </c>
      <c r="AS197" s="169">
        <f t="shared" si="155"/>
        <v>0</v>
      </c>
      <c r="AT197" s="169">
        <f t="shared" si="155"/>
        <v>0</v>
      </c>
      <c r="AU197" s="169">
        <f t="shared" si="155"/>
        <v>0</v>
      </c>
      <c r="AV197" s="169">
        <f t="shared" si="155"/>
        <v>0</v>
      </c>
      <c r="AW197" s="169">
        <f t="shared" si="155"/>
        <v>0</v>
      </c>
      <c r="AX197" s="169">
        <f t="shared" si="156"/>
        <v>0</v>
      </c>
      <c r="AY197" s="169">
        <f t="shared" si="156"/>
        <v>0</v>
      </c>
      <c r="AZ197" s="169">
        <f t="shared" si="156"/>
        <v>0</v>
      </c>
      <c r="BA197" s="169">
        <f t="shared" si="156"/>
        <v>0</v>
      </c>
      <c r="BB197" s="169">
        <f t="shared" si="156"/>
        <v>0</v>
      </c>
      <c r="BC197" s="169">
        <f t="shared" si="156"/>
        <v>0</v>
      </c>
      <c r="BD197" s="169">
        <f t="shared" si="156"/>
        <v>0</v>
      </c>
      <c r="BE197" s="169">
        <f t="shared" si="156"/>
        <v>0</v>
      </c>
      <c r="BF197" s="169">
        <f t="shared" si="156"/>
        <v>0</v>
      </c>
      <c r="BG197" s="169">
        <f t="shared" si="156"/>
        <v>0</v>
      </c>
      <c r="BH197" s="169">
        <f t="shared" si="157"/>
        <v>0</v>
      </c>
      <c r="BI197" s="169">
        <f t="shared" si="157"/>
        <v>0</v>
      </c>
      <c r="BJ197" s="169">
        <f t="shared" si="157"/>
        <v>0</v>
      </c>
      <c r="BK197" s="169">
        <f t="shared" si="157"/>
        <v>0</v>
      </c>
      <c r="BL197" s="169">
        <f t="shared" si="157"/>
        <v>0</v>
      </c>
      <c r="BM197" s="169">
        <f t="shared" si="157"/>
        <v>0</v>
      </c>
      <c r="BN197" s="169">
        <f t="shared" si="157"/>
        <v>0</v>
      </c>
      <c r="BO197" s="169">
        <f t="shared" si="157"/>
        <v>0</v>
      </c>
      <c r="BP197" s="169">
        <f t="shared" si="157"/>
        <v>0</v>
      </c>
      <c r="BQ197" s="169">
        <f t="shared" si="157"/>
        <v>3.796220475202472E-2</v>
      </c>
      <c r="BR197" s="169">
        <f t="shared" si="158"/>
        <v>3.7962204752024345E-2</v>
      </c>
      <c r="BS197" s="169">
        <f t="shared" si="158"/>
        <v>3.7962204752023956E-2</v>
      </c>
      <c r="BT197" s="169">
        <f t="shared" si="158"/>
        <v>3.7962204752023582E-2</v>
      </c>
      <c r="BU197" s="169">
        <f t="shared" si="158"/>
        <v>3.7962204752023207E-2</v>
      </c>
      <c r="BV197" s="169">
        <f t="shared" si="158"/>
        <v>3.7962204752022818E-2</v>
      </c>
      <c r="BW197" s="169">
        <f t="shared" si="158"/>
        <v>3.7962204752022437E-2</v>
      </c>
      <c r="BX197" s="169">
        <f t="shared" si="158"/>
        <v>3.7962204752022069E-2</v>
      </c>
      <c r="BY197" s="169">
        <f t="shared" si="158"/>
        <v>3.796220475202168E-2</v>
      </c>
      <c r="BZ197" s="169">
        <f t="shared" si="158"/>
        <v>3.7962204752021299E-2</v>
      </c>
      <c r="CA197" s="169">
        <f t="shared" si="158"/>
        <v>3.7962204752020931E-2</v>
      </c>
      <c r="CB197" s="169">
        <f t="shared" si="159"/>
        <v>3.7962204752020542E-2</v>
      </c>
      <c r="CC197" s="169">
        <f t="shared" si="159"/>
        <v>3.7962204752020168E-2</v>
      </c>
      <c r="CD197" s="169">
        <f t="shared" si="159"/>
        <v>3.7962204752019786E-2</v>
      </c>
      <c r="CE197" s="169">
        <f t="shared" si="159"/>
        <v>3.7962204752019404E-2</v>
      </c>
      <c r="CF197" s="169">
        <f t="shared" si="159"/>
        <v>0</v>
      </c>
      <c r="CG197" s="169">
        <f t="shared" si="159"/>
        <v>0</v>
      </c>
      <c r="CH197" s="169">
        <f t="shared" si="159"/>
        <v>0</v>
      </c>
    </row>
    <row r="198" spans="3:86" s="36" customFormat="1" outlineLevel="1" x14ac:dyDescent="0.2">
      <c r="C198" s="38"/>
      <c r="E198" s="172"/>
      <c r="F198" s="61">
        <f>Ts_First_Fin_Yr-1+ROWS(F$139:F198)</f>
        <v>2083</v>
      </c>
      <c r="G198" s="160">
        <f t="shared" si="141"/>
        <v>15</v>
      </c>
      <c r="H198" s="171">
        <f t="shared" si="142"/>
        <v>0.56430567197326142</v>
      </c>
      <c r="I198" s="131">
        <f t="shared" si="143"/>
        <v>1E-14</v>
      </c>
      <c r="J198" s="169">
        <f t="shared" si="152"/>
        <v>0</v>
      </c>
      <c r="K198" s="169">
        <f t="shared" si="152"/>
        <v>0</v>
      </c>
      <c r="L198" s="169">
        <f t="shared" si="152"/>
        <v>0</v>
      </c>
      <c r="M198" s="169">
        <f t="shared" si="152"/>
        <v>0</v>
      </c>
      <c r="N198" s="169">
        <f t="shared" si="152"/>
        <v>0</v>
      </c>
      <c r="O198" s="169">
        <f t="shared" si="152"/>
        <v>0</v>
      </c>
      <c r="P198" s="169">
        <f t="shared" si="152"/>
        <v>0</v>
      </c>
      <c r="Q198" s="169">
        <f t="shared" si="152"/>
        <v>0</v>
      </c>
      <c r="R198" s="169">
        <f t="shared" si="152"/>
        <v>0</v>
      </c>
      <c r="S198" s="169">
        <f t="shared" si="152"/>
        <v>0</v>
      </c>
      <c r="T198" s="169">
        <f t="shared" si="153"/>
        <v>0</v>
      </c>
      <c r="U198" s="169">
        <f t="shared" si="153"/>
        <v>0</v>
      </c>
      <c r="V198" s="169">
        <f t="shared" si="153"/>
        <v>0</v>
      </c>
      <c r="W198" s="169">
        <f t="shared" si="153"/>
        <v>0</v>
      </c>
      <c r="X198" s="169">
        <f t="shared" si="153"/>
        <v>0</v>
      </c>
      <c r="Y198" s="169">
        <f t="shared" si="153"/>
        <v>0</v>
      </c>
      <c r="Z198" s="169">
        <f t="shared" si="153"/>
        <v>0</v>
      </c>
      <c r="AA198" s="169">
        <f t="shared" si="153"/>
        <v>0</v>
      </c>
      <c r="AB198" s="169">
        <f t="shared" si="153"/>
        <v>0</v>
      </c>
      <c r="AC198" s="169">
        <f t="shared" si="153"/>
        <v>0</v>
      </c>
      <c r="AD198" s="169">
        <f t="shared" si="154"/>
        <v>0</v>
      </c>
      <c r="AE198" s="169">
        <f t="shared" si="154"/>
        <v>0</v>
      </c>
      <c r="AF198" s="169">
        <f t="shared" si="154"/>
        <v>0</v>
      </c>
      <c r="AG198" s="169">
        <f t="shared" si="154"/>
        <v>0</v>
      </c>
      <c r="AH198" s="169">
        <f t="shared" si="154"/>
        <v>0</v>
      </c>
      <c r="AI198" s="169">
        <f t="shared" si="154"/>
        <v>0</v>
      </c>
      <c r="AJ198" s="169">
        <f t="shared" si="154"/>
        <v>0</v>
      </c>
      <c r="AK198" s="169">
        <f t="shared" si="154"/>
        <v>0</v>
      </c>
      <c r="AL198" s="169">
        <f t="shared" si="154"/>
        <v>0</v>
      </c>
      <c r="AM198" s="169">
        <f t="shared" si="154"/>
        <v>0</v>
      </c>
      <c r="AN198" s="169">
        <f t="shared" si="155"/>
        <v>0</v>
      </c>
      <c r="AO198" s="169">
        <f t="shared" si="155"/>
        <v>0</v>
      </c>
      <c r="AP198" s="169">
        <f t="shared" si="155"/>
        <v>0</v>
      </c>
      <c r="AQ198" s="169">
        <f t="shared" si="155"/>
        <v>0</v>
      </c>
      <c r="AR198" s="169">
        <f t="shared" si="155"/>
        <v>0</v>
      </c>
      <c r="AS198" s="169">
        <f t="shared" si="155"/>
        <v>0</v>
      </c>
      <c r="AT198" s="169">
        <f t="shared" si="155"/>
        <v>0</v>
      </c>
      <c r="AU198" s="169">
        <f t="shared" si="155"/>
        <v>0</v>
      </c>
      <c r="AV198" s="169">
        <f t="shared" si="155"/>
        <v>0</v>
      </c>
      <c r="AW198" s="169">
        <f t="shared" si="155"/>
        <v>0</v>
      </c>
      <c r="AX198" s="169">
        <f t="shared" si="156"/>
        <v>0</v>
      </c>
      <c r="AY198" s="169">
        <f t="shared" si="156"/>
        <v>0</v>
      </c>
      <c r="AZ198" s="169">
        <f t="shared" si="156"/>
        <v>0</v>
      </c>
      <c r="BA198" s="169">
        <f t="shared" si="156"/>
        <v>0</v>
      </c>
      <c r="BB198" s="169">
        <f t="shared" si="156"/>
        <v>0</v>
      </c>
      <c r="BC198" s="169">
        <f t="shared" si="156"/>
        <v>0</v>
      </c>
      <c r="BD198" s="169">
        <f t="shared" si="156"/>
        <v>0</v>
      </c>
      <c r="BE198" s="169">
        <f t="shared" si="156"/>
        <v>0</v>
      </c>
      <c r="BF198" s="169">
        <f t="shared" si="156"/>
        <v>0</v>
      </c>
      <c r="BG198" s="169">
        <f t="shared" si="156"/>
        <v>0</v>
      </c>
      <c r="BH198" s="169">
        <f t="shared" si="157"/>
        <v>0</v>
      </c>
      <c r="BI198" s="169">
        <f t="shared" si="157"/>
        <v>0</v>
      </c>
      <c r="BJ198" s="169">
        <f t="shared" si="157"/>
        <v>0</v>
      </c>
      <c r="BK198" s="169">
        <f t="shared" si="157"/>
        <v>0</v>
      </c>
      <c r="BL198" s="169">
        <f t="shared" si="157"/>
        <v>0</v>
      </c>
      <c r="BM198" s="169">
        <f t="shared" si="157"/>
        <v>0</v>
      </c>
      <c r="BN198" s="169">
        <f t="shared" si="157"/>
        <v>0</v>
      </c>
      <c r="BO198" s="169">
        <f t="shared" si="157"/>
        <v>0</v>
      </c>
      <c r="BP198" s="169">
        <f t="shared" si="157"/>
        <v>0</v>
      </c>
      <c r="BQ198" s="169">
        <f t="shared" si="157"/>
        <v>0</v>
      </c>
      <c r="BR198" s="169">
        <f t="shared" si="158"/>
        <v>3.7650471318842041E-2</v>
      </c>
      <c r="BS198" s="169">
        <f t="shared" si="158"/>
        <v>3.7650471318841666E-2</v>
      </c>
      <c r="BT198" s="169">
        <f t="shared" si="158"/>
        <v>3.7650471318841278E-2</v>
      </c>
      <c r="BU198" s="169">
        <f t="shared" si="158"/>
        <v>3.765047131884091E-2</v>
      </c>
      <c r="BV198" s="169">
        <f t="shared" si="158"/>
        <v>3.7650471318840535E-2</v>
      </c>
      <c r="BW198" s="169">
        <f t="shared" si="158"/>
        <v>3.7650471318840154E-2</v>
      </c>
      <c r="BX198" s="169">
        <f t="shared" si="158"/>
        <v>3.7650471318839779E-2</v>
      </c>
      <c r="BY198" s="169">
        <f t="shared" si="158"/>
        <v>3.7650471318839411E-2</v>
      </c>
      <c r="BZ198" s="169">
        <f t="shared" si="158"/>
        <v>3.7650471318839022E-2</v>
      </c>
      <c r="CA198" s="169">
        <f t="shared" si="158"/>
        <v>3.7650471318838648E-2</v>
      </c>
      <c r="CB198" s="169">
        <f t="shared" si="159"/>
        <v>3.765047131883828E-2</v>
      </c>
      <c r="CC198" s="169">
        <f t="shared" si="159"/>
        <v>3.7650471318837898E-2</v>
      </c>
      <c r="CD198" s="169">
        <f t="shared" si="159"/>
        <v>3.7650471318837524E-2</v>
      </c>
      <c r="CE198" s="169">
        <f t="shared" si="159"/>
        <v>3.7650471318837142E-2</v>
      </c>
      <c r="CF198" s="169">
        <f t="shared" si="159"/>
        <v>3.7650471318836767E-2</v>
      </c>
      <c r="CG198" s="169">
        <f t="shared" si="159"/>
        <v>0</v>
      </c>
      <c r="CH198" s="169">
        <f t="shared" si="159"/>
        <v>0</v>
      </c>
    </row>
    <row r="199" spans="3:86" s="36" customFormat="1" outlineLevel="1" x14ac:dyDescent="0.2">
      <c r="C199" s="38"/>
      <c r="E199" s="172"/>
      <c r="F199" s="61">
        <f>Ts_First_Fin_Yr-1+ROWS(F$139:F199)</f>
        <v>2084</v>
      </c>
      <c r="G199" s="160">
        <f t="shared" si="141"/>
        <v>15</v>
      </c>
      <c r="H199" s="171">
        <f t="shared" si="142"/>
        <v>0.55911426744728854</v>
      </c>
      <c r="I199" s="131">
        <f t="shared" si="143"/>
        <v>1E-14</v>
      </c>
      <c r="J199" s="169">
        <f t="shared" ref="J199:S208" si="160">IF($F199&gt;=J$9,0,IF(J$9&lt;=($F199+$G199),(1-$I199)^(J$9-$F199-1)*$I199/(1-(1-$I199)^$G199),0)*$H199)</f>
        <v>0</v>
      </c>
      <c r="K199" s="169">
        <f t="shared" si="160"/>
        <v>0</v>
      </c>
      <c r="L199" s="169">
        <f t="shared" si="160"/>
        <v>0</v>
      </c>
      <c r="M199" s="169">
        <f t="shared" si="160"/>
        <v>0</v>
      </c>
      <c r="N199" s="169">
        <f t="shared" si="160"/>
        <v>0</v>
      </c>
      <c r="O199" s="169">
        <f t="shared" si="160"/>
        <v>0</v>
      </c>
      <c r="P199" s="169">
        <f t="shared" si="160"/>
        <v>0</v>
      </c>
      <c r="Q199" s="169">
        <f t="shared" si="160"/>
        <v>0</v>
      </c>
      <c r="R199" s="169">
        <f t="shared" si="160"/>
        <v>0</v>
      </c>
      <c r="S199" s="169">
        <f t="shared" si="160"/>
        <v>0</v>
      </c>
      <c r="T199" s="169">
        <f t="shared" ref="T199:AC208" si="161">IF($F199&gt;=T$9,0,IF(T$9&lt;=($F199+$G199),(1-$I199)^(T$9-$F199-1)*$I199/(1-(1-$I199)^$G199),0)*$H199)</f>
        <v>0</v>
      </c>
      <c r="U199" s="169">
        <f t="shared" si="161"/>
        <v>0</v>
      </c>
      <c r="V199" s="169">
        <f t="shared" si="161"/>
        <v>0</v>
      </c>
      <c r="W199" s="169">
        <f t="shared" si="161"/>
        <v>0</v>
      </c>
      <c r="X199" s="169">
        <f t="shared" si="161"/>
        <v>0</v>
      </c>
      <c r="Y199" s="169">
        <f t="shared" si="161"/>
        <v>0</v>
      </c>
      <c r="Z199" s="169">
        <f t="shared" si="161"/>
        <v>0</v>
      </c>
      <c r="AA199" s="169">
        <f t="shared" si="161"/>
        <v>0</v>
      </c>
      <c r="AB199" s="169">
        <f t="shared" si="161"/>
        <v>0</v>
      </c>
      <c r="AC199" s="169">
        <f t="shared" si="161"/>
        <v>0</v>
      </c>
      <c r="AD199" s="169">
        <f t="shared" ref="AD199:AM208" si="162">IF($F199&gt;=AD$9,0,IF(AD$9&lt;=($F199+$G199),(1-$I199)^(AD$9-$F199-1)*$I199/(1-(1-$I199)^$G199),0)*$H199)</f>
        <v>0</v>
      </c>
      <c r="AE199" s="169">
        <f t="shared" si="162"/>
        <v>0</v>
      </c>
      <c r="AF199" s="169">
        <f t="shared" si="162"/>
        <v>0</v>
      </c>
      <c r="AG199" s="169">
        <f t="shared" si="162"/>
        <v>0</v>
      </c>
      <c r="AH199" s="169">
        <f t="shared" si="162"/>
        <v>0</v>
      </c>
      <c r="AI199" s="169">
        <f t="shared" si="162"/>
        <v>0</v>
      </c>
      <c r="AJ199" s="169">
        <f t="shared" si="162"/>
        <v>0</v>
      </c>
      <c r="AK199" s="169">
        <f t="shared" si="162"/>
        <v>0</v>
      </c>
      <c r="AL199" s="169">
        <f t="shared" si="162"/>
        <v>0</v>
      </c>
      <c r="AM199" s="169">
        <f t="shared" si="162"/>
        <v>0</v>
      </c>
      <c r="AN199" s="169">
        <f t="shared" ref="AN199:AW208" si="163">IF($F199&gt;=AN$9,0,IF(AN$9&lt;=($F199+$G199),(1-$I199)^(AN$9-$F199-1)*$I199/(1-(1-$I199)^$G199),0)*$H199)</f>
        <v>0</v>
      </c>
      <c r="AO199" s="169">
        <f t="shared" si="163"/>
        <v>0</v>
      </c>
      <c r="AP199" s="169">
        <f t="shared" si="163"/>
        <v>0</v>
      </c>
      <c r="AQ199" s="169">
        <f t="shared" si="163"/>
        <v>0</v>
      </c>
      <c r="AR199" s="169">
        <f t="shared" si="163"/>
        <v>0</v>
      </c>
      <c r="AS199" s="169">
        <f t="shared" si="163"/>
        <v>0</v>
      </c>
      <c r="AT199" s="169">
        <f t="shared" si="163"/>
        <v>0</v>
      </c>
      <c r="AU199" s="169">
        <f t="shared" si="163"/>
        <v>0</v>
      </c>
      <c r="AV199" s="169">
        <f t="shared" si="163"/>
        <v>0</v>
      </c>
      <c r="AW199" s="169">
        <f t="shared" si="163"/>
        <v>0</v>
      </c>
      <c r="AX199" s="169">
        <f t="shared" ref="AX199:BG208" si="164">IF($F199&gt;=AX$9,0,IF(AX$9&lt;=($F199+$G199),(1-$I199)^(AX$9-$F199-1)*$I199/(1-(1-$I199)^$G199),0)*$H199)</f>
        <v>0</v>
      </c>
      <c r="AY199" s="169">
        <f t="shared" si="164"/>
        <v>0</v>
      </c>
      <c r="AZ199" s="169">
        <f t="shared" si="164"/>
        <v>0</v>
      </c>
      <c r="BA199" s="169">
        <f t="shared" si="164"/>
        <v>0</v>
      </c>
      <c r="BB199" s="169">
        <f t="shared" si="164"/>
        <v>0</v>
      </c>
      <c r="BC199" s="169">
        <f t="shared" si="164"/>
        <v>0</v>
      </c>
      <c r="BD199" s="169">
        <f t="shared" si="164"/>
        <v>0</v>
      </c>
      <c r="BE199" s="169">
        <f t="shared" si="164"/>
        <v>0</v>
      </c>
      <c r="BF199" s="169">
        <f t="shared" si="164"/>
        <v>0</v>
      </c>
      <c r="BG199" s="169">
        <f t="shared" si="164"/>
        <v>0</v>
      </c>
      <c r="BH199" s="169">
        <f t="shared" ref="BH199:BQ208" si="165">IF($F199&gt;=BH$9,0,IF(BH$9&lt;=($F199+$G199),(1-$I199)^(BH$9-$F199-1)*$I199/(1-(1-$I199)^$G199),0)*$H199)</f>
        <v>0</v>
      </c>
      <c r="BI199" s="169">
        <f t="shared" si="165"/>
        <v>0</v>
      </c>
      <c r="BJ199" s="169">
        <f t="shared" si="165"/>
        <v>0</v>
      </c>
      <c r="BK199" s="169">
        <f t="shared" si="165"/>
        <v>0</v>
      </c>
      <c r="BL199" s="169">
        <f t="shared" si="165"/>
        <v>0</v>
      </c>
      <c r="BM199" s="169">
        <f t="shared" si="165"/>
        <v>0</v>
      </c>
      <c r="BN199" s="169">
        <f t="shared" si="165"/>
        <v>0</v>
      </c>
      <c r="BO199" s="169">
        <f t="shared" si="165"/>
        <v>0</v>
      </c>
      <c r="BP199" s="169">
        <f t="shared" si="165"/>
        <v>0</v>
      </c>
      <c r="BQ199" s="169">
        <f t="shared" si="165"/>
        <v>0</v>
      </c>
      <c r="BR199" s="169">
        <f t="shared" ref="BR199:CA208" si="166">IF($F199&gt;=BR$9,0,IF(BR$9&lt;=($F199+$G199),(1-$I199)^(BR$9-$F199-1)*$I199/(1-(1-$I199)^$G199),0)*$H199)</f>
        <v>0</v>
      </c>
      <c r="BS199" s="169">
        <f t="shared" si="166"/>
        <v>3.730410083752795E-2</v>
      </c>
      <c r="BT199" s="169">
        <f t="shared" si="166"/>
        <v>3.7304100837527575E-2</v>
      </c>
      <c r="BU199" s="169">
        <f t="shared" si="166"/>
        <v>3.73041008375272E-2</v>
      </c>
      <c r="BV199" s="169">
        <f t="shared" si="166"/>
        <v>3.7304100837526832E-2</v>
      </c>
      <c r="BW199" s="169">
        <f t="shared" si="166"/>
        <v>3.7304100837526458E-2</v>
      </c>
      <c r="BX199" s="169">
        <f t="shared" si="166"/>
        <v>3.7304100837526083E-2</v>
      </c>
      <c r="BY199" s="169">
        <f t="shared" si="166"/>
        <v>3.7304100837525708E-2</v>
      </c>
      <c r="BZ199" s="169">
        <f t="shared" si="166"/>
        <v>3.7304100837525341E-2</v>
      </c>
      <c r="CA199" s="169">
        <f t="shared" si="166"/>
        <v>3.7304100837524966E-2</v>
      </c>
      <c r="CB199" s="169">
        <f t="shared" ref="CB199:CH208" si="167">IF($F199&gt;=CB$9,0,IF(CB$9&lt;=($F199+$G199),(1-$I199)^(CB$9-$F199-1)*$I199/(1-(1-$I199)^$G199),0)*$H199)</f>
        <v>3.7304100837524591E-2</v>
      </c>
      <c r="CC199" s="169">
        <f t="shared" si="167"/>
        <v>3.7304100837524223E-2</v>
      </c>
      <c r="CD199" s="169">
        <f t="shared" si="167"/>
        <v>3.7304100837523849E-2</v>
      </c>
      <c r="CE199" s="169">
        <f t="shared" si="167"/>
        <v>3.7304100837523474E-2</v>
      </c>
      <c r="CF199" s="169">
        <f t="shared" si="167"/>
        <v>3.7304100837523099E-2</v>
      </c>
      <c r="CG199" s="169">
        <f t="shared" si="167"/>
        <v>3.7304100837522731E-2</v>
      </c>
      <c r="CH199" s="169">
        <f t="shared" si="167"/>
        <v>0</v>
      </c>
    </row>
    <row r="200" spans="3:86" s="36" customFormat="1" outlineLevel="1" x14ac:dyDescent="0.2">
      <c r="C200" s="38"/>
      <c r="E200" s="172"/>
      <c r="F200" s="61">
        <f>Ts_First_Fin_Yr-1+ROWS(F$139:F200)</f>
        <v>2085</v>
      </c>
      <c r="G200" s="160">
        <f t="shared" si="141"/>
        <v>15</v>
      </c>
      <c r="H200" s="171">
        <f t="shared" si="142"/>
        <v>0.55651856518430198</v>
      </c>
      <c r="I200" s="131">
        <f t="shared" si="143"/>
        <v>1E-14</v>
      </c>
      <c r="J200" s="169">
        <f t="shared" si="160"/>
        <v>0</v>
      </c>
      <c r="K200" s="169">
        <f t="shared" si="160"/>
        <v>0</v>
      </c>
      <c r="L200" s="169">
        <f t="shared" si="160"/>
        <v>0</v>
      </c>
      <c r="M200" s="169">
        <f t="shared" si="160"/>
        <v>0</v>
      </c>
      <c r="N200" s="169">
        <f t="shared" si="160"/>
        <v>0</v>
      </c>
      <c r="O200" s="169">
        <f t="shared" si="160"/>
        <v>0</v>
      </c>
      <c r="P200" s="169">
        <f t="shared" si="160"/>
        <v>0</v>
      </c>
      <c r="Q200" s="169">
        <f t="shared" si="160"/>
        <v>0</v>
      </c>
      <c r="R200" s="169">
        <f t="shared" si="160"/>
        <v>0</v>
      </c>
      <c r="S200" s="169">
        <f t="shared" si="160"/>
        <v>0</v>
      </c>
      <c r="T200" s="169">
        <f t="shared" si="161"/>
        <v>0</v>
      </c>
      <c r="U200" s="169">
        <f t="shared" si="161"/>
        <v>0</v>
      </c>
      <c r="V200" s="169">
        <f t="shared" si="161"/>
        <v>0</v>
      </c>
      <c r="W200" s="169">
        <f t="shared" si="161"/>
        <v>0</v>
      </c>
      <c r="X200" s="169">
        <f t="shared" si="161"/>
        <v>0</v>
      </c>
      <c r="Y200" s="169">
        <f t="shared" si="161"/>
        <v>0</v>
      </c>
      <c r="Z200" s="169">
        <f t="shared" si="161"/>
        <v>0</v>
      </c>
      <c r="AA200" s="169">
        <f t="shared" si="161"/>
        <v>0</v>
      </c>
      <c r="AB200" s="169">
        <f t="shared" si="161"/>
        <v>0</v>
      </c>
      <c r="AC200" s="169">
        <f t="shared" si="161"/>
        <v>0</v>
      </c>
      <c r="AD200" s="169">
        <f t="shared" si="162"/>
        <v>0</v>
      </c>
      <c r="AE200" s="169">
        <f t="shared" si="162"/>
        <v>0</v>
      </c>
      <c r="AF200" s="169">
        <f t="shared" si="162"/>
        <v>0</v>
      </c>
      <c r="AG200" s="169">
        <f t="shared" si="162"/>
        <v>0</v>
      </c>
      <c r="AH200" s="169">
        <f t="shared" si="162"/>
        <v>0</v>
      </c>
      <c r="AI200" s="169">
        <f t="shared" si="162"/>
        <v>0</v>
      </c>
      <c r="AJ200" s="169">
        <f t="shared" si="162"/>
        <v>0</v>
      </c>
      <c r="AK200" s="169">
        <f t="shared" si="162"/>
        <v>0</v>
      </c>
      <c r="AL200" s="169">
        <f t="shared" si="162"/>
        <v>0</v>
      </c>
      <c r="AM200" s="169">
        <f t="shared" si="162"/>
        <v>0</v>
      </c>
      <c r="AN200" s="169">
        <f t="shared" si="163"/>
        <v>0</v>
      </c>
      <c r="AO200" s="169">
        <f t="shared" si="163"/>
        <v>0</v>
      </c>
      <c r="AP200" s="169">
        <f t="shared" si="163"/>
        <v>0</v>
      </c>
      <c r="AQ200" s="169">
        <f t="shared" si="163"/>
        <v>0</v>
      </c>
      <c r="AR200" s="169">
        <f t="shared" si="163"/>
        <v>0</v>
      </c>
      <c r="AS200" s="169">
        <f t="shared" si="163"/>
        <v>0</v>
      </c>
      <c r="AT200" s="169">
        <f t="shared" si="163"/>
        <v>0</v>
      </c>
      <c r="AU200" s="169">
        <f t="shared" si="163"/>
        <v>0</v>
      </c>
      <c r="AV200" s="169">
        <f t="shared" si="163"/>
        <v>0</v>
      </c>
      <c r="AW200" s="169">
        <f t="shared" si="163"/>
        <v>0</v>
      </c>
      <c r="AX200" s="169">
        <f t="shared" si="164"/>
        <v>0</v>
      </c>
      <c r="AY200" s="169">
        <f t="shared" si="164"/>
        <v>0</v>
      </c>
      <c r="AZ200" s="169">
        <f t="shared" si="164"/>
        <v>0</v>
      </c>
      <c r="BA200" s="169">
        <f t="shared" si="164"/>
        <v>0</v>
      </c>
      <c r="BB200" s="169">
        <f t="shared" si="164"/>
        <v>0</v>
      </c>
      <c r="BC200" s="169">
        <f t="shared" si="164"/>
        <v>0</v>
      </c>
      <c r="BD200" s="169">
        <f t="shared" si="164"/>
        <v>0</v>
      </c>
      <c r="BE200" s="169">
        <f t="shared" si="164"/>
        <v>0</v>
      </c>
      <c r="BF200" s="169">
        <f t="shared" si="164"/>
        <v>0</v>
      </c>
      <c r="BG200" s="169">
        <f t="shared" si="164"/>
        <v>0</v>
      </c>
      <c r="BH200" s="169">
        <f t="shared" si="165"/>
        <v>0</v>
      </c>
      <c r="BI200" s="169">
        <f t="shared" si="165"/>
        <v>0</v>
      </c>
      <c r="BJ200" s="169">
        <f t="shared" si="165"/>
        <v>0</v>
      </c>
      <c r="BK200" s="169">
        <f t="shared" si="165"/>
        <v>0</v>
      </c>
      <c r="BL200" s="169">
        <f t="shared" si="165"/>
        <v>0</v>
      </c>
      <c r="BM200" s="169">
        <f t="shared" si="165"/>
        <v>0</v>
      </c>
      <c r="BN200" s="169">
        <f t="shared" si="165"/>
        <v>0</v>
      </c>
      <c r="BO200" s="169">
        <f t="shared" si="165"/>
        <v>0</v>
      </c>
      <c r="BP200" s="169">
        <f t="shared" si="165"/>
        <v>0</v>
      </c>
      <c r="BQ200" s="169">
        <f t="shared" si="165"/>
        <v>0</v>
      </c>
      <c r="BR200" s="169">
        <f t="shared" si="166"/>
        <v>0</v>
      </c>
      <c r="BS200" s="169">
        <f t="shared" si="166"/>
        <v>0</v>
      </c>
      <c r="BT200" s="169">
        <f t="shared" si="166"/>
        <v>3.71309155968709E-2</v>
      </c>
      <c r="BU200" s="169">
        <f t="shared" si="166"/>
        <v>3.7130915596870526E-2</v>
      </c>
      <c r="BV200" s="169">
        <f t="shared" si="166"/>
        <v>3.7130915596870151E-2</v>
      </c>
      <c r="BW200" s="169">
        <f t="shared" si="166"/>
        <v>3.7130915596869783E-2</v>
      </c>
      <c r="BX200" s="169">
        <f t="shared" si="166"/>
        <v>3.7130915596869415E-2</v>
      </c>
      <c r="BY200" s="169">
        <f t="shared" si="166"/>
        <v>3.7130915596869041E-2</v>
      </c>
      <c r="BZ200" s="169">
        <f t="shared" si="166"/>
        <v>3.7130915596868666E-2</v>
      </c>
      <c r="CA200" s="169">
        <f t="shared" si="166"/>
        <v>3.7130915596868305E-2</v>
      </c>
      <c r="CB200" s="169">
        <f t="shared" si="167"/>
        <v>3.7130915596867924E-2</v>
      </c>
      <c r="CC200" s="169">
        <f t="shared" si="167"/>
        <v>3.7130915596867556E-2</v>
      </c>
      <c r="CD200" s="169">
        <f t="shared" si="167"/>
        <v>3.7130915596867188E-2</v>
      </c>
      <c r="CE200" s="169">
        <f t="shared" si="167"/>
        <v>3.7130915596866813E-2</v>
      </c>
      <c r="CF200" s="169">
        <f t="shared" si="167"/>
        <v>3.7130915596866446E-2</v>
      </c>
      <c r="CG200" s="169">
        <f t="shared" si="167"/>
        <v>3.7130915596866071E-2</v>
      </c>
      <c r="CH200" s="169">
        <f t="shared" si="167"/>
        <v>3.7130915596865703E-2</v>
      </c>
    </row>
    <row r="201" spans="3:86" s="36" customFormat="1" outlineLevel="1" x14ac:dyDescent="0.2">
      <c r="C201" s="38"/>
      <c r="E201" s="172"/>
      <c r="F201" s="61">
        <f>Ts_First_Fin_Yr-1+ROWS(F$139:F201)</f>
        <v>2086</v>
      </c>
      <c r="G201" s="160">
        <f t="shared" si="141"/>
        <v>15</v>
      </c>
      <c r="H201" s="171">
        <f t="shared" si="142"/>
        <v>0.54925059884793981</v>
      </c>
      <c r="I201" s="131">
        <f t="shared" si="143"/>
        <v>1E-14</v>
      </c>
      <c r="J201" s="169">
        <f t="shared" si="160"/>
        <v>0</v>
      </c>
      <c r="K201" s="169">
        <f t="shared" si="160"/>
        <v>0</v>
      </c>
      <c r="L201" s="169">
        <f t="shared" si="160"/>
        <v>0</v>
      </c>
      <c r="M201" s="169">
        <f t="shared" si="160"/>
        <v>0</v>
      </c>
      <c r="N201" s="169">
        <f t="shared" si="160"/>
        <v>0</v>
      </c>
      <c r="O201" s="169">
        <f t="shared" si="160"/>
        <v>0</v>
      </c>
      <c r="P201" s="169">
        <f t="shared" si="160"/>
        <v>0</v>
      </c>
      <c r="Q201" s="169">
        <f t="shared" si="160"/>
        <v>0</v>
      </c>
      <c r="R201" s="169">
        <f t="shared" si="160"/>
        <v>0</v>
      </c>
      <c r="S201" s="169">
        <f t="shared" si="160"/>
        <v>0</v>
      </c>
      <c r="T201" s="169">
        <f t="shared" si="161"/>
        <v>0</v>
      </c>
      <c r="U201" s="169">
        <f t="shared" si="161"/>
        <v>0</v>
      </c>
      <c r="V201" s="169">
        <f t="shared" si="161"/>
        <v>0</v>
      </c>
      <c r="W201" s="169">
        <f t="shared" si="161"/>
        <v>0</v>
      </c>
      <c r="X201" s="169">
        <f t="shared" si="161"/>
        <v>0</v>
      </c>
      <c r="Y201" s="169">
        <f t="shared" si="161"/>
        <v>0</v>
      </c>
      <c r="Z201" s="169">
        <f t="shared" si="161"/>
        <v>0</v>
      </c>
      <c r="AA201" s="169">
        <f t="shared" si="161"/>
        <v>0</v>
      </c>
      <c r="AB201" s="169">
        <f t="shared" si="161"/>
        <v>0</v>
      </c>
      <c r="AC201" s="169">
        <f t="shared" si="161"/>
        <v>0</v>
      </c>
      <c r="AD201" s="169">
        <f t="shared" si="162"/>
        <v>0</v>
      </c>
      <c r="AE201" s="169">
        <f t="shared" si="162"/>
        <v>0</v>
      </c>
      <c r="AF201" s="169">
        <f t="shared" si="162"/>
        <v>0</v>
      </c>
      <c r="AG201" s="169">
        <f t="shared" si="162"/>
        <v>0</v>
      </c>
      <c r="AH201" s="169">
        <f t="shared" si="162"/>
        <v>0</v>
      </c>
      <c r="AI201" s="169">
        <f t="shared" si="162"/>
        <v>0</v>
      </c>
      <c r="AJ201" s="169">
        <f t="shared" si="162"/>
        <v>0</v>
      </c>
      <c r="AK201" s="169">
        <f t="shared" si="162"/>
        <v>0</v>
      </c>
      <c r="AL201" s="169">
        <f t="shared" si="162"/>
        <v>0</v>
      </c>
      <c r="AM201" s="169">
        <f t="shared" si="162"/>
        <v>0</v>
      </c>
      <c r="AN201" s="169">
        <f t="shared" si="163"/>
        <v>0</v>
      </c>
      <c r="AO201" s="169">
        <f t="shared" si="163"/>
        <v>0</v>
      </c>
      <c r="AP201" s="169">
        <f t="shared" si="163"/>
        <v>0</v>
      </c>
      <c r="AQ201" s="169">
        <f t="shared" si="163"/>
        <v>0</v>
      </c>
      <c r="AR201" s="169">
        <f t="shared" si="163"/>
        <v>0</v>
      </c>
      <c r="AS201" s="169">
        <f t="shared" si="163"/>
        <v>0</v>
      </c>
      <c r="AT201" s="169">
        <f t="shared" si="163"/>
        <v>0</v>
      </c>
      <c r="AU201" s="169">
        <f t="shared" si="163"/>
        <v>0</v>
      </c>
      <c r="AV201" s="169">
        <f t="shared" si="163"/>
        <v>0</v>
      </c>
      <c r="AW201" s="169">
        <f t="shared" si="163"/>
        <v>0</v>
      </c>
      <c r="AX201" s="169">
        <f t="shared" si="164"/>
        <v>0</v>
      </c>
      <c r="AY201" s="169">
        <f t="shared" si="164"/>
        <v>0</v>
      </c>
      <c r="AZ201" s="169">
        <f t="shared" si="164"/>
        <v>0</v>
      </c>
      <c r="BA201" s="169">
        <f t="shared" si="164"/>
        <v>0</v>
      </c>
      <c r="BB201" s="169">
        <f t="shared" si="164"/>
        <v>0</v>
      </c>
      <c r="BC201" s="169">
        <f t="shared" si="164"/>
        <v>0</v>
      </c>
      <c r="BD201" s="169">
        <f t="shared" si="164"/>
        <v>0</v>
      </c>
      <c r="BE201" s="169">
        <f t="shared" si="164"/>
        <v>0</v>
      </c>
      <c r="BF201" s="169">
        <f t="shared" si="164"/>
        <v>0</v>
      </c>
      <c r="BG201" s="169">
        <f t="shared" si="164"/>
        <v>0</v>
      </c>
      <c r="BH201" s="169">
        <f t="shared" si="165"/>
        <v>0</v>
      </c>
      <c r="BI201" s="169">
        <f t="shared" si="165"/>
        <v>0</v>
      </c>
      <c r="BJ201" s="169">
        <f t="shared" si="165"/>
        <v>0</v>
      </c>
      <c r="BK201" s="169">
        <f t="shared" si="165"/>
        <v>0</v>
      </c>
      <c r="BL201" s="169">
        <f t="shared" si="165"/>
        <v>0</v>
      </c>
      <c r="BM201" s="169">
        <f t="shared" si="165"/>
        <v>0</v>
      </c>
      <c r="BN201" s="169">
        <f t="shared" si="165"/>
        <v>0</v>
      </c>
      <c r="BO201" s="169">
        <f t="shared" si="165"/>
        <v>0</v>
      </c>
      <c r="BP201" s="169">
        <f t="shared" si="165"/>
        <v>0</v>
      </c>
      <c r="BQ201" s="169">
        <f t="shared" si="165"/>
        <v>0</v>
      </c>
      <c r="BR201" s="169">
        <f t="shared" si="166"/>
        <v>0</v>
      </c>
      <c r="BS201" s="169">
        <f t="shared" si="166"/>
        <v>0</v>
      </c>
      <c r="BT201" s="169">
        <f t="shared" si="166"/>
        <v>0</v>
      </c>
      <c r="BU201" s="169">
        <f t="shared" si="166"/>
        <v>3.6645996923031166E-2</v>
      </c>
      <c r="BV201" s="169">
        <f t="shared" si="166"/>
        <v>3.6645996923030798E-2</v>
      </c>
      <c r="BW201" s="169">
        <f t="shared" si="166"/>
        <v>3.6645996923030423E-2</v>
      </c>
      <c r="BX201" s="169">
        <f t="shared" si="166"/>
        <v>3.6645996923030069E-2</v>
      </c>
      <c r="BY201" s="169">
        <f t="shared" si="166"/>
        <v>3.6645996923029701E-2</v>
      </c>
      <c r="BZ201" s="169">
        <f t="shared" si="166"/>
        <v>3.6645996923029327E-2</v>
      </c>
      <c r="CA201" s="169">
        <f t="shared" si="166"/>
        <v>3.6645996923028966E-2</v>
      </c>
      <c r="CB201" s="169">
        <f t="shared" si="167"/>
        <v>3.6645996923028605E-2</v>
      </c>
      <c r="CC201" s="169">
        <f t="shared" si="167"/>
        <v>3.664599692302823E-2</v>
      </c>
      <c r="CD201" s="169">
        <f t="shared" si="167"/>
        <v>3.6645996923027863E-2</v>
      </c>
      <c r="CE201" s="169">
        <f t="shared" si="167"/>
        <v>3.6645996923027509E-2</v>
      </c>
      <c r="CF201" s="169">
        <f t="shared" si="167"/>
        <v>3.6645996923027134E-2</v>
      </c>
      <c r="CG201" s="169">
        <f t="shared" si="167"/>
        <v>3.6645996923026766E-2</v>
      </c>
      <c r="CH201" s="169">
        <f t="shared" si="167"/>
        <v>3.6645996923026398E-2</v>
      </c>
    </row>
    <row r="202" spans="3:86" s="36" customFormat="1" outlineLevel="1" x14ac:dyDescent="0.2">
      <c r="C202" s="38"/>
      <c r="E202" s="172"/>
      <c r="F202" s="61">
        <f>Ts_First_Fin_Yr-1+ROWS(F$139:F202)</f>
        <v>2087</v>
      </c>
      <c r="G202" s="160">
        <f t="shared" si="141"/>
        <v>15</v>
      </c>
      <c r="H202" s="171">
        <f t="shared" si="142"/>
        <v>0.54354005386936943</v>
      </c>
      <c r="I202" s="131">
        <f t="shared" si="143"/>
        <v>1E-14</v>
      </c>
      <c r="J202" s="169">
        <f t="shared" si="160"/>
        <v>0</v>
      </c>
      <c r="K202" s="169">
        <f t="shared" si="160"/>
        <v>0</v>
      </c>
      <c r="L202" s="169">
        <f t="shared" si="160"/>
        <v>0</v>
      </c>
      <c r="M202" s="169">
        <f t="shared" si="160"/>
        <v>0</v>
      </c>
      <c r="N202" s="169">
        <f t="shared" si="160"/>
        <v>0</v>
      </c>
      <c r="O202" s="169">
        <f t="shared" si="160"/>
        <v>0</v>
      </c>
      <c r="P202" s="169">
        <f t="shared" si="160"/>
        <v>0</v>
      </c>
      <c r="Q202" s="169">
        <f t="shared" si="160"/>
        <v>0</v>
      </c>
      <c r="R202" s="169">
        <f t="shared" si="160"/>
        <v>0</v>
      </c>
      <c r="S202" s="169">
        <f t="shared" si="160"/>
        <v>0</v>
      </c>
      <c r="T202" s="169">
        <f t="shared" si="161"/>
        <v>0</v>
      </c>
      <c r="U202" s="169">
        <f t="shared" si="161"/>
        <v>0</v>
      </c>
      <c r="V202" s="169">
        <f t="shared" si="161"/>
        <v>0</v>
      </c>
      <c r="W202" s="169">
        <f t="shared" si="161"/>
        <v>0</v>
      </c>
      <c r="X202" s="169">
        <f t="shared" si="161"/>
        <v>0</v>
      </c>
      <c r="Y202" s="169">
        <f t="shared" si="161"/>
        <v>0</v>
      </c>
      <c r="Z202" s="169">
        <f t="shared" si="161"/>
        <v>0</v>
      </c>
      <c r="AA202" s="169">
        <f t="shared" si="161"/>
        <v>0</v>
      </c>
      <c r="AB202" s="169">
        <f t="shared" si="161"/>
        <v>0</v>
      </c>
      <c r="AC202" s="169">
        <f t="shared" si="161"/>
        <v>0</v>
      </c>
      <c r="AD202" s="169">
        <f t="shared" si="162"/>
        <v>0</v>
      </c>
      <c r="AE202" s="169">
        <f t="shared" si="162"/>
        <v>0</v>
      </c>
      <c r="AF202" s="169">
        <f t="shared" si="162"/>
        <v>0</v>
      </c>
      <c r="AG202" s="169">
        <f t="shared" si="162"/>
        <v>0</v>
      </c>
      <c r="AH202" s="169">
        <f t="shared" si="162"/>
        <v>0</v>
      </c>
      <c r="AI202" s="169">
        <f t="shared" si="162"/>
        <v>0</v>
      </c>
      <c r="AJ202" s="169">
        <f t="shared" si="162"/>
        <v>0</v>
      </c>
      <c r="AK202" s="169">
        <f t="shared" si="162"/>
        <v>0</v>
      </c>
      <c r="AL202" s="169">
        <f t="shared" si="162"/>
        <v>0</v>
      </c>
      <c r="AM202" s="169">
        <f t="shared" si="162"/>
        <v>0</v>
      </c>
      <c r="AN202" s="169">
        <f t="shared" si="163"/>
        <v>0</v>
      </c>
      <c r="AO202" s="169">
        <f t="shared" si="163"/>
        <v>0</v>
      </c>
      <c r="AP202" s="169">
        <f t="shared" si="163"/>
        <v>0</v>
      </c>
      <c r="AQ202" s="169">
        <f t="shared" si="163"/>
        <v>0</v>
      </c>
      <c r="AR202" s="169">
        <f t="shared" si="163"/>
        <v>0</v>
      </c>
      <c r="AS202" s="169">
        <f t="shared" si="163"/>
        <v>0</v>
      </c>
      <c r="AT202" s="169">
        <f t="shared" si="163"/>
        <v>0</v>
      </c>
      <c r="AU202" s="169">
        <f t="shared" si="163"/>
        <v>0</v>
      </c>
      <c r="AV202" s="169">
        <f t="shared" si="163"/>
        <v>0</v>
      </c>
      <c r="AW202" s="169">
        <f t="shared" si="163"/>
        <v>0</v>
      </c>
      <c r="AX202" s="169">
        <f t="shared" si="164"/>
        <v>0</v>
      </c>
      <c r="AY202" s="169">
        <f t="shared" si="164"/>
        <v>0</v>
      </c>
      <c r="AZ202" s="169">
        <f t="shared" si="164"/>
        <v>0</v>
      </c>
      <c r="BA202" s="169">
        <f t="shared" si="164"/>
        <v>0</v>
      </c>
      <c r="BB202" s="169">
        <f t="shared" si="164"/>
        <v>0</v>
      </c>
      <c r="BC202" s="169">
        <f t="shared" si="164"/>
        <v>0</v>
      </c>
      <c r="BD202" s="169">
        <f t="shared" si="164"/>
        <v>0</v>
      </c>
      <c r="BE202" s="169">
        <f t="shared" si="164"/>
        <v>0</v>
      </c>
      <c r="BF202" s="169">
        <f t="shared" si="164"/>
        <v>0</v>
      </c>
      <c r="BG202" s="169">
        <f t="shared" si="164"/>
        <v>0</v>
      </c>
      <c r="BH202" s="169">
        <f t="shared" si="165"/>
        <v>0</v>
      </c>
      <c r="BI202" s="169">
        <f t="shared" si="165"/>
        <v>0</v>
      </c>
      <c r="BJ202" s="169">
        <f t="shared" si="165"/>
        <v>0</v>
      </c>
      <c r="BK202" s="169">
        <f t="shared" si="165"/>
        <v>0</v>
      </c>
      <c r="BL202" s="169">
        <f t="shared" si="165"/>
        <v>0</v>
      </c>
      <c r="BM202" s="169">
        <f t="shared" si="165"/>
        <v>0</v>
      </c>
      <c r="BN202" s="169">
        <f t="shared" si="165"/>
        <v>0</v>
      </c>
      <c r="BO202" s="169">
        <f t="shared" si="165"/>
        <v>0</v>
      </c>
      <c r="BP202" s="169">
        <f t="shared" si="165"/>
        <v>0</v>
      </c>
      <c r="BQ202" s="169">
        <f t="shared" si="165"/>
        <v>0</v>
      </c>
      <c r="BR202" s="169">
        <f t="shared" si="166"/>
        <v>0</v>
      </c>
      <c r="BS202" s="169">
        <f t="shared" si="166"/>
        <v>0</v>
      </c>
      <c r="BT202" s="169">
        <f t="shared" si="166"/>
        <v>0</v>
      </c>
      <c r="BU202" s="169">
        <f t="shared" si="166"/>
        <v>0</v>
      </c>
      <c r="BV202" s="169">
        <f t="shared" si="166"/>
        <v>3.6264989393585655E-2</v>
      </c>
      <c r="BW202" s="169">
        <f t="shared" si="166"/>
        <v>3.6264989393585294E-2</v>
      </c>
      <c r="BX202" s="169">
        <f t="shared" si="166"/>
        <v>3.6264989393584919E-2</v>
      </c>
      <c r="BY202" s="169">
        <f t="shared" si="166"/>
        <v>3.6264989393584565E-2</v>
      </c>
      <c r="BZ202" s="169">
        <f t="shared" si="166"/>
        <v>3.6264989393584204E-2</v>
      </c>
      <c r="CA202" s="169">
        <f t="shared" si="166"/>
        <v>3.6264989393583837E-2</v>
      </c>
      <c r="CB202" s="169">
        <f t="shared" si="167"/>
        <v>3.6264989393583476E-2</v>
      </c>
      <c r="CC202" s="169">
        <f t="shared" si="167"/>
        <v>3.6264989393583122E-2</v>
      </c>
      <c r="CD202" s="169">
        <f t="shared" si="167"/>
        <v>3.6264989393582747E-2</v>
      </c>
      <c r="CE202" s="169">
        <f t="shared" si="167"/>
        <v>3.6264989393582386E-2</v>
      </c>
      <c r="CF202" s="169">
        <f t="shared" si="167"/>
        <v>3.6264989393582032E-2</v>
      </c>
      <c r="CG202" s="169">
        <f t="shared" si="167"/>
        <v>3.6264989393581665E-2</v>
      </c>
      <c r="CH202" s="169">
        <f t="shared" si="167"/>
        <v>3.6264989393581304E-2</v>
      </c>
    </row>
    <row r="203" spans="3:86" s="36" customFormat="1" outlineLevel="1" x14ac:dyDescent="0.2">
      <c r="C203" s="38"/>
      <c r="E203" s="172"/>
      <c r="F203" s="61">
        <f>Ts_First_Fin_Yr-1+ROWS(F$139:F203)</f>
        <v>2088</v>
      </c>
      <c r="G203" s="160">
        <f t="shared" ref="G203:G215" si="168">IF(OR(AND(F203&lt;=Ts_Last_Yr_Current_Fcast,IF(G$132=G$134,G$132)),AND(F203&gt;Ts_Last_Yr_Current_Fcast,IF(G$132=G$135,G$132))),G$131-F203+1,$G$125)</f>
        <v>15</v>
      </c>
      <c r="H203" s="171">
        <f t="shared" ref="H203:H215" si="169">INDEX($J$123:$CH$123,MATCH($F203,$J$9:$CH$9,0))</f>
        <v>0.5373103684382019</v>
      </c>
      <c r="I203" s="131">
        <f t="shared" ref="I203:I215" si="170">IF(F203&lt;=Ts_Last_Yr_Current_Fcast,$G$129,$G$130)*$G$127*$G$126+Ts_Min_Shape_Factor</f>
        <v>1E-14</v>
      </c>
      <c r="J203" s="169">
        <f t="shared" si="160"/>
        <v>0</v>
      </c>
      <c r="K203" s="169">
        <f t="shared" si="160"/>
        <v>0</v>
      </c>
      <c r="L203" s="169">
        <f t="shared" si="160"/>
        <v>0</v>
      </c>
      <c r="M203" s="169">
        <f t="shared" si="160"/>
        <v>0</v>
      </c>
      <c r="N203" s="169">
        <f t="shared" si="160"/>
        <v>0</v>
      </c>
      <c r="O203" s="169">
        <f t="shared" si="160"/>
        <v>0</v>
      </c>
      <c r="P203" s="169">
        <f t="shared" si="160"/>
        <v>0</v>
      </c>
      <c r="Q203" s="169">
        <f t="shared" si="160"/>
        <v>0</v>
      </c>
      <c r="R203" s="169">
        <f t="shared" si="160"/>
        <v>0</v>
      </c>
      <c r="S203" s="169">
        <f t="shared" si="160"/>
        <v>0</v>
      </c>
      <c r="T203" s="169">
        <f t="shared" si="161"/>
        <v>0</v>
      </c>
      <c r="U203" s="169">
        <f t="shared" si="161"/>
        <v>0</v>
      </c>
      <c r="V203" s="169">
        <f t="shared" si="161"/>
        <v>0</v>
      </c>
      <c r="W203" s="169">
        <f t="shared" si="161"/>
        <v>0</v>
      </c>
      <c r="X203" s="169">
        <f t="shared" si="161"/>
        <v>0</v>
      </c>
      <c r="Y203" s="169">
        <f t="shared" si="161"/>
        <v>0</v>
      </c>
      <c r="Z203" s="169">
        <f t="shared" si="161"/>
        <v>0</v>
      </c>
      <c r="AA203" s="169">
        <f t="shared" si="161"/>
        <v>0</v>
      </c>
      <c r="AB203" s="169">
        <f t="shared" si="161"/>
        <v>0</v>
      </c>
      <c r="AC203" s="169">
        <f t="shared" si="161"/>
        <v>0</v>
      </c>
      <c r="AD203" s="169">
        <f t="shared" si="162"/>
        <v>0</v>
      </c>
      <c r="AE203" s="169">
        <f t="shared" si="162"/>
        <v>0</v>
      </c>
      <c r="AF203" s="169">
        <f t="shared" si="162"/>
        <v>0</v>
      </c>
      <c r="AG203" s="169">
        <f t="shared" si="162"/>
        <v>0</v>
      </c>
      <c r="AH203" s="169">
        <f t="shared" si="162"/>
        <v>0</v>
      </c>
      <c r="AI203" s="169">
        <f t="shared" si="162"/>
        <v>0</v>
      </c>
      <c r="AJ203" s="169">
        <f t="shared" si="162"/>
        <v>0</v>
      </c>
      <c r="AK203" s="169">
        <f t="shared" si="162"/>
        <v>0</v>
      </c>
      <c r="AL203" s="169">
        <f t="shared" si="162"/>
        <v>0</v>
      </c>
      <c r="AM203" s="169">
        <f t="shared" si="162"/>
        <v>0</v>
      </c>
      <c r="AN203" s="169">
        <f t="shared" si="163"/>
        <v>0</v>
      </c>
      <c r="AO203" s="169">
        <f t="shared" si="163"/>
        <v>0</v>
      </c>
      <c r="AP203" s="169">
        <f t="shared" si="163"/>
        <v>0</v>
      </c>
      <c r="AQ203" s="169">
        <f t="shared" si="163"/>
        <v>0</v>
      </c>
      <c r="AR203" s="169">
        <f t="shared" si="163"/>
        <v>0</v>
      </c>
      <c r="AS203" s="169">
        <f t="shared" si="163"/>
        <v>0</v>
      </c>
      <c r="AT203" s="169">
        <f t="shared" si="163"/>
        <v>0</v>
      </c>
      <c r="AU203" s="169">
        <f t="shared" si="163"/>
        <v>0</v>
      </c>
      <c r="AV203" s="169">
        <f t="shared" si="163"/>
        <v>0</v>
      </c>
      <c r="AW203" s="169">
        <f t="shared" si="163"/>
        <v>0</v>
      </c>
      <c r="AX203" s="169">
        <f t="shared" si="164"/>
        <v>0</v>
      </c>
      <c r="AY203" s="169">
        <f t="shared" si="164"/>
        <v>0</v>
      </c>
      <c r="AZ203" s="169">
        <f t="shared" si="164"/>
        <v>0</v>
      </c>
      <c r="BA203" s="169">
        <f t="shared" si="164"/>
        <v>0</v>
      </c>
      <c r="BB203" s="169">
        <f t="shared" si="164"/>
        <v>0</v>
      </c>
      <c r="BC203" s="169">
        <f t="shared" si="164"/>
        <v>0</v>
      </c>
      <c r="BD203" s="169">
        <f t="shared" si="164"/>
        <v>0</v>
      </c>
      <c r="BE203" s="169">
        <f t="shared" si="164"/>
        <v>0</v>
      </c>
      <c r="BF203" s="169">
        <f t="shared" si="164"/>
        <v>0</v>
      </c>
      <c r="BG203" s="169">
        <f t="shared" si="164"/>
        <v>0</v>
      </c>
      <c r="BH203" s="169">
        <f t="shared" si="165"/>
        <v>0</v>
      </c>
      <c r="BI203" s="169">
        <f t="shared" si="165"/>
        <v>0</v>
      </c>
      <c r="BJ203" s="169">
        <f t="shared" si="165"/>
        <v>0</v>
      </c>
      <c r="BK203" s="169">
        <f t="shared" si="165"/>
        <v>0</v>
      </c>
      <c r="BL203" s="169">
        <f t="shared" si="165"/>
        <v>0</v>
      </c>
      <c r="BM203" s="169">
        <f t="shared" si="165"/>
        <v>0</v>
      </c>
      <c r="BN203" s="169">
        <f t="shared" si="165"/>
        <v>0</v>
      </c>
      <c r="BO203" s="169">
        <f t="shared" si="165"/>
        <v>0</v>
      </c>
      <c r="BP203" s="169">
        <f t="shared" si="165"/>
        <v>0</v>
      </c>
      <c r="BQ203" s="169">
        <f t="shared" si="165"/>
        <v>0</v>
      </c>
      <c r="BR203" s="169">
        <f t="shared" si="166"/>
        <v>0</v>
      </c>
      <c r="BS203" s="169">
        <f t="shared" si="166"/>
        <v>0</v>
      </c>
      <c r="BT203" s="169">
        <f t="shared" si="166"/>
        <v>0</v>
      </c>
      <c r="BU203" s="169">
        <f t="shared" si="166"/>
        <v>0</v>
      </c>
      <c r="BV203" s="169">
        <f t="shared" si="166"/>
        <v>0</v>
      </c>
      <c r="BW203" s="169">
        <f t="shared" si="166"/>
        <v>3.5849344816008745E-2</v>
      </c>
      <c r="BX203" s="169">
        <f t="shared" si="166"/>
        <v>3.5849344816008384E-2</v>
      </c>
      <c r="BY203" s="169">
        <f t="shared" si="166"/>
        <v>3.5849344816008016E-2</v>
      </c>
      <c r="BZ203" s="169">
        <f t="shared" si="166"/>
        <v>3.5849344816007669E-2</v>
      </c>
      <c r="CA203" s="169">
        <f t="shared" si="166"/>
        <v>3.5849344816007309E-2</v>
      </c>
      <c r="CB203" s="169">
        <f t="shared" si="167"/>
        <v>3.5849344816006948E-2</v>
      </c>
      <c r="CC203" s="169">
        <f t="shared" si="167"/>
        <v>3.5849344816006587E-2</v>
      </c>
      <c r="CD203" s="169">
        <f t="shared" si="167"/>
        <v>3.584934481600624E-2</v>
      </c>
      <c r="CE203" s="169">
        <f t="shared" si="167"/>
        <v>3.5849344816005872E-2</v>
      </c>
      <c r="CF203" s="169">
        <f t="shared" si="167"/>
        <v>3.5849344816005511E-2</v>
      </c>
      <c r="CG203" s="169">
        <f t="shared" si="167"/>
        <v>3.5849344816005164E-2</v>
      </c>
      <c r="CH203" s="169">
        <f t="shared" si="167"/>
        <v>3.5849344816004797E-2</v>
      </c>
    </row>
    <row r="204" spans="3:86" s="36" customFormat="1" outlineLevel="1" x14ac:dyDescent="0.2">
      <c r="C204" s="38"/>
      <c r="E204" s="172"/>
      <c r="F204" s="61">
        <f>Ts_First_Fin_Yr-1+ROWS(F$139:F204)</f>
        <v>2089</v>
      </c>
      <c r="G204" s="160">
        <f t="shared" si="168"/>
        <v>15</v>
      </c>
      <c r="H204" s="171">
        <f t="shared" si="169"/>
        <v>0.53315724481742355</v>
      </c>
      <c r="I204" s="131">
        <f t="shared" si="170"/>
        <v>1E-14</v>
      </c>
      <c r="J204" s="169">
        <f t="shared" si="160"/>
        <v>0</v>
      </c>
      <c r="K204" s="169">
        <f t="shared" si="160"/>
        <v>0</v>
      </c>
      <c r="L204" s="169">
        <f t="shared" si="160"/>
        <v>0</v>
      </c>
      <c r="M204" s="169">
        <f t="shared" si="160"/>
        <v>0</v>
      </c>
      <c r="N204" s="169">
        <f t="shared" si="160"/>
        <v>0</v>
      </c>
      <c r="O204" s="169">
        <f t="shared" si="160"/>
        <v>0</v>
      </c>
      <c r="P204" s="169">
        <f t="shared" si="160"/>
        <v>0</v>
      </c>
      <c r="Q204" s="169">
        <f t="shared" si="160"/>
        <v>0</v>
      </c>
      <c r="R204" s="169">
        <f t="shared" si="160"/>
        <v>0</v>
      </c>
      <c r="S204" s="169">
        <f t="shared" si="160"/>
        <v>0</v>
      </c>
      <c r="T204" s="169">
        <f t="shared" si="161"/>
        <v>0</v>
      </c>
      <c r="U204" s="169">
        <f t="shared" si="161"/>
        <v>0</v>
      </c>
      <c r="V204" s="169">
        <f t="shared" si="161"/>
        <v>0</v>
      </c>
      <c r="W204" s="169">
        <f t="shared" si="161"/>
        <v>0</v>
      </c>
      <c r="X204" s="169">
        <f t="shared" si="161"/>
        <v>0</v>
      </c>
      <c r="Y204" s="169">
        <f t="shared" si="161"/>
        <v>0</v>
      </c>
      <c r="Z204" s="169">
        <f t="shared" si="161"/>
        <v>0</v>
      </c>
      <c r="AA204" s="169">
        <f t="shared" si="161"/>
        <v>0</v>
      </c>
      <c r="AB204" s="169">
        <f t="shared" si="161"/>
        <v>0</v>
      </c>
      <c r="AC204" s="169">
        <f t="shared" si="161"/>
        <v>0</v>
      </c>
      <c r="AD204" s="169">
        <f t="shared" si="162"/>
        <v>0</v>
      </c>
      <c r="AE204" s="169">
        <f t="shared" si="162"/>
        <v>0</v>
      </c>
      <c r="AF204" s="169">
        <f t="shared" si="162"/>
        <v>0</v>
      </c>
      <c r="AG204" s="169">
        <f t="shared" si="162"/>
        <v>0</v>
      </c>
      <c r="AH204" s="169">
        <f t="shared" si="162"/>
        <v>0</v>
      </c>
      <c r="AI204" s="169">
        <f t="shared" si="162"/>
        <v>0</v>
      </c>
      <c r="AJ204" s="169">
        <f t="shared" si="162"/>
        <v>0</v>
      </c>
      <c r="AK204" s="169">
        <f t="shared" si="162"/>
        <v>0</v>
      </c>
      <c r="AL204" s="169">
        <f t="shared" si="162"/>
        <v>0</v>
      </c>
      <c r="AM204" s="169">
        <f t="shared" si="162"/>
        <v>0</v>
      </c>
      <c r="AN204" s="169">
        <f t="shared" si="163"/>
        <v>0</v>
      </c>
      <c r="AO204" s="169">
        <f t="shared" si="163"/>
        <v>0</v>
      </c>
      <c r="AP204" s="169">
        <f t="shared" si="163"/>
        <v>0</v>
      </c>
      <c r="AQ204" s="169">
        <f t="shared" si="163"/>
        <v>0</v>
      </c>
      <c r="AR204" s="169">
        <f t="shared" si="163"/>
        <v>0</v>
      </c>
      <c r="AS204" s="169">
        <f t="shared" si="163"/>
        <v>0</v>
      </c>
      <c r="AT204" s="169">
        <f t="shared" si="163"/>
        <v>0</v>
      </c>
      <c r="AU204" s="169">
        <f t="shared" si="163"/>
        <v>0</v>
      </c>
      <c r="AV204" s="169">
        <f t="shared" si="163"/>
        <v>0</v>
      </c>
      <c r="AW204" s="169">
        <f t="shared" si="163"/>
        <v>0</v>
      </c>
      <c r="AX204" s="169">
        <f t="shared" si="164"/>
        <v>0</v>
      </c>
      <c r="AY204" s="169">
        <f t="shared" si="164"/>
        <v>0</v>
      </c>
      <c r="AZ204" s="169">
        <f t="shared" si="164"/>
        <v>0</v>
      </c>
      <c r="BA204" s="169">
        <f t="shared" si="164"/>
        <v>0</v>
      </c>
      <c r="BB204" s="169">
        <f t="shared" si="164"/>
        <v>0</v>
      </c>
      <c r="BC204" s="169">
        <f t="shared" si="164"/>
        <v>0</v>
      </c>
      <c r="BD204" s="169">
        <f t="shared" si="164"/>
        <v>0</v>
      </c>
      <c r="BE204" s="169">
        <f t="shared" si="164"/>
        <v>0</v>
      </c>
      <c r="BF204" s="169">
        <f t="shared" si="164"/>
        <v>0</v>
      </c>
      <c r="BG204" s="169">
        <f t="shared" si="164"/>
        <v>0</v>
      </c>
      <c r="BH204" s="169">
        <f t="shared" si="165"/>
        <v>0</v>
      </c>
      <c r="BI204" s="169">
        <f t="shared" si="165"/>
        <v>0</v>
      </c>
      <c r="BJ204" s="169">
        <f t="shared" si="165"/>
        <v>0</v>
      </c>
      <c r="BK204" s="169">
        <f t="shared" si="165"/>
        <v>0</v>
      </c>
      <c r="BL204" s="169">
        <f t="shared" si="165"/>
        <v>0</v>
      </c>
      <c r="BM204" s="169">
        <f t="shared" si="165"/>
        <v>0</v>
      </c>
      <c r="BN204" s="169">
        <f t="shared" si="165"/>
        <v>0</v>
      </c>
      <c r="BO204" s="169">
        <f t="shared" si="165"/>
        <v>0</v>
      </c>
      <c r="BP204" s="169">
        <f t="shared" si="165"/>
        <v>0</v>
      </c>
      <c r="BQ204" s="169">
        <f t="shared" si="165"/>
        <v>0</v>
      </c>
      <c r="BR204" s="169">
        <f t="shared" si="166"/>
        <v>0</v>
      </c>
      <c r="BS204" s="169">
        <f t="shared" si="166"/>
        <v>0</v>
      </c>
      <c r="BT204" s="169">
        <f t="shared" si="166"/>
        <v>0</v>
      </c>
      <c r="BU204" s="169">
        <f t="shared" si="166"/>
        <v>0</v>
      </c>
      <c r="BV204" s="169">
        <f t="shared" si="166"/>
        <v>0</v>
      </c>
      <c r="BW204" s="169">
        <f t="shared" si="166"/>
        <v>0</v>
      </c>
      <c r="BX204" s="169">
        <f t="shared" si="166"/>
        <v>3.5572248430957472E-2</v>
      </c>
      <c r="BY204" s="169">
        <f t="shared" si="166"/>
        <v>3.5572248430957111E-2</v>
      </c>
      <c r="BZ204" s="169">
        <f t="shared" si="166"/>
        <v>3.557224843095675E-2</v>
      </c>
      <c r="CA204" s="169">
        <f t="shared" si="166"/>
        <v>3.5572248430956403E-2</v>
      </c>
      <c r="CB204" s="169">
        <f t="shared" si="167"/>
        <v>3.5572248430956049E-2</v>
      </c>
      <c r="CC204" s="169">
        <f t="shared" si="167"/>
        <v>3.5572248430955689E-2</v>
      </c>
      <c r="CD204" s="169">
        <f t="shared" si="167"/>
        <v>3.5572248430955328E-2</v>
      </c>
      <c r="CE204" s="169">
        <f t="shared" si="167"/>
        <v>3.5572248430954981E-2</v>
      </c>
      <c r="CF204" s="169">
        <f t="shared" si="167"/>
        <v>3.557224843095462E-2</v>
      </c>
      <c r="CG204" s="169">
        <f t="shared" si="167"/>
        <v>3.5572248430954266E-2</v>
      </c>
      <c r="CH204" s="169">
        <f t="shared" si="167"/>
        <v>3.5572248430953919E-2</v>
      </c>
    </row>
    <row r="205" spans="3:86" s="36" customFormat="1" outlineLevel="1" x14ac:dyDescent="0.2">
      <c r="C205" s="38"/>
      <c r="E205" s="172"/>
      <c r="F205" s="61">
        <f>Ts_First_Fin_Yr-1+ROWS(F$139:F205)</f>
        <v>2090</v>
      </c>
      <c r="G205" s="160">
        <f t="shared" si="168"/>
        <v>15</v>
      </c>
      <c r="H205" s="171">
        <f t="shared" si="169"/>
        <v>0.5222552953128804</v>
      </c>
      <c r="I205" s="131">
        <f t="shared" si="170"/>
        <v>1E-14</v>
      </c>
      <c r="J205" s="169">
        <f t="shared" si="160"/>
        <v>0</v>
      </c>
      <c r="K205" s="169">
        <f t="shared" si="160"/>
        <v>0</v>
      </c>
      <c r="L205" s="169">
        <f t="shared" si="160"/>
        <v>0</v>
      </c>
      <c r="M205" s="169">
        <f t="shared" si="160"/>
        <v>0</v>
      </c>
      <c r="N205" s="169">
        <f t="shared" si="160"/>
        <v>0</v>
      </c>
      <c r="O205" s="169">
        <f t="shared" si="160"/>
        <v>0</v>
      </c>
      <c r="P205" s="169">
        <f t="shared" si="160"/>
        <v>0</v>
      </c>
      <c r="Q205" s="169">
        <f t="shared" si="160"/>
        <v>0</v>
      </c>
      <c r="R205" s="169">
        <f t="shared" si="160"/>
        <v>0</v>
      </c>
      <c r="S205" s="169">
        <f t="shared" si="160"/>
        <v>0</v>
      </c>
      <c r="T205" s="169">
        <f t="shared" si="161"/>
        <v>0</v>
      </c>
      <c r="U205" s="169">
        <f t="shared" si="161"/>
        <v>0</v>
      </c>
      <c r="V205" s="169">
        <f t="shared" si="161"/>
        <v>0</v>
      </c>
      <c r="W205" s="169">
        <f t="shared" si="161"/>
        <v>0</v>
      </c>
      <c r="X205" s="169">
        <f t="shared" si="161"/>
        <v>0</v>
      </c>
      <c r="Y205" s="169">
        <f t="shared" si="161"/>
        <v>0</v>
      </c>
      <c r="Z205" s="169">
        <f t="shared" si="161"/>
        <v>0</v>
      </c>
      <c r="AA205" s="169">
        <f t="shared" si="161"/>
        <v>0</v>
      </c>
      <c r="AB205" s="169">
        <f t="shared" si="161"/>
        <v>0</v>
      </c>
      <c r="AC205" s="169">
        <f t="shared" si="161"/>
        <v>0</v>
      </c>
      <c r="AD205" s="169">
        <f t="shared" si="162"/>
        <v>0</v>
      </c>
      <c r="AE205" s="169">
        <f t="shared" si="162"/>
        <v>0</v>
      </c>
      <c r="AF205" s="169">
        <f t="shared" si="162"/>
        <v>0</v>
      </c>
      <c r="AG205" s="169">
        <f t="shared" si="162"/>
        <v>0</v>
      </c>
      <c r="AH205" s="169">
        <f t="shared" si="162"/>
        <v>0</v>
      </c>
      <c r="AI205" s="169">
        <f t="shared" si="162"/>
        <v>0</v>
      </c>
      <c r="AJ205" s="169">
        <f t="shared" si="162"/>
        <v>0</v>
      </c>
      <c r="AK205" s="169">
        <f t="shared" si="162"/>
        <v>0</v>
      </c>
      <c r="AL205" s="169">
        <f t="shared" si="162"/>
        <v>0</v>
      </c>
      <c r="AM205" s="169">
        <f t="shared" si="162"/>
        <v>0</v>
      </c>
      <c r="AN205" s="169">
        <f t="shared" si="163"/>
        <v>0</v>
      </c>
      <c r="AO205" s="169">
        <f t="shared" si="163"/>
        <v>0</v>
      </c>
      <c r="AP205" s="169">
        <f t="shared" si="163"/>
        <v>0</v>
      </c>
      <c r="AQ205" s="169">
        <f t="shared" si="163"/>
        <v>0</v>
      </c>
      <c r="AR205" s="169">
        <f t="shared" si="163"/>
        <v>0</v>
      </c>
      <c r="AS205" s="169">
        <f t="shared" si="163"/>
        <v>0</v>
      </c>
      <c r="AT205" s="169">
        <f t="shared" si="163"/>
        <v>0</v>
      </c>
      <c r="AU205" s="169">
        <f t="shared" si="163"/>
        <v>0</v>
      </c>
      <c r="AV205" s="169">
        <f t="shared" si="163"/>
        <v>0</v>
      </c>
      <c r="AW205" s="169">
        <f t="shared" si="163"/>
        <v>0</v>
      </c>
      <c r="AX205" s="169">
        <f t="shared" si="164"/>
        <v>0</v>
      </c>
      <c r="AY205" s="169">
        <f t="shared" si="164"/>
        <v>0</v>
      </c>
      <c r="AZ205" s="169">
        <f t="shared" si="164"/>
        <v>0</v>
      </c>
      <c r="BA205" s="169">
        <f t="shared" si="164"/>
        <v>0</v>
      </c>
      <c r="BB205" s="169">
        <f t="shared" si="164"/>
        <v>0</v>
      </c>
      <c r="BC205" s="169">
        <f t="shared" si="164"/>
        <v>0</v>
      </c>
      <c r="BD205" s="169">
        <f t="shared" si="164"/>
        <v>0</v>
      </c>
      <c r="BE205" s="169">
        <f t="shared" si="164"/>
        <v>0</v>
      </c>
      <c r="BF205" s="169">
        <f t="shared" si="164"/>
        <v>0</v>
      </c>
      <c r="BG205" s="169">
        <f t="shared" si="164"/>
        <v>0</v>
      </c>
      <c r="BH205" s="169">
        <f t="shared" si="165"/>
        <v>0</v>
      </c>
      <c r="BI205" s="169">
        <f t="shared" si="165"/>
        <v>0</v>
      </c>
      <c r="BJ205" s="169">
        <f t="shared" si="165"/>
        <v>0</v>
      </c>
      <c r="BK205" s="169">
        <f t="shared" si="165"/>
        <v>0</v>
      </c>
      <c r="BL205" s="169">
        <f t="shared" si="165"/>
        <v>0</v>
      </c>
      <c r="BM205" s="169">
        <f t="shared" si="165"/>
        <v>0</v>
      </c>
      <c r="BN205" s="169">
        <f t="shared" si="165"/>
        <v>0</v>
      </c>
      <c r="BO205" s="169">
        <f t="shared" si="165"/>
        <v>0</v>
      </c>
      <c r="BP205" s="169">
        <f t="shared" si="165"/>
        <v>0</v>
      </c>
      <c r="BQ205" s="169">
        <f t="shared" si="165"/>
        <v>0</v>
      </c>
      <c r="BR205" s="169">
        <f t="shared" si="166"/>
        <v>0</v>
      </c>
      <c r="BS205" s="169">
        <f t="shared" si="166"/>
        <v>0</v>
      </c>
      <c r="BT205" s="169">
        <f t="shared" si="166"/>
        <v>0</v>
      </c>
      <c r="BU205" s="169">
        <f t="shared" si="166"/>
        <v>0</v>
      </c>
      <c r="BV205" s="169">
        <f t="shared" si="166"/>
        <v>0</v>
      </c>
      <c r="BW205" s="169">
        <f t="shared" si="166"/>
        <v>0</v>
      </c>
      <c r="BX205" s="169">
        <f t="shared" si="166"/>
        <v>0</v>
      </c>
      <c r="BY205" s="169">
        <f t="shared" si="166"/>
        <v>3.4844870420197877E-2</v>
      </c>
      <c r="BZ205" s="169">
        <f t="shared" si="166"/>
        <v>3.484487042019753E-2</v>
      </c>
      <c r="CA205" s="169">
        <f t="shared" si="166"/>
        <v>3.4844870420197176E-2</v>
      </c>
      <c r="CB205" s="169">
        <f t="shared" si="167"/>
        <v>3.4844870420196836E-2</v>
      </c>
      <c r="CC205" s="169">
        <f t="shared" si="167"/>
        <v>3.4844870420196482E-2</v>
      </c>
      <c r="CD205" s="169">
        <f t="shared" si="167"/>
        <v>3.4844870420196128E-2</v>
      </c>
      <c r="CE205" s="169">
        <f t="shared" si="167"/>
        <v>3.4844870420195781E-2</v>
      </c>
      <c r="CF205" s="169">
        <f t="shared" si="167"/>
        <v>3.4844870420195441E-2</v>
      </c>
      <c r="CG205" s="169">
        <f t="shared" si="167"/>
        <v>3.4844870420195087E-2</v>
      </c>
      <c r="CH205" s="169">
        <f t="shared" si="167"/>
        <v>3.484487042019474E-2</v>
      </c>
    </row>
    <row r="206" spans="3:86" s="36" customFormat="1" outlineLevel="1" x14ac:dyDescent="0.2">
      <c r="C206" s="38"/>
      <c r="E206" s="172"/>
      <c r="F206" s="61">
        <f>Ts_First_Fin_Yr-1+ROWS(F$139:F206)</f>
        <v>2091</v>
      </c>
      <c r="G206" s="160">
        <f t="shared" si="168"/>
        <v>15</v>
      </c>
      <c r="H206" s="171">
        <f t="shared" si="169"/>
        <v>0.51758303123950467</v>
      </c>
      <c r="I206" s="131">
        <f t="shared" si="170"/>
        <v>1E-14</v>
      </c>
      <c r="J206" s="169">
        <f t="shared" si="160"/>
        <v>0</v>
      </c>
      <c r="K206" s="169">
        <f t="shared" si="160"/>
        <v>0</v>
      </c>
      <c r="L206" s="169">
        <f t="shared" si="160"/>
        <v>0</v>
      </c>
      <c r="M206" s="169">
        <f t="shared" si="160"/>
        <v>0</v>
      </c>
      <c r="N206" s="169">
        <f t="shared" si="160"/>
        <v>0</v>
      </c>
      <c r="O206" s="169">
        <f t="shared" si="160"/>
        <v>0</v>
      </c>
      <c r="P206" s="169">
        <f t="shared" si="160"/>
        <v>0</v>
      </c>
      <c r="Q206" s="169">
        <f t="shared" si="160"/>
        <v>0</v>
      </c>
      <c r="R206" s="169">
        <f t="shared" si="160"/>
        <v>0</v>
      </c>
      <c r="S206" s="169">
        <f t="shared" si="160"/>
        <v>0</v>
      </c>
      <c r="T206" s="169">
        <f t="shared" si="161"/>
        <v>0</v>
      </c>
      <c r="U206" s="169">
        <f t="shared" si="161"/>
        <v>0</v>
      </c>
      <c r="V206" s="169">
        <f t="shared" si="161"/>
        <v>0</v>
      </c>
      <c r="W206" s="169">
        <f t="shared" si="161"/>
        <v>0</v>
      </c>
      <c r="X206" s="169">
        <f t="shared" si="161"/>
        <v>0</v>
      </c>
      <c r="Y206" s="169">
        <f t="shared" si="161"/>
        <v>0</v>
      </c>
      <c r="Z206" s="169">
        <f t="shared" si="161"/>
        <v>0</v>
      </c>
      <c r="AA206" s="169">
        <f t="shared" si="161"/>
        <v>0</v>
      </c>
      <c r="AB206" s="169">
        <f t="shared" si="161"/>
        <v>0</v>
      </c>
      <c r="AC206" s="169">
        <f t="shared" si="161"/>
        <v>0</v>
      </c>
      <c r="AD206" s="169">
        <f t="shared" si="162"/>
        <v>0</v>
      </c>
      <c r="AE206" s="169">
        <f t="shared" si="162"/>
        <v>0</v>
      </c>
      <c r="AF206" s="169">
        <f t="shared" si="162"/>
        <v>0</v>
      </c>
      <c r="AG206" s="169">
        <f t="shared" si="162"/>
        <v>0</v>
      </c>
      <c r="AH206" s="169">
        <f t="shared" si="162"/>
        <v>0</v>
      </c>
      <c r="AI206" s="169">
        <f t="shared" si="162"/>
        <v>0</v>
      </c>
      <c r="AJ206" s="169">
        <f t="shared" si="162"/>
        <v>0</v>
      </c>
      <c r="AK206" s="169">
        <f t="shared" si="162"/>
        <v>0</v>
      </c>
      <c r="AL206" s="169">
        <f t="shared" si="162"/>
        <v>0</v>
      </c>
      <c r="AM206" s="169">
        <f t="shared" si="162"/>
        <v>0</v>
      </c>
      <c r="AN206" s="169">
        <f t="shared" si="163"/>
        <v>0</v>
      </c>
      <c r="AO206" s="169">
        <f t="shared" si="163"/>
        <v>0</v>
      </c>
      <c r="AP206" s="169">
        <f t="shared" si="163"/>
        <v>0</v>
      </c>
      <c r="AQ206" s="169">
        <f t="shared" si="163"/>
        <v>0</v>
      </c>
      <c r="AR206" s="169">
        <f t="shared" si="163"/>
        <v>0</v>
      </c>
      <c r="AS206" s="169">
        <f t="shared" si="163"/>
        <v>0</v>
      </c>
      <c r="AT206" s="169">
        <f t="shared" si="163"/>
        <v>0</v>
      </c>
      <c r="AU206" s="169">
        <f t="shared" si="163"/>
        <v>0</v>
      </c>
      <c r="AV206" s="169">
        <f t="shared" si="163"/>
        <v>0</v>
      </c>
      <c r="AW206" s="169">
        <f t="shared" si="163"/>
        <v>0</v>
      </c>
      <c r="AX206" s="169">
        <f t="shared" si="164"/>
        <v>0</v>
      </c>
      <c r="AY206" s="169">
        <f t="shared" si="164"/>
        <v>0</v>
      </c>
      <c r="AZ206" s="169">
        <f t="shared" si="164"/>
        <v>0</v>
      </c>
      <c r="BA206" s="169">
        <f t="shared" si="164"/>
        <v>0</v>
      </c>
      <c r="BB206" s="169">
        <f t="shared" si="164"/>
        <v>0</v>
      </c>
      <c r="BC206" s="169">
        <f t="shared" si="164"/>
        <v>0</v>
      </c>
      <c r="BD206" s="169">
        <f t="shared" si="164"/>
        <v>0</v>
      </c>
      <c r="BE206" s="169">
        <f t="shared" si="164"/>
        <v>0</v>
      </c>
      <c r="BF206" s="169">
        <f t="shared" si="164"/>
        <v>0</v>
      </c>
      <c r="BG206" s="169">
        <f t="shared" si="164"/>
        <v>0</v>
      </c>
      <c r="BH206" s="169">
        <f t="shared" si="165"/>
        <v>0</v>
      </c>
      <c r="BI206" s="169">
        <f t="shared" si="165"/>
        <v>0</v>
      </c>
      <c r="BJ206" s="169">
        <f t="shared" si="165"/>
        <v>0</v>
      </c>
      <c r="BK206" s="169">
        <f t="shared" si="165"/>
        <v>0</v>
      </c>
      <c r="BL206" s="169">
        <f t="shared" si="165"/>
        <v>0</v>
      </c>
      <c r="BM206" s="169">
        <f t="shared" si="165"/>
        <v>0</v>
      </c>
      <c r="BN206" s="169">
        <f t="shared" si="165"/>
        <v>0</v>
      </c>
      <c r="BO206" s="169">
        <f t="shared" si="165"/>
        <v>0</v>
      </c>
      <c r="BP206" s="169">
        <f t="shared" si="165"/>
        <v>0</v>
      </c>
      <c r="BQ206" s="169">
        <f t="shared" si="165"/>
        <v>0</v>
      </c>
      <c r="BR206" s="169">
        <f t="shared" si="166"/>
        <v>0</v>
      </c>
      <c r="BS206" s="169">
        <f t="shared" si="166"/>
        <v>0</v>
      </c>
      <c r="BT206" s="169">
        <f t="shared" si="166"/>
        <v>0</v>
      </c>
      <c r="BU206" s="169">
        <f t="shared" si="166"/>
        <v>0</v>
      </c>
      <c r="BV206" s="169">
        <f t="shared" si="166"/>
        <v>0</v>
      </c>
      <c r="BW206" s="169">
        <f t="shared" si="166"/>
        <v>0</v>
      </c>
      <c r="BX206" s="169">
        <f t="shared" si="166"/>
        <v>0</v>
      </c>
      <c r="BY206" s="169">
        <f t="shared" si="166"/>
        <v>0</v>
      </c>
      <c r="BZ206" s="169">
        <f t="shared" si="166"/>
        <v>3.4533136987015191E-2</v>
      </c>
      <c r="CA206" s="169">
        <f t="shared" si="166"/>
        <v>3.4533136987014844E-2</v>
      </c>
      <c r="CB206" s="169">
        <f t="shared" si="167"/>
        <v>3.453313698701449E-2</v>
      </c>
      <c r="CC206" s="169">
        <f t="shared" si="167"/>
        <v>3.453313698701415E-2</v>
      </c>
      <c r="CD206" s="169">
        <f t="shared" si="167"/>
        <v>3.453313698701381E-2</v>
      </c>
      <c r="CE206" s="169">
        <f t="shared" si="167"/>
        <v>3.4533136987013456E-2</v>
      </c>
      <c r="CF206" s="169">
        <f t="shared" si="167"/>
        <v>3.4533136987013109E-2</v>
      </c>
      <c r="CG206" s="169">
        <f t="shared" si="167"/>
        <v>3.4533136987012776E-2</v>
      </c>
      <c r="CH206" s="169">
        <f t="shared" si="167"/>
        <v>3.4533136987012422E-2</v>
      </c>
    </row>
    <row r="207" spans="3:86" s="36" customFormat="1" outlineLevel="1" x14ac:dyDescent="0.2">
      <c r="C207" s="38"/>
      <c r="E207" s="172"/>
      <c r="F207" s="61">
        <f>Ts_First_Fin_Yr-1+ROWS(F$139:F207)</f>
        <v>2092</v>
      </c>
      <c r="G207" s="160">
        <f t="shared" si="168"/>
        <v>15</v>
      </c>
      <c r="H207" s="171">
        <f t="shared" si="169"/>
        <v>0.50875764354535069</v>
      </c>
      <c r="I207" s="131">
        <f t="shared" si="170"/>
        <v>1E-14</v>
      </c>
      <c r="J207" s="169">
        <f t="shared" si="160"/>
        <v>0</v>
      </c>
      <c r="K207" s="169">
        <f t="shared" si="160"/>
        <v>0</v>
      </c>
      <c r="L207" s="169">
        <f t="shared" si="160"/>
        <v>0</v>
      </c>
      <c r="M207" s="169">
        <f t="shared" si="160"/>
        <v>0</v>
      </c>
      <c r="N207" s="169">
        <f t="shared" si="160"/>
        <v>0</v>
      </c>
      <c r="O207" s="169">
        <f t="shared" si="160"/>
        <v>0</v>
      </c>
      <c r="P207" s="169">
        <f t="shared" si="160"/>
        <v>0</v>
      </c>
      <c r="Q207" s="169">
        <f t="shared" si="160"/>
        <v>0</v>
      </c>
      <c r="R207" s="169">
        <f t="shared" si="160"/>
        <v>0</v>
      </c>
      <c r="S207" s="169">
        <f t="shared" si="160"/>
        <v>0</v>
      </c>
      <c r="T207" s="169">
        <f t="shared" si="161"/>
        <v>0</v>
      </c>
      <c r="U207" s="169">
        <f t="shared" si="161"/>
        <v>0</v>
      </c>
      <c r="V207" s="169">
        <f t="shared" si="161"/>
        <v>0</v>
      </c>
      <c r="W207" s="169">
        <f t="shared" si="161"/>
        <v>0</v>
      </c>
      <c r="X207" s="169">
        <f t="shared" si="161"/>
        <v>0</v>
      </c>
      <c r="Y207" s="169">
        <f t="shared" si="161"/>
        <v>0</v>
      </c>
      <c r="Z207" s="169">
        <f t="shared" si="161"/>
        <v>0</v>
      </c>
      <c r="AA207" s="169">
        <f t="shared" si="161"/>
        <v>0</v>
      </c>
      <c r="AB207" s="169">
        <f t="shared" si="161"/>
        <v>0</v>
      </c>
      <c r="AC207" s="169">
        <f t="shared" si="161"/>
        <v>0</v>
      </c>
      <c r="AD207" s="169">
        <f t="shared" si="162"/>
        <v>0</v>
      </c>
      <c r="AE207" s="169">
        <f t="shared" si="162"/>
        <v>0</v>
      </c>
      <c r="AF207" s="169">
        <f t="shared" si="162"/>
        <v>0</v>
      </c>
      <c r="AG207" s="169">
        <f t="shared" si="162"/>
        <v>0</v>
      </c>
      <c r="AH207" s="169">
        <f t="shared" si="162"/>
        <v>0</v>
      </c>
      <c r="AI207" s="169">
        <f t="shared" si="162"/>
        <v>0</v>
      </c>
      <c r="AJ207" s="169">
        <f t="shared" si="162"/>
        <v>0</v>
      </c>
      <c r="AK207" s="169">
        <f t="shared" si="162"/>
        <v>0</v>
      </c>
      <c r="AL207" s="169">
        <f t="shared" si="162"/>
        <v>0</v>
      </c>
      <c r="AM207" s="169">
        <f t="shared" si="162"/>
        <v>0</v>
      </c>
      <c r="AN207" s="169">
        <f t="shared" si="163"/>
        <v>0</v>
      </c>
      <c r="AO207" s="169">
        <f t="shared" si="163"/>
        <v>0</v>
      </c>
      <c r="AP207" s="169">
        <f t="shared" si="163"/>
        <v>0</v>
      </c>
      <c r="AQ207" s="169">
        <f t="shared" si="163"/>
        <v>0</v>
      </c>
      <c r="AR207" s="169">
        <f t="shared" si="163"/>
        <v>0</v>
      </c>
      <c r="AS207" s="169">
        <f t="shared" si="163"/>
        <v>0</v>
      </c>
      <c r="AT207" s="169">
        <f t="shared" si="163"/>
        <v>0</v>
      </c>
      <c r="AU207" s="169">
        <f t="shared" si="163"/>
        <v>0</v>
      </c>
      <c r="AV207" s="169">
        <f t="shared" si="163"/>
        <v>0</v>
      </c>
      <c r="AW207" s="169">
        <f t="shared" si="163"/>
        <v>0</v>
      </c>
      <c r="AX207" s="169">
        <f t="shared" si="164"/>
        <v>0</v>
      </c>
      <c r="AY207" s="169">
        <f t="shared" si="164"/>
        <v>0</v>
      </c>
      <c r="AZ207" s="169">
        <f t="shared" si="164"/>
        <v>0</v>
      </c>
      <c r="BA207" s="169">
        <f t="shared" si="164"/>
        <v>0</v>
      </c>
      <c r="BB207" s="169">
        <f t="shared" si="164"/>
        <v>0</v>
      </c>
      <c r="BC207" s="169">
        <f t="shared" si="164"/>
        <v>0</v>
      </c>
      <c r="BD207" s="169">
        <f t="shared" si="164"/>
        <v>0</v>
      </c>
      <c r="BE207" s="169">
        <f t="shared" si="164"/>
        <v>0</v>
      </c>
      <c r="BF207" s="169">
        <f t="shared" si="164"/>
        <v>0</v>
      </c>
      <c r="BG207" s="169">
        <f t="shared" si="164"/>
        <v>0</v>
      </c>
      <c r="BH207" s="169">
        <f t="shared" si="165"/>
        <v>0</v>
      </c>
      <c r="BI207" s="169">
        <f t="shared" si="165"/>
        <v>0</v>
      </c>
      <c r="BJ207" s="169">
        <f t="shared" si="165"/>
        <v>0</v>
      </c>
      <c r="BK207" s="169">
        <f t="shared" si="165"/>
        <v>0</v>
      </c>
      <c r="BL207" s="169">
        <f t="shared" si="165"/>
        <v>0</v>
      </c>
      <c r="BM207" s="169">
        <f t="shared" si="165"/>
        <v>0</v>
      </c>
      <c r="BN207" s="169">
        <f t="shared" si="165"/>
        <v>0</v>
      </c>
      <c r="BO207" s="169">
        <f t="shared" si="165"/>
        <v>0</v>
      </c>
      <c r="BP207" s="169">
        <f t="shared" si="165"/>
        <v>0</v>
      </c>
      <c r="BQ207" s="169">
        <f t="shared" si="165"/>
        <v>0</v>
      </c>
      <c r="BR207" s="169">
        <f t="shared" si="166"/>
        <v>0</v>
      </c>
      <c r="BS207" s="169">
        <f t="shared" si="166"/>
        <v>0</v>
      </c>
      <c r="BT207" s="169">
        <f t="shared" si="166"/>
        <v>0</v>
      </c>
      <c r="BU207" s="169">
        <f t="shared" si="166"/>
        <v>0</v>
      </c>
      <c r="BV207" s="169">
        <f t="shared" si="166"/>
        <v>0</v>
      </c>
      <c r="BW207" s="169">
        <f t="shared" si="166"/>
        <v>0</v>
      </c>
      <c r="BX207" s="169">
        <f t="shared" si="166"/>
        <v>0</v>
      </c>
      <c r="BY207" s="169">
        <f t="shared" si="166"/>
        <v>0</v>
      </c>
      <c r="BZ207" s="169">
        <f t="shared" si="166"/>
        <v>0</v>
      </c>
      <c r="CA207" s="169">
        <f t="shared" si="166"/>
        <v>3.3944307168781232E-2</v>
      </c>
      <c r="CB207" s="169">
        <f t="shared" si="167"/>
        <v>3.3944307168780892E-2</v>
      </c>
      <c r="CC207" s="169">
        <f t="shared" si="167"/>
        <v>3.3944307168780545E-2</v>
      </c>
      <c r="CD207" s="169">
        <f t="shared" si="167"/>
        <v>3.3944307168780212E-2</v>
      </c>
      <c r="CE207" s="169">
        <f t="shared" si="167"/>
        <v>3.3944307168779879E-2</v>
      </c>
      <c r="CF207" s="169">
        <f t="shared" si="167"/>
        <v>3.3944307168779532E-2</v>
      </c>
      <c r="CG207" s="169">
        <f t="shared" si="167"/>
        <v>3.3944307168779192E-2</v>
      </c>
      <c r="CH207" s="169">
        <f t="shared" si="167"/>
        <v>3.3944307168778859E-2</v>
      </c>
    </row>
    <row r="208" spans="3:86" s="36" customFormat="1" outlineLevel="1" x14ac:dyDescent="0.2">
      <c r="C208" s="38"/>
      <c r="E208" s="172"/>
      <c r="F208" s="61">
        <f>Ts_First_Fin_Yr-1+ROWS(F$139:F208)</f>
        <v>2093</v>
      </c>
      <c r="G208" s="160">
        <f t="shared" si="168"/>
        <v>15</v>
      </c>
      <c r="H208" s="171">
        <f t="shared" si="169"/>
        <v>0.5051236603771696</v>
      </c>
      <c r="I208" s="131">
        <f t="shared" si="170"/>
        <v>1E-14</v>
      </c>
      <c r="J208" s="169">
        <f t="shared" si="160"/>
        <v>0</v>
      </c>
      <c r="K208" s="169">
        <f t="shared" si="160"/>
        <v>0</v>
      </c>
      <c r="L208" s="169">
        <f t="shared" si="160"/>
        <v>0</v>
      </c>
      <c r="M208" s="169">
        <f t="shared" si="160"/>
        <v>0</v>
      </c>
      <c r="N208" s="169">
        <f t="shared" si="160"/>
        <v>0</v>
      </c>
      <c r="O208" s="169">
        <f t="shared" si="160"/>
        <v>0</v>
      </c>
      <c r="P208" s="169">
        <f t="shared" si="160"/>
        <v>0</v>
      </c>
      <c r="Q208" s="169">
        <f t="shared" si="160"/>
        <v>0</v>
      </c>
      <c r="R208" s="169">
        <f t="shared" si="160"/>
        <v>0</v>
      </c>
      <c r="S208" s="169">
        <f t="shared" si="160"/>
        <v>0</v>
      </c>
      <c r="T208" s="169">
        <f t="shared" si="161"/>
        <v>0</v>
      </c>
      <c r="U208" s="169">
        <f t="shared" si="161"/>
        <v>0</v>
      </c>
      <c r="V208" s="169">
        <f t="shared" si="161"/>
        <v>0</v>
      </c>
      <c r="W208" s="169">
        <f t="shared" si="161"/>
        <v>0</v>
      </c>
      <c r="X208" s="169">
        <f t="shared" si="161"/>
        <v>0</v>
      </c>
      <c r="Y208" s="169">
        <f t="shared" si="161"/>
        <v>0</v>
      </c>
      <c r="Z208" s="169">
        <f t="shared" si="161"/>
        <v>0</v>
      </c>
      <c r="AA208" s="169">
        <f t="shared" si="161"/>
        <v>0</v>
      </c>
      <c r="AB208" s="169">
        <f t="shared" si="161"/>
        <v>0</v>
      </c>
      <c r="AC208" s="169">
        <f t="shared" si="161"/>
        <v>0</v>
      </c>
      <c r="AD208" s="169">
        <f t="shared" si="162"/>
        <v>0</v>
      </c>
      <c r="AE208" s="169">
        <f t="shared" si="162"/>
        <v>0</v>
      </c>
      <c r="AF208" s="169">
        <f t="shared" si="162"/>
        <v>0</v>
      </c>
      <c r="AG208" s="169">
        <f t="shared" si="162"/>
        <v>0</v>
      </c>
      <c r="AH208" s="169">
        <f t="shared" si="162"/>
        <v>0</v>
      </c>
      <c r="AI208" s="169">
        <f t="shared" si="162"/>
        <v>0</v>
      </c>
      <c r="AJ208" s="169">
        <f t="shared" si="162"/>
        <v>0</v>
      </c>
      <c r="AK208" s="169">
        <f t="shared" si="162"/>
        <v>0</v>
      </c>
      <c r="AL208" s="169">
        <f t="shared" si="162"/>
        <v>0</v>
      </c>
      <c r="AM208" s="169">
        <f t="shared" si="162"/>
        <v>0</v>
      </c>
      <c r="AN208" s="169">
        <f t="shared" si="163"/>
        <v>0</v>
      </c>
      <c r="AO208" s="169">
        <f t="shared" si="163"/>
        <v>0</v>
      </c>
      <c r="AP208" s="169">
        <f t="shared" si="163"/>
        <v>0</v>
      </c>
      <c r="AQ208" s="169">
        <f t="shared" si="163"/>
        <v>0</v>
      </c>
      <c r="AR208" s="169">
        <f t="shared" si="163"/>
        <v>0</v>
      </c>
      <c r="AS208" s="169">
        <f t="shared" si="163"/>
        <v>0</v>
      </c>
      <c r="AT208" s="169">
        <f t="shared" si="163"/>
        <v>0</v>
      </c>
      <c r="AU208" s="169">
        <f t="shared" si="163"/>
        <v>0</v>
      </c>
      <c r="AV208" s="169">
        <f t="shared" si="163"/>
        <v>0</v>
      </c>
      <c r="AW208" s="169">
        <f t="shared" si="163"/>
        <v>0</v>
      </c>
      <c r="AX208" s="169">
        <f t="shared" si="164"/>
        <v>0</v>
      </c>
      <c r="AY208" s="169">
        <f t="shared" si="164"/>
        <v>0</v>
      </c>
      <c r="AZ208" s="169">
        <f t="shared" si="164"/>
        <v>0</v>
      </c>
      <c r="BA208" s="169">
        <f t="shared" si="164"/>
        <v>0</v>
      </c>
      <c r="BB208" s="169">
        <f t="shared" si="164"/>
        <v>0</v>
      </c>
      <c r="BC208" s="169">
        <f t="shared" si="164"/>
        <v>0</v>
      </c>
      <c r="BD208" s="169">
        <f t="shared" si="164"/>
        <v>0</v>
      </c>
      <c r="BE208" s="169">
        <f t="shared" si="164"/>
        <v>0</v>
      </c>
      <c r="BF208" s="169">
        <f t="shared" si="164"/>
        <v>0</v>
      </c>
      <c r="BG208" s="169">
        <f t="shared" si="164"/>
        <v>0</v>
      </c>
      <c r="BH208" s="169">
        <f t="shared" si="165"/>
        <v>0</v>
      </c>
      <c r="BI208" s="169">
        <f t="shared" si="165"/>
        <v>0</v>
      </c>
      <c r="BJ208" s="169">
        <f t="shared" si="165"/>
        <v>0</v>
      </c>
      <c r="BK208" s="169">
        <f t="shared" si="165"/>
        <v>0</v>
      </c>
      <c r="BL208" s="169">
        <f t="shared" si="165"/>
        <v>0</v>
      </c>
      <c r="BM208" s="169">
        <f t="shared" si="165"/>
        <v>0</v>
      </c>
      <c r="BN208" s="169">
        <f t="shared" si="165"/>
        <v>0</v>
      </c>
      <c r="BO208" s="169">
        <f t="shared" si="165"/>
        <v>0</v>
      </c>
      <c r="BP208" s="169">
        <f t="shared" si="165"/>
        <v>0</v>
      </c>
      <c r="BQ208" s="169">
        <f t="shared" si="165"/>
        <v>0</v>
      </c>
      <c r="BR208" s="169">
        <f t="shared" si="166"/>
        <v>0</v>
      </c>
      <c r="BS208" s="169">
        <f t="shared" si="166"/>
        <v>0</v>
      </c>
      <c r="BT208" s="169">
        <f t="shared" si="166"/>
        <v>0</v>
      </c>
      <c r="BU208" s="169">
        <f t="shared" si="166"/>
        <v>0</v>
      </c>
      <c r="BV208" s="169">
        <f t="shared" si="166"/>
        <v>0</v>
      </c>
      <c r="BW208" s="169">
        <f t="shared" si="166"/>
        <v>0</v>
      </c>
      <c r="BX208" s="169">
        <f t="shared" si="166"/>
        <v>0</v>
      </c>
      <c r="BY208" s="169">
        <f t="shared" si="166"/>
        <v>0</v>
      </c>
      <c r="BZ208" s="169">
        <f t="shared" si="166"/>
        <v>0</v>
      </c>
      <c r="CA208" s="169">
        <f t="shared" si="166"/>
        <v>0</v>
      </c>
      <c r="CB208" s="169">
        <f t="shared" si="167"/>
        <v>3.3701847831861365E-2</v>
      </c>
      <c r="CC208" s="169">
        <f t="shared" si="167"/>
        <v>3.3701847831861032E-2</v>
      </c>
      <c r="CD208" s="169">
        <f t="shared" si="167"/>
        <v>3.3701847831860685E-2</v>
      </c>
      <c r="CE208" s="169">
        <f t="shared" si="167"/>
        <v>3.3701847831860358E-2</v>
      </c>
      <c r="CF208" s="169">
        <f t="shared" si="167"/>
        <v>3.3701847831860018E-2</v>
      </c>
      <c r="CG208" s="169">
        <f t="shared" si="167"/>
        <v>3.3701847831859678E-2</v>
      </c>
      <c r="CH208" s="169">
        <f t="shared" si="167"/>
        <v>3.3701847831859338E-2</v>
      </c>
    </row>
    <row r="209" spans="2:86" s="36" customFormat="1" outlineLevel="1" x14ac:dyDescent="0.2">
      <c r="C209" s="38"/>
      <c r="E209" s="172"/>
      <c r="F209" s="61">
        <f>Ts_First_Fin_Yr-1+ROWS(F$139:F209)</f>
        <v>2094</v>
      </c>
      <c r="G209" s="160">
        <f t="shared" si="168"/>
        <v>15</v>
      </c>
      <c r="H209" s="171">
        <f t="shared" si="169"/>
        <v>0.49629827268301552</v>
      </c>
      <c r="I209" s="131">
        <f t="shared" si="170"/>
        <v>1E-14</v>
      </c>
      <c r="J209" s="169">
        <f t="shared" ref="J209:S215" si="171">IF($F209&gt;=J$9,0,IF(J$9&lt;=($F209+$G209),(1-$I209)^(J$9-$F209-1)*$I209/(1-(1-$I209)^$G209),0)*$H209)</f>
        <v>0</v>
      </c>
      <c r="K209" s="169">
        <f t="shared" si="171"/>
        <v>0</v>
      </c>
      <c r="L209" s="169">
        <f t="shared" si="171"/>
        <v>0</v>
      </c>
      <c r="M209" s="169">
        <f t="shared" si="171"/>
        <v>0</v>
      </c>
      <c r="N209" s="169">
        <f t="shared" si="171"/>
        <v>0</v>
      </c>
      <c r="O209" s="169">
        <f t="shared" si="171"/>
        <v>0</v>
      </c>
      <c r="P209" s="169">
        <f t="shared" si="171"/>
        <v>0</v>
      </c>
      <c r="Q209" s="169">
        <f t="shared" si="171"/>
        <v>0</v>
      </c>
      <c r="R209" s="169">
        <f t="shared" si="171"/>
        <v>0</v>
      </c>
      <c r="S209" s="169">
        <f t="shared" si="171"/>
        <v>0</v>
      </c>
      <c r="T209" s="169">
        <f t="shared" ref="T209:AC215" si="172">IF($F209&gt;=T$9,0,IF(T$9&lt;=($F209+$G209),(1-$I209)^(T$9-$F209-1)*$I209/(1-(1-$I209)^$G209),0)*$H209)</f>
        <v>0</v>
      </c>
      <c r="U209" s="169">
        <f t="shared" si="172"/>
        <v>0</v>
      </c>
      <c r="V209" s="169">
        <f t="shared" si="172"/>
        <v>0</v>
      </c>
      <c r="W209" s="169">
        <f t="shared" si="172"/>
        <v>0</v>
      </c>
      <c r="X209" s="169">
        <f t="shared" si="172"/>
        <v>0</v>
      </c>
      <c r="Y209" s="169">
        <f t="shared" si="172"/>
        <v>0</v>
      </c>
      <c r="Z209" s="169">
        <f t="shared" si="172"/>
        <v>0</v>
      </c>
      <c r="AA209" s="169">
        <f t="shared" si="172"/>
        <v>0</v>
      </c>
      <c r="AB209" s="169">
        <f t="shared" si="172"/>
        <v>0</v>
      </c>
      <c r="AC209" s="169">
        <f t="shared" si="172"/>
        <v>0</v>
      </c>
      <c r="AD209" s="169">
        <f t="shared" ref="AD209:AM215" si="173">IF($F209&gt;=AD$9,0,IF(AD$9&lt;=($F209+$G209),(1-$I209)^(AD$9-$F209-1)*$I209/(1-(1-$I209)^$G209),0)*$H209)</f>
        <v>0</v>
      </c>
      <c r="AE209" s="169">
        <f t="shared" si="173"/>
        <v>0</v>
      </c>
      <c r="AF209" s="169">
        <f t="shared" si="173"/>
        <v>0</v>
      </c>
      <c r="AG209" s="169">
        <f t="shared" si="173"/>
        <v>0</v>
      </c>
      <c r="AH209" s="169">
        <f t="shared" si="173"/>
        <v>0</v>
      </c>
      <c r="AI209" s="169">
        <f t="shared" si="173"/>
        <v>0</v>
      </c>
      <c r="AJ209" s="169">
        <f t="shared" si="173"/>
        <v>0</v>
      </c>
      <c r="AK209" s="169">
        <f t="shared" si="173"/>
        <v>0</v>
      </c>
      <c r="AL209" s="169">
        <f t="shared" si="173"/>
        <v>0</v>
      </c>
      <c r="AM209" s="169">
        <f t="shared" si="173"/>
        <v>0</v>
      </c>
      <c r="AN209" s="169">
        <f t="shared" ref="AN209:AW215" si="174">IF($F209&gt;=AN$9,0,IF(AN$9&lt;=($F209+$G209),(1-$I209)^(AN$9-$F209-1)*$I209/(1-(1-$I209)^$G209),0)*$H209)</f>
        <v>0</v>
      </c>
      <c r="AO209" s="169">
        <f t="shared" si="174"/>
        <v>0</v>
      </c>
      <c r="AP209" s="169">
        <f t="shared" si="174"/>
        <v>0</v>
      </c>
      <c r="AQ209" s="169">
        <f t="shared" si="174"/>
        <v>0</v>
      </c>
      <c r="AR209" s="169">
        <f t="shared" si="174"/>
        <v>0</v>
      </c>
      <c r="AS209" s="169">
        <f t="shared" si="174"/>
        <v>0</v>
      </c>
      <c r="AT209" s="169">
        <f t="shared" si="174"/>
        <v>0</v>
      </c>
      <c r="AU209" s="169">
        <f t="shared" si="174"/>
        <v>0</v>
      </c>
      <c r="AV209" s="169">
        <f t="shared" si="174"/>
        <v>0</v>
      </c>
      <c r="AW209" s="169">
        <f t="shared" si="174"/>
        <v>0</v>
      </c>
      <c r="AX209" s="169">
        <f t="shared" ref="AX209:BG215" si="175">IF($F209&gt;=AX$9,0,IF(AX$9&lt;=($F209+$G209),(1-$I209)^(AX$9-$F209-1)*$I209/(1-(1-$I209)^$G209),0)*$H209)</f>
        <v>0</v>
      </c>
      <c r="AY209" s="169">
        <f t="shared" si="175"/>
        <v>0</v>
      </c>
      <c r="AZ209" s="169">
        <f t="shared" si="175"/>
        <v>0</v>
      </c>
      <c r="BA209" s="169">
        <f t="shared" si="175"/>
        <v>0</v>
      </c>
      <c r="BB209" s="169">
        <f t="shared" si="175"/>
        <v>0</v>
      </c>
      <c r="BC209" s="169">
        <f t="shared" si="175"/>
        <v>0</v>
      </c>
      <c r="BD209" s="169">
        <f t="shared" si="175"/>
        <v>0</v>
      </c>
      <c r="BE209" s="169">
        <f t="shared" si="175"/>
        <v>0</v>
      </c>
      <c r="BF209" s="169">
        <f t="shared" si="175"/>
        <v>0</v>
      </c>
      <c r="BG209" s="169">
        <f t="shared" si="175"/>
        <v>0</v>
      </c>
      <c r="BH209" s="169">
        <f t="shared" ref="BH209:BQ215" si="176">IF($F209&gt;=BH$9,0,IF(BH$9&lt;=($F209+$G209),(1-$I209)^(BH$9-$F209-1)*$I209/(1-(1-$I209)^$G209),0)*$H209)</f>
        <v>0</v>
      </c>
      <c r="BI209" s="169">
        <f t="shared" si="176"/>
        <v>0</v>
      </c>
      <c r="BJ209" s="169">
        <f t="shared" si="176"/>
        <v>0</v>
      </c>
      <c r="BK209" s="169">
        <f t="shared" si="176"/>
        <v>0</v>
      </c>
      <c r="BL209" s="169">
        <f t="shared" si="176"/>
        <v>0</v>
      </c>
      <c r="BM209" s="169">
        <f t="shared" si="176"/>
        <v>0</v>
      </c>
      <c r="BN209" s="169">
        <f t="shared" si="176"/>
        <v>0</v>
      </c>
      <c r="BO209" s="169">
        <f t="shared" si="176"/>
        <v>0</v>
      </c>
      <c r="BP209" s="169">
        <f t="shared" si="176"/>
        <v>0</v>
      </c>
      <c r="BQ209" s="169">
        <f t="shared" si="176"/>
        <v>0</v>
      </c>
      <c r="BR209" s="169">
        <f t="shared" ref="BR209:CA215" si="177">IF($F209&gt;=BR$9,0,IF(BR$9&lt;=($F209+$G209),(1-$I209)^(BR$9-$F209-1)*$I209/(1-(1-$I209)^$G209),0)*$H209)</f>
        <v>0</v>
      </c>
      <c r="BS209" s="169">
        <f t="shared" si="177"/>
        <v>0</v>
      </c>
      <c r="BT209" s="169">
        <f t="shared" si="177"/>
        <v>0</v>
      </c>
      <c r="BU209" s="169">
        <f t="shared" si="177"/>
        <v>0</v>
      </c>
      <c r="BV209" s="169">
        <f t="shared" si="177"/>
        <v>0</v>
      </c>
      <c r="BW209" s="169">
        <f t="shared" si="177"/>
        <v>0</v>
      </c>
      <c r="BX209" s="169">
        <f t="shared" si="177"/>
        <v>0</v>
      </c>
      <c r="BY209" s="169">
        <f t="shared" si="177"/>
        <v>0</v>
      </c>
      <c r="BZ209" s="169">
        <f t="shared" si="177"/>
        <v>0</v>
      </c>
      <c r="CA209" s="169">
        <f t="shared" si="177"/>
        <v>0</v>
      </c>
      <c r="CB209" s="169">
        <f t="shared" ref="CB209:CH215" si="178">IF($F209&gt;=CB$9,0,IF(CB$9&lt;=($F209+$G209),(1-$I209)^(CB$9-$F209-1)*$I209/(1-(1-$I209)^$G209),0)*$H209)</f>
        <v>0</v>
      </c>
      <c r="CC209" s="169">
        <f t="shared" si="178"/>
        <v>3.3113018013627399E-2</v>
      </c>
      <c r="CD209" s="169">
        <f t="shared" si="178"/>
        <v>3.3113018013627073E-2</v>
      </c>
      <c r="CE209" s="169">
        <f t="shared" si="178"/>
        <v>3.3113018013626733E-2</v>
      </c>
      <c r="CF209" s="169">
        <f t="shared" si="178"/>
        <v>3.3113018013626414E-2</v>
      </c>
      <c r="CG209" s="169">
        <f t="shared" si="178"/>
        <v>3.311301801362608E-2</v>
      </c>
      <c r="CH209" s="169">
        <f t="shared" si="178"/>
        <v>3.311301801362574E-2</v>
      </c>
    </row>
    <row r="210" spans="2:86" s="36" customFormat="1" outlineLevel="1" x14ac:dyDescent="0.2">
      <c r="C210" s="38"/>
      <c r="E210" s="172"/>
      <c r="F210" s="61">
        <f>Ts_First_Fin_Yr-1+ROWS(F$139:F210)</f>
        <v>2095</v>
      </c>
      <c r="G210" s="160">
        <f t="shared" si="168"/>
        <v>15</v>
      </c>
      <c r="H210" s="171">
        <f t="shared" si="169"/>
        <v>0.48747288498886149</v>
      </c>
      <c r="I210" s="131">
        <f t="shared" si="170"/>
        <v>1E-14</v>
      </c>
      <c r="J210" s="169">
        <f t="shared" si="171"/>
        <v>0</v>
      </c>
      <c r="K210" s="169">
        <f t="shared" si="171"/>
        <v>0</v>
      </c>
      <c r="L210" s="169">
        <f t="shared" si="171"/>
        <v>0</v>
      </c>
      <c r="M210" s="169">
        <f t="shared" si="171"/>
        <v>0</v>
      </c>
      <c r="N210" s="169">
        <f t="shared" si="171"/>
        <v>0</v>
      </c>
      <c r="O210" s="169">
        <f t="shared" si="171"/>
        <v>0</v>
      </c>
      <c r="P210" s="169">
        <f t="shared" si="171"/>
        <v>0</v>
      </c>
      <c r="Q210" s="169">
        <f t="shared" si="171"/>
        <v>0</v>
      </c>
      <c r="R210" s="169">
        <f t="shared" si="171"/>
        <v>0</v>
      </c>
      <c r="S210" s="169">
        <f t="shared" si="171"/>
        <v>0</v>
      </c>
      <c r="T210" s="169">
        <f t="shared" si="172"/>
        <v>0</v>
      </c>
      <c r="U210" s="169">
        <f t="shared" si="172"/>
        <v>0</v>
      </c>
      <c r="V210" s="169">
        <f t="shared" si="172"/>
        <v>0</v>
      </c>
      <c r="W210" s="169">
        <f t="shared" si="172"/>
        <v>0</v>
      </c>
      <c r="X210" s="169">
        <f t="shared" si="172"/>
        <v>0</v>
      </c>
      <c r="Y210" s="169">
        <f t="shared" si="172"/>
        <v>0</v>
      </c>
      <c r="Z210" s="169">
        <f t="shared" si="172"/>
        <v>0</v>
      </c>
      <c r="AA210" s="169">
        <f t="shared" si="172"/>
        <v>0</v>
      </c>
      <c r="AB210" s="169">
        <f t="shared" si="172"/>
        <v>0</v>
      </c>
      <c r="AC210" s="169">
        <f t="shared" si="172"/>
        <v>0</v>
      </c>
      <c r="AD210" s="169">
        <f t="shared" si="173"/>
        <v>0</v>
      </c>
      <c r="AE210" s="169">
        <f t="shared" si="173"/>
        <v>0</v>
      </c>
      <c r="AF210" s="169">
        <f t="shared" si="173"/>
        <v>0</v>
      </c>
      <c r="AG210" s="169">
        <f t="shared" si="173"/>
        <v>0</v>
      </c>
      <c r="AH210" s="169">
        <f t="shared" si="173"/>
        <v>0</v>
      </c>
      <c r="AI210" s="169">
        <f t="shared" si="173"/>
        <v>0</v>
      </c>
      <c r="AJ210" s="169">
        <f t="shared" si="173"/>
        <v>0</v>
      </c>
      <c r="AK210" s="169">
        <f t="shared" si="173"/>
        <v>0</v>
      </c>
      <c r="AL210" s="169">
        <f t="shared" si="173"/>
        <v>0</v>
      </c>
      <c r="AM210" s="169">
        <f t="shared" si="173"/>
        <v>0</v>
      </c>
      <c r="AN210" s="169">
        <f t="shared" si="174"/>
        <v>0</v>
      </c>
      <c r="AO210" s="169">
        <f t="shared" si="174"/>
        <v>0</v>
      </c>
      <c r="AP210" s="169">
        <f t="shared" si="174"/>
        <v>0</v>
      </c>
      <c r="AQ210" s="169">
        <f t="shared" si="174"/>
        <v>0</v>
      </c>
      <c r="AR210" s="169">
        <f t="shared" si="174"/>
        <v>0</v>
      </c>
      <c r="AS210" s="169">
        <f t="shared" si="174"/>
        <v>0</v>
      </c>
      <c r="AT210" s="169">
        <f t="shared" si="174"/>
        <v>0</v>
      </c>
      <c r="AU210" s="169">
        <f t="shared" si="174"/>
        <v>0</v>
      </c>
      <c r="AV210" s="169">
        <f t="shared" si="174"/>
        <v>0</v>
      </c>
      <c r="AW210" s="169">
        <f t="shared" si="174"/>
        <v>0</v>
      </c>
      <c r="AX210" s="169">
        <f t="shared" si="175"/>
        <v>0</v>
      </c>
      <c r="AY210" s="169">
        <f t="shared" si="175"/>
        <v>0</v>
      </c>
      <c r="AZ210" s="169">
        <f t="shared" si="175"/>
        <v>0</v>
      </c>
      <c r="BA210" s="169">
        <f t="shared" si="175"/>
        <v>0</v>
      </c>
      <c r="BB210" s="169">
        <f t="shared" si="175"/>
        <v>0</v>
      </c>
      <c r="BC210" s="169">
        <f t="shared" si="175"/>
        <v>0</v>
      </c>
      <c r="BD210" s="169">
        <f t="shared" si="175"/>
        <v>0</v>
      </c>
      <c r="BE210" s="169">
        <f t="shared" si="175"/>
        <v>0</v>
      </c>
      <c r="BF210" s="169">
        <f t="shared" si="175"/>
        <v>0</v>
      </c>
      <c r="BG210" s="169">
        <f t="shared" si="175"/>
        <v>0</v>
      </c>
      <c r="BH210" s="169">
        <f t="shared" si="176"/>
        <v>0</v>
      </c>
      <c r="BI210" s="169">
        <f t="shared" si="176"/>
        <v>0</v>
      </c>
      <c r="BJ210" s="169">
        <f t="shared" si="176"/>
        <v>0</v>
      </c>
      <c r="BK210" s="169">
        <f t="shared" si="176"/>
        <v>0</v>
      </c>
      <c r="BL210" s="169">
        <f t="shared" si="176"/>
        <v>0</v>
      </c>
      <c r="BM210" s="169">
        <f t="shared" si="176"/>
        <v>0</v>
      </c>
      <c r="BN210" s="169">
        <f t="shared" si="176"/>
        <v>0</v>
      </c>
      <c r="BO210" s="169">
        <f t="shared" si="176"/>
        <v>0</v>
      </c>
      <c r="BP210" s="169">
        <f t="shared" si="176"/>
        <v>0</v>
      </c>
      <c r="BQ210" s="169">
        <f t="shared" si="176"/>
        <v>0</v>
      </c>
      <c r="BR210" s="169">
        <f t="shared" si="177"/>
        <v>0</v>
      </c>
      <c r="BS210" s="169">
        <f t="shared" si="177"/>
        <v>0</v>
      </c>
      <c r="BT210" s="169">
        <f t="shared" si="177"/>
        <v>0</v>
      </c>
      <c r="BU210" s="169">
        <f t="shared" si="177"/>
        <v>0</v>
      </c>
      <c r="BV210" s="169">
        <f t="shared" si="177"/>
        <v>0</v>
      </c>
      <c r="BW210" s="169">
        <f t="shared" si="177"/>
        <v>0</v>
      </c>
      <c r="BX210" s="169">
        <f t="shared" si="177"/>
        <v>0</v>
      </c>
      <c r="BY210" s="169">
        <f t="shared" si="177"/>
        <v>0</v>
      </c>
      <c r="BZ210" s="169">
        <f t="shared" si="177"/>
        <v>0</v>
      </c>
      <c r="CA210" s="169">
        <f t="shared" si="177"/>
        <v>0</v>
      </c>
      <c r="CB210" s="169">
        <f t="shared" si="178"/>
        <v>0</v>
      </c>
      <c r="CC210" s="169">
        <f t="shared" si="178"/>
        <v>0</v>
      </c>
      <c r="CD210" s="169">
        <f t="shared" si="178"/>
        <v>3.252418819539344E-2</v>
      </c>
      <c r="CE210" s="169">
        <f t="shared" si="178"/>
        <v>3.2524188195393121E-2</v>
      </c>
      <c r="CF210" s="169">
        <f t="shared" si="178"/>
        <v>3.2524188195392788E-2</v>
      </c>
      <c r="CG210" s="169">
        <f t="shared" si="178"/>
        <v>3.2524188195392469E-2</v>
      </c>
      <c r="CH210" s="169">
        <f t="shared" si="178"/>
        <v>3.2524188195392142E-2</v>
      </c>
    </row>
    <row r="211" spans="2:86" s="36" customFormat="1" outlineLevel="1" x14ac:dyDescent="0.2">
      <c r="C211" s="38"/>
      <c r="E211" s="172"/>
      <c r="F211" s="61">
        <f>Ts_First_Fin_Yr-1+ROWS(F$139:F211)</f>
        <v>2096</v>
      </c>
      <c r="G211" s="160">
        <f t="shared" si="168"/>
        <v>15</v>
      </c>
      <c r="H211" s="171">
        <f t="shared" si="169"/>
        <v>0.47968577819990205</v>
      </c>
      <c r="I211" s="131">
        <f t="shared" si="170"/>
        <v>1E-14</v>
      </c>
      <c r="J211" s="169">
        <f t="shared" si="171"/>
        <v>0</v>
      </c>
      <c r="K211" s="169">
        <f t="shared" si="171"/>
        <v>0</v>
      </c>
      <c r="L211" s="169">
        <f t="shared" si="171"/>
        <v>0</v>
      </c>
      <c r="M211" s="169">
        <f t="shared" si="171"/>
        <v>0</v>
      </c>
      <c r="N211" s="169">
        <f t="shared" si="171"/>
        <v>0</v>
      </c>
      <c r="O211" s="169">
        <f t="shared" si="171"/>
        <v>0</v>
      </c>
      <c r="P211" s="169">
        <f t="shared" si="171"/>
        <v>0</v>
      </c>
      <c r="Q211" s="169">
        <f t="shared" si="171"/>
        <v>0</v>
      </c>
      <c r="R211" s="169">
        <f t="shared" si="171"/>
        <v>0</v>
      </c>
      <c r="S211" s="169">
        <f t="shared" si="171"/>
        <v>0</v>
      </c>
      <c r="T211" s="169">
        <f t="shared" si="172"/>
        <v>0</v>
      </c>
      <c r="U211" s="169">
        <f t="shared" si="172"/>
        <v>0</v>
      </c>
      <c r="V211" s="169">
        <f t="shared" si="172"/>
        <v>0</v>
      </c>
      <c r="W211" s="169">
        <f t="shared" si="172"/>
        <v>0</v>
      </c>
      <c r="X211" s="169">
        <f t="shared" si="172"/>
        <v>0</v>
      </c>
      <c r="Y211" s="169">
        <f t="shared" si="172"/>
        <v>0</v>
      </c>
      <c r="Z211" s="169">
        <f t="shared" si="172"/>
        <v>0</v>
      </c>
      <c r="AA211" s="169">
        <f t="shared" si="172"/>
        <v>0</v>
      </c>
      <c r="AB211" s="169">
        <f t="shared" si="172"/>
        <v>0</v>
      </c>
      <c r="AC211" s="169">
        <f t="shared" si="172"/>
        <v>0</v>
      </c>
      <c r="AD211" s="169">
        <f t="shared" si="173"/>
        <v>0</v>
      </c>
      <c r="AE211" s="169">
        <f t="shared" si="173"/>
        <v>0</v>
      </c>
      <c r="AF211" s="169">
        <f t="shared" si="173"/>
        <v>0</v>
      </c>
      <c r="AG211" s="169">
        <f t="shared" si="173"/>
        <v>0</v>
      </c>
      <c r="AH211" s="169">
        <f t="shared" si="173"/>
        <v>0</v>
      </c>
      <c r="AI211" s="169">
        <f t="shared" si="173"/>
        <v>0</v>
      </c>
      <c r="AJ211" s="169">
        <f t="shared" si="173"/>
        <v>0</v>
      </c>
      <c r="AK211" s="169">
        <f t="shared" si="173"/>
        <v>0</v>
      </c>
      <c r="AL211" s="169">
        <f t="shared" si="173"/>
        <v>0</v>
      </c>
      <c r="AM211" s="169">
        <f t="shared" si="173"/>
        <v>0</v>
      </c>
      <c r="AN211" s="169">
        <f t="shared" si="174"/>
        <v>0</v>
      </c>
      <c r="AO211" s="169">
        <f t="shared" si="174"/>
        <v>0</v>
      </c>
      <c r="AP211" s="169">
        <f t="shared" si="174"/>
        <v>0</v>
      </c>
      <c r="AQ211" s="169">
        <f t="shared" si="174"/>
        <v>0</v>
      </c>
      <c r="AR211" s="169">
        <f t="shared" si="174"/>
        <v>0</v>
      </c>
      <c r="AS211" s="169">
        <f t="shared" si="174"/>
        <v>0</v>
      </c>
      <c r="AT211" s="169">
        <f t="shared" si="174"/>
        <v>0</v>
      </c>
      <c r="AU211" s="169">
        <f t="shared" si="174"/>
        <v>0</v>
      </c>
      <c r="AV211" s="169">
        <f t="shared" si="174"/>
        <v>0</v>
      </c>
      <c r="AW211" s="169">
        <f t="shared" si="174"/>
        <v>0</v>
      </c>
      <c r="AX211" s="169">
        <f t="shared" si="175"/>
        <v>0</v>
      </c>
      <c r="AY211" s="169">
        <f t="shared" si="175"/>
        <v>0</v>
      </c>
      <c r="AZ211" s="169">
        <f t="shared" si="175"/>
        <v>0</v>
      </c>
      <c r="BA211" s="169">
        <f t="shared" si="175"/>
        <v>0</v>
      </c>
      <c r="BB211" s="169">
        <f t="shared" si="175"/>
        <v>0</v>
      </c>
      <c r="BC211" s="169">
        <f t="shared" si="175"/>
        <v>0</v>
      </c>
      <c r="BD211" s="169">
        <f t="shared" si="175"/>
        <v>0</v>
      </c>
      <c r="BE211" s="169">
        <f t="shared" si="175"/>
        <v>0</v>
      </c>
      <c r="BF211" s="169">
        <f t="shared" si="175"/>
        <v>0</v>
      </c>
      <c r="BG211" s="169">
        <f t="shared" si="175"/>
        <v>0</v>
      </c>
      <c r="BH211" s="169">
        <f t="shared" si="176"/>
        <v>0</v>
      </c>
      <c r="BI211" s="169">
        <f t="shared" si="176"/>
        <v>0</v>
      </c>
      <c r="BJ211" s="169">
        <f t="shared" si="176"/>
        <v>0</v>
      </c>
      <c r="BK211" s="169">
        <f t="shared" si="176"/>
        <v>0</v>
      </c>
      <c r="BL211" s="169">
        <f t="shared" si="176"/>
        <v>0</v>
      </c>
      <c r="BM211" s="169">
        <f t="shared" si="176"/>
        <v>0</v>
      </c>
      <c r="BN211" s="169">
        <f t="shared" si="176"/>
        <v>0</v>
      </c>
      <c r="BO211" s="169">
        <f t="shared" si="176"/>
        <v>0</v>
      </c>
      <c r="BP211" s="169">
        <f t="shared" si="176"/>
        <v>0</v>
      </c>
      <c r="BQ211" s="169">
        <f t="shared" si="176"/>
        <v>0</v>
      </c>
      <c r="BR211" s="169">
        <f t="shared" si="177"/>
        <v>0</v>
      </c>
      <c r="BS211" s="169">
        <f t="shared" si="177"/>
        <v>0</v>
      </c>
      <c r="BT211" s="169">
        <f t="shared" si="177"/>
        <v>0</v>
      </c>
      <c r="BU211" s="169">
        <f t="shared" si="177"/>
        <v>0</v>
      </c>
      <c r="BV211" s="169">
        <f t="shared" si="177"/>
        <v>0</v>
      </c>
      <c r="BW211" s="169">
        <f t="shared" si="177"/>
        <v>0</v>
      </c>
      <c r="BX211" s="169">
        <f t="shared" si="177"/>
        <v>0</v>
      </c>
      <c r="BY211" s="169">
        <f t="shared" si="177"/>
        <v>0</v>
      </c>
      <c r="BZ211" s="169">
        <f t="shared" si="177"/>
        <v>0</v>
      </c>
      <c r="CA211" s="169">
        <f t="shared" si="177"/>
        <v>0</v>
      </c>
      <c r="CB211" s="169">
        <f t="shared" si="178"/>
        <v>0</v>
      </c>
      <c r="CC211" s="169">
        <f t="shared" si="178"/>
        <v>0</v>
      </c>
      <c r="CD211" s="169">
        <f t="shared" si="178"/>
        <v>0</v>
      </c>
      <c r="CE211" s="169">
        <f t="shared" si="178"/>
        <v>3.2004632473422299E-2</v>
      </c>
      <c r="CF211" s="169">
        <f t="shared" si="178"/>
        <v>3.200463247342198E-2</v>
      </c>
      <c r="CG211" s="169">
        <f t="shared" si="178"/>
        <v>3.2004632473421654E-2</v>
      </c>
      <c r="CH211" s="169">
        <f t="shared" si="178"/>
        <v>3.2004632473421342E-2</v>
      </c>
    </row>
    <row r="212" spans="2:86" s="36" customFormat="1" outlineLevel="1" x14ac:dyDescent="0.2">
      <c r="C212" s="38"/>
      <c r="E212" s="172"/>
      <c r="F212" s="61">
        <f>Ts_First_Fin_Yr-1+ROWS(F$139:F212)</f>
        <v>2097</v>
      </c>
      <c r="G212" s="160">
        <f t="shared" si="168"/>
        <v>15</v>
      </c>
      <c r="H212" s="171">
        <f t="shared" si="169"/>
        <v>0.4744943736739291</v>
      </c>
      <c r="I212" s="131">
        <f t="shared" si="170"/>
        <v>1E-14</v>
      </c>
      <c r="J212" s="169">
        <f t="shared" si="171"/>
        <v>0</v>
      </c>
      <c r="K212" s="169">
        <f t="shared" si="171"/>
        <v>0</v>
      </c>
      <c r="L212" s="169">
        <f t="shared" si="171"/>
        <v>0</v>
      </c>
      <c r="M212" s="169">
        <f t="shared" si="171"/>
        <v>0</v>
      </c>
      <c r="N212" s="169">
        <f t="shared" si="171"/>
        <v>0</v>
      </c>
      <c r="O212" s="169">
        <f t="shared" si="171"/>
        <v>0</v>
      </c>
      <c r="P212" s="169">
        <f t="shared" si="171"/>
        <v>0</v>
      </c>
      <c r="Q212" s="169">
        <f t="shared" si="171"/>
        <v>0</v>
      </c>
      <c r="R212" s="169">
        <f t="shared" si="171"/>
        <v>0</v>
      </c>
      <c r="S212" s="169">
        <f t="shared" si="171"/>
        <v>0</v>
      </c>
      <c r="T212" s="169">
        <f t="shared" si="172"/>
        <v>0</v>
      </c>
      <c r="U212" s="169">
        <f t="shared" si="172"/>
        <v>0</v>
      </c>
      <c r="V212" s="169">
        <f t="shared" si="172"/>
        <v>0</v>
      </c>
      <c r="W212" s="169">
        <f t="shared" si="172"/>
        <v>0</v>
      </c>
      <c r="X212" s="169">
        <f t="shared" si="172"/>
        <v>0</v>
      </c>
      <c r="Y212" s="169">
        <f t="shared" si="172"/>
        <v>0</v>
      </c>
      <c r="Z212" s="169">
        <f t="shared" si="172"/>
        <v>0</v>
      </c>
      <c r="AA212" s="169">
        <f t="shared" si="172"/>
        <v>0</v>
      </c>
      <c r="AB212" s="169">
        <f t="shared" si="172"/>
        <v>0</v>
      </c>
      <c r="AC212" s="169">
        <f t="shared" si="172"/>
        <v>0</v>
      </c>
      <c r="AD212" s="169">
        <f t="shared" si="173"/>
        <v>0</v>
      </c>
      <c r="AE212" s="169">
        <f t="shared" si="173"/>
        <v>0</v>
      </c>
      <c r="AF212" s="169">
        <f t="shared" si="173"/>
        <v>0</v>
      </c>
      <c r="AG212" s="169">
        <f t="shared" si="173"/>
        <v>0</v>
      </c>
      <c r="AH212" s="169">
        <f t="shared" si="173"/>
        <v>0</v>
      </c>
      <c r="AI212" s="169">
        <f t="shared" si="173"/>
        <v>0</v>
      </c>
      <c r="AJ212" s="169">
        <f t="shared" si="173"/>
        <v>0</v>
      </c>
      <c r="AK212" s="169">
        <f t="shared" si="173"/>
        <v>0</v>
      </c>
      <c r="AL212" s="169">
        <f t="shared" si="173"/>
        <v>0</v>
      </c>
      <c r="AM212" s="169">
        <f t="shared" si="173"/>
        <v>0</v>
      </c>
      <c r="AN212" s="169">
        <f t="shared" si="174"/>
        <v>0</v>
      </c>
      <c r="AO212" s="169">
        <f t="shared" si="174"/>
        <v>0</v>
      </c>
      <c r="AP212" s="169">
        <f t="shared" si="174"/>
        <v>0</v>
      </c>
      <c r="AQ212" s="169">
        <f t="shared" si="174"/>
        <v>0</v>
      </c>
      <c r="AR212" s="169">
        <f t="shared" si="174"/>
        <v>0</v>
      </c>
      <c r="AS212" s="169">
        <f t="shared" si="174"/>
        <v>0</v>
      </c>
      <c r="AT212" s="169">
        <f t="shared" si="174"/>
        <v>0</v>
      </c>
      <c r="AU212" s="169">
        <f t="shared" si="174"/>
        <v>0</v>
      </c>
      <c r="AV212" s="169">
        <f t="shared" si="174"/>
        <v>0</v>
      </c>
      <c r="AW212" s="169">
        <f t="shared" si="174"/>
        <v>0</v>
      </c>
      <c r="AX212" s="169">
        <f t="shared" si="175"/>
        <v>0</v>
      </c>
      <c r="AY212" s="169">
        <f t="shared" si="175"/>
        <v>0</v>
      </c>
      <c r="AZ212" s="169">
        <f t="shared" si="175"/>
        <v>0</v>
      </c>
      <c r="BA212" s="169">
        <f t="shared" si="175"/>
        <v>0</v>
      </c>
      <c r="BB212" s="169">
        <f t="shared" si="175"/>
        <v>0</v>
      </c>
      <c r="BC212" s="169">
        <f t="shared" si="175"/>
        <v>0</v>
      </c>
      <c r="BD212" s="169">
        <f t="shared" si="175"/>
        <v>0</v>
      </c>
      <c r="BE212" s="169">
        <f t="shared" si="175"/>
        <v>0</v>
      </c>
      <c r="BF212" s="169">
        <f t="shared" si="175"/>
        <v>0</v>
      </c>
      <c r="BG212" s="169">
        <f t="shared" si="175"/>
        <v>0</v>
      </c>
      <c r="BH212" s="169">
        <f t="shared" si="176"/>
        <v>0</v>
      </c>
      <c r="BI212" s="169">
        <f t="shared" si="176"/>
        <v>0</v>
      </c>
      <c r="BJ212" s="169">
        <f t="shared" si="176"/>
        <v>0</v>
      </c>
      <c r="BK212" s="169">
        <f t="shared" si="176"/>
        <v>0</v>
      </c>
      <c r="BL212" s="169">
        <f t="shared" si="176"/>
        <v>0</v>
      </c>
      <c r="BM212" s="169">
        <f t="shared" si="176"/>
        <v>0</v>
      </c>
      <c r="BN212" s="169">
        <f t="shared" si="176"/>
        <v>0</v>
      </c>
      <c r="BO212" s="169">
        <f t="shared" si="176"/>
        <v>0</v>
      </c>
      <c r="BP212" s="169">
        <f t="shared" si="176"/>
        <v>0</v>
      </c>
      <c r="BQ212" s="169">
        <f t="shared" si="176"/>
        <v>0</v>
      </c>
      <c r="BR212" s="169">
        <f t="shared" si="177"/>
        <v>0</v>
      </c>
      <c r="BS212" s="169">
        <f t="shared" si="177"/>
        <v>0</v>
      </c>
      <c r="BT212" s="169">
        <f t="shared" si="177"/>
        <v>0</v>
      </c>
      <c r="BU212" s="169">
        <f t="shared" si="177"/>
        <v>0</v>
      </c>
      <c r="BV212" s="169">
        <f t="shared" si="177"/>
        <v>0</v>
      </c>
      <c r="BW212" s="169">
        <f t="shared" si="177"/>
        <v>0</v>
      </c>
      <c r="BX212" s="169">
        <f t="shared" si="177"/>
        <v>0</v>
      </c>
      <c r="BY212" s="169">
        <f t="shared" si="177"/>
        <v>0</v>
      </c>
      <c r="BZ212" s="169">
        <f t="shared" si="177"/>
        <v>0</v>
      </c>
      <c r="CA212" s="169">
        <f t="shared" si="177"/>
        <v>0</v>
      </c>
      <c r="CB212" s="169">
        <f t="shared" si="178"/>
        <v>0</v>
      </c>
      <c r="CC212" s="169">
        <f t="shared" si="178"/>
        <v>0</v>
      </c>
      <c r="CD212" s="169">
        <f t="shared" si="178"/>
        <v>0</v>
      </c>
      <c r="CE212" s="169">
        <f t="shared" si="178"/>
        <v>0</v>
      </c>
      <c r="CF212" s="169">
        <f t="shared" si="178"/>
        <v>3.1658261992108208E-2</v>
      </c>
      <c r="CG212" s="169">
        <f t="shared" si="178"/>
        <v>3.1658261992107896E-2</v>
      </c>
      <c r="CH212" s="169">
        <f t="shared" si="178"/>
        <v>3.165826199210757E-2</v>
      </c>
    </row>
    <row r="213" spans="2:86" s="36" customFormat="1" outlineLevel="1" x14ac:dyDescent="0.2">
      <c r="C213" s="38"/>
      <c r="E213" s="172"/>
      <c r="F213" s="61">
        <f>Ts_First_Fin_Yr-1+ROWS(F$139:F213)</f>
        <v>2098</v>
      </c>
      <c r="G213" s="160">
        <f t="shared" si="168"/>
        <v>15</v>
      </c>
      <c r="H213" s="171">
        <f t="shared" si="169"/>
        <v>0.46359242416938584</v>
      </c>
      <c r="I213" s="131">
        <f t="shared" si="170"/>
        <v>1E-14</v>
      </c>
      <c r="J213" s="169">
        <f t="shared" si="171"/>
        <v>0</v>
      </c>
      <c r="K213" s="169">
        <f t="shared" si="171"/>
        <v>0</v>
      </c>
      <c r="L213" s="169">
        <f t="shared" si="171"/>
        <v>0</v>
      </c>
      <c r="M213" s="169">
        <f t="shared" si="171"/>
        <v>0</v>
      </c>
      <c r="N213" s="169">
        <f t="shared" si="171"/>
        <v>0</v>
      </c>
      <c r="O213" s="169">
        <f t="shared" si="171"/>
        <v>0</v>
      </c>
      <c r="P213" s="169">
        <f t="shared" si="171"/>
        <v>0</v>
      </c>
      <c r="Q213" s="169">
        <f t="shared" si="171"/>
        <v>0</v>
      </c>
      <c r="R213" s="169">
        <f t="shared" si="171"/>
        <v>0</v>
      </c>
      <c r="S213" s="169">
        <f t="shared" si="171"/>
        <v>0</v>
      </c>
      <c r="T213" s="169">
        <f t="shared" si="172"/>
        <v>0</v>
      </c>
      <c r="U213" s="169">
        <f t="shared" si="172"/>
        <v>0</v>
      </c>
      <c r="V213" s="169">
        <f t="shared" si="172"/>
        <v>0</v>
      </c>
      <c r="W213" s="169">
        <f t="shared" si="172"/>
        <v>0</v>
      </c>
      <c r="X213" s="169">
        <f t="shared" si="172"/>
        <v>0</v>
      </c>
      <c r="Y213" s="169">
        <f t="shared" si="172"/>
        <v>0</v>
      </c>
      <c r="Z213" s="169">
        <f t="shared" si="172"/>
        <v>0</v>
      </c>
      <c r="AA213" s="169">
        <f t="shared" si="172"/>
        <v>0</v>
      </c>
      <c r="AB213" s="169">
        <f t="shared" si="172"/>
        <v>0</v>
      </c>
      <c r="AC213" s="169">
        <f t="shared" si="172"/>
        <v>0</v>
      </c>
      <c r="AD213" s="169">
        <f t="shared" si="173"/>
        <v>0</v>
      </c>
      <c r="AE213" s="169">
        <f t="shared" si="173"/>
        <v>0</v>
      </c>
      <c r="AF213" s="169">
        <f t="shared" si="173"/>
        <v>0</v>
      </c>
      <c r="AG213" s="169">
        <f t="shared" si="173"/>
        <v>0</v>
      </c>
      <c r="AH213" s="169">
        <f t="shared" si="173"/>
        <v>0</v>
      </c>
      <c r="AI213" s="169">
        <f t="shared" si="173"/>
        <v>0</v>
      </c>
      <c r="AJ213" s="169">
        <f t="shared" si="173"/>
        <v>0</v>
      </c>
      <c r="AK213" s="169">
        <f t="shared" si="173"/>
        <v>0</v>
      </c>
      <c r="AL213" s="169">
        <f t="shared" si="173"/>
        <v>0</v>
      </c>
      <c r="AM213" s="169">
        <f t="shared" si="173"/>
        <v>0</v>
      </c>
      <c r="AN213" s="169">
        <f t="shared" si="174"/>
        <v>0</v>
      </c>
      <c r="AO213" s="169">
        <f t="shared" si="174"/>
        <v>0</v>
      </c>
      <c r="AP213" s="169">
        <f t="shared" si="174"/>
        <v>0</v>
      </c>
      <c r="AQ213" s="169">
        <f t="shared" si="174"/>
        <v>0</v>
      </c>
      <c r="AR213" s="169">
        <f t="shared" si="174"/>
        <v>0</v>
      </c>
      <c r="AS213" s="169">
        <f t="shared" si="174"/>
        <v>0</v>
      </c>
      <c r="AT213" s="169">
        <f t="shared" si="174"/>
        <v>0</v>
      </c>
      <c r="AU213" s="169">
        <f t="shared" si="174"/>
        <v>0</v>
      </c>
      <c r="AV213" s="169">
        <f t="shared" si="174"/>
        <v>0</v>
      </c>
      <c r="AW213" s="169">
        <f t="shared" si="174"/>
        <v>0</v>
      </c>
      <c r="AX213" s="169">
        <f t="shared" si="175"/>
        <v>0</v>
      </c>
      <c r="AY213" s="169">
        <f t="shared" si="175"/>
        <v>0</v>
      </c>
      <c r="AZ213" s="169">
        <f t="shared" si="175"/>
        <v>0</v>
      </c>
      <c r="BA213" s="169">
        <f t="shared" si="175"/>
        <v>0</v>
      </c>
      <c r="BB213" s="169">
        <f t="shared" si="175"/>
        <v>0</v>
      </c>
      <c r="BC213" s="169">
        <f t="shared" si="175"/>
        <v>0</v>
      </c>
      <c r="BD213" s="169">
        <f t="shared" si="175"/>
        <v>0</v>
      </c>
      <c r="BE213" s="169">
        <f t="shared" si="175"/>
        <v>0</v>
      </c>
      <c r="BF213" s="169">
        <f t="shared" si="175"/>
        <v>0</v>
      </c>
      <c r="BG213" s="169">
        <f t="shared" si="175"/>
        <v>0</v>
      </c>
      <c r="BH213" s="169">
        <f t="shared" si="176"/>
        <v>0</v>
      </c>
      <c r="BI213" s="169">
        <f t="shared" si="176"/>
        <v>0</v>
      </c>
      <c r="BJ213" s="169">
        <f t="shared" si="176"/>
        <v>0</v>
      </c>
      <c r="BK213" s="169">
        <f t="shared" si="176"/>
        <v>0</v>
      </c>
      <c r="BL213" s="169">
        <f t="shared" si="176"/>
        <v>0</v>
      </c>
      <c r="BM213" s="169">
        <f t="shared" si="176"/>
        <v>0</v>
      </c>
      <c r="BN213" s="169">
        <f t="shared" si="176"/>
        <v>0</v>
      </c>
      <c r="BO213" s="169">
        <f t="shared" si="176"/>
        <v>0</v>
      </c>
      <c r="BP213" s="169">
        <f t="shared" si="176"/>
        <v>0</v>
      </c>
      <c r="BQ213" s="169">
        <f t="shared" si="176"/>
        <v>0</v>
      </c>
      <c r="BR213" s="169">
        <f t="shared" si="177"/>
        <v>0</v>
      </c>
      <c r="BS213" s="169">
        <f t="shared" si="177"/>
        <v>0</v>
      </c>
      <c r="BT213" s="169">
        <f t="shared" si="177"/>
        <v>0</v>
      </c>
      <c r="BU213" s="169">
        <f t="shared" si="177"/>
        <v>0</v>
      </c>
      <c r="BV213" s="169">
        <f t="shared" si="177"/>
        <v>0</v>
      </c>
      <c r="BW213" s="169">
        <f t="shared" si="177"/>
        <v>0</v>
      </c>
      <c r="BX213" s="169">
        <f t="shared" si="177"/>
        <v>0</v>
      </c>
      <c r="BY213" s="169">
        <f t="shared" si="177"/>
        <v>0</v>
      </c>
      <c r="BZ213" s="169">
        <f t="shared" si="177"/>
        <v>0</v>
      </c>
      <c r="CA213" s="169">
        <f t="shared" si="177"/>
        <v>0</v>
      </c>
      <c r="CB213" s="169">
        <f t="shared" si="178"/>
        <v>0</v>
      </c>
      <c r="CC213" s="169">
        <f t="shared" si="178"/>
        <v>0</v>
      </c>
      <c r="CD213" s="169">
        <f t="shared" si="178"/>
        <v>0</v>
      </c>
      <c r="CE213" s="169">
        <f t="shared" si="178"/>
        <v>0</v>
      </c>
      <c r="CF213" s="169">
        <f t="shared" si="178"/>
        <v>0</v>
      </c>
      <c r="CG213" s="169">
        <f t="shared" si="178"/>
        <v>3.0930883981348609E-2</v>
      </c>
      <c r="CH213" s="169">
        <f t="shared" si="178"/>
        <v>3.0930883981348301E-2</v>
      </c>
    </row>
    <row r="214" spans="2:86" s="36" customFormat="1" outlineLevel="1" x14ac:dyDescent="0.2">
      <c r="C214" s="38"/>
      <c r="E214" s="172"/>
      <c r="F214" s="61">
        <f>Ts_First_Fin_Yr-1+ROWS(F$139:F214)</f>
        <v>2099</v>
      </c>
      <c r="G214" s="160">
        <f t="shared" si="168"/>
        <v>15</v>
      </c>
      <c r="H214" s="171">
        <f t="shared" si="169"/>
        <v>0.45684359828562099</v>
      </c>
      <c r="I214" s="131">
        <f t="shared" si="170"/>
        <v>1E-14</v>
      </c>
      <c r="J214" s="169">
        <f t="shared" si="171"/>
        <v>0</v>
      </c>
      <c r="K214" s="169">
        <f t="shared" si="171"/>
        <v>0</v>
      </c>
      <c r="L214" s="169">
        <f t="shared" si="171"/>
        <v>0</v>
      </c>
      <c r="M214" s="169">
        <f t="shared" si="171"/>
        <v>0</v>
      </c>
      <c r="N214" s="169">
        <f t="shared" si="171"/>
        <v>0</v>
      </c>
      <c r="O214" s="169">
        <f t="shared" si="171"/>
        <v>0</v>
      </c>
      <c r="P214" s="169">
        <f t="shared" si="171"/>
        <v>0</v>
      </c>
      <c r="Q214" s="169">
        <f t="shared" si="171"/>
        <v>0</v>
      </c>
      <c r="R214" s="169">
        <f t="shared" si="171"/>
        <v>0</v>
      </c>
      <c r="S214" s="169">
        <f t="shared" si="171"/>
        <v>0</v>
      </c>
      <c r="T214" s="169">
        <f t="shared" si="172"/>
        <v>0</v>
      </c>
      <c r="U214" s="169">
        <f t="shared" si="172"/>
        <v>0</v>
      </c>
      <c r="V214" s="169">
        <f t="shared" si="172"/>
        <v>0</v>
      </c>
      <c r="W214" s="169">
        <f t="shared" si="172"/>
        <v>0</v>
      </c>
      <c r="X214" s="169">
        <f t="shared" si="172"/>
        <v>0</v>
      </c>
      <c r="Y214" s="169">
        <f t="shared" si="172"/>
        <v>0</v>
      </c>
      <c r="Z214" s="169">
        <f t="shared" si="172"/>
        <v>0</v>
      </c>
      <c r="AA214" s="169">
        <f t="shared" si="172"/>
        <v>0</v>
      </c>
      <c r="AB214" s="169">
        <f t="shared" si="172"/>
        <v>0</v>
      </c>
      <c r="AC214" s="169">
        <f t="shared" si="172"/>
        <v>0</v>
      </c>
      <c r="AD214" s="169">
        <f t="shared" si="173"/>
        <v>0</v>
      </c>
      <c r="AE214" s="169">
        <f t="shared" si="173"/>
        <v>0</v>
      </c>
      <c r="AF214" s="169">
        <f t="shared" si="173"/>
        <v>0</v>
      </c>
      <c r="AG214" s="169">
        <f t="shared" si="173"/>
        <v>0</v>
      </c>
      <c r="AH214" s="169">
        <f t="shared" si="173"/>
        <v>0</v>
      </c>
      <c r="AI214" s="169">
        <f t="shared" si="173"/>
        <v>0</v>
      </c>
      <c r="AJ214" s="169">
        <f t="shared" si="173"/>
        <v>0</v>
      </c>
      <c r="AK214" s="169">
        <f t="shared" si="173"/>
        <v>0</v>
      </c>
      <c r="AL214" s="169">
        <f t="shared" si="173"/>
        <v>0</v>
      </c>
      <c r="AM214" s="169">
        <f t="shared" si="173"/>
        <v>0</v>
      </c>
      <c r="AN214" s="169">
        <f t="shared" si="174"/>
        <v>0</v>
      </c>
      <c r="AO214" s="169">
        <f t="shared" si="174"/>
        <v>0</v>
      </c>
      <c r="AP214" s="169">
        <f t="shared" si="174"/>
        <v>0</v>
      </c>
      <c r="AQ214" s="169">
        <f t="shared" si="174"/>
        <v>0</v>
      </c>
      <c r="AR214" s="169">
        <f t="shared" si="174"/>
        <v>0</v>
      </c>
      <c r="AS214" s="169">
        <f t="shared" si="174"/>
        <v>0</v>
      </c>
      <c r="AT214" s="169">
        <f t="shared" si="174"/>
        <v>0</v>
      </c>
      <c r="AU214" s="169">
        <f t="shared" si="174"/>
        <v>0</v>
      </c>
      <c r="AV214" s="169">
        <f t="shared" si="174"/>
        <v>0</v>
      </c>
      <c r="AW214" s="169">
        <f t="shared" si="174"/>
        <v>0</v>
      </c>
      <c r="AX214" s="169">
        <f t="shared" si="175"/>
        <v>0</v>
      </c>
      <c r="AY214" s="169">
        <f t="shared" si="175"/>
        <v>0</v>
      </c>
      <c r="AZ214" s="169">
        <f t="shared" si="175"/>
        <v>0</v>
      </c>
      <c r="BA214" s="169">
        <f t="shared" si="175"/>
        <v>0</v>
      </c>
      <c r="BB214" s="169">
        <f t="shared" si="175"/>
        <v>0</v>
      </c>
      <c r="BC214" s="169">
        <f t="shared" si="175"/>
        <v>0</v>
      </c>
      <c r="BD214" s="169">
        <f t="shared" si="175"/>
        <v>0</v>
      </c>
      <c r="BE214" s="169">
        <f t="shared" si="175"/>
        <v>0</v>
      </c>
      <c r="BF214" s="169">
        <f t="shared" si="175"/>
        <v>0</v>
      </c>
      <c r="BG214" s="169">
        <f t="shared" si="175"/>
        <v>0</v>
      </c>
      <c r="BH214" s="169">
        <f t="shared" si="176"/>
        <v>0</v>
      </c>
      <c r="BI214" s="169">
        <f t="shared" si="176"/>
        <v>0</v>
      </c>
      <c r="BJ214" s="169">
        <f t="shared" si="176"/>
        <v>0</v>
      </c>
      <c r="BK214" s="169">
        <f t="shared" si="176"/>
        <v>0</v>
      </c>
      <c r="BL214" s="169">
        <f t="shared" si="176"/>
        <v>0</v>
      </c>
      <c r="BM214" s="169">
        <f t="shared" si="176"/>
        <v>0</v>
      </c>
      <c r="BN214" s="169">
        <f t="shared" si="176"/>
        <v>0</v>
      </c>
      <c r="BO214" s="169">
        <f t="shared" si="176"/>
        <v>0</v>
      </c>
      <c r="BP214" s="169">
        <f t="shared" si="176"/>
        <v>0</v>
      </c>
      <c r="BQ214" s="169">
        <f t="shared" si="176"/>
        <v>0</v>
      </c>
      <c r="BR214" s="169">
        <f t="shared" si="177"/>
        <v>0</v>
      </c>
      <c r="BS214" s="169">
        <f t="shared" si="177"/>
        <v>0</v>
      </c>
      <c r="BT214" s="169">
        <f t="shared" si="177"/>
        <v>0</v>
      </c>
      <c r="BU214" s="169">
        <f t="shared" si="177"/>
        <v>0</v>
      </c>
      <c r="BV214" s="169">
        <f t="shared" si="177"/>
        <v>0</v>
      </c>
      <c r="BW214" s="169">
        <f t="shared" si="177"/>
        <v>0</v>
      </c>
      <c r="BX214" s="169">
        <f t="shared" si="177"/>
        <v>0</v>
      </c>
      <c r="BY214" s="169">
        <f t="shared" si="177"/>
        <v>0</v>
      </c>
      <c r="BZ214" s="169">
        <f t="shared" si="177"/>
        <v>0</v>
      </c>
      <c r="CA214" s="169">
        <f t="shared" si="177"/>
        <v>0</v>
      </c>
      <c r="CB214" s="169">
        <f t="shared" si="178"/>
        <v>0</v>
      </c>
      <c r="CC214" s="169">
        <f t="shared" si="178"/>
        <v>0</v>
      </c>
      <c r="CD214" s="169">
        <f t="shared" si="178"/>
        <v>0</v>
      </c>
      <c r="CE214" s="169">
        <f t="shared" si="178"/>
        <v>0</v>
      </c>
      <c r="CF214" s="169">
        <f t="shared" si="178"/>
        <v>0</v>
      </c>
      <c r="CG214" s="169">
        <f t="shared" si="178"/>
        <v>0</v>
      </c>
      <c r="CH214" s="169">
        <f t="shared" si="178"/>
        <v>3.0480602355640287E-2</v>
      </c>
    </row>
    <row r="215" spans="2:86" s="36" customFormat="1" outlineLevel="1" x14ac:dyDescent="0.2">
      <c r="C215" s="38"/>
      <c r="E215" s="172"/>
      <c r="F215" s="61">
        <f>Ts_First_Fin_Yr-1+ROWS(F$139:F215)</f>
        <v>2100</v>
      </c>
      <c r="G215" s="160">
        <f t="shared" si="168"/>
        <v>15</v>
      </c>
      <c r="H215" s="171">
        <f t="shared" si="169"/>
        <v>0.44697992968627231</v>
      </c>
      <c r="I215" s="131">
        <f t="shared" si="170"/>
        <v>1E-14</v>
      </c>
      <c r="J215" s="169">
        <f t="shared" si="171"/>
        <v>0</v>
      </c>
      <c r="K215" s="169">
        <f t="shared" si="171"/>
        <v>0</v>
      </c>
      <c r="L215" s="169">
        <f t="shared" si="171"/>
        <v>0</v>
      </c>
      <c r="M215" s="169">
        <f t="shared" si="171"/>
        <v>0</v>
      </c>
      <c r="N215" s="169">
        <f t="shared" si="171"/>
        <v>0</v>
      </c>
      <c r="O215" s="169">
        <f t="shared" si="171"/>
        <v>0</v>
      </c>
      <c r="P215" s="169">
        <f t="shared" si="171"/>
        <v>0</v>
      </c>
      <c r="Q215" s="169">
        <f t="shared" si="171"/>
        <v>0</v>
      </c>
      <c r="R215" s="169">
        <f t="shared" si="171"/>
        <v>0</v>
      </c>
      <c r="S215" s="169">
        <f t="shared" si="171"/>
        <v>0</v>
      </c>
      <c r="T215" s="169">
        <f t="shared" si="172"/>
        <v>0</v>
      </c>
      <c r="U215" s="169">
        <f t="shared" si="172"/>
        <v>0</v>
      </c>
      <c r="V215" s="169">
        <f t="shared" si="172"/>
        <v>0</v>
      </c>
      <c r="W215" s="169">
        <f t="shared" si="172"/>
        <v>0</v>
      </c>
      <c r="X215" s="169">
        <f t="shared" si="172"/>
        <v>0</v>
      </c>
      <c r="Y215" s="169">
        <f t="shared" si="172"/>
        <v>0</v>
      </c>
      <c r="Z215" s="169">
        <f t="shared" si="172"/>
        <v>0</v>
      </c>
      <c r="AA215" s="169">
        <f t="shared" si="172"/>
        <v>0</v>
      </c>
      <c r="AB215" s="169">
        <f t="shared" si="172"/>
        <v>0</v>
      </c>
      <c r="AC215" s="169">
        <f t="shared" si="172"/>
        <v>0</v>
      </c>
      <c r="AD215" s="169">
        <f t="shared" si="173"/>
        <v>0</v>
      </c>
      <c r="AE215" s="169">
        <f t="shared" si="173"/>
        <v>0</v>
      </c>
      <c r="AF215" s="169">
        <f t="shared" si="173"/>
        <v>0</v>
      </c>
      <c r="AG215" s="169">
        <f t="shared" si="173"/>
        <v>0</v>
      </c>
      <c r="AH215" s="169">
        <f t="shared" si="173"/>
        <v>0</v>
      </c>
      <c r="AI215" s="169">
        <f t="shared" si="173"/>
        <v>0</v>
      </c>
      <c r="AJ215" s="169">
        <f t="shared" si="173"/>
        <v>0</v>
      </c>
      <c r="AK215" s="169">
        <f t="shared" si="173"/>
        <v>0</v>
      </c>
      <c r="AL215" s="169">
        <f t="shared" si="173"/>
        <v>0</v>
      </c>
      <c r="AM215" s="169">
        <f t="shared" si="173"/>
        <v>0</v>
      </c>
      <c r="AN215" s="169">
        <f t="shared" si="174"/>
        <v>0</v>
      </c>
      <c r="AO215" s="169">
        <f t="shared" si="174"/>
        <v>0</v>
      </c>
      <c r="AP215" s="169">
        <f t="shared" si="174"/>
        <v>0</v>
      </c>
      <c r="AQ215" s="169">
        <f t="shared" si="174"/>
        <v>0</v>
      </c>
      <c r="AR215" s="169">
        <f t="shared" si="174"/>
        <v>0</v>
      </c>
      <c r="AS215" s="169">
        <f t="shared" si="174"/>
        <v>0</v>
      </c>
      <c r="AT215" s="169">
        <f t="shared" si="174"/>
        <v>0</v>
      </c>
      <c r="AU215" s="169">
        <f t="shared" si="174"/>
        <v>0</v>
      </c>
      <c r="AV215" s="169">
        <f t="shared" si="174"/>
        <v>0</v>
      </c>
      <c r="AW215" s="169">
        <f t="shared" si="174"/>
        <v>0</v>
      </c>
      <c r="AX215" s="169">
        <f t="shared" si="175"/>
        <v>0</v>
      </c>
      <c r="AY215" s="169">
        <f t="shared" si="175"/>
        <v>0</v>
      </c>
      <c r="AZ215" s="169">
        <f t="shared" si="175"/>
        <v>0</v>
      </c>
      <c r="BA215" s="169">
        <f t="shared" si="175"/>
        <v>0</v>
      </c>
      <c r="BB215" s="169">
        <f t="shared" si="175"/>
        <v>0</v>
      </c>
      <c r="BC215" s="169">
        <f t="shared" si="175"/>
        <v>0</v>
      </c>
      <c r="BD215" s="169">
        <f t="shared" si="175"/>
        <v>0</v>
      </c>
      <c r="BE215" s="169">
        <f t="shared" si="175"/>
        <v>0</v>
      </c>
      <c r="BF215" s="169">
        <f t="shared" si="175"/>
        <v>0</v>
      </c>
      <c r="BG215" s="169">
        <f t="shared" si="175"/>
        <v>0</v>
      </c>
      <c r="BH215" s="169">
        <f t="shared" si="176"/>
        <v>0</v>
      </c>
      <c r="BI215" s="169">
        <f t="shared" si="176"/>
        <v>0</v>
      </c>
      <c r="BJ215" s="169">
        <f t="shared" si="176"/>
        <v>0</v>
      </c>
      <c r="BK215" s="169">
        <f t="shared" si="176"/>
        <v>0</v>
      </c>
      <c r="BL215" s="169">
        <f t="shared" si="176"/>
        <v>0</v>
      </c>
      <c r="BM215" s="169">
        <f t="shared" si="176"/>
        <v>0</v>
      </c>
      <c r="BN215" s="169">
        <f t="shared" si="176"/>
        <v>0</v>
      </c>
      <c r="BO215" s="169">
        <f t="shared" si="176"/>
        <v>0</v>
      </c>
      <c r="BP215" s="169">
        <f t="shared" si="176"/>
        <v>0</v>
      </c>
      <c r="BQ215" s="169">
        <f t="shared" si="176"/>
        <v>0</v>
      </c>
      <c r="BR215" s="169">
        <f t="shared" si="177"/>
        <v>0</v>
      </c>
      <c r="BS215" s="169">
        <f t="shared" si="177"/>
        <v>0</v>
      </c>
      <c r="BT215" s="169">
        <f t="shared" si="177"/>
        <v>0</v>
      </c>
      <c r="BU215" s="169">
        <f t="shared" si="177"/>
        <v>0</v>
      </c>
      <c r="BV215" s="169">
        <f t="shared" si="177"/>
        <v>0</v>
      </c>
      <c r="BW215" s="169">
        <f t="shared" si="177"/>
        <v>0</v>
      </c>
      <c r="BX215" s="169">
        <f t="shared" si="177"/>
        <v>0</v>
      </c>
      <c r="BY215" s="169">
        <f t="shared" si="177"/>
        <v>0</v>
      </c>
      <c r="BZ215" s="169">
        <f t="shared" si="177"/>
        <v>0</v>
      </c>
      <c r="CA215" s="169">
        <f t="shared" si="177"/>
        <v>0</v>
      </c>
      <c r="CB215" s="169">
        <f t="shared" si="178"/>
        <v>0</v>
      </c>
      <c r="CC215" s="169">
        <f t="shared" si="178"/>
        <v>0</v>
      </c>
      <c r="CD215" s="169">
        <f t="shared" si="178"/>
        <v>0</v>
      </c>
      <c r="CE215" s="169">
        <f t="shared" si="178"/>
        <v>0</v>
      </c>
      <c r="CF215" s="169">
        <f t="shared" si="178"/>
        <v>0</v>
      </c>
      <c r="CG215" s="169">
        <f t="shared" si="178"/>
        <v>0</v>
      </c>
      <c r="CH215" s="169">
        <f t="shared" si="178"/>
        <v>0</v>
      </c>
    </row>
    <row r="216" spans="2:86" s="36" customFormat="1" ht="5.85" customHeight="1" outlineLevel="1" x14ac:dyDescent="0.2"/>
    <row r="217" spans="2:86" s="36" customFormat="1" outlineLevel="1" x14ac:dyDescent="0.2">
      <c r="F217" s="209" t="str">
        <f>"Total "&amp;B119&amp;" Accelerated Depreciation"</f>
        <v>Total Meters &amp; SCADA Accelerated Depreciation</v>
      </c>
      <c r="G217" s="209"/>
      <c r="H217" s="209"/>
      <c r="I217" s="209"/>
      <c r="J217" s="73">
        <f t="shared" ref="J217:AO217" si="179">SUM(J137:J215)</f>
        <v>14.497682325609182</v>
      </c>
      <c r="K217" s="73">
        <f t="shared" si="179"/>
        <v>15.293542781033606</v>
      </c>
      <c r="L217" s="73">
        <f t="shared" si="179"/>
        <v>16.065712926676134</v>
      </c>
      <c r="M217" s="73">
        <f t="shared" si="179"/>
        <v>16.665885781585612</v>
      </c>
      <c r="N217" s="73">
        <f t="shared" si="179"/>
        <v>16.978147680031977</v>
      </c>
      <c r="O217" s="73">
        <f t="shared" si="179"/>
        <v>17.137176544230893</v>
      </c>
      <c r="P217" s="73">
        <f t="shared" si="179"/>
        <v>16.988228719508264</v>
      </c>
      <c r="Q217" s="73">
        <f t="shared" si="179"/>
        <v>16.866803649952423</v>
      </c>
      <c r="R217" s="73">
        <f t="shared" si="179"/>
        <v>16.750702103683675</v>
      </c>
      <c r="S217" s="73">
        <f t="shared" si="179"/>
        <v>16.639846768747233</v>
      </c>
      <c r="T217" s="73">
        <f t="shared" si="179"/>
        <v>6.9732002266967932</v>
      </c>
      <c r="U217" s="73">
        <f t="shared" si="179"/>
        <v>7.2560880511222523</v>
      </c>
      <c r="V217" s="73">
        <f t="shared" si="179"/>
        <v>7.5239803443867626</v>
      </c>
      <c r="W217" s="73">
        <f t="shared" si="179"/>
        <v>7.7763041249786395</v>
      </c>
      <c r="X217" s="73">
        <f t="shared" si="179"/>
        <v>8.0124292094030931</v>
      </c>
      <c r="Y217" s="73">
        <f t="shared" si="179"/>
        <v>8.2300051413297233</v>
      </c>
      <c r="Z217" s="73">
        <f t="shared" si="179"/>
        <v>7.6767621712319709</v>
      </c>
      <c r="AA217" s="73">
        <f t="shared" si="179"/>
        <v>7.1195658440586236</v>
      </c>
      <c r="AB217" s="73">
        <f t="shared" si="179"/>
        <v>6.6460158690508395</v>
      </c>
      <c r="AC217" s="73">
        <f t="shared" si="179"/>
        <v>6.3195780150475853</v>
      </c>
      <c r="AD217" s="73">
        <f t="shared" si="179"/>
        <v>6.0666844429691968</v>
      </c>
      <c r="AE217" s="73">
        <f t="shared" si="179"/>
        <v>5.7132030572119437</v>
      </c>
      <c r="AF217" s="73">
        <f t="shared" si="179"/>
        <v>5.3345299047653896</v>
      </c>
      <c r="AG217" s="73">
        <f t="shared" si="179"/>
        <v>4.9479941423930081</v>
      </c>
      <c r="AH217" s="73">
        <f t="shared" si="179"/>
        <v>4.5544270592499494</v>
      </c>
      <c r="AI217" s="73">
        <f t="shared" si="179"/>
        <v>4.156218611657283</v>
      </c>
      <c r="AJ217" s="73">
        <f t="shared" si="179"/>
        <v>3.7554123854547612</v>
      </c>
      <c r="AK217" s="73">
        <f t="shared" si="179"/>
        <v>3.3512117285353615</v>
      </c>
      <c r="AL217" s="73">
        <f t="shared" si="179"/>
        <v>2.9643402283794371</v>
      </c>
      <c r="AM217" s="73">
        <f t="shared" si="179"/>
        <v>2.6019677539501891</v>
      </c>
      <c r="AN217" s="73">
        <f t="shared" si="179"/>
        <v>2.2619468082634677</v>
      </c>
      <c r="AO217" s="73">
        <f t="shared" si="179"/>
        <v>1.9569545509353692</v>
      </c>
      <c r="AP217" s="73">
        <f t="shared" ref="AP217:BU217" si="180">SUM(AP137:AP215)</f>
        <v>1.6885150120836754</v>
      </c>
      <c r="AQ217" s="73">
        <f t="shared" si="180"/>
        <v>1.4475879221460874</v>
      </c>
      <c r="AR217" s="73">
        <f t="shared" si="180"/>
        <v>1.2318872359459336</v>
      </c>
      <c r="AS217" s="73">
        <f t="shared" si="180"/>
        <v>1.0600130483297807</v>
      </c>
      <c r="AT217" s="73">
        <f t="shared" si="180"/>
        <v>0.91391945722116286</v>
      </c>
      <c r="AU217" s="73">
        <f t="shared" si="180"/>
        <v>0.79343327737942337</v>
      </c>
      <c r="AV217" s="73">
        <f t="shared" si="180"/>
        <v>0.70246849524341071</v>
      </c>
      <c r="AW217" s="73">
        <f t="shared" si="180"/>
        <v>0.63884297678084556</v>
      </c>
      <c r="AX217" s="73">
        <f t="shared" si="180"/>
        <v>0.60182934398096866</v>
      </c>
      <c r="AY217" s="73">
        <f t="shared" si="180"/>
        <v>0.58990356672599775</v>
      </c>
      <c r="AZ217" s="73">
        <f t="shared" si="180"/>
        <v>0.60320419320845808</v>
      </c>
      <c r="BA217" s="73">
        <f t="shared" si="180"/>
        <v>0.62076517661108099</v>
      </c>
      <c r="BB217" s="73">
        <f t="shared" si="180"/>
        <v>0.63610938893329372</v>
      </c>
      <c r="BC217" s="73">
        <f t="shared" si="180"/>
        <v>0.65346255004712761</v>
      </c>
      <c r="BD217" s="73">
        <f t="shared" si="180"/>
        <v>0.66946486628383661</v>
      </c>
      <c r="BE217" s="73">
        <f t="shared" si="180"/>
        <v>0.68352750782518679</v>
      </c>
      <c r="BF217" s="73">
        <f t="shared" si="180"/>
        <v>0.69596220810436049</v>
      </c>
      <c r="BG217" s="73">
        <f t="shared" si="180"/>
        <v>0.70680360416948929</v>
      </c>
      <c r="BH217" s="73">
        <f t="shared" si="180"/>
        <v>0.69845607556982026</v>
      </c>
      <c r="BI217" s="73">
        <f t="shared" si="180"/>
        <v>0.68917334667060315</v>
      </c>
      <c r="BJ217" s="73">
        <f t="shared" si="180"/>
        <v>0.6799252548195176</v>
      </c>
      <c r="BK217" s="73">
        <f t="shared" si="180"/>
        <v>0.67071180001656328</v>
      </c>
      <c r="BL217" s="73">
        <f t="shared" si="180"/>
        <v>0.66201790093558011</v>
      </c>
      <c r="BM217" s="73">
        <f t="shared" si="180"/>
        <v>0.65325472775833415</v>
      </c>
      <c r="BN217" s="73">
        <f t="shared" si="180"/>
        <v>0.64469937686987666</v>
      </c>
      <c r="BO217" s="73">
        <f t="shared" si="180"/>
        <v>0.6360054777888936</v>
      </c>
      <c r="BP217" s="73">
        <f t="shared" si="180"/>
        <v>0.62800431967053849</v>
      </c>
      <c r="BQ217" s="73">
        <f t="shared" si="180"/>
        <v>0.62000316155218371</v>
      </c>
      <c r="BR217" s="73">
        <f t="shared" si="180"/>
        <v>0.61227909981888007</v>
      </c>
      <c r="BS217" s="73">
        <f t="shared" si="180"/>
        <v>0.60476286037436489</v>
      </c>
      <c r="BT217" s="73">
        <f t="shared" si="180"/>
        <v>0.5979047248443462</v>
      </c>
      <c r="BU217" s="73">
        <f t="shared" si="180"/>
        <v>0.59115050045872197</v>
      </c>
      <c r="BV217" s="73">
        <f t="shared" ref="BV217:CH217" si="181">SUM(BV137:BV215)</f>
        <v>0.58470800950628032</v>
      </c>
      <c r="BW217" s="73">
        <f t="shared" si="181"/>
        <v>0.57830015560197001</v>
      </c>
      <c r="BX217" s="73">
        <f t="shared" si="181"/>
        <v>0.57248113151589386</v>
      </c>
      <c r="BY217" s="73">
        <f t="shared" si="181"/>
        <v>0.56648892218916025</v>
      </c>
      <c r="BZ217" s="73">
        <f t="shared" si="181"/>
        <v>0.5605313499105582</v>
      </c>
      <c r="CA217" s="73">
        <f t="shared" si="181"/>
        <v>0.55415813305437944</v>
      </c>
      <c r="CB217" s="73">
        <f t="shared" si="181"/>
        <v>0.54809664963138316</v>
      </c>
      <c r="CC217" s="73">
        <f t="shared" si="181"/>
        <v>0.54186198096772986</v>
      </c>
      <c r="CD217" s="73">
        <f t="shared" si="181"/>
        <v>0.53559267525594523</v>
      </c>
      <c r="CE217" s="73">
        <f t="shared" si="181"/>
        <v>0.52904627315910913</v>
      </c>
      <c r="CF217" s="73">
        <f t="shared" si="181"/>
        <v>0.52274233039919316</v>
      </c>
      <c r="CG217" s="73">
        <f t="shared" si="181"/>
        <v>0.51602274306170026</v>
      </c>
      <c r="CH217" s="73">
        <f t="shared" si="181"/>
        <v>0.50919924457981292</v>
      </c>
    </row>
    <row r="218" spans="2:86" s="36" customFormat="1" outlineLevel="1" x14ac:dyDescent="0.2"/>
    <row r="219" spans="2:86" s="36" customFormat="1" outlineLevel="1" x14ac:dyDescent="0.2"/>
    <row r="220" spans="2:86" s="36" customFormat="1" x14ac:dyDescent="0.2"/>
    <row r="221" spans="2:86" s="36" customFormat="1" x14ac:dyDescent="0.2">
      <c r="B221" s="71" t="str">
        <f>B223</f>
        <v>IT &amp; Other</v>
      </c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</row>
    <row r="222" spans="2:86" s="36" customFormat="1" outlineLevel="1" x14ac:dyDescent="0.2"/>
    <row r="223" spans="2:86" s="36" customFormat="1" hidden="1" outlineLevel="2" x14ac:dyDescent="0.2">
      <c r="B223" s="51" t="str">
        <f>GA!F10</f>
        <v>IT &amp; Other</v>
      </c>
    </row>
    <row r="224" spans="2:86" s="36" customFormat="1" outlineLevel="1" collapsed="1" x14ac:dyDescent="0.2"/>
    <row r="225" spans="6:86" s="36" customFormat="1" outlineLevel="2" x14ac:dyDescent="0.2">
      <c r="F225" s="125" t="s">
        <v>118</v>
      </c>
      <c r="J225" s="82">
        <f>IF(J$9&lt;=Ts_Last_Yr_Current_Fcast,Forecast!J23,0)</f>
        <v>17.7</v>
      </c>
      <c r="K225" s="82">
        <f>IF(K$9&lt;=Ts_Last_Yr_Current_Fcast,Forecast!K23,0)</f>
        <v>20.100000000000001</v>
      </c>
      <c r="L225" s="82">
        <f>IF(L$9&lt;=Ts_Last_Yr_Current_Fcast,Forecast!L23,0)</f>
        <v>21.7</v>
      </c>
      <c r="M225" s="82">
        <f>IF(M$9&lt;=Ts_Last_Yr_Current_Fcast,Forecast!M23,0)</f>
        <v>11.7</v>
      </c>
      <c r="N225" s="82">
        <f>IF(N$9&lt;=Ts_Last_Yr_Current_Fcast,Forecast!N23,0)</f>
        <v>9</v>
      </c>
      <c r="O225" s="82">
        <f>IF(O$9&lt;=Ts_Last_Yr_Current_Fcast,Forecast!O23,0)</f>
        <v>0</v>
      </c>
      <c r="P225" s="82">
        <f>IF(P$9&lt;=Ts_Last_Yr_Current_Fcast,Forecast!P23,0)</f>
        <v>0</v>
      </c>
      <c r="Q225" s="82">
        <f>IF(Q$9&lt;=Ts_Last_Yr_Current_Fcast,Forecast!Q23,0)</f>
        <v>0</v>
      </c>
      <c r="R225" s="82">
        <f>IF(R$9&lt;=Ts_Last_Yr_Current_Fcast,Forecast!R23,0)</f>
        <v>0</v>
      </c>
      <c r="S225" s="82">
        <f>IF(S$9&lt;=Ts_Last_Yr_Current_Fcast,Forecast!S23,0)</f>
        <v>0</v>
      </c>
      <c r="T225" s="82">
        <f>IF(T$9&lt;=Ts_Last_Yr_Current_Fcast,Forecast!T23,0)</f>
        <v>0</v>
      </c>
      <c r="U225" s="82">
        <f>IF(U$9&lt;=Ts_Last_Yr_Current_Fcast,Forecast!U23,0)</f>
        <v>0</v>
      </c>
      <c r="V225" s="82">
        <f>IF(V$9&lt;=Ts_Last_Yr_Current_Fcast,Forecast!V23,0)</f>
        <v>0</v>
      </c>
      <c r="W225" s="82">
        <f>IF(W$9&lt;=Ts_Last_Yr_Current_Fcast,Forecast!W23,0)</f>
        <v>0</v>
      </c>
      <c r="X225" s="82">
        <f>IF(X$9&lt;=Ts_Last_Yr_Current_Fcast,Forecast!X23,0)</f>
        <v>0</v>
      </c>
      <c r="Y225" s="82">
        <f>IF(Y$9&lt;=Ts_Last_Yr_Current_Fcast,Forecast!Y23,0)</f>
        <v>0</v>
      </c>
      <c r="Z225" s="82">
        <f>IF(Z$9&lt;=Ts_Last_Yr_Current_Fcast,Forecast!Z23,0)</f>
        <v>0</v>
      </c>
      <c r="AA225" s="82">
        <f>IF(AA$9&lt;=Ts_Last_Yr_Current_Fcast,Forecast!AA23,0)</f>
        <v>0</v>
      </c>
      <c r="AB225" s="82">
        <f>IF(AB$9&lt;=Ts_Last_Yr_Current_Fcast,Forecast!AB23,0)</f>
        <v>0</v>
      </c>
      <c r="AC225" s="82">
        <f>IF(AC$9&lt;=Ts_Last_Yr_Current_Fcast,Forecast!AC23,0)</f>
        <v>0</v>
      </c>
      <c r="AD225" s="82">
        <f>IF(AD$9&lt;=Ts_Last_Yr_Current_Fcast,Forecast!AD23,0)</f>
        <v>0</v>
      </c>
      <c r="AE225" s="82">
        <f>IF(AE$9&lt;=Ts_Last_Yr_Current_Fcast,Forecast!AE23,0)</f>
        <v>0</v>
      </c>
      <c r="AF225" s="82">
        <f>IF(AF$9&lt;=Ts_Last_Yr_Current_Fcast,Forecast!AF23,0)</f>
        <v>0</v>
      </c>
      <c r="AG225" s="82">
        <f>IF(AG$9&lt;=Ts_Last_Yr_Current_Fcast,Forecast!AG23,0)</f>
        <v>0</v>
      </c>
      <c r="AH225" s="82">
        <f>IF(AH$9&lt;=Ts_Last_Yr_Current_Fcast,Forecast!AH23,0)</f>
        <v>0</v>
      </c>
      <c r="AI225" s="82">
        <f>IF(AI$9&lt;=Ts_Last_Yr_Current_Fcast,Forecast!AI23,0)</f>
        <v>0</v>
      </c>
      <c r="AJ225" s="82">
        <f>IF(AJ$9&lt;=Ts_Last_Yr_Current_Fcast,Forecast!AJ23,0)</f>
        <v>0</v>
      </c>
      <c r="AK225" s="82">
        <f>IF(AK$9&lt;=Ts_Last_Yr_Current_Fcast,Forecast!AK23,0)</f>
        <v>0</v>
      </c>
      <c r="AL225" s="82">
        <f>IF(AL$9&lt;=Ts_Last_Yr_Current_Fcast,Forecast!AL23,0)</f>
        <v>0</v>
      </c>
      <c r="AM225" s="82">
        <f>IF(AM$9&lt;=Ts_Last_Yr_Current_Fcast,Forecast!AM23,0)</f>
        <v>0</v>
      </c>
      <c r="AN225" s="82">
        <f>IF(AN$9&lt;=Ts_Last_Yr_Current_Fcast,Forecast!AN23,0)</f>
        <v>0</v>
      </c>
      <c r="AO225" s="82">
        <f>IF(AO$9&lt;=Ts_Last_Yr_Current_Fcast,Forecast!AO23,0)</f>
        <v>0</v>
      </c>
      <c r="AP225" s="82">
        <f>IF(AP$9&lt;=Ts_Last_Yr_Current_Fcast,Forecast!AP23,0)</f>
        <v>0</v>
      </c>
      <c r="AQ225" s="82">
        <f>IF(AQ$9&lt;=Ts_Last_Yr_Current_Fcast,Forecast!AQ23,0)</f>
        <v>0</v>
      </c>
      <c r="AR225" s="82">
        <f>IF(AR$9&lt;=Ts_Last_Yr_Current_Fcast,Forecast!AR23,0)</f>
        <v>0</v>
      </c>
      <c r="AS225" s="82">
        <f>IF(AS$9&lt;=Ts_Last_Yr_Current_Fcast,Forecast!AS23,0)</f>
        <v>0</v>
      </c>
      <c r="AT225" s="82">
        <f>IF(AT$9&lt;=Ts_Last_Yr_Current_Fcast,Forecast!AT23,0)</f>
        <v>0</v>
      </c>
      <c r="AU225" s="82">
        <f>IF(AU$9&lt;=Ts_Last_Yr_Current_Fcast,Forecast!AU23,0)</f>
        <v>0</v>
      </c>
      <c r="AV225" s="82">
        <f>IF(AV$9&lt;=Ts_Last_Yr_Current_Fcast,Forecast!AV23,0)</f>
        <v>0</v>
      </c>
      <c r="AW225" s="82">
        <f>IF(AW$9&lt;=Ts_Last_Yr_Current_Fcast,Forecast!AW23,0)</f>
        <v>0</v>
      </c>
      <c r="AX225" s="82">
        <f>IF(AX$9&lt;=Ts_Last_Yr_Current_Fcast,Forecast!AX23,0)</f>
        <v>0</v>
      </c>
      <c r="AY225" s="82">
        <f>IF(AY$9&lt;=Ts_Last_Yr_Current_Fcast,Forecast!AY23,0)</f>
        <v>0</v>
      </c>
      <c r="AZ225" s="82">
        <f>IF(AZ$9&lt;=Ts_Last_Yr_Current_Fcast,Forecast!AZ23,0)</f>
        <v>0</v>
      </c>
      <c r="BA225" s="82">
        <f>IF(BA$9&lt;=Ts_Last_Yr_Current_Fcast,Forecast!BA23,0)</f>
        <v>0</v>
      </c>
      <c r="BB225" s="82">
        <f>IF(BB$9&lt;=Ts_Last_Yr_Current_Fcast,Forecast!BB23,0)</f>
        <v>0</v>
      </c>
      <c r="BC225" s="82">
        <f>IF(BC$9&lt;=Ts_Last_Yr_Current_Fcast,Forecast!BC23,0)</f>
        <v>0</v>
      </c>
      <c r="BD225" s="82">
        <f>IF(BD$9&lt;=Ts_Last_Yr_Current_Fcast,Forecast!BD23,0)</f>
        <v>0</v>
      </c>
      <c r="BE225" s="82">
        <f>IF(BE$9&lt;=Ts_Last_Yr_Current_Fcast,Forecast!BE23,0)</f>
        <v>0</v>
      </c>
      <c r="BF225" s="82">
        <f>IF(BF$9&lt;=Ts_Last_Yr_Current_Fcast,Forecast!BF23,0)</f>
        <v>0</v>
      </c>
      <c r="BG225" s="82">
        <f>IF(BG$9&lt;=Ts_Last_Yr_Current_Fcast,Forecast!BG23,0)</f>
        <v>0</v>
      </c>
      <c r="BH225" s="82">
        <f>IF(BH$9&lt;=Ts_Last_Yr_Current_Fcast,Forecast!BH23,0)</f>
        <v>0</v>
      </c>
      <c r="BI225" s="82">
        <f>IF(BI$9&lt;=Ts_Last_Yr_Current_Fcast,Forecast!BI23,0)</f>
        <v>0</v>
      </c>
      <c r="BJ225" s="82">
        <f>IF(BJ$9&lt;=Ts_Last_Yr_Current_Fcast,Forecast!BJ23,0)</f>
        <v>0</v>
      </c>
      <c r="BK225" s="82">
        <f>IF(BK$9&lt;=Ts_Last_Yr_Current_Fcast,Forecast!BK23,0)</f>
        <v>0</v>
      </c>
      <c r="BL225" s="82">
        <f>IF(BL$9&lt;=Ts_Last_Yr_Current_Fcast,Forecast!BL23,0)</f>
        <v>0</v>
      </c>
      <c r="BM225" s="82">
        <f>IF(BM$9&lt;=Ts_Last_Yr_Current_Fcast,Forecast!BM23,0)</f>
        <v>0</v>
      </c>
      <c r="BN225" s="82">
        <f>IF(BN$9&lt;=Ts_Last_Yr_Current_Fcast,Forecast!BN23,0)</f>
        <v>0</v>
      </c>
      <c r="BO225" s="82">
        <f>IF(BO$9&lt;=Ts_Last_Yr_Current_Fcast,Forecast!BO23,0)</f>
        <v>0</v>
      </c>
      <c r="BP225" s="82">
        <f>IF(BP$9&lt;=Ts_Last_Yr_Current_Fcast,Forecast!BP23,0)</f>
        <v>0</v>
      </c>
      <c r="BQ225" s="82">
        <f>IF(BQ$9&lt;=Ts_Last_Yr_Current_Fcast,Forecast!BQ23,0)</f>
        <v>0</v>
      </c>
      <c r="BR225" s="82">
        <f>IF(BR$9&lt;=Ts_Last_Yr_Current_Fcast,Forecast!BR23,0)</f>
        <v>0</v>
      </c>
      <c r="BS225" s="82">
        <f>IF(BS$9&lt;=Ts_Last_Yr_Current_Fcast,Forecast!BS23,0)</f>
        <v>0</v>
      </c>
      <c r="BT225" s="82">
        <f>IF(BT$9&lt;=Ts_Last_Yr_Current_Fcast,Forecast!BT23,0)</f>
        <v>0</v>
      </c>
      <c r="BU225" s="82">
        <f>IF(BU$9&lt;=Ts_Last_Yr_Current_Fcast,Forecast!BU23,0)</f>
        <v>0</v>
      </c>
      <c r="BV225" s="82">
        <f>IF(BV$9&lt;=Ts_Last_Yr_Current_Fcast,Forecast!BV23,0)</f>
        <v>0</v>
      </c>
      <c r="BW225" s="82">
        <f>IF(BW$9&lt;=Ts_Last_Yr_Current_Fcast,Forecast!BW23,0)</f>
        <v>0</v>
      </c>
      <c r="BX225" s="82">
        <f>IF(BX$9&lt;=Ts_Last_Yr_Current_Fcast,Forecast!BX23,0)</f>
        <v>0</v>
      </c>
      <c r="BY225" s="82">
        <f>IF(BY$9&lt;=Ts_Last_Yr_Current_Fcast,Forecast!BY23,0)</f>
        <v>0</v>
      </c>
      <c r="BZ225" s="82">
        <f>IF(BZ$9&lt;=Ts_Last_Yr_Current_Fcast,Forecast!BZ23,0)</f>
        <v>0</v>
      </c>
      <c r="CA225" s="82">
        <f>IF(CA$9&lt;=Ts_Last_Yr_Current_Fcast,Forecast!CA23,0)</f>
        <v>0</v>
      </c>
      <c r="CB225" s="82">
        <f>IF(CB$9&lt;=Ts_Last_Yr_Current_Fcast,Forecast!CB23,0)</f>
        <v>0</v>
      </c>
      <c r="CC225" s="82">
        <f>IF(CC$9&lt;=Ts_Last_Yr_Current_Fcast,Forecast!CC23,0)</f>
        <v>0</v>
      </c>
      <c r="CD225" s="82">
        <f>IF(CD$9&lt;=Ts_Last_Yr_Current_Fcast,Forecast!CD23,0)</f>
        <v>0</v>
      </c>
      <c r="CE225" s="82">
        <f>IF(CE$9&lt;=Ts_Last_Yr_Current_Fcast,Forecast!CE23,0)</f>
        <v>0</v>
      </c>
      <c r="CF225" s="82">
        <f>IF(CF$9&lt;=Ts_Last_Yr_Current_Fcast,Forecast!CF23,0)</f>
        <v>0</v>
      </c>
      <c r="CG225" s="82">
        <f>IF(CG$9&lt;=Ts_Last_Yr_Current_Fcast,Forecast!CG23,0)</f>
        <v>0</v>
      </c>
      <c r="CH225" s="82">
        <f>IF(CH$9&lt;=Ts_Last_Yr_Current_Fcast,Forecast!CH23,0)</f>
        <v>0</v>
      </c>
    </row>
    <row r="226" spans="6:86" s="36" customFormat="1" outlineLevel="2" x14ac:dyDescent="0.2">
      <c r="F226" s="211" t="s">
        <v>119</v>
      </c>
      <c r="G226" s="211"/>
      <c r="H226" s="211"/>
      <c r="I226" s="211"/>
      <c r="J226" s="126">
        <v>0</v>
      </c>
      <c r="K226" s="127">
        <v>0</v>
      </c>
      <c r="L226" s="127">
        <v>0</v>
      </c>
      <c r="M226" s="127">
        <v>0</v>
      </c>
      <c r="N226" s="127">
        <v>0</v>
      </c>
      <c r="O226" s="128">
        <f>Scenarios!J17</f>
        <v>16.265080940568449</v>
      </c>
      <c r="P226" s="128">
        <f>Scenarios!K17</f>
        <v>16.265080940568449</v>
      </c>
      <c r="Q226" s="128">
        <f>Scenarios!L17</f>
        <v>15.451826893540026</v>
      </c>
      <c r="R226" s="128">
        <f>Scenarios!M17</f>
        <v>14.638572846511602</v>
      </c>
      <c r="S226" s="128">
        <f>Scenarios!N17</f>
        <v>13.825318799483179</v>
      </c>
      <c r="T226" s="128">
        <f>Scenarios!O17</f>
        <v>13.012064752454757</v>
      </c>
      <c r="U226" s="128">
        <f>Scenarios!P17</f>
        <v>12.198810705426334</v>
      </c>
      <c r="V226" s="128">
        <f>Scenarios!Q17</f>
        <v>11.38555665839791</v>
      </c>
      <c r="W226" s="128">
        <f>Scenarios!R17</f>
        <v>10.572302611369487</v>
      </c>
      <c r="X226" s="128">
        <f>Scenarios!S17</f>
        <v>9.7590485643410645</v>
      </c>
      <c r="Y226" s="128">
        <f>Scenarios!T17</f>
        <v>8.9457945173126401</v>
      </c>
      <c r="Z226" s="128">
        <f>Scenarios!U17</f>
        <v>8.1325404702842174</v>
      </c>
      <c r="AA226" s="128">
        <f>Scenarios!V17</f>
        <v>7.3192864232557966</v>
      </c>
      <c r="AB226" s="128">
        <f>Scenarios!W17</f>
        <v>6.506032376227374</v>
      </c>
      <c r="AC226" s="128">
        <f>Scenarios!X17</f>
        <v>5.6927783291989513</v>
      </c>
      <c r="AD226" s="128">
        <f>Scenarios!Y17</f>
        <v>4.8795242821705296</v>
      </c>
      <c r="AE226" s="128">
        <f>Scenarios!Z17</f>
        <v>4.0662702351421069</v>
      </c>
      <c r="AF226" s="128">
        <f>Scenarios!AA17</f>
        <v>3.2530161881136848</v>
      </c>
      <c r="AG226" s="128">
        <f>Scenarios!AB17</f>
        <v>2.4397621410852626</v>
      </c>
      <c r="AH226" s="128">
        <f>Scenarios!AC17</f>
        <v>1.626508094056845</v>
      </c>
      <c r="AI226" s="128">
        <f>Scenarios!AD17</f>
        <v>0.81325404702842252</v>
      </c>
      <c r="AJ226" s="128">
        <f>Scenarios!AE17</f>
        <v>0</v>
      </c>
      <c r="AK226" s="128">
        <f>Scenarios!AF17</f>
        <v>0</v>
      </c>
      <c r="AL226" s="128">
        <f>Scenarios!AG17</f>
        <v>0</v>
      </c>
      <c r="AM226" s="128">
        <f>Scenarios!AH17</f>
        <v>0</v>
      </c>
      <c r="AN226" s="128">
        <f>Scenarios!AI17</f>
        <v>0</v>
      </c>
      <c r="AO226" s="128">
        <f>Scenarios!AJ17</f>
        <v>0</v>
      </c>
      <c r="AP226" s="128">
        <f>Scenarios!AK17</f>
        <v>0</v>
      </c>
      <c r="AQ226" s="128">
        <f>Scenarios!AL17</f>
        <v>0</v>
      </c>
      <c r="AR226" s="128">
        <f>Scenarios!AM17</f>
        <v>0</v>
      </c>
      <c r="AS226" s="128">
        <f>Scenarios!AN17</f>
        <v>0</v>
      </c>
      <c r="AT226" s="128">
        <f>Scenarios!AO17</f>
        <v>0</v>
      </c>
      <c r="AU226" s="128">
        <f>Scenarios!AP17</f>
        <v>0</v>
      </c>
      <c r="AV226" s="128">
        <f>Scenarios!AQ17</f>
        <v>0</v>
      </c>
      <c r="AW226" s="128">
        <f>Scenarios!AR17</f>
        <v>0</v>
      </c>
      <c r="AX226" s="128">
        <f>Scenarios!AS17</f>
        <v>0</v>
      </c>
      <c r="AY226" s="128">
        <f>Scenarios!AT17</f>
        <v>0</v>
      </c>
      <c r="AZ226" s="128">
        <f>Scenarios!AU17</f>
        <v>0</v>
      </c>
      <c r="BA226" s="128">
        <f>Scenarios!AV17</f>
        <v>0</v>
      </c>
      <c r="BB226" s="128">
        <f>Scenarios!AW17</f>
        <v>0</v>
      </c>
      <c r="BC226" s="128">
        <f>Scenarios!AX17</f>
        <v>0</v>
      </c>
      <c r="BD226" s="128">
        <f>Scenarios!AY17</f>
        <v>0</v>
      </c>
      <c r="BE226" s="128">
        <f>Scenarios!AZ17</f>
        <v>0</v>
      </c>
      <c r="BF226" s="128">
        <f>Scenarios!BA17</f>
        <v>0</v>
      </c>
      <c r="BG226" s="128">
        <f>Scenarios!BB17</f>
        <v>0</v>
      </c>
      <c r="BH226" s="128">
        <f>Scenarios!BC17</f>
        <v>0</v>
      </c>
      <c r="BI226" s="128">
        <f>Scenarios!BD17</f>
        <v>0</v>
      </c>
      <c r="BJ226" s="128">
        <f>Scenarios!BE17</f>
        <v>0</v>
      </c>
      <c r="BK226" s="128">
        <f>Scenarios!BF17</f>
        <v>0</v>
      </c>
      <c r="BL226" s="128">
        <f>Scenarios!BG17</f>
        <v>0</v>
      </c>
      <c r="BM226" s="128">
        <f>Scenarios!BH17</f>
        <v>0</v>
      </c>
      <c r="BN226" s="128">
        <f>Scenarios!BI17</f>
        <v>0</v>
      </c>
      <c r="BO226" s="128">
        <f>Scenarios!BJ17</f>
        <v>0</v>
      </c>
      <c r="BP226" s="128">
        <f>Scenarios!BK17</f>
        <v>0</v>
      </c>
      <c r="BQ226" s="128">
        <f>Scenarios!BL17</f>
        <v>0</v>
      </c>
      <c r="BR226" s="128">
        <f>Scenarios!BM17</f>
        <v>0</v>
      </c>
      <c r="BS226" s="128">
        <f>Scenarios!BN17</f>
        <v>0</v>
      </c>
      <c r="BT226" s="128">
        <f>Scenarios!BO17</f>
        <v>0</v>
      </c>
      <c r="BU226" s="128">
        <f>Scenarios!BP17</f>
        <v>0</v>
      </c>
      <c r="BV226" s="128">
        <f>Scenarios!BQ17</f>
        <v>0</v>
      </c>
      <c r="BW226" s="128">
        <f>Scenarios!BR17</f>
        <v>0</v>
      </c>
      <c r="BX226" s="128">
        <f>Scenarios!BS17</f>
        <v>0</v>
      </c>
      <c r="BY226" s="128">
        <f>Scenarios!BT17</f>
        <v>0</v>
      </c>
      <c r="BZ226" s="128">
        <f>Scenarios!BU17</f>
        <v>0</v>
      </c>
      <c r="CA226" s="128">
        <f>Scenarios!BV17</f>
        <v>0</v>
      </c>
      <c r="CB226" s="128">
        <f>Scenarios!BW17</f>
        <v>0</v>
      </c>
      <c r="CC226" s="128">
        <f>Scenarios!BX17</f>
        <v>0</v>
      </c>
      <c r="CD226" s="128">
        <f>Scenarios!BY17</f>
        <v>0</v>
      </c>
      <c r="CE226" s="128">
        <f>Scenarios!BZ17</f>
        <v>0</v>
      </c>
      <c r="CF226" s="128">
        <f>Scenarios!CA17</f>
        <v>0</v>
      </c>
      <c r="CG226" s="128">
        <f>Scenarios!CB17</f>
        <v>0</v>
      </c>
      <c r="CH226" s="128">
        <f>Scenarios!CC17</f>
        <v>0</v>
      </c>
    </row>
    <row r="227" spans="6:86" s="36" customFormat="1" outlineLevel="1" x14ac:dyDescent="0.2">
      <c r="F227" s="91" t="s">
        <v>100</v>
      </c>
      <c r="J227" s="82">
        <f t="shared" ref="J227:AO227" si="182">SUM(J225:J226)</f>
        <v>17.7</v>
      </c>
      <c r="K227" s="82">
        <f t="shared" si="182"/>
        <v>20.100000000000001</v>
      </c>
      <c r="L227" s="82">
        <f t="shared" si="182"/>
        <v>21.7</v>
      </c>
      <c r="M227" s="82">
        <f t="shared" si="182"/>
        <v>11.7</v>
      </c>
      <c r="N227" s="82">
        <f t="shared" si="182"/>
        <v>9</v>
      </c>
      <c r="O227" s="82">
        <f t="shared" si="182"/>
        <v>16.265080940568449</v>
      </c>
      <c r="P227" s="82">
        <f t="shared" si="182"/>
        <v>16.265080940568449</v>
      </c>
      <c r="Q227" s="82">
        <f t="shared" si="182"/>
        <v>15.451826893540026</v>
      </c>
      <c r="R227" s="82">
        <f t="shared" si="182"/>
        <v>14.638572846511602</v>
      </c>
      <c r="S227" s="82">
        <f t="shared" si="182"/>
        <v>13.825318799483179</v>
      </c>
      <c r="T227" s="82">
        <f t="shared" si="182"/>
        <v>13.012064752454757</v>
      </c>
      <c r="U227" s="82">
        <f t="shared" si="182"/>
        <v>12.198810705426334</v>
      </c>
      <c r="V227" s="82">
        <f t="shared" si="182"/>
        <v>11.38555665839791</v>
      </c>
      <c r="W227" s="82">
        <f t="shared" si="182"/>
        <v>10.572302611369487</v>
      </c>
      <c r="X227" s="82">
        <f t="shared" si="182"/>
        <v>9.7590485643410645</v>
      </c>
      <c r="Y227" s="82">
        <f t="shared" si="182"/>
        <v>8.9457945173126401</v>
      </c>
      <c r="Z227" s="82">
        <f t="shared" si="182"/>
        <v>8.1325404702842174</v>
      </c>
      <c r="AA227" s="82">
        <f t="shared" si="182"/>
        <v>7.3192864232557966</v>
      </c>
      <c r="AB227" s="82">
        <f t="shared" si="182"/>
        <v>6.506032376227374</v>
      </c>
      <c r="AC227" s="82">
        <f t="shared" si="182"/>
        <v>5.6927783291989513</v>
      </c>
      <c r="AD227" s="82">
        <f t="shared" si="182"/>
        <v>4.8795242821705296</v>
      </c>
      <c r="AE227" s="82">
        <f t="shared" si="182"/>
        <v>4.0662702351421069</v>
      </c>
      <c r="AF227" s="82">
        <f t="shared" si="182"/>
        <v>3.2530161881136848</v>
      </c>
      <c r="AG227" s="82">
        <f t="shared" si="182"/>
        <v>2.4397621410852626</v>
      </c>
      <c r="AH227" s="82">
        <f t="shared" si="182"/>
        <v>1.626508094056845</v>
      </c>
      <c r="AI227" s="82">
        <f t="shared" si="182"/>
        <v>0.81325404702842252</v>
      </c>
      <c r="AJ227" s="82">
        <f t="shared" si="182"/>
        <v>0</v>
      </c>
      <c r="AK227" s="82">
        <f t="shared" si="182"/>
        <v>0</v>
      </c>
      <c r="AL227" s="82">
        <f t="shared" si="182"/>
        <v>0</v>
      </c>
      <c r="AM227" s="82">
        <f t="shared" si="182"/>
        <v>0</v>
      </c>
      <c r="AN227" s="82">
        <f t="shared" si="182"/>
        <v>0</v>
      </c>
      <c r="AO227" s="82">
        <f t="shared" si="182"/>
        <v>0</v>
      </c>
      <c r="AP227" s="82">
        <f t="shared" ref="AP227:BU227" si="183">SUM(AP225:AP226)</f>
        <v>0</v>
      </c>
      <c r="AQ227" s="82">
        <f t="shared" si="183"/>
        <v>0</v>
      </c>
      <c r="AR227" s="82">
        <f t="shared" si="183"/>
        <v>0</v>
      </c>
      <c r="AS227" s="82">
        <f t="shared" si="183"/>
        <v>0</v>
      </c>
      <c r="AT227" s="82">
        <f t="shared" si="183"/>
        <v>0</v>
      </c>
      <c r="AU227" s="82">
        <f t="shared" si="183"/>
        <v>0</v>
      </c>
      <c r="AV227" s="82">
        <f t="shared" si="183"/>
        <v>0</v>
      </c>
      <c r="AW227" s="82">
        <f t="shared" si="183"/>
        <v>0</v>
      </c>
      <c r="AX227" s="82">
        <f t="shared" si="183"/>
        <v>0</v>
      </c>
      <c r="AY227" s="82">
        <f t="shared" si="183"/>
        <v>0</v>
      </c>
      <c r="AZ227" s="82">
        <f t="shared" si="183"/>
        <v>0</v>
      </c>
      <c r="BA227" s="82">
        <f t="shared" si="183"/>
        <v>0</v>
      </c>
      <c r="BB227" s="82">
        <f t="shared" si="183"/>
        <v>0</v>
      </c>
      <c r="BC227" s="82">
        <f t="shared" si="183"/>
        <v>0</v>
      </c>
      <c r="BD227" s="82">
        <f t="shared" si="183"/>
        <v>0</v>
      </c>
      <c r="BE227" s="82">
        <f t="shared" si="183"/>
        <v>0</v>
      </c>
      <c r="BF227" s="82">
        <f t="shared" si="183"/>
        <v>0</v>
      </c>
      <c r="BG227" s="82">
        <f t="shared" si="183"/>
        <v>0</v>
      </c>
      <c r="BH227" s="82">
        <f t="shared" si="183"/>
        <v>0</v>
      </c>
      <c r="BI227" s="82">
        <f t="shared" si="183"/>
        <v>0</v>
      </c>
      <c r="BJ227" s="82">
        <f t="shared" si="183"/>
        <v>0</v>
      </c>
      <c r="BK227" s="82">
        <f t="shared" si="183"/>
        <v>0</v>
      </c>
      <c r="BL227" s="82">
        <f t="shared" si="183"/>
        <v>0</v>
      </c>
      <c r="BM227" s="82">
        <f t="shared" si="183"/>
        <v>0</v>
      </c>
      <c r="BN227" s="82">
        <f t="shared" si="183"/>
        <v>0</v>
      </c>
      <c r="BO227" s="82">
        <f t="shared" si="183"/>
        <v>0</v>
      </c>
      <c r="BP227" s="82">
        <f t="shared" si="183"/>
        <v>0</v>
      </c>
      <c r="BQ227" s="82">
        <f t="shared" si="183"/>
        <v>0</v>
      </c>
      <c r="BR227" s="82">
        <f t="shared" si="183"/>
        <v>0</v>
      </c>
      <c r="BS227" s="82">
        <f t="shared" si="183"/>
        <v>0</v>
      </c>
      <c r="BT227" s="82">
        <f t="shared" si="183"/>
        <v>0</v>
      </c>
      <c r="BU227" s="82">
        <f t="shared" si="183"/>
        <v>0</v>
      </c>
      <c r="BV227" s="82">
        <f t="shared" ref="BV227:CH227" si="184">SUM(BV225:BV226)</f>
        <v>0</v>
      </c>
      <c r="BW227" s="82">
        <f t="shared" si="184"/>
        <v>0</v>
      </c>
      <c r="BX227" s="82">
        <f t="shared" si="184"/>
        <v>0</v>
      </c>
      <c r="BY227" s="82">
        <f t="shared" si="184"/>
        <v>0</v>
      </c>
      <c r="BZ227" s="82">
        <f t="shared" si="184"/>
        <v>0</v>
      </c>
      <c r="CA227" s="82">
        <f t="shared" si="184"/>
        <v>0</v>
      </c>
      <c r="CB227" s="82">
        <f t="shared" si="184"/>
        <v>0</v>
      </c>
      <c r="CC227" s="82">
        <f t="shared" si="184"/>
        <v>0</v>
      </c>
      <c r="CD227" s="82">
        <f t="shared" si="184"/>
        <v>0</v>
      </c>
      <c r="CE227" s="82">
        <f t="shared" si="184"/>
        <v>0</v>
      </c>
      <c r="CF227" s="82">
        <f t="shared" si="184"/>
        <v>0</v>
      </c>
      <c r="CG227" s="82">
        <f t="shared" si="184"/>
        <v>0</v>
      </c>
      <c r="CH227" s="82">
        <f t="shared" si="184"/>
        <v>0</v>
      </c>
    </row>
    <row r="228" spans="6:86" s="36" customFormat="1" ht="5.85" customHeight="1" outlineLevel="1" x14ac:dyDescent="0.2"/>
    <row r="229" spans="6:86" s="36" customFormat="1" outlineLevel="1" x14ac:dyDescent="0.2">
      <c r="F229" s="91" t="s">
        <v>113</v>
      </c>
      <c r="G229" s="129">
        <f>GA!I10</f>
        <v>5</v>
      </c>
    </row>
    <row r="230" spans="6:86" s="36" customFormat="1" outlineLevel="1" x14ac:dyDescent="0.2">
      <c r="F230" s="91" t="s">
        <v>114</v>
      </c>
      <c r="G230" s="130">
        <f>Ts_Shape_Factor</f>
        <v>4.0800000000000003E-2</v>
      </c>
    </row>
    <row r="231" spans="6:86" s="36" customFormat="1" outlineLevel="1" x14ac:dyDescent="0.2">
      <c r="F231" s="91" t="s">
        <v>219</v>
      </c>
      <c r="G231" s="91" t="b">
        <f>GA!J10</f>
        <v>0</v>
      </c>
    </row>
    <row r="232" spans="6:86" s="36" customFormat="1" outlineLevel="1" x14ac:dyDescent="0.2">
      <c r="F232" s="91" t="s">
        <v>220</v>
      </c>
      <c r="G232" s="91" t="b">
        <f>CB_GAAR_Shape_Factor_Opening_RAB</f>
        <v>1</v>
      </c>
    </row>
    <row r="233" spans="6:86" s="36" customFormat="1" outlineLevel="1" x14ac:dyDescent="0.2">
      <c r="F233" s="91" t="s">
        <v>221</v>
      </c>
      <c r="G233" s="91" t="b">
        <f>CB_GAAR_Shape_Factor_2024_28</f>
        <v>1</v>
      </c>
    </row>
    <row r="234" spans="6:86" s="36" customFormat="1" outlineLevel="1" x14ac:dyDescent="0.2">
      <c r="F234" s="91" t="s">
        <v>222</v>
      </c>
      <c r="G234" s="91" t="b">
        <f>CB_GAAR_Shape_Factor_Post2028</f>
        <v>0</v>
      </c>
    </row>
    <row r="235" spans="6:86" outlineLevel="1" x14ac:dyDescent="0.2">
      <c r="F235" s="84" t="s">
        <v>110</v>
      </c>
      <c r="G235" s="162">
        <f>GAAR_Focus_Date</f>
        <v>2055</v>
      </c>
    </row>
    <row r="236" spans="6:86" outlineLevel="1" x14ac:dyDescent="0.2">
      <c r="F236" s="84" t="s">
        <v>293</v>
      </c>
      <c r="G236" s="45" t="b">
        <f>GA!K10</f>
        <v>0</v>
      </c>
    </row>
    <row r="237" spans="6:86" outlineLevel="1" x14ac:dyDescent="0.2">
      <c r="F237" s="84" t="s">
        <v>294</v>
      </c>
      <c r="G237" s="45" t="b">
        <f>CB_GAAR_Focus_Date_Opening_RAB</f>
        <v>0</v>
      </c>
    </row>
    <row r="238" spans="6:86" outlineLevel="1" x14ac:dyDescent="0.2">
      <c r="F238" s="84" t="s">
        <v>295</v>
      </c>
      <c r="G238" s="45" t="b">
        <f>CB_GAAR_Focus_Date_2024_28</f>
        <v>0</v>
      </c>
    </row>
    <row r="239" spans="6:86" s="36" customFormat="1" outlineLevel="1" x14ac:dyDescent="0.2">
      <c r="F239" s="84" t="s">
        <v>296</v>
      </c>
      <c r="G239" s="45" t="b">
        <f>CB_GAAR_Focus_Date_Post2028</f>
        <v>0</v>
      </c>
    </row>
    <row r="240" spans="6:86" s="36" customFormat="1" ht="5.85" customHeight="1" outlineLevel="1" x14ac:dyDescent="0.2"/>
    <row r="241" spans="3:86" s="36" customFormat="1" outlineLevel="1" x14ac:dyDescent="0.2">
      <c r="F241" s="61">
        <f>Ts_First_Fin_Yr-1</f>
        <v>2023</v>
      </c>
      <c r="G241" s="64">
        <f>MIN(GA!H10,G235-F241+1)</f>
        <v>4</v>
      </c>
      <c r="H241" s="63">
        <f>GA!G10</f>
        <v>10.796130372663795</v>
      </c>
      <c r="I241" s="131">
        <f>G231*G232*G230+Ts_Min_Shape_Factor</f>
        <v>1E-14</v>
      </c>
      <c r="J241" s="168">
        <f t="shared" ref="J241:AO241" si="185">IF(J$8&lt;=$G241,(1-$I241)^(J$8-1)*$I241/(1-(1-$I241)^$G241),0)*$H241</f>
        <v>2.7011915957428867</v>
      </c>
      <c r="K241" s="168">
        <f t="shared" si="185"/>
        <v>2.7011915957428601</v>
      </c>
      <c r="L241" s="168">
        <f t="shared" si="185"/>
        <v>2.7011915957428325</v>
      </c>
      <c r="M241" s="168">
        <f t="shared" si="185"/>
        <v>2.7011915957428059</v>
      </c>
      <c r="N241" s="168">
        <f t="shared" si="185"/>
        <v>0</v>
      </c>
      <c r="O241" s="168">
        <f t="shared" si="185"/>
        <v>0</v>
      </c>
      <c r="P241" s="168">
        <f t="shared" si="185"/>
        <v>0</v>
      </c>
      <c r="Q241" s="168">
        <f t="shared" si="185"/>
        <v>0</v>
      </c>
      <c r="R241" s="168">
        <f t="shared" si="185"/>
        <v>0</v>
      </c>
      <c r="S241" s="168">
        <f t="shared" si="185"/>
        <v>0</v>
      </c>
      <c r="T241" s="168">
        <f t="shared" si="185"/>
        <v>0</v>
      </c>
      <c r="U241" s="168">
        <f t="shared" si="185"/>
        <v>0</v>
      </c>
      <c r="V241" s="168">
        <f t="shared" si="185"/>
        <v>0</v>
      </c>
      <c r="W241" s="168">
        <f t="shared" si="185"/>
        <v>0</v>
      </c>
      <c r="X241" s="168">
        <f t="shared" si="185"/>
        <v>0</v>
      </c>
      <c r="Y241" s="168">
        <f t="shared" si="185"/>
        <v>0</v>
      </c>
      <c r="Z241" s="168">
        <f t="shared" si="185"/>
        <v>0</v>
      </c>
      <c r="AA241" s="168">
        <f t="shared" si="185"/>
        <v>0</v>
      </c>
      <c r="AB241" s="168">
        <f t="shared" si="185"/>
        <v>0</v>
      </c>
      <c r="AC241" s="168">
        <f t="shared" si="185"/>
        <v>0</v>
      </c>
      <c r="AD241" s="168">
        <f t="shared" si="185"/>
        <v>0</v>
      </c>
      <c r="AE241" s="168">
        <f t="shared" si="185"/>
        <v>0</v>
      </c>
      <c r="AF241" s="168">
        <f t="shared" si="185"/>
        <v>0</v>
      </c>
      <c r="AG241" s="168">
        <f t="shared" si="185"/>
        <v>0</v>
      </c>
      <c r="AH241" s="168">
        <f t="shared" si="185"/>
        <v>0</v>
      </c>
      <c r="AI241" s="168">
        <f t="shared" si="185"/>
        <v>0</v>
      </c>
      <c r="AJ241" s="168">
        <f t="shared" si="185"/>
        <v>0</v>
      </c>
      <c r="AK241" s="168">
        <f t="shared" si="185"/>
        <v>0</v>
      </c>
      <c r="AL241" s="168">
        <f t="shared" si="185"/>
        <v>0</v>
      </c>
      <c r="AM241" s="168">
        <f t="shared" si="185"/>
        <v>0</v>
      </c>
      <c r="AN241" s="168">
        <f t="shared" si="185"/>
        <v>0</v>
      </c>
      <c r="AO241" s="168">
        <f t="shared" si="185"/>
        <v>0</v>
      </c>
      <c r="AP241" s="168">
        <f t="shared" ref="AP241:BU241" si="186">IF(AP$8&lt;=$G241,(1-$I241)^(AP$8-1)*$I241/(1-(1-$I241)^$G241),0)*$H241</f>
        <v>0</v>
      </c>
      <c r="AQ241" s="168">
        <f t="shared" si="186"/>
        <v>0</v>
      </c>
      <c r="AR241" s="168">
        <f t="shared" si="186"/>
        <v>0</v>
      </c>
      <c r="AS241" s="168">
        <f t="shared" si="186"/>
        <v>0</v>
      </c>
      <c r="AT241" s="168">
        <f t="shared" si="186"/>
        <v>0</v>
      </c>
      <c r="AU241" s="168">
        <f t="shared" si="186"/>
        <v>0</v>
      </c>
      <c r="AV241" s="168">
        <f t="shared" si="186"/>
        <v>0</v>
      </c>
      <c r="AW241" s="168">
        <f t="shared" si="186"/>
        <v>0</v>
      </c>
      <c r="AX241" s="168">
        <f t="shared" si="186"/>
        <v>0</v>
      </c>
      <c r="AY241" s="168">
        <f t="shared" si="186"/>
        <v>0</v>
      </c>
      <c r="AZ241" s="168">
        <f t="shared" si="186"/>
        <v>0</v>
      </c>
      <c r="BA241" s="168">
        <f t="shared" si="186"/>
        <v>0</v>
      </c>
      <c r="BB241" s="168">
        <f t="shared" si="186"/>
        <v>0</v>
      </c>
      <c r="BC241" s="168">
        <f t="shared" si="186"/>
        <v>0</v>
      </c>
      <c r="BD241" s="168">
        <f t="shared" si="186"/>
        <v>0</v>
      </c>
      <c r="BE241" s="168">
        <f t="shared" si="186"/>
        <v>0</v>
      </c>
      <c r="BF241" s="168">
        <f t="shared" si="186"/>
        <v>0</v>
      </c>
      <c r="BG241" s="168">
        <f t="shared" si="186"/>
        <v>0</v>
      </c>
      <c r="BH241" s="168">
        <f t="shared" si="186"/>
        <v>0</v>
      </c>
      <c r="BI241" s="168">
        <f t="shared" si="186"/>
        <v>0</v>
      </c>
      <c r="BJ241" s="168">
        <f t="shared" si="186"/>
        <v>0</v>
      </c>
      <c r="BK241" s="168">
        <f t="shared" si="186"/>
        <v>0</v>
      </c>
      <c r="BL241" s="168">
        <f t="shared" si="186"/>
        <v>0</v>
      </c>
      <c r="BM241" s="168">
        <f t="shared" si="186"/>
        <v>0</v>
      </c>
      <c r="BN241" s="168">
        <f t="shared" si="186"/>
        <v>0</v>
      </c>
      <c r="BO241" s="168">
        <f t="shared" si="186"/>
        <v>0</v>
      </c>
      <c r="BP241" s="168">
        <f t="shared" si="186"/>
        <v>0</v>
      </c>
      <c r="BQ241" s="168">
        <f t="shared" si="186"/>
        <v>0</v>
      </c>
      <c r="BR241" s="168">
        <f t="shared" si="186"/>
        <v>0</v>
      </c>
      <c r="BS241" s="168">
        <f t="shared" si="186"/>
        <v>0</v>
      </c>
      <c r="BT241" s="168">
        <f t="shared" si="186"/>
        <v>0</v>
      </c>
      <c r="BU241" s="168">
        <f t="shared" si="186"/>
        <v>0</v>
      </c>
      <c r="BV241" s="168">
        <f t="shared" ref="BV241:CH241" si="187">IF(BV$8&lt;=$G241,(1-$I241)^(BV$8-1)*$I241/(1-(1-$I241)^$G241),0)*$H241</f>
        <v>0</v>
      </c>
      <c r="BW241" s="168">
        <f t="shared" si="187"/>
        <v>0</v>
      </c>
      <c r="BX241" s="168">
        <f t="shared" si="187"/>
        <v>0</v>
      </c>
      <c r="BY241" s="168">
        <f t="shared" si="187"/>
        <v>0</v>
      </c>
      <c r="BZ241" s="168">
        <f t="shared" si="187"/>
        <v>0</v>
      </c>
      <c r="CA241" s="168">
        <f t="shared" si="187"/>
        <v>0</v>
      </c>
      <c r="CB241" s="168">
        <f t="shared" si="187"/>
        <v>0</v>
      </c>
      <c r="CC241" s="168">
        <f t="shared" si="187"/>
        <v>0</v>
      </c>
      <c r="CD241" s="168">
        <f t="shared" si="187"/>
        <v>0</v>
      </c>
      <c r="CE241" s="168">
        <f t="shared" si="187"/>
        <v>0</v>
      </c>
      <c r="CF241" s="168">
        <f t="shared" si="187"/>
        <v>0</v>
      </c>
      <c r="CG241" s="168">
        <f t="shared" si="187"/>
        <v>0</v>
      </c>
      <c r="CH241" s="168">
        <f t="shared" si="187"/>
        <v>0</v>
      </c>
    </row>
    <row r="242" spans="3:86" s="36" customFormat="1" ht="5.85" customHeight="1" outlineLevel="1" x14ac:dyDescent="0.2"/>
    <row r="243" spans="3:86" s="36" customFormat="1" outlineLevel="1" x14ac:dyDescent="0.2">
      <c r="C243" s="38"/>
      <c r="E243" s="172"/>
      <c r="F243" s="61">
        <f>Ts_First_Fin_Yr-1+ROWS(F$243:F243)</f>
        <v>2024</v>
      </c>
      <c r="G243" s="160">
        <f t="shared" ref="G243:G274" si="188">IF(OR(AND(F243&lt;=Ts_Last_Yr_Current_Fcast,IF(G$236=G$238,G$236)),AND(F243&gt;Ts_Last_Yr_Current_Fcast,IF(G$236=G$239,G$236))),G$235-F243+1,$G$229)</f>
        <v>5</v>
      </c>
      <c r="H243" s="171">
        <f t="shared" ref="H243:H274" si="189">INDEX($J$227:$CH$227,MATCH($F243,$J$9:$CH$9,0))</f>
        <v>17.7</v>
      </c>
      <c r="I243" s="131">
        <f t="shared" ref="I243:I274" si="190">IF(F243&lt;=Ts_Last_Yr_Current_Fcast,$G$233,$G$234)*$G$231*$G$230+Ts_Min_Shape_Factor</f>
        <v>1E-14</v>
      </c>
      <c r="J243" s="169">
        <f t="shared" ref="J243:S252" si="191">IF($F243&gt;=J$9,0,IF(J$9&lt;=($F243+$G243),(1-$I243)^(J$9-$F243-1)*$I243/(1-(1-$I243)^$G243),0)*$H243)</f>
        <v>0</v>
      </c>
      <c r="K243" s="169">
        <f t="shared" si="191"/>
        <v>3.5428317068647899</v>
      </c>
      <c r="L243" s="169">
        <f t="shared" si="191"/>
        <v>3.5428317068647548</v>
      </c>
      <c r="M243" s="169">
        <f t="shared" si="191"/>
        <v>3.5428317068647193</v>
      </c>
      <c r="N243" s="169">
        <f t="shared" si="191"/>
        <v>3.5428317068646837</v>
      </c>
      <c r="O243" s="169">
        <f t="shared" si="191"/>
        <v>3.5428317068646487</v>
      </c>
      <c r="P243" s="169">
        <f t="shared" si="191"/>
        <v>0</v>
      </c>
      <c r="Q243" s="169">
        <f t="shared" si="191"/>
        <v>0</v>
      </c>
      <c r="R243" s="169">
        <f t="shared" si="191"/>
        <v>0</v>
      </c>
      <c r="S243" s="169">
        <f t="shared" si="191"/>
        <v>0</v>
      </c>
      <c r="T243" s="169">
        <f t="shared" ref="T243:AC252" si="192">IF($F243&gt;=T$9,0,IF(T$9&lt;=($F243+$G243),(1-$I243)^(T$9-$F243-1)*$I243/(1-(1-$I243)^$G243),0)*$H243)</f>
        <v>0</v>
      </c>
      <c r="U243" s="169">
        <f t="shared" si="192"/>
        <v>0</v>
      </c>
      <c r="V243" s="169">
        <f t="shared" si="192"/>
        <v>0</v>
      </c>
      <c r="W243" s="169">
        <f t="shared" si="192"/>
        <v>0</v>
      </c>
      <c r="X243" s="169">
        <f t="shared" si="192"/>
        <v>0</v>
      </c>
      <c r="Y243" s="169">
        <f t="shared" si="192"/>
        <v>0</v>
      </c>
      <c r="Z243" s="169">
        <f t="shared" si="192"/>
        <v>0</v>
      </c>
      <c r="AA243" s="169">
        <f t="shared" si="192"/>
        <v>0</v>
      </c>
      <c r="AB243" s="169">
        <f t="shared" si="192"/>
        <v>0</v>
      </c>
      <c r="AC243" s="169">
        <f t="shared" si="192"/>
        <v>0</v>
      </c>
      <c r="AD243" s="169">
        <f t="shared" ref="AD243:AM252" si="193">IF($F243&gt;=AD$9,0,IF(AD$9&lt;=($F243+$G243),(1-$I243)^(AD$9-$F243-1)*$I243/(1-(1-$I243)^$G243),0)*$H243)</f>
        <v>0</v>
      </c>
      <c r="AE243" s="169">
        <f t="shared" si="193"/>
        <v>0</v>
      </c>
      <c r="AF243" s="169">
        <f t="shared" si="193"/>
        <v>0</v>
      </c>
      <c r="AG243" s="169">
        <f t="shared" si="193"/>
        <v>0</v>
      </c>
      <c r="AH243" s="169">
        <f t="shared" si="193"/>
        <v>0</v>
      </c>
      <c r="AI243" s="169">
        <f t="shared" si="193"/>
        <v>0</v>
      </c>
      <c r="AJ243" s="169">
        <f t="shared" si="193"/>
        <v>0</v>
      </c>
      <c r="AK243" s="169">
        <f t="shared" si="193"/>
        <v>0</v>
      </c>
      <c r="AL243" s="169">
        <f t="shared" si="193"/>
        <v>0</v>
      </c>
      <c r="AM243" s="169">
        <f t="shared" si="193"/>
        <v>0</v>
      </c>
      <c r="AN243" s="169">
        <f t="shared" ref="AN243:AW252" si="194">IF($F243&gt;=AN$9,0,IF(AN$9&lt;=($F243+$G243),(1-$I243)^(AN$9-$F243-1)*$I243/(1-(1-$I243)^$G243),0)*$H243)</f>
        <v>0</v>
      </c>
      <c r="AO243" s="169">
        <f t="shared" si="194"/>
        <v>0</v>
      </c>
      <c r="AP243" s="169">
        <f t="shared" si="194"/>
        <v>0</v>
      </c>
      <c r="AQ243" s="169">
        <f t="shared" si="194"/>
        <v>0</v>
      </c>
      <c r="AR243" s="169">
        <f t="shared" si="194"/>
        <v>0</v>
      </c>
      <c r="AS243" s="169">
        <f t="shared" si="194"/>
        <v>0</v>
      </c>
      <c r="AT243" s="169">
        <f t="shared" si="194"/>
        <v>0</v>
      </c>
      <c r="AU243" s="169">
        <f t="shared" si="194"/>
        <v>0</v>
      </c>
      <c r="AV243" s="169">
        <f t="shared" si="194"/>
        <v>0</v>
      </c>
      <c r="AW243" s="169">
        <f t="shared" si="194"/>
        <v>0</v>
      </c>
      <c r="AX243" s="169">
        <f t="shared" ref="AX243:BG252" si="195">IF($F243&gt;=AX$9,0,IF(AX$9&lt;=($F243+$G243),(1-$I243)^(AX$9-$F243-1)*$I243/(1-(1-$I243)^$G243),0)*$H243)</f>
        <v>0</v>
      </c>
      <c r="AY243" s="169">
        <f t="shared" si="195"/>
        <v>0</v>
      </c>
      <c r="AZ243" s="169">
        <f t="shared" si="195"/>
        <v>0</v>
      </c>
      <c r="BA243" s="169">
        <f t="shared" si="195"/>
        <v>0</v>
      </c>
      <c r="BB243" s="169">
        <f t="shared" si="195"/>
        <v>0</v>
      </c>
      <c r="BC243" s="169">
        <f t="shared" si="195"/>
        <v>0</v>
      </c>
      <c r="BD243" s="169">
        <f t="shared" si="195"/>
        <v>0</v>
      </c>
      <c r="BE243" s="169">
        <f t="shared" si="195"/>
        <v>0</v>
      </c>
      <c r="BF243" s="169">
        <f t="shared" si="195"/>
        <v>0</v>
      </c>
      <c r="BG243" s="169">
        <f t="shared" si="195"/>
        <v>0</v>
      </c>
      <c r="BH243" s="169">
        <f t="shared" ref="BH243:BQ252" si="196">IF($F243&gt;=BH$9,0,IF(BH$9&lt;=($F243+$G243),(1-$I243)^(BH$9-$F243-1)*$I243/(1-(1-$I243)^$G243),0)*$H243)</f>
        <v>0</v>
      </c>
      <c r="BI243" s="169">
        <f t="shared" si="196"/>
        <v>0</v>
      </c>
      <c r="BJ243" s="169">
        <f t="shared" si="196"/>
        <v>0</v>
      </c>
      <c r="BK243" s="169">
        <f t="shared" si="196"/>
        <v>0</v>
      </c>
      <c r="BL243" s="169">
        <f t="shared" si="196"/>
        <v>0</v>
      </c>
      <c r="BM243" s="169">
        <f t="shared" si="196"/>
        <v>0</v>
      </c>
      <c r="BN243" s="169">
        <f t="shared" si="196"/>
        <v>0</v>
      </c>
      <c r="BO243" s="169">
        <f t="shared" si="196"/>
        <v>0</v>
      </c>
      <c r="BP243" s="169">
        <f t="shared" si="196"/>
        <v>0</v>
      </c>
      <c r="BQ243" s="169">
        <f t="shared" si="196"/>
        <v>0</v>
      </c>
      <c r="BR243" s="169">
        <f t="shared" ref="BR243:CA252" si="197">IF($F243&gt;=BR$9,0,IF(BR$9&lt;=($F243+$G243),(1-$I243)^(BR$9-$F243-1)*$I243/(1-(1-$I243)^$G243),0)*$H243)</f>
        <v>0</v>
      </c>
      <c r="BS243" s="169">
        <f t="shared" si="197"/>
        <v>0</v>
      </c>
      <c r="BT243" s="169">
        <f t="shared" si="197"/>
        <v>0</v>
      </c>
      <c r="BU243" s="169">
        <f t="shared" si="197"/>
        <v>0</v>
      </c>
      <c r="BV243" s="169">
        <f t="shared" si="197"/>
        <v>0</v>
      </c>
      <c r="BW243" s="169">
        <f t="shared" si="197"/>
        <v>0</v>
      </c>
      <c r="BX243" s="169">
        <f t="shared" si="197"/>
        <v>0</v>
      </c>
      <c r="BY243" s="169">
        <f t="shared" si="197"/>
        <v>0</v>
      </c>
      <c r="BZ243" s="169">
        <f t="shared" si="197"/>
        <v>0</v>
      </c>
      <c r="CA243" s="169">
        <f t="shared" si="197"/>
        <v>0</v>
      </c>
      <c r="CB243" s="169">
        <f t="shared" ref="CB243:CH252" si="198">IF($F243&gt;=CB$9,0,IF(CB$9&lt;=($F243+$G243),(1-$I243)^(CB$9-$F243-1)*$I243/(1-(1-$I243)^$G243),0)*$H243)</f>
        <v>0</v>
      </c>
      <c r="CC243" s="169">
        <f t="shared" si="198"/>
        <v>0</v>
      </c>
      <c r="CD243" s="169">
        <f t="shared" si="198"/>
        <v>0</v>
      </c>
      <c r="CE243" s="169">
        <f t="shared" si="198"/>
        <v>0</v>
      </c>
      <c r="CF243" s="169">
        <f t="shared" si="198"/>
        <v>0</v>
      </c>
      <c r="CG243" s="169">
        <f t="shared" si="198"/>
        <v>0</v>
      </c>
      <c r="CH243" s="169">
        <f t="shared" si="198"/>
        <v>0</v>
      </c>
    </row>
    <row r="244" spans="3:86" s="36" customFormat="1" outlineLevel="1" x14ac:dyDescent="0.2">
      <c r="C244" s="38"/>
      <c r="E244" s="172"/>
      <c r="F244" s="61">
        <f>Ts_First_Fin_Yr-1+ROWS(F$243:F244)</f>
        <v>2025</v>
      </c>
      <c r="G244" s="160">
        <f t="shared" si="188"/>
        <v>5</v>
      </c>
      <c r="H244" s="171">
        <f t="shared" si="189"/>
        <v>20.100000000000001</v>
      </c>
      <c r="I244" s="131">
        <f t="shared" si="190"/>
        <v>1E-14</v>
      </c>
      <c r="J244" s="169">
        <f t="shared" si="191"/>
        <v>0</v>
      </c>
      <c r="K244" s="169">
        <f t="shared" si="191"/>
        <v>0</v>
      </c>
      <c r="L244" s="169">
        <f t="shared" si="191"/>
        <v>4.0232156671176433</v>
      </c>
      <c r="M244" s="169">
        <f t="shared" si="191"/>
        <v>4.0232156671176034</v>
      </c>
      <c r="N244" s="169">
        <f t="shared" si="191"/>
        <v>4.0232156671175634</v>
      </c>
      <c r="O244" s="169">
        <f t="shared" si="191"/>
        <v>4.0232156671175225</v>
      </c>
      <c r="P244" s="169">
        <f t="shared" si="191"/>
        <v>4.0232156671174826</v>
      </c>
      <c r="Q244" s="169">
        <f t="shared" si="191"/>
        <v>0</v>
      </c>
      <c r="R244" s="169">
        <f t="shared" si="191"/>
        <v>0</v>
      </c>
      <c r="S244" s="169">
        <f t="shared" si="191"/>
        <v>0</v>
      </c>
      <c r="T244" s="169">
        <f t="shared" si="192"/>
        <v>0</v>
      </c>
      <c r="U244" s="169">
        <f t="shared" si="192"/>
        <v>0</v>
      </c>
      <c r="V244" s="169">
        <f t="shared" si="192"/>
        <v>0</v>
      </c>
      <c r="W244" s="169">
        <f t="shared" si="192"/>
        <v>0</v>
      </c>
      <c r="X244" s="169">
        <f t="shared" si="192"/>
        <v>0</v>
      </c>
      <c r="Y244" s="169">
        <f t="shared" si="192"/>
        <v>0</v>
      </c>
      <c r="Z244" s="169">
        <f t="shared" si="192"/>
        <v>0</v>
      </c>
      <c r="AA244" s="169">
        <f t="shared" si="192"/>
        <v>0</v>
      </c>
      <c r="AB244" s="169">
        <f t="shared" si="192"/>
        <v>0</v>
      </c>
      <c r="AC244" s="169">
        <f t="shared" si="192"/>
        <v>0</v>
      </c>
      <c r="AD244" s="169">
        <f t="shared" si="193"/>
        <v>0</v>
      </c>
      <c r="AE244" s="169">
        <f t="shared" si="193"/>
        <v>0</v>
      </c>
      <c r="AF244" s="169">
        <f t="shared" si="193"/>
        <v>0</v>
      </c>
      <c r="AG244" s="169">
        <f t="shared" si="193"/>
        <v>0</v>
      </c>
      <c r="AH244" s="169">
        <f t="shared" si="193"/>
        <v>0</v>
      </c>
      <c r="AI244" s="169">
        <f t="shared" si="193"/>
        <v>0</v>
      </c>
      <c r="AJ244" s="169">
        <f t="shared" si="193"/>
        <v>0</v>
      </c>
      <c r="AK244" s="169">
        <f t="shared" si="193"/>
        <v>0</v>
      </c>
      <c r="AL244" s="169">
        <f t="shared" si="193"/>
        <v>0</v>
      </c>
      <c r="AM244" s="169">
        <f t="shared" si="193"/>
        <v>0</v>
      </c>
      <c r="AN244" s="169">
        <f t="shared" si="194"/>
        <v>0</v>
      </c>
      <c r="AO244" s="169">
        <f t="shared" si="194"/>
        <v>0</v>
      </c>
      <c r="AP244" s="169">
        <f t="shared" si="194"/>
        <v>0</v>
      </c>
      <c r="AQ244" s="169">
        <f t="shared" si="194"/>
        <v>0</v>
      </c>
      <c r="AR244" s="169">
        <f t="shared" si="194"/>
        <v>0</v>
      </c>
      <c r="AS244" s="169">
        <f t="shared" si="194"/>
        <v>0</v>
      </c>
      <c r="AT244" s="169">
        <f t="shared" si="194"/>
        <v>0</v>
      </c>
      <c r="AU244" s="169">
        <f t="shared" si="194"/>
        <v>0</v>
      </c>
      <c r="AV244" s="169">
        <f t="shared" si="194"/>
        <v>0</v>
      </c>
      <c r="AW244" s="169">
        <f t="shared" si="194"/>
        <v>0</v>
      </c>
      <c r="AX244" s="169">
        <f t="shared" si="195"/>
        <v>0</v>
      </c>
      <c r="AY244" s="169">
        <f t="shared" si="195"/>
        <v>0</v>
      </c>
      <c r="AZ244" s="169">
        <f t="shared" si="195"/>
        <v>0</v>
      </c>
      <c r="BA244" s="169">
        <f t="shared" si="195"/>
        <v>0</v>
      </c>
      <c r="BB244" s="169">
        <f t="shared" si="195"/>
        <v>0</v>
      </c>
      <c r="BC244" s="169">
        <f t="shared" si="195"/>
        <v>0</v>
      </c>
      <c r="BD244" s="169">
        <f t="shared" si="195"/>
        <v>0</v>
      </c>
      <c r="BE244" s="169">
        <f t="shared" si="195"/>
        <v>0</v>
      </c>
      <c r="BF244" s="169">
        <f t="shared" si="195"/>
        <v>0</v>
      </c>
      <c r="BG244" s="169">
        <f t="shared" si="195"/>
        <v>0</v>
      </c>
      <c r="BH244" s="169">
        <f t="shared" si="196"/>
        <v>0</v>
      </c>
      <c r="BI244" s="169">
        <f t="shared" si="196"/>
        <v>0</v>
      </c>
      <c r="BJ244" s="169">
        <f t="shared" si="196"/>
        <v>0</v>
      </c>
      <c r="BK244" s="169">
        <f t="shared" si="196"/>
        <v>0</v>
      </c>
      <c r="BL244" s="169">
        <f t="shared" si="196"/>
        <v>0</v>
      </c>
      <c r="BM244" s="169">
        <f t="shared" si="196"/>
        <v>0</v>
      </c>
      <c r="BN244" s="169">
        <f t="shared" si="196"/>
        <v>0</v>
      </c>
      <c r="BO244" s="169">
        <f t="shared" si="196"/>
        <v>0</v>
      </c>
      <c r="BP244" s="169">
        <f t="shared" si="196"/>
        <v>0</v>
      </c>
      <c r="BQ244" s="169">
        <f t="shared" si="196"/>
        <v>0</v>
      </c>
      <c r="BR244" s="169">
        <f t="shared" si="197"/>
        <v>0</v>
      </c>
      <c r="BS244" s="169">
        <f t="shared" si="197"/>
        <v>0</v>
      </c>
      <c r="BT244" s="169">
        <f t="shared" si="197"/>
        <v>0</v>
      </c>
      <c r="BU244" s="169">
        <f t="shared" si="197"/>
        <v>0</v>
      </c>
      <c r="BV244" s="169">
        <f t="shared" si="197"/>
        <v>0</v>
      </c>
      <c r="BW244" s="169">
        <f t="shared" si="197"/>
        <v>0</v>
      </c>
      <c r="BX244" s="169">
        <f t="shared" si="197"/>
        <v>0</v>
      </c>
      <c r="BY244" s="169">
        <f t="shared" si="197"/>
        <v>0</v>
      </c>
      <c r="BZ244" s="169">
        <f t="shared" si="197"/>
        <v>0</v>
      </c>
      <c r="CA244" s="169">
        <f t="shared" si="197"/>
        <v>0</v>
      </c>
      <c r="CB244" s="169">
        <f t="shared" si="198"/>
        <v>0</v>
      </c>
      <c r="CC244" s="169">
        <f t="shared" si="198"/>
        <v>0</v>
      </c>
      <c r="CD244" s="169">
        <f t="shared" si="198"/>
        <v>0</v>
      </c>
      <c r="CE244" s="169">
        <f t="shared" si="198"/>
        <v>0</v>
      </c>
      <c r="CF244" s="169">
        <f t="shared" si="198"/>
        <v>0</v>
      </c>
      <c r="CG244" s="169">
        <f t="shared" si="198"/>
        <v>0</v>
      </c>
      <c r="CH244" s="169">
        <f t="shared" si="198"/>
        <v>0</v>
      </c>
    </row>
    <row r="245" spans="3:86" s="36" customFormat="1" outlineLevel="1" x14ac:dyDescent="0.2">
      <c r="C245" s="38"/>
      <c r="E245" s="172"/>
      <c r="F245" s="61">
        <f>Ts_First_Fin_Yr-1+ROWS(F$243:F245)</f>
        <v>2026</v>
      </c>
      <c r="G245" s="160">
        <f t="shared" si="188"/>
        <v>5</v>
      </c>
      <c r="H245" s="171">
        <f t="shared" si="189"/>
        <v>21.7</v>
      </c>
      <c r="I245" s="131">
        <f t="shared" si="190"/>
        <v>1E-14</v>
      </c>
      <c r="J245" s="169">
        <f t="shared" si="191"/>
        <v>0</v>
      </c>
      <c r="K245" s="169">
        <f t="shared" si="191"/>
        <v>0</v>
      </c>
      <c r="L245" s="169">
        <f t="shared" si="191"/>
        <v>0</v>
      </c>
      <c r="M245" s="169">
        <f t="shared" si="191"/>
        <v>4.343471640619545</v>
      </c>
      <c r="N245" s="169">
        <f t="shared" si="191"/>
        <v>4.3434716406195015</v>
      </c>
      <c r="O245" s="169">
        <f t="shared" si="191"/>
        <v>4.343471640619458</v>
      </c>
      <c r="P245" s="169">
        <f t="shared" si="191"/>
        <v>4.3434716406194145</v>
      </c>
      <c r="Q245" s="169">
        <f t="shared" si="191"/>
        <v>4.343471640619371</v>
      </c>
      <c r="R245" s="169">
        <f t="shared" si="191"/>
        <v>0</v>
      </c>
      <c r="S245" s="169">
        <f t="shared" si="191"/>
        <v>0</v>
      </c>
      <c r="T245" s="169">
        <f t="shared" si="192"/>
        <v>0</v>
      </c>
      <c r="U245" s="169">
        <f t="shared" si="192"/>
        <v>0</v>
      </c>
      <c r="V245" s="169">
        <f t="shared" si="192"/>
        <v>0</v>
      </c>
      <c r="W245" s="169">
        <f t="shared" si="192"/>
        <v>0</v>
      </c>
      <c r="X245" s="169">
        <f t="shared" si="192"/>
        <v>0</v>
      </c>
      <c r="Y245" s="169">
        <f t="shared" si="192"/>
        <v>0</v>
      </c>
      <c r="Z245" s="169">
        <f t="shared" si="192"/>
        <v>0</v>
      </c>
      <c r="AA245" s="169">
        <f t="shared" si="192"/>
        <v>0</v>
      </c>
      <c r="AB245" s="169">
        <f t="shared" si="192"/>
        <v>0</v>
      </c>
      <c r="AC245" s="169">
        <f t="shared" si="192"/>
        <v>0</v>
      </c>
      <c r="AD245" s="169">
        <f t="shared" si="193"/>
        <v>0</v>
      </c>
      <c r="AE245" s="169">
        <f t="shared" si="193"/>
        <v>0</v>
      </c>
      <c r="AF245" s="169">
        <f t="shared" si="193"/>
        <v>0</v>
      </c>
      <c r="AG245" s="169">
        <f t="shared" si="193"/>
        <v>0</v>
      </c>
      <c r="AH245" s="169">
        <f t="shared" si="193"/>
        <v>0</v>
      </c>
      <c r="AI245" s="169">
        <f t="shared" si="193"/>
        <v>0</v>
      </c>
      <c r="AJ245" s="169">
        <f t="shared" si="193"/>
        <v>0</v>
      </c>
      <c r="AK245" s="169">
        <f t="shared" si="193"/>
        <v>0</v>
      </c>
      <c r="AL245" s="169">
        <f t="shared" si="193"/>
        <v>0</v>
      </c>
      <c r="AM245" s="169">
        <f t="shared" si="193"/>
        <v>0</v>
      </c>
      <c r="AN245" s="169">
        <f t="shared" si="194"/>
        <v>0</v>
      </c>
      <c r="AO245" s="169">
        <f t="shared" si="194"/>
        <v>0</v>
      </c>
      <c r="AP245" s="169">
        <f t="shared" si="194"/>
        <v>0</v>
      </c>
      <c r="AQ245" s="169">
        <f t="shared" si="194"/>
        <v>0</v>
      </c>
      <c r="AR245" s="169">
        <f t="shared" si="194"/>
        <v>0</v>
      </c>
      <c r="AS245" s="169">
        <f t="shared" si="194"/>
        <v>0</v>
      </c>
      <c r="AT245" s="169">
        <f t="shared" si="194"/>
        <v>0</v>
      </c>
      <c r="AU245" s="169">
        <f t="shared" si="194"/>
        <v>0</v>
      </c>
      <c r="AV245" s="169">
        <f t="shared" si="194"/>
        <v>0</v>
      </c>
      <c r="AW245" s="169">
        <f t="shared" si="194"/>
        <v>0</v>
      </c>
      <c r="AX245" s="169">
        <f t="shared" si="195"/>
        <v>0</v>
      </c>
      <c r="AY245" s="169">
        <f t="shared" si="195"/>
        <v>0</v>
      </c>
      <c r="AZ245" s="169">
        <f t="shared" si="195"/>
        <v>0</v>
      </c>
      <c r="BA245" s="169">
        <f t="shared" si="195"/>
        <v>0</v>
      </c>
      <c r="BB245" s="169">
        <f t="shared" si="195"/>
        <v>0</v>
      </c>
      <c r="BC245" s="169">
        <f t="shared" si="195"/>
        <v>0</v>
      </c>
      <c r="BD245" s="169">
        <f t="shared" si="195"/>
        <v>0</v>
      </c>
      <c r="BE245" s="169">
        <f t="shared" si="195"/>
        <v>0</v>
      </c>
      <c r="BF245" s="169">
        <f t="shared" si="195"/>
        <v>0</v>
      </c>
      <c r="BG245" s="169">
        <f t="shared" si="195"/>
        <v>0</v>
      </c>
      <c r="BH245" s="169">
        <f t="shared" si="196"/>
        <v>0</v>
      </c>
      <c r="BI245" s="169">
        <f t="shared" si="196"/>
        <v>0</v>
      </c>
      <c r="BJ245" s="169">
        <f t="shared" si="196"/>
        <v>0</v>
      </c>
      <c r="BK245" s="169">
        <f t="shared" si="196"/>
        <v>0</v>
      </c>
      <c r="BL245" s="169">
        <f t="shared" si="196"/>
        <v>0</v>
      </c>
      <c r="BM245" s="169">
        <f t="shared" si="196"/>
        <v>0</v>
      </c>
      <c r="BN245" s="169">
        <f t="shared" si="196"/>
        <v>0</v>
      </c>
      <c r="BO245" s="169">
        <f t="shared" si="196"/>
        <v>0</v>
      </c>
      <c r="BP245" s="169">
        <f t="shared" si="196"/>
        <v>0</v>
      </c>
      <c r="BQ245" s="169">
        <f t="shared" si="196"/>
        <v>0</v>
      </c>
      <c r="BR245" s="169">
        <f t="shared" si="197"/>
        <v>0</v>
      </c>
      <c r="BS245" s="169">
        <f t="shared" si="197"/>
        <v>0</v>
      </c>
      <c r="BT245" s="169">
        <f t="shared" si="197"/>
        <v>0</v>
      </c>
      <c r="BU245" s="169">
        <f t="shared" si="197"/>
        <v>0</v>
      </c>
      <c r="BV245" s="169">
        <f t="shared" si="197"/>
        <v>0</v>
      </c>
      <c r="BW245" s="169">
        <f t="shared" si="197"/>
        <v>0</v>
      </c>
      <c r="BX245" s="169">
        <f t="shared" si="197"/>
        <v>0</v>
      </c>
      <c r="BY245" s="169">
        <f t="shared" si="197"/>
        <v>0</v>
      </c>
      <c r="BZ245" s="169">
        <f t="shared" si="197"/>
        <v>0</v>
      </c>
      <c r="CA245" s="169">
        <f t="shared" si="197"/>
        <v>0</v>
      </c>
      <c r="CB245" s="169">
        <f t="shared" si="198"/>
        <v>0</v>
      </c>
      <c r="CC245" s="169">
        <f t="shared" si="198"/>
        <v>0</v>
      </c>
      <c r="CD245" s="169">
        <f t="shared" si="198"/>
        <v>0</v>
      </c>
      <c r="CE245" s="169">
        <f t="shared" si="198"/>
        <v>0</v>
      </c>
      <c r="CF245" s="169">
        <f t="shared" si="198"/>
        <v>0</v>
      </c>
      <c r="CG245" s="169">
        <f t="shared" si="198"/>
        <v>0</v>
      </c>
      <c r="CH245" s="169">
        <f t="shared" si="198"/>
        <v>0</v>
      </c>
    </row>
    <row r="246" spans="3:86" s="36" customFormat="1" outlineLevel="1" x14ac:dyDescent="0.2">
      <c r="C246" s="38"/>
      <c r="E246" s="172"/>
      <c r="F246" s="61">
        <f>Ts_First_Fin_Yr-1+ROWS(F$243:F246)</f>
        <v>2027</v>
      </c>
      <c r="G246" s="160">
        <f t="shared" si="188"/>
        <v>5</v>
      </c>
      <c r="H246" s="171">
        <f t="shared" si="189"/>
        <v>11.7</v>
      </c>
      <c r="I246" s="131">
        <f t="shared" si="190"/>
        <v>1E-14</v>
      </c>
      <c r="J246" s="169">
        <f t="shared" si="191"/>
        <v>0</v>
      </c>
      <c r="K246" s="169">
        <f t="shared" si="191"/>
        <v>0</v>
      </c>
      <c r="L246" s="169">
        <f t="shared" si="191"/>
        <v>0</v>
      </c>
      <c r="M246" s="169">
        <f t="shared" si="191"/>
        <v>0</v>
      </c>
      <c r="N246" s="169">
        <f t="shared" si="191"/>
        <v>2.3418718062326578</v>
      </c>
      <c r="O246" s="169">
        <f t="shared" si="191"/>
        <v>2.3418718062326342</v>
      </c>
      <c r="P246" s="169">
        <f t="shared" si="191"/>
        <v>2.3418718062326112</v>
      </c>
      <c r="Q246" s="169">
        <f t="shared" si="191"/>
        <v>2.3418718062325876</v>
      </c>
      <c r="R246" s="169">
        <f t="shared" si="191"/>
        <v>2.3418718062325641</v>
      </c>
      <c r="S246" s="169">
        <f t="shared" si="191"/>
        <v>0</v>
      </c>
      <c r="T246" s="169">
        <f t="shared" si="192"/>
        <v>0</v>
      </c>
      <c r="U246" s="169">
        <f t="shared" si="192"/>
        <v>0</v>
      </c>
      <c r="V246" s="169">
        <f t="shared" si="192"/>
        <v>0</v>
      </c>
      <c r="W246" s="169">
        <f t="shared" si="192"/>
        <v>0</v>
      </c>
      <c r="X246" s="169">
        <f t="shared" si="192"/>
        <v>0</v>
      </c>
      <c r="Y246" s="169">
        <f t="shared" si="192"/>
        <v>0</v>
      </c>
      <c r="Z246" s="169">
        <f t="shared" si="192"/>
        <v>0</v>
      </c>
      <c r="AA246" s="169">
        <f t="shared" si="192"/>
        <v>0</v>
      </c>
      <c r="AB246" s="169">
        <f t="shared" si="192"/>
        <v>0</v>
      </c>
      <c r="AC246" s="169">
        <f t="shared" si="192"/>
        <v>0</v>
      </c>
      <c r="AD246" s="169">
        <f t="shared" si="193"/>
        <v>0</v>
      </c>
      <c r="AE246" s="169">
        <f t="shared" si="193"/>
        <v>0</v>
      </c>
      <c r="AF246" s="169">
        <f t="shared" si="193"/>
        <v>0</v>
      </c>
      <c r="AG246" s="169">
        <f t="shared" si="193"/>
        <v>0</v>
      </c>
      <c r="AH246" s="169">
        <f t="shared" si="193"/>
        <v>0</v>
      </c>
      <c r="AI246" s="169">
        <f t="shared" si="193"/>
        <v>0</v>
      </c>
      <c r="AJ246" s="169">
        <f t="shared" si="193"/>
        <v>0</v>
      </c>
      <c r="AK246" s="169">
        <f t="shared" si="193"/>
        <v>0</v>
      </c>
      <c r="AL246" s="169">
        <f t="shared" si="193"/>
        <v>0</v>
      </c>
      <c r="AM246" s="169">
        <f t="shared" si="193"/>
        <v>0</v>
      </c>
      <c r="AN246" s="169">
        <f t="shared" si="194"/>
        <v>0</v>
      </c>
      <c r="AO246" s="169">
        <f t="shared" si="194"/>
        <v>0</v>
      </c>
      <c r="AP246" s="169">
        <f t="shared" si="194"/>
        <v>0</v>
      </c>
      <c r="AQ246" s="169">
        <f t="shared" si="194"/>
        <v>0</v>
      </c>
      <c r="AR246" s="169">
        <f t="shared" si="194"/>
        <v>0</v>
      </c>
      <c r="AS246" s="169">
        <f t="shared" si="194"/>
        <v>0</v>
      </c>
      <c r="AT246" s="169">
        <f t="shared" si="194"/>
        <v>0</v>
      </c>
      <c r="AU246" s="169">
        <f t="shared" si="194"/>
        <v>0</v>
      </c>
      <c r="AV246" s="169">
        <f t="shared" si="194"/>
        <v>0</v>
      </c>
      <c r="AW246" s="169">
        <f t="shared" si="194"/>
        <v>0</v>
      </c>
      <c r="AX246" s="169">
        <f t="shared" si="195"/>
        <v>0</v>
      </c>
      <c r="AY246" s="169">
        <f t="shared" si="195"/>
        <v>0</v>
      </c>
      <c r="AZ246" s="169">
        <f t="shared" si="195"/>
        <v>0</v>
      </c>
      <c r="BA246" s="169">
        <f t="shared" si="195"/>
        <v>0</v>
      </c>
      <c r="BB246" s="169">
        <f t="shared" si="195"/>
        <v>0</v>
      </c>
      <c r="BC246" s="169">
        <f t="shared" si="195"/>
        <v>0</v>
      </c>
      <c r="BD246" s="169">
        <f t="shared" si="195"/>
        <v>0</v>
      </c>
      <c r="BE246" s="169">
        <f t="shared" si="195"/>
        <v>0</v>
      </c>
      <c r="BF246" s="169">
        <f t="shared" si="195"/>
        <v>0</v>
      </c>
      <c r="BG246" s="169">
        <f t="shared" si="195"/>
        <v>0</v>
      </c>
      <c r="BH246" s="169">
        <f t="shared" si="196"/>
        <v>0</v>
      </c>
      <c r="BI246" s="169">
        <f t="shared" si="196"/>
        <v>0</v>
      </c>
      <c r="BJ246" s="169">
        <f t="shared" si="196"/>
        <v>0</v>
      </c>
      <c r="BK246" s="169">
        <f t="shared" si="196"/>
        <v>0</v>
      </c>
      <c r="BL246" s="169">
        <f t="shared" si="196"/>
        <v>0</v>
      </c>
      <c r="BM246" s="169">
        <f t="shared" si="196"/>
        <v>0</v>
      </c>
      <c r="BN246" s="169">
        <f t="shared" si="196"/>
        <v>0</v>
      </c>
      <c r="BO246" s="169">
        <f t="shared" si="196"/>
        <v>0</v>
      </c>
      <c r="BP246" s="169">
        <f t="shared" si="196"/>
        <v>0</v>
      </c>
      <c r="BQ246" s="169">
        <f t="shared" si="196"/>
        <v>0</v>
      </c>
      <c r="BR246" s="169">
        <f t="shared" si="197"/>
        <v>0</v>
      </c>
      <c r="BS246" s="169">
        <f t="shared" si="197"/>
        <v>0</v>
      </c>
      <c r="BT246" s="169">
        <f t="shared" si="197"/>
        <v>0</v>
      </c>
      <c r="BU246" s="169">
        <f t="shared" si="197"/>
        <v>0</v>
      </c>
      <c r="BV246" s="169">
        <f t="shared" si="197"/>
        <v>0</v>
      </c>
      <c r="BW246" s="169">
        <f t="shared" si="197"/>
        <v>0</v>
      </c>
      <c r="BX246" s="169">
        <f t="shared" si="197"/>
        <v>0</v>
      </c>
      <c r="BY246" s="169">
        <f t="shared" si="197"/>
        <v>0</v>
      </c>
      <c r="BZ246" s="169">
        <f t="shared" si="197"/>
        <v>0</v>
      </c>
      <c r="CA246" s="169">
        <f t="shared" si="197"/>
        <v>0</v>
      </c>
      <c r="CB246" s="169">
        <f t="shared" si="198"/>
        <v>0</v>
      </c>
      <c r="CC246" s="169">
        <f t="shared" si="198"/>
        <v>0</v>
      </c>
      <c r="CD246" s="169">
        <f t="shared" si="198"/>
        <v>0</v>
      </c>
      <c r="CE246" s="169">
        <f t="shared" si="198"/>
        <v>0</v>
      </c>
      <c r="CF246" s="169">
        <f t="shared" si="198"/>
        <v>0</v>
      </c>
      <c r="CG246" s="169">
        <f t="shared" si="198"/>
        <v>0</v>
      </c>
      <c r="CH246" s="169">
        <f t="shared" si="198"/>
        <v>0</v>
      </c>
    </row>
    <row r="247" spans="3:86" s="36" customFormat="1" outlineLevel="1" x14ac:dyDescent="0.2">
      <c r="C247" s="38"/>
      <c r="E247" s="172"/>
      <c r="F247" s="61">
        <f>Ts_First_Fin_Yr-1+ROWS(F$243:F247)</f>
        <v>2028</v>
      </c>
      <c r="G247" s="160">
        <f t="shared" si="188"/>
        <v>5</v>
      </c>
      <c r="H247" s="171">
        <f t="shared" si="189"/>
        <v>9</v>
      </c>
      <c r="I247" s="131">
        <f t="shared" si="190"/>
        <v>1E-14</v>
      </c>
      <c r="J247" s="169">
        <f t="shared" si="191"/>
        <v>0</v>
      </c>
      <c r="K247" s="169">
        <f t="shared" si="191"/>
        <v>0</v>
      </c>
      <c r="L247" s="169">
        <f t="shared" si="191"/>
        <v>0</v>
      </c>
      <c r="M247" s="169">
        <f t="shared" si="191"/>
        <v>0</v>
      </c>
      <c r="N247" s="169">
        <f t="shared" si="191"/>
        <v>0</v>
      </c>
      <c r="O247" s="169">
        <f t="shared" si="191"/>
        <v>1.8014398509481984</v>
      </c>
      <c r="P247" s="169">
        <f t="shared" si="191"/>
        <v>1.8014398509481804</v>
      </c>
      <c r="Q247" s="169">
        <f t="shared" si="191"/>
        <v>1.8014398509481624</v>
      </c>
      <c r="R247" s="169">
        <f t="shared" si="191"/>
        <v>1.8014398509481444</v>
      </c>
      <c r="S247" s="169">
        <f t="shared" si="191"/>
        <v>1.8014398509481264</v>
      </c>
      <c r="T247" s="169">
        <f t="shared" si="192"/>
        <v>0</v>
      </c>
      <c r="U247" s="169">
        <f t="shared" si="192"/>
        <v>0</v>
      </c>
      <c r="V247" s="169">
        <f t="shared" si="192"/>
        <v>0</v>
      </c>
      <c r="W247" s="169">
        <f t="shared" si="192"/>
        <v>0</v>
      </c>
      <c r="X247" s="169">
        <f t="shared" si="192"/>
        <v>0</v>
      </c>
      <c r="Y247" s="169">
        <f t="shared" si="192"/>
        <v>0</v>
      </c>
      <c r="Z247" s="169">
        <f t="shared" si="192"/>
        <v>0</v>
      </c>
      <c r="AA247" s="169">
        <f t="shared" si="192"/>
        <v>0</v>
      </c>
      <c r="AB247" s="169">
        <f t="shared" si="192"/>
        <v>0</v>
      </c>
      <c r="AC247" s="169">
        <f t="shared" si="192"/>
        <v>0</v>
      </c>
      <c r="AD247" s="169">
        <f t="shared" si="193"/>
        <v>0</v>
      </c>
      <c r="AE247" s="169">
        <f t="shared" si="193"/>
        <v>0</v>
      </c>
      <c r="AF247" s="169">
        <f t="shared" si="193"/>
        <v>0</v>
      </c>
      <c r="AG247" s="169">
        <f t="shared" si="193"/>
        <v>0</v>
      </c>
      <c r="AH247" s="169">
        <f t="shared" si="193"/>
        <v>0</v>
      </c>
      <c r="AI247" s="169">
        <f t="shared" si="193"/>
        <v>0</v>
      </c>
      <c r="AJ247" s="169">
        <f t="shared" si="193"/>
        <v>0</v>
      </c>
      <c r="AK247" s="169">
        <f t="shared" si="193"/>
        <v>0</v>
      </c>
      <c r="AL247" s="169">
        <f t="shared" si="193"/>
        <v>0</v>
      </c>
      <c r="AM247" s="169">
        <f t="shared" si="193"/>
        <v>0</v>
      </c>
      <c r="AN247" s="169">
        <f t="shared" si="194"/>
        <v>0</v>
      </c>
      <c r="AO247" s="169">
        <f t="shared" si="194"/>
        <v>0</v>
      </c>
      <c r="AP247" s="169">
        <f t="shared" si="194"/>
        <v>0</v>
      </c>
      <c r="AQ247" s="169">
        <f t="shared" si="194"/>
        <v>0</v>
      </c>
      <c r="AR247" s="169">
        <f t="shared" si="194"/>
        <v>0</v>
      </c>
      <c r="AS247" s="169">
        <f t="shared" si="194"/>
        <v>0</v>
      </c>
      <c r="AT247" s="169">
        <f t="shared" si="194"/>
        <v>0</v>
      </c>
      <c r="AU247" s="169">
        <f t="shared" si="194"/>
        <v>0</v>
      </c>
      <c r="AV247" s="169">
        <f t="shared" si="194"/>
        <v>0</v>
      </c>
      <c r="AW247" s="169">
        <f t="shared" si="194"/>
        <v>0</v>
      </c>
      <c r="AX247" s="169">
        <f t="shared" si="195"/>
        <v>0</v>
      </c>
      <c r="AY247" s="169">
        <f t="shared" si="195"/>
        <v>0</v>
      </c>
      <c r="AZ247" s="169">
        <f t="shared" si="195"/>
        <v>0</v>
      </c>
      <c r="BA247" s="169">
        <f t="shared" si="195"/>
        <v>0</v>
      </c>
      <c r="BB247" s="169">
        <f t="shared" si="195"/>
        <v>0</v>
      </c>
      <c r="BC247" s="169">
        <f t="shared" si="195"/>
        <v>0</v>
      </c>
      <c r="BD247" s="169">
        <f t="shared" si="195"/>
        <v>0</v>
      </c>
      <c r="BE247" s="169">
        <f t="shared" si="195"/>
        <v>0</v>
      </c>
      <c r="BF247" s="169">
        <f t="shared" si="195"/>
        <v>0</v>
      </c>
      <c r="BG247" s="169">
        <f t="shared" si="195"/>
        <v>0</v>
      </c>
      <c r="BH247" s="169">
        <f t="shared" si="196"/>
        <v>0</v>
      </c>
      <c r="BI247" s="169">
        <f t="shared" si="196"/>
        <v>0</v>
      </c>
      <c r="BJ247" s="169">
        <f t="shared" si="196"/>
        <v>0</v>
      </c>
      <c r="BK247" s="169">
        <f t="shared" si="196"/>
        <v>0</v>
      </c>
      <c r="BL247" s="169">
        <f t="shared" si="196"/>
        <v>0</v>
      </c>
      <c r="BM247" s="169">
        <f t="shared" si="196"/>
        <v>0</v>
      </c>
      <c r="BN247" s="169">
        <f t="shared" si="196"/>
        <v>0</v>
      </c>
      <c r="BO247" s="169">
        <f t="shared" si="196"/>
        <v>0</v>
      </c>
      <c r="BP247" s="169">
        <f t="shared" si="196"/>
        <v>0</v>
      </c>
      <c r="BQ247" s="169">
        <f t="shared" si="196"/>
        <v>0</v>
      </c>
      <c r="BR247" s="169">
        <f t="shared" si="197"/>
        <v>0</v>
      </c>
      <c r="BS247" s="169">
        <f t="shared" si="197"/>
        <v>0</v>
      </c>
      <c r="BT247" s="169">
        <f t="shared" si="197"/>
        <v>0</v>
      </c>
      <c r="BU247" s="169">
        <f t="shared" si="197"/>
        <v>0</v>
      </c>
      <c r="BV247" s="169">
        <f t="shared" si="197"/>
        <v>0</v>
      </c>
      <c r="BW247" s="169">
        <f t="shared" si="197"/>
        <v>0</v>
      </c>
      <c r="BX247" s="169">
        <f t="shared" si="197"/>
        <v>0</v>
      </c>
      <c r="BY247" s="169">
        <f t="shared" si="197"/>
        <v>0</v>
      </c>
      <c r="BZ247" s="169">
        <f t="shared" si="197"/>
        <v>0</v>
      </c>
      <c r="CA247" s="169">
        <f t="shared" si="197"/>
        <v>0</v>
      </c>
      <c r="CB247" s="169">
        <f t="shared" si="198"/>
        <v>0</v>
      </c>
      <c r="CC247" s="169">
        <f t="shared" si="198"/>
        <v>0</v>
      </c>
      <c r="CD247" s="169">
        <f t="shared" si="198"/>
        <v>0</v>
      </c>
      <c r="CE247" s="169">
        <f t="shared" si="198"/>
        <v>0</v>
      </c>
      <c r="CF247" s="169">
        <f t="shared" si="198"/>
        <v>0</v>
      </c>
      <c r="CG247" s="169">
        <f t="shared" si="198"/>
        <v>0</v>
      </c>
      <c r="CH247" s="169">
        <f t="shared" si="198"/>
        <v>0</v>
      </c>
    </row>
    <row r="248" spans="3:86" s="36" customFormat="1" outlineLevel="1" x14ac:dyDescent="0.2">
      <c r="C248" s="38"/>
      <c r="E248" s="172"/>
      <c r="F248" s="61">
        <f>Ts_First_Fin_Yr-1+ROWS(F$243:F248)</f>
        <v>2029</v>
      </c>
      <c r="G248" s="160">
        <f t="shared" si="188"/>
        <v>5</v>
      </c>
      <c r="H248" s="171">
        <f t="shared" si="189"/>
        <v>16.265080940568449</v>
      </c>
      <c r="I248" s="131">
        <f t="shared" si="190"/>
        <v>1E-14</v>
      </c>
      <c r="J248" s="169">
        <f t="shared" si="191"/>
        <v>0</v>
      </c>
      <c r="K248" s="169">
        <f t="shared" si="191"/>
        <v>0</v>
      </c>
      <c r="L248" s="169">
        <f t="shared" si="191"/>
        <v>0</v>
      </c>
      <c r="M248" s="169">
        <f t="shared" si="191"/>
        <v>0</v>
      </c>
      <c r="N248" s="169">
        <f t="shared" si="191"/>
        <v>0</v>
      </c>
      <c r="O248" s="169">
        <f t="shared" si="191"/>
        <v>0</v>
      </c>
      <c r="P248" s="169">
        <f t="shared" si="191"/>
        <v>3.2556183316931122</v>
      </c>
      <c r="Q248" s="169">
        <f t="shared" si="191"/>
        <v>3.2556183316930798</v>
      </c>
      <c r="R248" s="169">
        <f t="shared" si="191"/>
        <v>3.2556183316930474</v>
      </c>
      <c r="S248" s="169">
        <f t="shared" si="191"/>
        <v>3.2556183316930145</v>
      </c>
      <c r="T248" s="169">
        <f t="shared" si="192"/>
        <v>3.2556183316929821</v>
      </c>
      <c r="U248" s="169">
        <f t="shared" si="192"/>
        <v>0</v>
      </c>
      <c r="V248" s="169">
        <f t="shared" si="192"/>
        <v>0</v>
      </c>
      <c r="W248" s="169">
        <f t="shared" si="192"/>
        <v>0</v>
      </c>
      <c r="X248" s="169">
        <f t="shared" si="192"/>
        <v>0</v>
      </c>
      <c r="Y248" s="169">
        <f t="shared" si="192"/>
        <v>0</v>
      </c>
      <c r="Z248" s="169">
        <f t="shared" si="192"/>
        <v>0</v>
      </c>
      <c r="AA248" s="169">
        <f t="shared" si="192"/>
        <v>0</v>
      </c>
      <c r="AB248" s="169">
        <f t="shared" si="192"/>
        <v>0</v>
      </c>
      <c r="AC248" s="169">
        <f t="shared" si="192"/>
        <v>0</v>
      </c>
      <c r="AD248" s="169">
        <f t="shared" si="193"/>
        <v>0</v>
      </c>
      <c r="AE248" s="169">
        <f t="shared" si="193"/>
        <v>0</v>
      </c>
      <c r="AF248" s="169">
        <f t="shared" si="193"/>
        <v>0</v>
      </c>
      <c r="AG248" s="169">
        <f t="shared" si="193"/>
        <v>0</v>
      </c>
      <c r="AH248" s="169">
        <f t="shared" si="193"/>
        <v>0</v>
      </c>
      <c r="AI248" s="169">
        <f t="shared" si="193"/>
        <v>0</v>
      </c>
      <c r="AJ248" s="169">
        <f t="shared" si="193"/>
        <v>0</v>
      </c>
      <c r="AK248" s="169">
        <f t="shared" si="193"/>
        <v>0</v>
      </c>
      <c r="AL248" s="169">
        <f t="shared" si="193"/>
        <v>0</v>
      </c>
      <c r="AM248" s="169">
        <f t="shared" si="193"/>
        <v>0</v>
      </c>
      <c r="AN248" s="169">
        <f t="shared" si="194"/>
        <v>0</v>
      </c>
      <c r="AO248" s="169">
        <f t="shared" si="194"/>
        <v>0</v>
      </c>
      <c r="AP248" s="169">
        <f t="shared" si="194"/>
        <v>0</v>
      </c>
      <c r="AQ248" s="169">
        <f t="shared" si="194"/>
        <v>0</v>
      </c>
      <c r="AR248" s="169">
        <f t="shared" si="194"/>
        <v>0</v>
      </c>
      <c r="AS248" s="169">
        <f t="shared" si="194"/>
        <v>0</v>
      </c>
      <c r="AT248" s="169">
        <f t="shared" si="194"/>
        <v>0</v>
      </c>
      <c r="AU248" s="169">
        <f t="shared" si="194"/>
        <v>0</v>
      </c>
      <c r="AV248" s="169">
        <f t="shared" si="194"/>
        <v>0</v>
      </c>
      <c r="AW248" s="169">
        <f t="shared" si="194"/>
        <v>0</v>
      </c>
      <c r="AX248" s="169">
        <f t="shared" si="195"/>
        <v>0</v>
      </c>
      <c r="AY248" s="169">
        <f t="shared" si="195"/>
        <v>0</v>
      </c>
      <c r="AZ248" s="169">
        <f t="shared" si="195"/>
        <v>0</v>
      </c>
      <c r="BA248" s="169">
        <f t="shared" si="195"/>
        <v>0</v>
      </c>
      <c r="BB248" s="169">
        <f t="shared" si="195"/>
        <v>0</v>
      </c>
      <c r="BC248" s="169">
        <f t="shared" si="195"/>
        <v>0</v>
      </c>
      <c r="BD248" s="169">
        <f t="shared" si="195"/>
        <v>0</v>
      </c>
      <c r="BE248" s="169">
        <f t="shared" si="195"/>
        <v>0</v>
      </c>
      <c r="BF248" s="169">
        <f t="shared" si="195"/>
        <v>0</v>
      </c>
      <c r="BG248" s="169">
        <f t="shared" si="195"/>
        <v>0</v>
      </c>
      <c r="BH248" s="169">
        <f t="shared" si="196"/>
        <v>0</v>
      </c>
      <c r="BI248" s="169">
        <f t="shared" si="196"/>
        <v>0</v>
      </c>
      <c r="BJ248" s="169">
        <f t="shared" si="196"/>
        <v>0</v>
      </c>
      <c r="BK248" s="169">
        <f t="shared" si="196"/>
        <v>0</v>
      </c>
      <c r="BL248" s="169">
        <f t="shared" si="196"/>
        <v>0</v>
      </c>
      <c r="BM248" s="169">
        <f t="shared" si="196"/>
        <v>0</v>
      </c>
      <c r="BN248" s="169">
        <f t="shared" si="196"/>
        <v>0</v>
      </c>
      <c r="BO248" s="169">
        <f t="shared" si="196"/>
        <v>0</v>
      </c>
      <c r="BP248" s="169">
        <f t="shared" si="196"/>
        <v>0</v>
      </c>
      <c r="BQ248" s="169">
        <f t="shared" si="196"/>
        <v>0</v>
      </c>
      <c r="BR248" s="169">
        <f t="shared" si="197"/>
        <v>0</v>
      </c>
      <c r="BS248" s="169">
        <f t="shared" si="197"/>
        <v>0</v>
      </c>
      <c r="BT248" s="169">
        <f t="shared" si="197"/>
        <v>0</v>
      </c>
      <c r="BU248" s="169">
        <f t="shared" si="197"/>
        <v>0</v>
      </c>
      <c r="BV248" s="169">
        <f t="shared" si="197"/>
        <v>0</v>
      </c>
      <c r="BW248" s="169">
        <f t="shared" si="197"/>
        <v>0</v>
      </c>
      <c r="BX248" s="169">
        <f t="shared" si="197"/>
        <v>0</v>
      </c>
      <c r="BY248" s="169">
        <f t="shared" si="197"/>
        <v>0</v>
      </c>
      <c r="BZ248" s="169">
        <f t="shared" si="197"/>
        <v>0</v>
      </c>
      <c r="CA248" s="169">
        <f t="shared" si="197"/>
        <v>0</v>
      </c>
      <c r="CB248" s="169">
        <f t="shared" si="198"/>
        <v>0</v>
      </c>
      <c r="CC248" s="169">
        <f t="shared" si="198"/>
        <v>0</v>
      </c>
      <c r="CD248" s="169">
        <f t="shared" si="198"/>
        <v>0</v>
      </c>
      <c r="CE248" s="169">
        <f t="shared" si="198"/>
        <v>0</v>
      </c>
      <c r="CF248" s="169">
        <f t="shared" si="198"/>
        <v>0</v>
      </c>
      <c r="CG248" s="169">
        <f t="shared" si="198"/>
        <v>0</v>
      </c>
      <c r="CH248" s="169">
        <f t="shared" si="198"/>
        <v>0</v>
      </c>
    </row>
    <row r="249" spans="3:86" s="36" customFormat="1" outlineLevel="1" x14ac:dyDescent="0.2">
      <c r="C249" s="38"/>
      <c r="E249" s="172"/>
      <c r="F249" s="61">
        <f>Ts_First_Fin_Yr-1+ROWS(F$243:F249)</f>
        <v>2030</v>
      </c>
      <c r="G249" s="160">
        <f t="shared" si="188"/>
        <v>5</v>
      </c>
      <c r="H249" s="171">
        <f t="shared" si="189"/>
        <v>16.265080940568449</v>
      </c>
      <c r="I249" s="131">
        <f t="shared" si="190"/>
        <v>1E-14</v>
      </c>
      <c r="J249" s="169">
        <f t="shared" si="191"/>
        <v>0</v>
      </c>
      <c r="K249" s="169">
        <f t="shared" si="191"/>
        <v>0</v>
      </c>
      <c r="L249" s="169">
        <f t="shared" si="191"/>
        <v>0</v>
      </c>
      <c r="M249" s="169">
        <f t="shared" si="191"/>
        <v>0</v>
      </c>
      <c r="N249" s="169">
        <f t="shared" si="191"/>
        <v>0</v>
      </c>
      <c r="O249" s="169">
        <f t="shared" si="191"/>
        <v>0</v>
      </c>
      <c r="P249" s="169">
        <f t="shared" si="191"/>
        <v>0</v>
      </c>
      <c r="Q249" s="169">
        <f t="shared" si="191"/>
        <v>3.2556183316931122</v>
      </c>
      <c r="R249" s="169">
        <f t="shared" si="191"/>
        <v>3.2556183316930798</v>
      </c>
      <c r="S249" s="169">
        <f t="shared" si="191"/>
        <v>3.2556183316930474</v>
      </c>
      <c r="T249" s="169">
        <f t="shared" si="192"/>
        <v>3.2556183316930145</v>
      </c>
      <c r="U249" s="169">
        <f t="shared" si="192"/>
        <v>3.2556183316929821</v>
      </c>
      <c r="V249" s="169">
        <f t="shared" si="192"/>
        <v>0</v>
      </c>
      <c r="W249" s="169">
        <f t="shared" si="192"/>
        <v>0</v>
      </c>
      <c r="X249" s="169">
        <f t="shared" si="192"/>
        <v>0</v>
      </c>
      <c r="Y249" s="169">
        <f t="shared" si="192"/>
        <v>0</v>
      </c>
      <c r="Z249" s="169">
        <f t="shared" si="192"/>
        <v>0</v>
      </c>
      <c r="AA249" s="169">
        <f t="shared" si="192"/>
        <v>0</v>
      </c>
      <c r="AB249" s="169">
        <f t="shared" si="192"/>
        <v>0</v>
      </c>
      <c r="AC249" s="169">
        <f t="shared" si="192"/>
        <v>0</v>
      </c>
      <c r="AD249" s="169">
        <f t="shared" si="193"/>
        <v>0</v>
      </c>
      <c r="AE249" s="169">
        <f t="shared" si="193"/>
        <v>0</v>
      </c>
      <c r="AF249" s="169">
        <f t="shared" si="193"/>
        <v>0</v>
      </c>
      <c r="AG249" s="169">
        <f t="shared" si="193"/>
        <v>0</v>
      </c>
      <c r="AH249" s="169">
        <f t="shared" si="193"/>
        <v>0</v>
      </c>
      <c r="AI249" s="169">
        <f t="shared" si="193"/>
        <v>0</v>
      </c>
      <c r="AJ249" s="169">
        <f t="shared" si="193"/>
        <v>0</v>
      </c>
      <c r="AK249" s="169">
        <f t="shared" si="193"/>
        <v>0</v>
      </c>
      <c r="AL249" s="169">
        <f t="shared" si="193"/>
        <v>0</v>
      </c>
      <c r="AM249" s="169">
        <f t="shared" si="193"/>
        <v>0</v>
      </c>
      <c r="AN249" s="169">
        <f t="shared" si="194"/>
        <v>0</v>
      </c>
      <c r="AO249" s="169">
        <f t="shared" si="194"/>
        <v>0</v>
      </c>
      <c r="AP249" s="169">
        <f t="shared" si="194"/>
        <v>0</v>
      </c>
      <c r="AQ249" s="169">
        <f t="shared" si="194"/>
        <v>0</v>
      </c>
      <c r="AR249" s="169">
        <f t="shared" si="194"/>
        <v>0</v>
      </c>
      <c r="AS249" s="169">
        <f t="shared" si="194"/>
        <v>0</v>
      </c>
      <c r="AT249" s="169">
        <f t="shared" si="194"/>
        <v>0</v>
      </c>
      <c r="AU249" s="169">
        <f t="shared" si="194"/>
        <v>0</v>
      </c>
      <c r="AV249" s="169">
        <f t="shared" si="194"/>
        <v>0</v>
      </c>
      <c r="AW249" s="169">
        <f t="shared" si="194"/>
        <v>0</v>
      </c>
      <c r="AX249" s="169">
        <f t="shared" si="195"/>
        <v>0</v>
      </c>
      <c r="AY249" s="169">
        <f t="shared" si="195"/>
        <v>0</v>
      </c>
      <c r="AZ249" s="169">
        <f t="shared" si="195"/>
        <v>0</v>
      </c>
      <c r="BA249" s="169">
        <f t="shared" si="195"/>
        <v>0</v>
      </c>
      <c r="BB249" s="169">
        <f t="shared" si="195"/>
        <v>0</v>
      </c>
      <c r="BC249" s="169">
        <f t="shared" si="195"/>
        <v>0</v>
      </c>
      <c r="BD249" s="169">
        <f t="shared" si="195"/>
        <v>0</v>
      </c>
      <c r="BE249" s="169">
        <f t="shared" si="195"/>
        <v>0</v>
      </c>
      <c r="BF249" s="169">
        <f t="shared" si="195"/>
        <v>0</v>
      </c>
      <c r="BG249" s="169">
        <f t="shared" si="195"/>
        <v>0</v>
      </c>
      <c r="BH249" s="169">
        <f t="shared" si="196"/>
        <v>0</v>
      </c>
      <c r="BI249" s="169">
        <f t="shared" si="196"/>
        <v>0</v>
      </c>
      <c r="BJ249" s="169">
        <f t="shared" si="196"/>
        <v>0</v>
      </c>
      <c r="BK249" s="169">
        <f t="shared" si="196"/>
        <v>0</v>
      </c>
      <c r="BL249" s="169">
        <f t="shared" si="196"/>
        <v>0</v>
      </c>
      <c r="BM249" s="169">
        <f t="shared" si="196"/>
        <v>0</v>
      </c>
      <c r="BN249" s="169">
        <f t="shared" si="196"/>
        <v>0</v>
      </c>
      <c r="BO249" s="169">
        <f t="shared" si="196"/>
        <v>0</v>
      </c>
      <c r="BP249" s="169">
        <f t="shared" si="196"/>
        <v>0</v>
      </c>
      <c r="BQ249" s="169">
        <f t="shared" si="196"/>
        <v>0</v>
      </c>
      <c r="BR249" s="169">
        <f t="shared" si="197"/>
        <v>0</v>
      </c>
      <c r="BS249" s="169">
        <f t="shared" si="197"/>
        <v>0</v>
      </c>
      <c r="BT249" s="169">
        <f t="shared" si="197"/>
        <v>0</v>
      </c>
      <c r="BU249" s="169">
        <f t="shared" si="197"/>
        <v>0</v>
      </c>
      <c r="BV249" s="169">
        <f t="shared" si="197"/>
        <v>0</v>
      </c>
      <c r="BW249" s="169">
        <f t="shared" si="197"/>
        <v>0</v>
      </c>
      <c r="BX249" s="169">
        <f t="shared" si="197"/>
        <v>0</v>
      </c>
      <c r="BY249" s="169">
        <f t="shared" si="197"/>
        <v>0</v>
      </c>
      <c r="BZ249" s="169">
        <f t="shared" si="197"/>
        <v>0</v>
      </c>
      <c r="CA249" s="169">
        <f t="shared" si="197"/>
        <v>0</v>
      </c>
      <c r="CB249" s="169">
        <f t="shared" si="198"/>
        <v>0</v>
      </c>
      <c r="CC249" s="169">
        <f t="shared" si="198"/>
        <v>0</v>
      </c>
      <c r="CD249" s="169">
        <f t="shared" si="198"/>
        <v>0</v>
      </c>
      <c r="CE249" s="169">
        <f t="shared" si="198"/>
        <v>0</v>
      </c>
      <c r="CF249" s="169">
        <f t="shared" si="198"/>
        <v>0</v>
      </c>
      <c r="CG249" s="169">
        <f t="shared" si="198"/>
        <v>0</v>
      </c>
      <c r="CH249" s="169">
        <f t="shared" si="198"/>
        <v>0</v>
      </c>
    </row>
    <row r="250" spans="3:86" s="36" customFormat="1" outlineLevel="1" x14ac:dyDescent="0.2">
      <c r="C250" s="38"/>
      <c r="E250" s="172"/>
      <c r="F250" s="61">
        <f>Ts_First_Fin_Yr-1+ROWS(F$243:F250)</f>
        <v>2031</v>
      </c>
      <c r="G250" s="160">
        <f t="shared" si="188"/>
        <v>5</v>
      </c>
      <c r="H250" s="171">
        <f t="shared" si="189"/>
        <v>15.451826893540026</v>
      </c>
      <c r="I250" s="131">
        <f t="shared" si="190"/>
        <v>1E-14</v>
      </c>
      <c r="J250" s="169">
        <f t="shared" si="191"/>
        <v>0</v>
      </c>
      <c r="K250" s="169">
        <f t="shared" si="191"/>
        <v>0</v>
      </c>
      <c r="L250" s="169">
        <f t="shared" si="191"/>
        <v>0</v>
      </c>
      <c r="M250" s="169">
        <f t="shared" si="191"/>
        <v>0</v>
      </c>
      <c r="N250" s="169">
        <f t="shared" si="191"/>
        <v>0</v>
      </c>
      <c r="O250" s="169">
        <f t="shared" si="191"/>
        <v>0</v>
      </c>
      <c r="P250" s="169">
        <f t="shared" si="191"/>
        <v>0</v>
      </c>
      <c r="Q250" s="169">
        <f t="shared" si="191"/>
        <v>0</v>
      </c>
      <c r="R250" s="169">
        <f t="shared" si="191"/>
        <v>3.0928374151084563</v>
      </c>
      <c r="S250" s="169">
        <f t="shared" si="191"/>
        <v>3.0928374151084257</v>
      </c>
      <c r="T250" s="169">
        <f t="shared" si="192"/>
        <v>3.0928374151083946</v>
      </c>
      <c r="U250" s="169">
        <f t="shared" si="192"/>
        <v>3.092837415108364</v>
      </c>
      <c r="V250" s="169">
        <f t="shared" si="192"/>
        <v>3.0928374151083329</v>
      </c>
      <c r="W250" s="169">
        <f t="shared" si="192"/>
        <v>0</v>
      </c>
      <c r="X250" s="169">
        <f t="shared" si="192"/>
        <v>0</v>
      </c>
      <c r="Y250" s="169">
        <f t="shared" si="192"/>
        <v>0</v>
      </c>
      <c r="Z250" s="169">
        <f t="shared" si="192"/>
        <v>0</v>
      </c>
      <c r="AA250" s="169">
        <f t="shared" si="192"/>
        <v>0</v>
      </c>
      <c r="AB250" s="169">
        <f t="shared" si="192"/>
        <v>0</v>
      </c>
      <c r="AC250" s="169">
        <f t="shared" si="192"/>
        <v>0</v>
      </c>
      <c r="AD250" s="169">
        <f t="shared" si="193"/>
        <v>0</v>
      </c>
      <c r="AE250" s="169">
        <f t="shared" si="193"/>
        <v>0</v>
      </c>
      <c r="AF250" s="169">
        <f t="shared" si="193"/>
        <v>0</v>
      </c>
      <c r="AG250" s="169">
        <f t="shared" si="193"/>
        <v>0</v>
      </c>
      <c r="AH250" s="169">
        <f t="shared" si="193"/>
        <v>0</v>
      </c>
      <c r="AI250" s="169">
        <f t="shared" si="193"/>
        <v>0</v>
      </c>
      <c r="AJ250" s="169">
        <f t="shared" si="193"/>
        <v>0</v>
      </c>
      <c r="AK250" s="169">
        <f t="shared" si="193"/>
        <v>0</v>
      </c>
      <c r="AL250" s="169">
        <f t="shared" si="193"/>
        <v>0</v>
      </c>
      <c r="AM250" s="169">
        <f t="shared" si="193"/>
        <v>0</v>
      </c>
      <c r="AN250" s="169">
        <f t="shared" si="194"/>
        <v>0</v>
      </c>
      <c r="AO250" s="169">
        <f t="shared" si="194"/>
        <v>0</v>
      </c>
      <c r="AP250" s="169">
        <f t="shared" si="194"/>
        <v>0</v>
      </c>
      <c r="AQ250" s="169">
        <f t="shared" si="194"/>
        <v>0</v>
      </c>
      <c r="AR250" s="169">
        <f t="shared" si="194"/>
        <v>0</v>
      </c>
      <c r="AS250" s="169">
        <f t="shared" si="194"/>
        <v>0</v>
      </c>
      <c r="AT250" s="169">
        <f t="shared" si="194"/>
        <v>0</v>
      </c>
      <c r="AU250" s="169">
        <f t="shared" si="194"/>
        <v>0</v>
      </c>
      <c r="AV250" s="169">
        <f t="shared" si="194"/>
        <v>0</v>
      </c>
      <c r="AW250" s="169">
        <f t="shared" si="194"/>
        <v>0</v>
      </c>
      <c r="AX250" s="169">
        <f t="shared" si="195"/>
        <v>0</v>
      </c>
      <c r="AY250" s="169">
        <f t="shared" si="195"/>
        <v>0</v>
      </c>
      <c r="AZ250" s="169">
        <f t="shared" si="195"/>
        <v>0</v>
      </c>
      <c r="BA250" s="169">
        <f t="shared" si="195"/>
        <v>0</v>
      </c>
      <c r="BB250" s="169">
        <f t="shared" si="195"/>
        <v>0</v>
      </c>
      <c r="BC250" s="169">
        <f t="shared" si="195"/>
        <v>0</v>
      </c>
      <c r="BD250" s="169">
        <f t="shared" si="195"/>
        <v>0</v>
      </c>
      <c r="BE250" s="169">
        <f t="shared" si="195"/>
        <v>0</v>
      </c>
      <c r="BF250" s="169">
        <f t="shared" si="195"/>
        <v>0</v>
      </c>
      <c r="BG250" s="169">
        <f t="shared" si="195"/>
        <v>0</v>
      </c>
      <c r="BH250" s="169">
        <f t="shared" si="196"/>
        <v>0</v>
      </c>
      <c r="BI250" s="169">
        <f t="shared" si="196"/>
        <v>0</v>
      </c>
      <c r="BJ250" s="169">
        <f t="shared" si="196"/>
        <v>0</v>
      </c>
      <c r="BK250" s="169">
        <f t="shared" si="196"/>
        <v>0</v>
      </c>
      <c r="BL250" s="169">
        <f t="shared" si="196"/>
        <v>0</v>
      </c>
      <c r="BM250" s="169">
        <f t="shared" si="196"/>
        <v>0</v>
      </c>
      <c r="BN250" s="169">
        <f t="shared" si="196"/>
        <v>0</v>
      </c>
      <c r="BO250" s="169">
        <f t="shared" si="196"/>
        <v>0</v>
      </c>
      <c r="BP250" s="169">
        <f t="shared" si="196"/>
        <v>0</v>
      </c>
      <c r="BQ250" s="169">
        <f t="shared" si="196"/>
        <v>0</v>
      </c>
      <c r="BR250" s="169">
        <f t="shared" si="197"/>
        <v>0</v>
      </c>
      <c r="BS250" s="169">
        <f t="shared" si="197"/>
        <v>0</v>
      </c>
      <c r="BT250" s="169">
        <f t="shared" si="197"/>
        <v>0</v>
      </c>
      <c r="BU250" s="169">
        <f t="shared" si="197"/>
        <v>0</v>
      </c>
      <c r="BV250" s="169">
        <f t="shared" si="197"/>
        <v>0</v>
      </c>
      <c r="BW250" s="169">
        <f t="shared" si="197"/>
        <v>0</v>
      </c>
      <c r="BX250" s="169">
        <f t="shared" si="197"/>
        <v>0</v>
      </c>
      <c r="BY250" s="169">
        <f t="shared" si="197"/>
        <v>0</v>
      </c>
      <c r="BZ250" s="169">
        <f t="shared" si="197"/>
        <v>0</v>
      </c>
      <c r="CA250" s="169">
        <f t="shared" si="197"/>
        <v>0</v>
      </c>
      <c r="CB250" s="169">
        <f t="shared" si="198"/>
        <v>0</v>
      </c>
      <c r="CC250" s="169">
        <f t="shared" si="198"/>
        <v>0</v>
      </c>
      <c r="CD250" s="169">
        <f t="shared" si="198"/>
        <v>0</v>
      </c>
      <c r="CE250" s="169">
        <f t="shared" si="198"/>
        <v>0</v>
      </c>
      <c r="CF250" s="169">
        <f t="shared" si="198"/>
        <v>0</v>
      </c>
      <c r="CG250" s="169">
        <f t="shared" si="198"/>
        <v>0</v>
      </c>
      <c r="CH250" s="169">
        <f t="shared" si="198"/>
        <v>0</v>
      </c>
    </row>
    <row r="251" spans="3:86" s="36" customFormat="1" outlineLevel="1" x14ac:dyDescent="0.2">
      <c r="C251" s="38"/>
      <c r="E251" s="172"/>
      <c r="F251" s="61">
        <f>Ts_First_Fin_Yr-1+ROWS(F$243:F251)</f>
        <v>2032</v>
      </c>
      <c r="G251" s="160">
        <f t="shared" si="188"/>
        <v>5</v>
      </c>
      <c r="H251" s="171">
        <f t="shared" si="189"/>
        <v>14.638572846511602</v>
      </c>
      <c r="I251" s="131">
        <f t="shared" si="190"/>
        <v>1E-14</v>
      </c>
      <c r="J251" s="169">
        <f t="shared" si="191"/>
        <v>0</v>
      </c>
      <c r="K251" s="169">
        <f t="shared" si="191"/>
        <v>0</v>
      </c>
      <c r="L251" s="169">
        <f t="shared" si="191"/>
        <v>0</v>
      </c>
      <c r="M251" s="169">
        <f t="shared" si="191"/>
        <v>0</v>
      </c>
      <c r="N251" s="169">
        <f t="shared" si="191"/>
        <v>0</v>
      </c>
      <c r="O251" s="169">
        <f t="shared" si="191"/>
        <v>0</v>
      </c>
      <c r="P251" s="169">
        <f t="shared" si="191"/>
        <v>0</v>
      </c>
      <c r="Q251" s="169">
        <f t="shared" si="191"/>
        <v>0</v>
      </c>
      <c r="R251" s="169">
        <f t="shared" si="191"/>
        <v>0</v>
      </c>
      <c r="S251" s="169">
        <f t="shared" si="191"/>
        <v>2.9300564985238005</v>
      </c>
      <c r="T251" s="169">
        <f t="shared" si="192"/>
        <v>2.9300564985237711</v>
      </c>
      <c r="U251" s="169">
        <f t="shared" si="192"/>
        <v>2.9300564985237418</v>
      </c>
      <c r="V251" s="169">
        <f t="shared" si="192"/>
        <v>2.930056498523713</v>
      </c>
      <c r="W251" s="169">
        <f t="shared" si="192"/>
        <v>2.9300564985236837</v>
      </c>
      <c r="X251" s="169">
        <f t="shared" si="192"/>
        <v>0</v>
      </c>
      <c r="Y251" s="169">
        <f t="shared" si="192"/>
        <v>0</v>
      </c>
      <c r="Z251" s="169">
        <f t="shared" si="192"/>
        <v>0</v>
      </c>
      <c r="AA251" s="169">
        <f t="shared" si="192"/>
        <v>0</v>
      </c>
      <c r="AB251" s="169">
        <f t="shared" si="192"/>
        <v>0</v>
      </c>
      <c r="AC251" s="169">
        <f t="shared" si="192"/>
        <v>0</v>
      </c>
      <c r="AD251" s="169">
        <f t="shared" si="193"/>
        <v>0</v>
      </c>
      <c r="AE251" s="169">
        <f t="shared" si="193"/>
        <v>0</v>
      </c>
      <c r="AF251" s="169">
        <f t="shared" si="193"/>
        <v>0</v>
      </c>
      <c r="AG251" s="169">
        <f t="shared" si="193"/>
        <v>0</v>
      </c>
      <c r="AH251" s="169">
        <f t="shared" si="193"/>
        <v>0</v>
      </c>
      <c r="AI251" s="169">
        <f t="shared" si="193"/>
        <v>0</v>
      </c>
      <c r="AJ251" s="169">
        <f t="shared" si="193"/>
        <v>0</v>
      </c>
      <c r="AK251" s="169">
        <f t="shared" si="193"/>
        <v>0</v>
      </c>
      <c r="AL251" s="169">
        <f t="shared" si="193"/>
        <v>0</v>
      </c>
      <c r="AM251" s="169">
        <f t="shared" si="193"/>
        <v>0</v>
      </c>
      <c r="AN251" s="169">
        <f t="shared" si="194"/>
        <v>0</v>
      </c>
      <c r="AO251" s="169">
        <f t="shared" si="194"/>
        <v>0</v>
      </c>
      <c r="AP251" s="169">
        <f t="shared" si="194"/>
        <v>0</v>
      </c>
      <c r="AQ251" s="169">
        <f t="shared" si="194"/>
        <v>0</v>
      </c>
      <c r="AR251" s="169">
        <f t="shared" si="194"/>
        <v>0</v>
      </c>
      <c r="AS251" s="169">
        <f t="shared" si="194"/>
        <v>0</v>
      </c>
      <c r="AT251" s="169">
        <f t="shared" si="194"/>
        <v>0</v>
      </c>
      <c r="AU251" s="169">
        <f t="shared" si="194"/>
        <v>0</v>
      </c>
      <c r="AV251" s="169">
        <f t="shared" si="194"/>
        <v>0</v>
      </c>
      <c r="AW251" s="169">
        <f t="shared" si="194"/>
        <v>0</v>
      </c>
      <c r="AX251" s="169">
        <f t="shared" si="195"/>
        <v>0</v>
      </c>
      <c r="AY251" s="169">
        <f t="shared" si="195"/>
        <v>0</v>
      </c>
      <c r="AZ251" s="169">
        <f t="shared" si="195"/>
        <v>0</v>
      </c>
      <c r="BA251" s="169">
        <f t="shared" si="195"/>
        <v>0</v>
      </c>
      <c r="BB251" s="169">
        <f t="shared" si="195"/>
        <v>0</v>
      </c>
      <c r="BC251" s="169">
        <f t="shared" si="195"/>
        <v>0</v>
      </c>
      <c r="BD251" s="169">
        <f t="shared" si="195"/>
        <v>0</v>
      </c>
      <c r="BE251" s="169">
        <f t="shared" si="195"/>
        <v>0</v>
      </c>
      <c r="BF251" s="169">
        <f t="shared" si="195"/>
        <v>0</v>
      </c>
      <c r="BG251" s="169">
        <f t="shared" si="195"/>
        <v>0</v>
      </c>
      <c r="BH251" s="169">
        <f t="shared" si="196"/>
        <v>0</v>
      </c>
      <c r="BI251" s="169">
        <f t="shared" si="196"/>
        <v>0</v>
      </c>
      <c r="BJ251" s="169">
        <f t="shared" si="196"/>
        <v>0</v>
      </c>
      <c r="BK251" s="169">
        <f t="shared" si="196"/>
        <v>0</v>
      </c>
      <c r="BL251" s="169">
        <f t="shared" si="196"/>
        <v>0</v>
      </c>
      <c r="BM251" s="169">
        <f t="shared" si="196"/>
        <v>0</v>
      </c>
      <c r="BN251" s="169">
        <f t="shared" si="196"/>
        <v>0</v>
      </c>
      <c r="BO251" s="169">
        <f t="shared" si="196"/>
        <v>0</v>
      </c>
      <c r="BP251" s="169">
        <f t="shared" si="196"/>
        <v>0</v>
      </c>
      <c r="BQ251" s="169">
        <f t="shared" si="196"/>
        <v>0</v>
      </c>
      <c r="BR251" s="169">
        <f t="shared" si="197"/>
        <v>0</v>
      </c>
      <c r="BS251" s="169">
        <f t="shared" si="197"/>
        <v>0</v>
      </c>
      <c r="BT251" s="169">
        <f t="shared" si="197"/>
        <v>0</v>
      </c>
      <c r="BU251" s="169">
        <f t="shared" si="197"/>
        <v>0</v>
      </c>
      <c r="BV251" s="169">
        <f t="shared" si="197"/>
        <v>0</v>
      </c>
      <c r="BW251" s="169">
        <f t="shared" si="197"/>
        <v>0</v>
      </c>
      <c r="BX251" s="169">
        <f t="shared" si="197"/>
        <v>0</v>
      </c>
      <c r="BY251" s="169">
        <f t="shared" si="197"/>
        <v>0</v>
      </c>
      <c r="BZ251" s="169">
        <f t="shared" si="197"/>
        <v>0</v>
      </c>
      <c r="CA251" s="169">
        <f t="shared" si="197"/>
        <v>0</v>
      </c>
      <c r="CB251" s="169">
        <f t="shared" si="198"/>
        <v>0</v>
      </c>
      <c r="CC251" s="169">
        <f t="shared" si="198"/>
        <v>0</v>
      </c>
      <c r="CD251" s="169">
        <f t="shared" si="198"/>
        <v>0</v>
      </c>
      <c r="CE251" s="169">
        <f t="shared" si="198"/>
        <v>0</v>
      </c>
      <c r="CF251" s="169">
        <f t="shared" si="198"/>
        <v>0</v>
      </c>
      <c r="CG251" s="169">
        <f t="shared" si="198"/>
        <v>0</v>
      </c>
      <c r="CH251" s="169">
        <f t="shared" si="198"/>
        <v>0</v>
      </c>
    </row>
    <row r="252" spans="3:86" s="36" customFormat="1" outlineLevel="1" x14ac:dyDescent="0.2">
      <c r="C252" s="38"/>
      <c r="E252" s="172"/>
      <c r="F252" s="61">
        <f>Ts_First_Fin_Yr-1+ROWS(F$243:F252)</f>
        <v>2033</v>
      </c>
      <c r="G252" s="160">
        <f t="shared" si="188"/>
        <v>5</v>
      </c>
      <c r="H252" s="171">
        <f t="shared" si="189"/>
        <v>13.825318799483179</v>
      </c>
      <c r="I252" s="131">
        <f t="shared" si="190"/>
        <v>1E-14</v>
      </c>
      <c r="J252" s="169">
        <f t="shared" si="191"/>
        <v>0</v>
      </c>
      <c r="K252" s="169">
        <f t="shared" si="191"/>
        <v>0</v>
      </c>
      <c r="L252" s="169">
        <f t="shared" si="191"/>
        <v>0</v>
      </c>
      <c r="M252" s="169">
        <f t="shared" si="191"/>
        <v>0</v>
      </c>
      <c r="N252" s="169">
        <f t="shared" si="191"/>
        <v>0</v>
      </c>
      <c r="O252" s="169">
        <f t="shared" si="191"/>
        <v>0</v>
      </c>
      <c r="P252" s="169">
        <f t="shared" si="191"/>
        <v>0</v>
      </c>
      <c r="Q252" s="169">
        <f t="shared" si="191"/>
        <v>0</v>
      </c>
      <c r="R252" s="169">
        <f t="shared" si="191"/>
        <v>0</v>
      </c>
      <c r="S252" s="169">
        <f t="shared" si="191"/>
        <v>0</v>
      </c>
      <c r="T252" s="169">
        <f t="shared" si="192"/>
        <v>2.767275581939145</v>
      </c>
      <c r="U252" s="169">
        <f t="shared" si="192"/>
        <v>2.767275581939117</v>
      </c>
      <c r="V252" s="169">
        <f t="shared" si="192"/>
        <v>2.7672755819390895</v>
      </c>
      <c r="W252" s="169">
        <f t="shared" si="192"/>
        <v>2.767275581939062</v>
      </c>
      <c r="X252" s="169">
        <f t="shared" si="192"/>
        <v>2.7672755819390344</v>
      </c>
      <c r="Y252" s="169">
        <f t="shared" si="192"/>
        <v>0</v>
      </c>
      <c r="Z252" s="169">
        <f t="shared" si="192"/>
        <v>0</v>
      </c>
      <c r="AA252" s="169">
        <f t="shared" si="192"/>
        <v>0</v>
      </c>
      <c r="AB252" s="169">
        <f t="shared" si="192"/>
        <v>0</v>
      </c>
      <c r="AC252" s="169">
        <f t="shared" si="192"/>
        <v>0</v>
      </c>
      <c r="AD252" s="169">
        <f t="shared" si="193"/>
        <v>0</v>
      </c>
      <c r="AE252" s="169">
        <f t="shared" si="193"/>
        <v>0</v>
      </c>
      <c r="AF252" s="169">
        <f t="shared" si="193"/>
        <v>0</v>
      </c>
      <c r="AG252" s="169">
        <f t="shared" si="193"/>
        <v>0</v>
      </c>
      <c r="AH252" s="169">
        <f t="shared" si="193"/>
        <v>0</v>
      </c>
      <c r="AI252" s="169">
        <f t="shared" si="193"/>
        <v>0</v>
      </c>
      <c r="AJ252" s="169">
        <f t="shared" si="193"/>
        <v>0</v>
      </c>
      <c r="AK252" s="169">
        <f t="shared" si="193"/>
        <v>0</v>
      </c>
      <c r="AL252" s="169">
        <f t="shared" si="193"/>
        <v>0</v>
      </c>
      <c r="AM252" s="169">
        <f t="shared" si="193"/>
        <v>0</v>
      </c>
      <c r="AN252" s="169">
        <f t="shared" si="194"/>
        <v>0</v>
      </c>
      <c r="AO252" s="169">
        <f t="shared" si="194"/>
        <v>0</v>
      </c>
      <c r="AP252" s="169">
        <f t="shared" si="194"/>
        <v>0</v>
      </c>
      <c r="AQ252" s="169">
        <f t="shared" si="194"/>
        <v>0</v>
      </c>
      <c r="AR252" s="169">
        <f t="shared" si="194"/>
        <v>0</v>
      </c>
      <c r="AS252" s="169">
        <f t="shared" si="194"/>
        <v>0</v>
      </c>
      <c r="AT252" s="169">
        <f t="shared" si="194"/>
        <v>0</v>
      </c>
      <c r="AU252" s="169">
        <f t="shared" si="194"/>
        <v>0</v>
      </c>
      <c r="AV252" s="169">
        <f t="shared" si="194"/>
        <v>0</v>
      </c>
      <c r="AW252" s="169">
        <f t="shared" si="194"/>
        <v>0</v>
      </c>
      <c r="AX252" s="169">
        <f t="shared" si="195"/>
        <v>0</v>
      </c>
      <c r="AY252" s="169">
        <f t="shared" si="195"/>
        <v>0</v>
      </c>
      <c r="AZ252" s="169">
        <f t="shared" si="195"/>
        <v>0</v>
      </c>
      <c r="BA252" s="169">
        <f t="shared" si="195"/>
        <v>0</v>
      </c>
      <c r="BB252" s="169">
        <f t="shared" si="195"/>
        <v>0</v>
      </c>
      <c r="BC252" s="169">
        <f t="shared" si="195"/>
        <v>0</v>
      </c>
      <c r="BD252" s="169">
        <f t="shared" si="195"/>
        <v>0</v>
      </c>
      <c r="BE252" s="169">
        <f t="shared" si="195"/>
        <v>0</v>
      </c>
      <c r="BF252" s="169">
        <f t="shared" si="195"/>
        <v>0</v>
      </c>
      <c r="BG252" s="169">
        <f t="shared" si="195"/>
        <v>0</v>
      </c>
      <c r="BH252" s="169">
        <f t="shared" si="196"/>
        <v>0</v>
      </c>
      <c r="BI252" s="169">
        <f t="shared" si="196"/>
        <v>0</v>
      </c>
      <c r="BJ252" s="169">
        <f t="shared" si="196"/>
        <v>0</v>
      </c>
      <c r="BK252" s="169">
        <f t="shared" si="196"/>
        <v>0</v>
      </c>
      <c r="BL252" s="169">
        <f t="shared" si="196"/>
        <v>0</v>
      </c>
      <c r="BM252" s="169">
        <f t="shared" si="196"/>
        <v>0</v>
      </c>
      <c r="BN252" s="169">
        <f t="shared" si="196"/>
        <v>0</v>
      </c>
      <c r="BO252" s="169">
        <f t="shared" si="196"/>
        <v>0</v>
      </c>
      <c r="BP252" s="169">
        <f t="shared" si="196"/>
        <v>0</v>
      </c>
      <c r="BQ252" s="169">
        <f t="shared" si="196"/>
        <v>0</v>
      </c>
      <c r="BR252" s="169">
        <f t="shared" si="197"/>
        <v>0</v>
      </c>
      <c r="BS252" s="169">
        <f t="shared" si="197"/>
        <v>0</v>
      </c>
      <c r="BT252" s="169">
        <f t="shared" si="197"/>
        <v>0</v>
      </c>
      <c r="BU252" s="169">
        <f t="shared" si="197"/>
        <v>0</v>
      </c>
      <c r="BV252" s="169">
        <f t="shared" si="197"/>
        <v>0</v>
      </c>
      <c r="BW252" s="169">
        <f t="shared" si="197"/>
        <v>0</v>
      </c>
      <c r="BX252" s="169">
        <f t="shared" si="197"/>
        <v>0</v>
      </c>
      <c r="BY252" s="169">
        <f t="shared" si="197"/>
        <v>0</v>
      </c>
      <c r="BZ252" s="169">
        <f t="shared" si="197"/>
        <v>0</v>
      </c>
      <c r="CA252" s="169">
        <f t="shared" si="197"/>
        <v>0</v>
      </c>
      <c r="CB252" s="169">
        <f t="shared" si="198"/>
        <v>0</v>
      </c>
      <c r="CC252" s="169">
        <f t="shared" si="198"/>
        <v>0</v>
      </c>
      <c r="CD252" s="169">
        <f t="shared" si="198"/>
        <v>0</v>
      </c>
      <c r="CE252" s="169">
        <f t="shared" si="198"/>
        <v>0</v>
      </c>
      <c r="CF252" s="169">
        <f t="shared" si="198"/>
        <v>0</v>
      </c>
      <c r="CG252" s="169">
        <f t="shared" si="198"/>
        <v>0</v>
      </c>
      <c r="CH252" s="169">
        <f t="shared" si="198"/>
        <v>0</v>
      </c>
    </row>
    <row r="253" spans="3:86" s="36" customFormat="1" outlineLevel="1" x14ac:dyDescent="0.2">
      <c r="C253" s="38"/>
      <c r="E253" s="172"/>
      <c r="F253" s="61">
        <f>Ts_First_Fin_Yr-1+ROWS(F$243:F253)</f>
        <v>2034</v>
      </c>
      <c r="G253" s="160">
        <f t="shared" si="188"/>
        <v>5</v>
      </c>
      <c r="H253" s="171">
        <f t="shared" si="189"/>
        <v>13.012064752454757</v>
      </c>
      <c r="I253" s="131">
        <f t="shared" si="190"/>
        <v>1E-14</v>
      </c>
      <c r="J253" s="169">
        <f t="shared" ref="J253:S262" si="199">IF($F253&gt;=J$9,0,IF(J$9&lt;=($F253+$G253),(1-$I253)^(J$9-$F253-1)*$I253/(1-(1-$I253)^$G253),0)*$H253)</f>
        <v>0</v>
      </c>
      <c r="K253" s="169">
        <f t="shared" si="199"/>
        <v>0</v>
      </c>
      <c r="L253" s="169">
        <f t="shared" si="199"/>
        <v>0</v>
      </c>
      <c r="M253" s="169">
        <f t="shared" si="199"/>
        <v>0</v>
      </c>
      <c r="N253" s="169">
        <f t="shared" si="199"/>
        <v>0</v>
      </c>
      <c r="O253" s="169">
        <f t="shared" si="199"/>
        <v>0</v>
      </c>
      <c r="P253" s="169">
        <f t="shared" si="199"/>
        <v>0</v>
      </c>
      <c r="Q253" s="169">
        <f t="shared" si="199"/>
        <v>0</v>
      </c>
      <c r="R253" s="169">
        <f t="shared" si="199"/>
        <v>0</v>
      </c>
      <c r="S253" s="169">
        <f t="shared" si="199"/>
        <v>0</v>
      </c>
      <c r="T253" s="169">
        <f t="shared" ref="T253:AC262" si="200">IF($F253&gt;=T$9,0,IF(T$9&lt;=($F253+$G253),(1-$I253)^(T$9-$F253-1)*$I253/(1-(1-$I253)^$G253),0)*$H253)</f>
        <v>0</v>
      </c>
      <c r="U253" s="169">
        <f t="shared" si="200"/>
        <v>2.6044946653544891</v>
      </c>
      <c r="V253" s="169">
        <f t="shared" si="200"/>
        <v>2.6044946653544634</v>
      </c>
      <c r="W253" s="169">
        <f t="shared" si="200"/>
        <v>2.6044946653544372</v>
      </c>
      <c r="X253" s="169">
        <f t="shared" si="200"/>
        <v>2.6044946653544114</v>
      </c>
      <c r="Y253" s="169">
        <f t="shared" si="200"/>
        <v>2.6044946653543852</v>
      </c>
      <c r="Z253" s="169">
        <f t="shared" si="200"/>
        <v>0</v>
      </c>
      <c r="AA253" s="169">
        <f t="shared" si="200"/>
        <v>0</v>
      </c>
      <c r="AB253" s="169">
        <f t="shared" si="200"/>
        <v>0</v>
      </c>
      <c r="AC253" s="169">
        <f t="shared" si="200"/>
        <v>0</v>
      </c>
      <c r="AD253" s="169">
        <f t="shared" ref="AD253:AM262" si="201">IF($F253&gt;=AD$9,0,IF(AD$9&lt;=($F253+$G253),(1-$I253)^(AD$9-$F253-1)*$I253/(1-(1-$I253)^$G253),0)*$H253)</f>
        <v>0</v>
      </c>
      <c r="AE253" s="169">
        <f t="shared" si="201"/>
        <v>0</v>
      </c>
      <c r="AF253" s="169">
        <f t="shared" si="201"/>
        <v>0</v>
      </c>
      <c r="AG253" s="169">
        <f t="shared" si="201"/>
        <v>0</v>
      </c>
      <c r="AH253" s="169">
        <f t="shared" si="201"/>
        <v>0</v>
      </c>
      <c r="AI253" s="169">
        <f t="shared" si="201"/>
        <v>0</v>
      </c>
      <c r="AJ253" s="169">
        <f t="shared" si="201"/>
        <v>0</v>
      </c>
      <c r="AK253" s="169">
        <f t="shared" si="201"/>
        <v>0</v>
      </c>
      <c r="AL253" s="169">
        <f t="shared" si="201"/>
        <v>0</v>
      </c>
      <c r="AM253" s="169">
        <f t="shared" si="201"/>
        <v>0</v>
      </c>
      <c r="AN253" s="169">
        <f t="shared" ref="AN253:AW262" si="202">IF($F253&gt;=AN$9,0,IF(AN$9&lt;=($F253+$G253),(1-$I253)^(AN$9-$F253-1)*$I253/(1-(1-$I253)^$G253),0)*$H253)</f>
        <v>0</v>
      </c>
      <c r="AO253" s="169">
        <f t="shared" si="202"/>
        <v>0</v>
      </c>
      <c r="AP253" s="169">
        <f t="shared" si="202"/>
        <v>0</v>
      </c>
      <c r="AQ253" s="169">
        <f t="shared" si="202"/>
        <v>0</v>
      </c>
      <c r="AR253" s="169">
        <f t="shared" si="202"/>
        <v>0</v>
      </c>
      <c r="AS253" s="169">
        <f t="shared" si="202"/>
        <v>0</v>
      </c>
      <c r="AT253" s="169">
        <f t="shared" si="202"/>
        <v>0</v>
      </c>
      <c r="AU253" s="169">
        <f t="shared" si="202"/>
        <v>0</v>
      </c>
      <c r="AV253" s="169">
        <f t="shared" si="202"/>
        <v>0</v>
      </c>
      <c r="AW253" s="169">
        <f t="shared" si="202"/>
        <v>0</v>
      </c>
      <c r="AX253" s="169">
        <f t="shared" ref="AX253:BG262" si="203">IF($F253&gt;=AX$9,0,IF(AX$9&lt;=($F253+$G253),(1-$I253)^(AX$9-$F253-1)*$I253/(1-(1-$I253)^$G253),0)*$H253)</f>
        <v>0</v>
      </c>
      <c r="AY253" s="169">
        <f t="shared" si="203"/>
        <v>0</v>
      </c>
      <c r="AZ253" s="169">
        <f t="shared" si="203"/>
        <v>0</v>
      </c>
      <c r="BA253" s="169">
        <f t="shared" si="203"/>
        <v>0</v>
      </c>
      <c r="BB253" s="169">
        <f t="shared" si="203"/>
        <v>0</v>
      </c>
      <c r="BC253" s="169">
        <f t="shared" si="203"/>
        <v>0</v>
      </c>
      <c r="BD253" s="169">
        <f t="shared" si="203"/>
        <v>0</v>
      </c>
      <c r="BE253" s="169">
        <f t="shared" si="203"/>
        <v>0</v>
      </c>
      <c r="BF253" s="169">
        <f t="shared" si="203"/>
        <v>0</v>
      </c>
      <c r="BG253" s="169">
        <f t="shared" si="203"/>
        <v>0</v>
      </c>
      <c r="BH253" s="169">
        <f t="shared" ref="BH253:BQ262" si="204">IF($F253&gt;=BH$9,0,IF(BH$9&lt;=($F253+$G253),(1-$I253)^(BH$9-$F253-1)*$I253/(1-(1-$I253)^$G253),0)*$H253)</f>
        <v>0</v>
      </c>
      <c r="BI253" s="169">
        <f t="shared" si="204"/>
        <v>0</v>
      </c>
      <c r="BJ253" s="169">
        <f t="shared" si="204"/>
        <v>0</v>
      </c>
      <c r="BK253" s="169">
        <f t="shared" si="204"/>
        <v>0</v>
      </c>
      <c r="BL253" s="169">
        <f t="shared" si="204"/>
        <v>0</v>
      </c>
      <c r="BM253" s="169">
        <f t="shared" si="204"/>
        <v>0</v>
      </c>
      <c r="BN253" s="169">
        <f t="shared" si="204"/>
        <v>0</v>
      </c>
      <c r="BO253" s="169">
        <f t="shared" si="204"/>
        <v>0</v>
      </c>
      <c r="BP253" s="169">
        <f t="shared" si="204"/>
        <v>0</v>
      </c>
      <c r="BQ253" s="169">
        <f t="shared" si="204"/>
        <v>0</v>
      </c>
      <c r="BR253" s="169">
        <f t="shared" ref="BR253:CA262" si="205">IF($F253&gt;=BR$9,0,IF(BR$9&lt;=($F253+$G253),(1-$I253)^(BR$9-$F253-1)*$I253/(1-(1-$I253)^$G253),0)*$H253)</f>
        <v>0</v>
      </c>
      <c r="BS253" s="169">
        <f t="shared" si="205"/>
        <v>0</v>
      </c>
      <c r="BT253" s="169">
        <f t="shared" si="205"/>
        <v>0</v>
      </c>
      <c r="BU253" s="169">
        <f t="shared" si="205"/>
        <v>0</v>
      </c>
      <c r="BV253" s="169">
        <f t="shared" si="205"/>
        <v>0</v>
      </c>
      <c r="BW253" s="169">
        <f t="shared" si="205"/>
        <v>0</v>
      </c>
      <c r="BX253" s="169">
        <f t="shared" si="205"/>
        <v>0</v>
      </c>
      <c r="BY253" s="169">
        <f t="shared" si="205"/>
        <v>0</v>
      </c>
      <c r="BZ253" s="169">
        <f t="shared" si="205"/>
        <v>0</v>
      </c>
      <c r="CA253" s="169">
        <f t="shared" si="205"/>
        <v>0</v>
      </c>
      <c r="CB253" s="169">
        <f t="shared" ref="CB253:CH262" si="206">IF($F253&gt;=CB$9,0,IF(CB$9&lt;=($F253+$G253),(1-$I253)^(CB$9-$F253-1)*$I253/(1-(1-$I253)^$G253),0)*$H253)</f>
        <v>0</v>
      </c>
      <c r="CC253" s="169">
        <f t="shared" si="206"/>
        <v>0</v>
      </c>
      <c r="CD253" s="169">
        <f t="shared" si="206"/>
        <v>0</v>
      </c>
      <c r="CE253" s="169">
        <f t="shared" si="206"/>
        <v>0</v>
      </c>
      <c r="CF253" s="169">
        <f t="shared" si="206"/>
        <v>0</v>
      </c>
      <c r="CG253" s="169">
        <f t="shared" si="206"/>
        <v>0</v>
      </c>
      <c r="CH253" s="169">
        <f t="shared" si="206"/>
        <v>0</v>
      </c>
    </row>
    <row r="254" spans="3:86" s="36" customFormat="1" outlineLevel="1" x14ac:dyDescent="0.2">
      <c r="C254" s="38"/>
      <c r="E254" s="172"/>
      <c r="F254" s="61">
        <f>Ts_First_Fin_Yr-1+ROWS(F$243:F254)</f>
        <v>2035</v>
      </c>
      <c r="G254" s="160">
        <f t="shared" si="188"/>
        <v>5</v>
      </c>
      <c r="H254" s="171">
        <f t="shared" si="189"/>
        <v>12.198810705426334</v>
      </c>
      <c r="I254" s="131">
        <f t="shared" si="190"/>
        <v>1E-14</v>
      </c>
      <c r="J254" s="169">
        <f t="shared" si="199"/>
        <v>0</v>
      </c>
      <c r="K254" s="169">
        <f t="shared" si="199"/>
        <v>0</v>
      </c>
      <c r="L254" s="169">
        <f t="shared" si="199"/>
        <v>0</v>
      </c>
      <c r="M254" s="169">
        <f t="shared" si="199"/>
        <v>0</v>
      </c>
      <c r="N254" s="169">
        <f t="shared" si="199"/>
        <v>0</v>
      </c>
      <c r="O254" s="169">
        <f t="shared" si="199"/>
        <v>0</v>
      </c>
      <c r="P254" s="169">
        <f t="shared" si="199"/>
        <v>0</v>
      </c>
      <c r="Q254" s="169">
        <f t="shared" si="199"/>
        <v>0</v>
      </c>
      <c r="R254" s="169">
        <f t="shared" si="199"/>
        <v>0</v>
      </c>
      <c r="S254" s="169">
        <f t="shared" si="199"/>
        <v>0</v>
      </c>
      <c r="T254" s="169">
        <f t="shared" si="200"/>
        <v>0</v>
      </c>
      <c r="U254" s="169">
        <f t="shared" si="200"/>
        <v>0</v>
      </c>
      <c r="V254" s="169">
        <f t="shared" si="200"/>
        <v>2.4417137487698337</v>
      </c>
      <c r="W254" s="169">
        <f t="shared" si="200"/>
        <v>2.4417137487698093</v>
      </c>
      <c r="X254" s="169">
        <f t="shared" si="200"/>
        <v>2.4417137487697849</v>
      </c>
      <c r="Y254" s="169">
        <f t="shared" si="200"/>
        <v>2.4417137487697604</v>
      </c>
      <c r="Z254" s="169">
        <f t="shared" si="200"/>
        <v>2.441713748769736</v>
      </c>
      <c r="AA254" s="169">
        <f t="shared" si="200"/>
        <v>0</v>
      </c>
      <c r="AB254" s="169">
        <f t="shared" si="200"/>
        <v>0</v>
      </c>
      <c r="AC254" s="169">
        <f t="shared" si="200"/>
        <v>0</v>
      </c>
      <c r="AD254" s="169">
        <f t="shared" si="201"/>
        <v>0</v>
      </c>
      <c r="AE254" s="169">
        <f t="shared" si="201"/>
        <v>0</v>
      </c>
      <c r="AF254" s="169">
        <f t="shared" si="201"/>
        <v>0</v>
      </c>
      <c r="AG254" s="169">
        <f t="shared" si="201"/>
        <v>0</v>
      </c>
      <c r="AH254" s="169">
        <f t="shared" si="201"/>
        <v>0</v>
      </c>
      <c r="AI254" s="169">
        <f t="shared" si="201"/>
        <v>0</v>
      </c>
      <c r="AJ254" s="169">
        <f t="shared" si="201"/>
        <v>0</v>
      </c>
      <c r="AK254" s="169">
        <f t="shared" si="201"/>
        <v>0</v>
      </c>
      <c r="AL254" s="169">
        <f t="shared" si="201"/>
        <v>0</v>
      </c>
      <c r="AM254" s="169">
        <f t="shared" si="201"/>
        <v>0</v>
      </c>
      <c r="AN254" s="169">
        <f t="shared" si="202"/>
        <v>0</v>
      </c>
      <c r="AO254" s="169">
        <f t="shared" si="202"/>
        <v>0</v>
      </c>
      <c r="AP254" s="169">
        <f t="shared" si="202"/>
        <v>0</v>
      </c>
      <c r="AQ254" s="169">
        <f t="shared" si="202"/>
        <v>0</v>
      </c>
      <c r="AR254" s="169">
        <f t="shared" si="202"/>
        <v>0</v>
      </c>
      <c r="AS254" s="169">
        <f t="shared" si="202"/>
        <v>0</v>
      </c>
      <c r="AT254" s="169">
        <f t="shared" si="202"/>
        <v>0</v>
      </c>
      <c r="AU254" s="169">
        <f t="shared" si="202"/>
        <v>0</v>
      </c>
      <c r="AV254" s="169">
        <f t="shared" si="202"/>
        <v>0</v>
      </c>
      <c r="AW254" s="169">
        <f t="shared" si="202"/>
        <v>0</v>
      </c>
      <c r="AX254" s="169">
        <f t="shared" si="203"/>
        <v>0</v>
      </c>
      <c r="AY254" s="169">
        <f t="shared" si="203"/>
        <v>0</v>
      </c>
      <c r="AZ254" s="169">
        <f t="shared" si="203"/>
        <v>0</v>
      </c>
      <c r="BA254" s="169">
        <f t="shared" si="203"/>
        <v>0</v>
      </c>
      <c r="BB254" s="169">
        <f t="shared" si="203"/>
        <v>0</v>
      </c>
      <c r="BC254" s="169">
        <f t="shared" si="203"/>
        <v>0</v>
      </c>
      <c r="BD254" s="169">
        <f t="shared" si="203"/>
        <v>0</v>
      </c>
      <c r="BE254" s="169">
        <f t="shared" si="203"/>
        <v>0</v>
      </c>
      <c r="BF254" s="169">
        <f t="shared" si="203"/>
        <v>0</v>
      </c>
      <c r="BG254" s="169">
        <f t="shared" si="203"/>
        <v>0</v>
      </c>
      <c r="BH254" s="169">
        <f t="shared" si="204"/>
        <v>0</v>
      </c>
      <c r="BI254" s="169">
        <f t="shared" si="204"/>
        <v>0</v>
      </c>
      <c r="BJ254" s="169">
        <f t="shared" si="204"/>
        <v>0</v>
      </c>
      <c r="BK254" s="169">
        <f t="shared" si="204"/>
        <v>0</v>
      </c>
      <c r="BL254" s="169">
        <f t="shared" si="204"/>
        <v>0</v>
      </c>
      <c r="BM254" s="169">
        <f t="shared" si="204"/>
        <v>0</v>
      </c>
      <c r="BN254" s="169">
        <f t="shared" si="204"/>
        <v>0</v>
      </c>
      <c r="BO254" s="169">
        <f t="shared" si="204"/>
        <v>0</v>
      </c>
      <c r="BP254" s="169">
        <f t="shared" si="204"/>
        <v>0</v>
      </c>
      <c r="BQ254" s="169">
        <f t="shared" si="204"/>
        <v>0</v>
      </c>
      <c r="BR254" s="169">
        <f t="shared" si="205"/>
        <v>0</v>
      </c>
      <c r="BS254" s="169">
        <f t="shared" si="205"/>
        <v>0</v>
      </c>
      <c r="BT254" s="169">
        <f t="shared" si="205"/>
        <v>0</v>
      </c>
      <c r="BU254" s="169">
        <f t="shared" si="205"/>
        <v>0</v>
      </c>
      <c r="BV254" s="169">
        <f t="shared" si="205"/>
        <v>0</v>
      </c>
      <c r="BW254" s="169">
        <f t="shared" si="205"/>
        <v>0</v>
      </c>
      <c r="BX254" s="169">
        <f t="shared" si="205"/>
        <v>0</v>
      </c>
      <c r="BY254" s="169">
        <f t="shared" si="205"/>
        <v>0</v>
      </c>
      <c r="BZ254" s="169">
        <f t="shared" si="205"/>
        <v>0</v>
      </c>
      <c r="CA254" s="169">
        <f t="shared" si="205"/>
        <v>0</v>
      </c>
      <c r="CB254" s="169">
        <f t="shared" si="206"/>
        <v>0</v>
      </c>
      <c r="CC254" s="169">
        <f t="shared" si="206"/>
        <v>0</v>
      </c>
      <c r="CD254" s="169">
        <f t="shared" si="206"/>
        <v>0</v>
      </c>
      <c r="CE254" s="169">
        <f t="shared" si="206"/>
        <v>0</v>
      </c>
      <c r="CF254" s="169">
        <f t="shared" si="206"/>
        <v>0</v>
      </c>
      <c r="CG254" s="169">
        <f t="shared" si="206"/>
        <v>0</v>
      </c>
      <c r="CH254" s="169">
        <f t="shared" si="206"/>
        <v>0</v>
      </c>
    </row>
    <row r="255" spans="3:86" s="36" customFormat="1" outlineLevel="1" x14ac:dyDescent="0.2">
      <c r="C255" s="38"/>
      <c r="E255" s="172"/>
      <c r="F255" s="61">
        <f>Ts_First_Fin_Yr-1+ROWS(F$243:F255)</f>
        <v>2036</v>
      </c>
      <c r="G255" s="160">
        <f t="shared" si="188"/>
        <v>5</v>
      </c>
      <c r="H255" s="171">
        <f t="shared" si="189"/>
        <v>11.38555665839791</v>
      </c>
      <c r="I255" s="131">
        <f t="shared" si="190"/>
        <v>1E-14</v>
      </c>
      <c r="J255" s="169">
        <f t="shared" si="199"/>
        <v>0</v>
      </c>
      <c r="K255" s="169">
        <f t="shared" si="199"/>
        <v>0</v>
      </c>
      <c r="L255" s="169">
        <f t="shared" si="199"/>
        <v>0</v>
      </c>
      <c r="M255" s="169">
        <f t="shared" si="199"/>
        <v>0</v>
      </c>
      <c r="N255" s="169">
        <f t="shared" si="199"/>
        <v>0</v>
      </c>
      <c r="O255" s="169">
        <f t="shared" si="199"/>
        <v>0</v>
      </c>
      <c r="P255" s="169">
        <f t="shared" si="199"/>
        <v>0</v>
      </c>
      <c r="Q255" s="169">
        <f t="shared" si="199"/>
        <v>0</v>
      </c>
      <c r="R255" s="169">
        <f t="shared" si="199"/>
        <v>0</v>
      </c>
      <c r="S255" s="169">
        <f t="shared" si="199"/>
        <v>0</v>
      </c>
      <c r="T255" s="169">
        <f t="shared" si="200"/>
        <v>0</v>
      </c>
      <c r="U255" s="169">
        <f t="shared" si="200"/>
        <v>0</v>
      </c>
      <c r="V255" s="169">
        <f t="shared" si="200"/>
        <v>0</v>
      </c>
      <c r="W255" s="169">
        <f t="shared" si="200"/>
        <v>2.2789328321851774</v>
      </c>
      <c r="X255" s="169">
        <f t="shared" si="200"/>
        <v>2.2789328321851547</v>
      </c>
      <c r="Y255" s="169">
        <f t="shared" si="200"/>
        <v>2.2789328321851321</v>
      </c>
      <c r="Z255" s="169">
        <f t="shared" si="200"/>
        <v>2.2789328321851094</v>
      </c>
      <c r="AA255" s="169">
        <f t="shared" si="200"/>
        <v>2.2789328321850864</v>
      </c>
      <c r="AB255" s="169">
        <f t="shared" si="200"/>
        <v>0</v>
      </c>
      <c r="AC255" s="169">
        <f t="shared" si="200"/>
        <v>0</v>
      </c>
      <c r="AD255" s="169">
        <f t="shared" si="201"/>
        <v>0</v>
      </c>
      <c r="AE255" s="169">
        <f t="shared" si="201"/>
        <v>0</v>
      </c>
      <c r="AF255" s="169">
        <f t="shared" si="201"/>
        <v>0</v>
      </c>
      <c r="AG255" s="169">
        <f t="shared" si="201"/>
        <v>0</v>
      </c>
      <c r="AH255" s="169">
        <f t="shared" si="201"/>
        <v>0</v>
      </c>
      <c r="AI255" s="169">
        <f t="shared" si="201"/>
        <v>0</v>
      </c>
      <c r="AJ255" s="169">
        <f t="shared" si="201"/>
        <v>0</v>
      </c>
      <c r="AK255" s="169">
        <f t="shared" si="201"/>
        <v>0</v>
      </c>
      <c r="AL255" s="169">
        <f t="shared" si="201"/>
        <v>0</v>
      </c>
      <c r="AM255" s="169">
        <f t="shared" si="201"/>
        <v>0</v>
      </c>
      <c r="AN255" s="169">
        <f t="shared" si="202"/>
        <v>0</v>
      </c>
      <c r="AO255" s="169">
        <f t="shared" si="202"/>
        <v>0</v>
      </c>
      <c r="AP255" s="169">
        <f t="shared" si="202"/>
        <v>0</v>
      </c>
      <c r="AQ255" s="169">
        <f t="shared" si="202"/>
        <v>0</v>
      </c>
      <c r="AR255" s="169">
        <f t="shared" si="202"/>
        <v>0</v>
      </c>
      <c r="AS255" s="169">
        <f t="shared" si="202"/>
        <v>0</v>
      </c>
      <c r="AT255" s="169">
        <f t="shared" si="202"/>
        <v>0</v>
      </c>
      <c r="AU255" s="169">
        <f t="shared" si="202"/>
        <v>0</v>
      </c>
      <c r="AV255" s="169">
        <f t="shared" si="202"/>
        <v>0</v>
      </c>
      <c r="AW255" s="169">
        <f t="shared" si="202"/>
        <v>0</v>
      </c>
      <c r="AX255" s="169">
        <f t="shared" si="203"/>
        <v>0</v>
      </c>
      <c r="AY255" s="169">
        <f t="shared" si="203"/>
        <v>0</v>
      </c>
      <c r="AZ255" s="169">
        <f t="shared" si="203"/>
        <v>0</v>
      </c>
      <c r="BA255" s="169">
        <f t="shared" si="203"/>
        <v>0</v>
      </c>
      <c r="BB255" s="169">
        <f t="shared" si="203"/>
        <v>0</v>
      </c>
      <c r="BC255" s="169">
        <f t="shared" si="203"/>
        <v>0</v>
      </c>
      <c r="BD255" s="169">
        <f t="shared" si="203"/>
        <v>0</v>
      </c>
      <c r="BE255" s="169">
        <f t="shared" si="203"/>
        <v>0</v>
      </c>
      <c r="BF255" s="169">
        <f t="shared" si="203"/>
        <v>0</v>
      </c>
      <c r="BG255" s="169">
        <f t="shared" si="203"/>
        <v>0</v>
      </c>
      <c r="BH255" s="169">
        <f t="shared" si="204"/>
        <v>0</v>
      </c>
      <c r="BI255" s="169">
        <f t="shared" si="204"/>
        <v>0</v>
      </c>
      <c r="BJ255" s="169">
        <f t="shared" si="204"/>
        <v>0</v>
      </c>
      <c r="BK255" s="169">
        <f t="shared" si="204"/>
        <v>0</v>
      </c>
      <c r="BL255" s="169">
        <f t="shared" si="204"/>
        <v>0</v>
      </c>
      <c r="BM255" s="169">
        <f t="shared" si="204"/>
        <v>0</v>
      </c>
      <c r="BN255" s="169">
        <f t="shared" si="204"/>
        <v>0</v>
      </c>
      <c r="BO255" s="169">
        <f t="shared" si="204"/>
        <v>0</v>
      </c>
      <c r="BP255" s="169">
        <f t="shared" si="204"/>
        <v>0</v>
      </c>
      <c r="BQ255" s="169">
        <f t="shared" si="204"/>
        <v>0</v>
      </c>
      <c r="BR255" s="169">
        <f t="shared" si="205"/>
        <v>0</v>
      </c>
      <c r="BS255" s="169">
        <f t="shared" si="205"/>
        <v>0</v>
      </c>
      <c r="BT255" s="169">
        <f t="shared" si="205"/>
        <v>0</v>
      </c>
      <c r="BU255" s="169">
        <f t="shared" si="205"/>
        <v>0</v>
      </c>
      <c r="BV255" s="169">
        <f t="shared" si="205"/>
        <v>0</v>
      </c>
      <c r="BW255" s="169">
        <f t="shared" si="205"/>
        <v>0</v>
      </c>
      <c r="BX255" s="169">
        <f t="shared" si="205"/>
        <v>0</v>
      </c>
      <c r="BY255" s="169">
        <f t="shared" si="205"/>
        <v>0</v>
      </c>
      <c r="BZ255" s="169">
        <f t="shared" si="205"/>
        <v>0</v>
      </c>
      <c r="CA255" s="169">
        <f t="shared" si="205"/>
        <v>0</v>
      </c>
      <c r="CB255" s="169">
        <f t="shared" si="206"/>
        <v>0</v>
      </c>
      <c r="CC255" s="169">
        <f t="shared" si="206"/>
        <v>0</v>
      </c>
      <c r="CD255" s="169">
        <f t="shared" si="206"/>
        <v>0</v>
      </c>
      <c r="CE255" s="169">
        <f t="shared" si="206"/>
        <v>0</v>
      </c>
      <c r="CF255" s="169">
        <f t="shared" si="206"/>
        <v>0</v>
      </c>
      <c r="CG255" s="169">
        <f t="shared" si="206"/>
        <v>0</v>
      </c>
      <c r="CH255" s="169">
        <f t="shared" si="206"/>
        <v>0</v>
      </c>
    </row>
    <row r="256" spans="3:86" s="36" customFormat="1" outlineLevel="1" x14ac:dyDescent="0.2">
      <c r="C256" s="38"/>
      <c r="E256" s="172"/>
      <c r="F256" s="61">
        <f>Ts_First_Fin_Yr-1+ROWS(F$243:F256)</f>
        <v>2037</v>
      </c>
      <c r="G256" s="160">
        <f t="shared" si="188"/>
        <v>5</v>
      </c>
      <c r="H256" s="171">
        <f t="shared" si="189"/>
        <v>10.572302611369487</v>
      </c>
      <c r="I256" s="131">
        <f t="shared" si="190"/>
        <v>1E-14</v>
      </c>
      <c r="J256" s="169">
        <f t="shared" si="199"/>
        <v>0</v>
      </c>
      <c r="K256" s="169">
        <f t="shared" si="199"/>
        <v>0</v>
      </c>
      <c r="L256" s="169">
        <f t="shared" si="199"/>
        <v>0</v>
      </c>
      <c r="M256" s="169">
        <f t="shared" si="199"/>
        <v>0</v>
      </c>
      <c r="N256" s="169">
        <f t="shared" si="199"/>
        <v>0</v>
      </c>
      <c r="O256" s="169">
        <f t="shared" si="199"/>
        <v>0</v>
      </c>
      <c r="P256" s="169">
        <f t="shared" si="199"/>
        <v>0</v>
      </c>
      <c r="Q256" s="169">
        <f t="shared" si="199"/>
        <v>0</v>
      </c>
      <c r="R256" s="169">
        <f t="shared" si="199"/>
        <v>0</v>
      </c>
      <c r="S256" s="169">
        <f t="shared" si="199"/>
        <v>0</v>
      </c>
      <c r="T256" s="169">
        <f t="shared" si="200"/>
        <v>0</v>
      </c>
      <c r="U256" s="169">
        <f t="shared" si="200"/>
        <v>0</v>
      </c>
      <c r="V256" s="169">
        <f t="shared" si="200"/>
        <v>0</v>
      </c>
      <c r="W256" s="169">
        <f t="shared" si="200"/>
        <v>0</v>
      </c>
      <c r="X256" s="169">
        <f t="shared" si="200"/>
        <v>2.116151915600522</v>
      </c>
      <c r="Y256" s="169">
        <f t="shared" si="200"/>
        <v>2.1161519156005006</v>
      </c>
      <c r="Z256" s="169">
        <f t="shared" si="200"/>
        <v>2.1161519156004798</v>
      </c>
      <c r="AA256" s="169">
        <f t="shared" si="200"/>
        <v>2.1161519156004585</v>
      </c>
      <c r="AB256" s="169">
        <f t="shared" si="200"/>
        <v>2.1161519156004376</v>
      </c>
      <c r="AC256" s="169">
        <f t="shared" si="200"/>
        <v>0</v>
      </c>
      <c r="AD256" s="169">
        <f t="shared" si="201"/>
        <v>0</v>
      </c>
      <c r="AE256" s="169">
        <f t="shared" si="201"/>
        <v>0</v>
      </c>
      <c r="AF256" s="169">
        <f t="shared" si="201"/>
        <v>0</v>
      </c>
      <c r="AG256" s="169">
        <f t="shared" si="201"/>
        <v>0</v>
      </c>
      <c r="AH256" s="169">
        <f t="shared" si="201"/>
        <v>0</v>
      </c>
      <c r="AI256" s="169">
        <f t="shared" si="201"/>
        <v>0</v>
      </c>
      <c r="AJ256" s="169">
        <f t="shared" si="201"/>
        <v>0</v>
      </c>
      <c r="AK256" s="169">
        <f t="shared" si="201"/>
        <v>0</v>
      </c>
      <c r="AL256" s="169">
        <f t="shared" si="201"/>
        <v>0</v>
      </c>
      <c r="AM256" s="169">
        <f t="shared" si="201"/>
        <v>0</v>
      </c>
      <c r="AN256" s="169">
        <f t="shared" si="202"/>
        <v>0</v>
      </c>
      <c r="AO256" s="169">
        <f t="shared" si="202"/>
        <v>0</v>
      </c>
      <c r="AP256" s="169">
        <f t="shared" si="202"/>
        <v>0</v>
      </c>
      <c r="AQ256" s="169">
        <f t="shared" si="202"/>
        <v>0</v>
      </c>
      <c r="AR256" s="169">
        <f t="shared" si="202"/>
        <v>0</v>
      </c>
      <c r="AS256" s="169">
        <f t="shared" si="202"/>
        <v>0</v>
      </c>
      <c r="AT256" s="169">
        <f t="shared" si="202"/>
        <v>0</v>
      </c>
      <c r="AU256" s="169">
        <f t="shared" si="202"/>
        <v>0</v>
      </c>
      <c r="AV256" s="169">
        <f t="shared" si="202"/>
        <v>0</v>
      </c>
      <c r="AW256" s="169">
        <f t="shared" si="202"/>
        <v>0</v>
      </c>
      <c r="AX256" s="169">
        <f t="shared" si="203"/>
        <v>0</v>
      </c>
      <c r="AY256" s="169">
        <f t="shared" si="203"/>
        <v>0</v>
      </c>
      <c r="AZ256" s="169">
        <f t="shared" si="203"/>
        <v>0</v>
      </c>
      <c r="BA256" s="169">
        <f t="shared" si="203"/>
        <v>0</v>
      </c>
      <c r="BB256" s="169">
        <f t="shared" si="203"/>
        <v>0</v>
      </c>
      <c r="BC256" s="169">
        <f t="shared" si="203"/>
        <v>0</v>
      </c>
      <c r="BD256" s="169">
        <f t="shared" si="203"/>
        <v>0</v>
      </c>
      <c r="BE256" s="169">
        <f t="shared" si="203"/>
        <v>0</v>
      </c>
      <c r="BF256" s="169">
        <f t="shared" si="203"/>
        <v>0</v>
      </c>
      <c r="BG256" s="169">
        <f t="shared" si="203"/>
        <v>0</v>
      </c>
      <c r="BH256" s="169">
        <f t="shared" si="204"/>
        <v>0</v>
      </c>
      <c r="BI256" s="169">
        <f t="shared" si="204"/>
        <v>0</v>
      </c>
      <c r="BJ256" s="169">
        <f t="shared" si="204"/>
        <v>0</v>
      </c>
      <c r="BK256" s="169">
        <f t="shared" si="204"/>
        <v>0</v>
      </c>
      <c r="BL256" s="169">
        <f t="shared" si="204"/>
        <v>0</v>
      </c>
      <c r="BM256" s="169">
        <f t="shared" si="204"/>
        <v>0</v>
      </c>
      <c r="BN256" s="169">
        <f t="shared" si="204"/>
        <v>0</v>
      </c>
      <c r="BO256" s="169">
        <f t="shared" si="204"/>
        <v>0</v>
      </c>
      <c r="BP256" s="169">
        <f t="shared" si="204"/>
        <v>0</v>
      </c>
      <c r="BQ256" s="169">
        <f t="shared" si="204"/>
        <v>0</v>
      </c>
      <c r="BR256" s="169">
        <f t="shared" si="205"/>
        <v>0</v>
      </c>
      <c r="BS256" s="169">
        <f t="shared" si="205"/>
        <v>0</v>
      </c>
      <c r="BT256" s="169">
        <f t="shared" si="205"/>
        <v>0</v>
      </c>
      <c r="BU256" s="169">
        <f t="shared" si="205"/>
        <v>0</v>
      </c>
      <c r="BV256" s="169">
        <f t="shared" si="205"/>
        <v>0</v>
      </c>
      <c r="BW256" s="169">
        <f t="shared" si="205"/>
        <v>0</v>
      </c>
      <c r="BX256" s="169">
        <f t="shared" si="205"/>
        <v>0</v>
      </c>
      <c r="BY256" s="169">
        <f t="shared" si="205"/>
        <v>0</v>
      </c>
      <c r="BZ256" s="169">
        <f t="shared" si="205"/>
        <v>0</v>
      </c>
      <c r="CA256" s="169">
        <f t="shared" si="205"/>
        <v>0</v>
      </c>
      <c r="CB256" s="169">
        <f t="shared" si="206"/>
        <v>0</v>
      </c>
      <c r="CC256" s="169">
        <f t="shared" si="206"/>
        <v>0</v>
      </c>
      <c r="CD256" s="169">
        <f t="shared" si="206"/>
        <v>0</v>
      </c>
      <c r="CE256" s="169">
        <f t="shared" si="206"/>
        <v>0</v>
      </c>
      <c r="CF256" s="169">
        <f t="shared" si="206"/>
        <v>0</v>
      </c>
      <c r="CG256" s="169">
        <f t="shared" si="206"/>
        <v>0</v>
      </c>
      <c r="CH256" s="169">
        <f t="shared" si="206"/>
        <v>0</v>
      </c>
    </row>
    <row r="257" spans="3:86" s="36" customFormat="1" outlineLevel="1" x14ac:dyDescent="0.2">
      <c r="C257" s="38"/>
      <c r="E257" s="172"/>
      <c r="F257" s="61">
        <f>Ts_First_Fin_Yr-1+ROWS(F$243:F257)</f>
        <v>2038</v>
      </c>
      <c r="G257" s="160">
        <f t="shared" si="188"/>
        <v>5</v>
      </c>
      <c r="H257" s="171">
        <f t="shared" si="189"/>
        <v>9.7590485643410645</v>
      </c>
      <c r="I257" s="131">
        <f t="shared" si="190"/>
        <v>1E-14</v>
      </c>
      <c r="J257" s="169">
        <f t="shared" si="199"/>
        <v>0</v>
      </c>
      <c r="K257" s="169">
        <f t="shared" si="199"/>
        <v>0</v>
      </c>
      <c r="L257" s="169">
        <f t="shared" si="199"/>
        <v>0</v>
      </c>
      <c r="M257" s="169">
        <f t="shared" si="199"/>
        <v>0</v>
      </c>
      <c r="N257" s="169">
        <f t="shared" si="199"/>
        <v>0</v>
      </c>
      <c r="O257" s="169">
        <f t="shared" si="199"/>
        <v>0</v>
      </c>
      <c r="P257" s="169">
        <f t="shared" si="199"/>
        <v>0</v>
      </c>
      <c r="Q257" s="169">
        <f t="shared" si="199"/>
        <v>0</v>
      </c>
      <c r="R257" s="169">
        <f t="shared" si="199"/>
        <v>0</v>
      </c>
      <c r="S257" s="169">
        <f t="shared" si="199"/>
        <v>0</v>
      </c>
      <c r="T257" s="169">
        <f t="shared" si="200"/>
        <v>0</v>
      </c>
      <c r="U257" s="169">
        <f t="shared" si="200"/>
        <v>0</v>
      </c>
      <c r="V257" s="169">
        <f t="shared" si="200"/>
        <v>0</v>
      </c>
      <c r="W257" s="169">
        <f t="shared" si="200"/>
        <v>0</v>
      </c>
      <c r="X257" s="169">
        <f t="shared" si="200"/>
        <v>0</v>
      </c>
      <c r="Y257" s="169">
        <f t="shared" si="200"/>
        <v>1.9533709990158663</v>
      </c>
      <c r="Z257" s="169">
        <f t="shared" si="200"/>
        <v>1.9533709990158468</v>
      </c>
      <c r="AA257" s="169">
        <f t="shared" si="200"/>
        <v>1.9533709990158272</v>
      </c>
      <c r="AB257" s="169">
        <f t="shared" si="200"/>
        <v>1.9533709990158077</v>
      </c>
      <c r="AC257" s="169">
        <f t="shared" si="200"/>
        <v>1.9533709990157884</v>
      </c>
      <c r="AD257" s="169">
        <f t="shared" si="201"/>
        <v>0</v>
      </c>
      <c r="AE257" s="169">
        <f t="shared" si="201"/>
        <v>0</v>
      </c>
      <c r="AF257" s="169">
        <f t="shared" si="201"/>
        <v>0</v>
      </c>
      <c r="AG257" s="169">
        <f t="shared" si="201"/>
        <v>0</v>
      </c>
      <c r="AH257" s="169">
        <f t="shared" si="201"/>
        <v>0</v>
      </c>
      <c r="AI257" s="169">
        <f t="shared" si="201"/>
        <v>0</v>
      </c>
      <c r="AJ257" s="169">
        <f t="shared" si="201"/>
        <v>0</v>
      </c>
      <c r="AK257" s="169">
        <f t="shared" si="201"/>
        <v>0</v>
      </c>
      <c r="AL257" s="169">
        <f t="shared" si="201"/>
        <v>0</v>
      </c>
      <c r="AM257" s="169">
        <f t="shared" si="201"/>
        <v>0</v>
      </c>
      <c r="AN257" s="169">
        <f t="shared" si="202"/>
        <v>0</v>
      </c>
      <c r="AO257" s="169">
        <f t="shared" si="202"/>
        <v>0</v>
      </c>
      <c r="AP257" s="169">
        <f t="shared" si="202"/>
        <v>0</v>
      </c>
      <c r="AQ257" s="169">
        <f t="shared" si="202"/>
        <v>0</v>
      </c>
      <c r="AR257" s="169">
        <f t="shared" si="202"/>
        <v>0</v>
      </c>
      <c r="AS257" s="169">
        <f t="shared" si="202"/>
        <v>0</v>
      </c>
      <c r="AT257" s="169">
        <f t="shared" si="202"/>
        <v>0</v>
      </c>
      <c r="AU257" s="169">
        <f t="shared" si="202"/>
        <v>0</v>
      </c>
      <c r="AV257" s="169">
        <f t="shared" si="202"/>
        <v>0</v>
      </c>
      <c r="AW257" s="169">
        <f t="shared" si="202"/>
        <v>0</v>
      </c>
      <c r="AX257" s="169">
        <f t="shared" si="203"/>
        <v>0</v>
      </c>
      <c r="AY257" s="169">
        <f t="shared" si="203"/>
        <v>0</v>
      </c>
      <c r="AZ257" s="169">
        <f t="shared" si="203"/>
        <v>0</v>
      </c>
      <c r="BA257" s="169">
        <f t="shared" si="203"/>
        <v>0</v>
      </c>
      <c r="BB257" s="169">
        <f t="shared" si="203"/>
        <v>0</v>
      </c>
      <c r="BC257" s="169">
        <f t="shared" si="203"/>
        <v>0</v>
      </c>
      <c r="BD257" s="169">
        <f t="shared" si="203"/>
        <v>0</v>
      </c>
      <c r="BE257" s="169">
        <f t="shared" si="203"/>
        <v>0</v>
      </c>
      <c r="BF257" s="169">
        <f t="shared" si="203"/>
        <v>0</v>
      </c>
      <c r="BG257" s="169">
        <f t="shared" si="203"/>
        <v>0</v>
      </c>
      <c r="BH257" s="169">
        <f t="shared" si="204"/>
        <v>0</v>
      </c>
      <c r="BI257" s="169">
        <f t="shared" si="204"/>
        <v>0</v>
      </c>
      <c r="BJ257" s="169">
        <f t="shared" si="204"/>
        <v>0</v>
      </c>
      <c r="BK257" s="169">
        <f t="shared" si="204"/>
        <v>0</v>
      </c>
      <c r="BL257" s="169">
        <f t="shared" si="204"/>
        <v>0</v>
      </c>
      <c r="BM257" s="169">
        <f t="shared" si="204"/>
        <v>0</v>
      </c>
      <c r="BN257" s="169">
        <f t="shared" si="204"/>
        <v>0</v>
      </c>
      <c r="BO257" s="169">
        <f t="shared" si="204"/>
        <v>0</v>
      </c>
      <c r="BP257" s="169">
        <f t="shared" si="204"/>
        <v>0</v>
      </c>
      <c r="BQ257" s="169">
        <f t="shared" si="204"/>
        <v>0</v>
      </c>
      <c r="BR257" s="169">
        <f t="shared" si="205"/>
        <v>0</v>
      </c>
      <c r="BS257" s="169">
        <f t="shared" si="205"/>
        <v>0</v>
      </c>
      <c r="BT257" s="169">
        <f t="shared" si="205"/>
        <v>0</v>
      </c>
      <c r="BU257" s="169">
        <f t="shared" si="205"/>
        <v>0</v>
      </c>
      <c r="BV257" s="169">
        <f t="shared" si="205"/>
        <v>0</v>
      </c>
      <c r="BW257" s="169">
        <f t="shared" si="205"/>
        <v>0</v>
      </c>
      <c r="BX257" s="169">
        <f t="shared" si="205"/>
        <v>0</v>
      </c>
      <c r="BY257" s="169">
        <f t="shared" si="205"/>
        <v>0</v>
      </c>
      <c r="BZ257" s="169">
        <f t="shared" si="205"/>
        <v>0</v>
      </c>
      <c r="CA257" s="169">
        <f t="shared" si="205"/>
        <v>0</v>
      </c>
      <c r="CB257" s="169">
        <f t="shared" si="206"/>
        <v>0</v>
      </c>
      <c r="CC257" s="169">
        <f t="shared" si="206"/>
        <v>0</v>
      </c>
      <c r="CD257" s="169">
        <f t="shared" si="206"/>
        <v>0</v>
      </c>
      <c r="CE257" s="169">
        <f t="shared" si="206"/>
        <v>0</v>
      </c>
      <c r="CF257" s="169">
        <f t="shared" si="206"/>
        <v>0</v>
      </c>
      <c r="CG257" s="169">
        <f t="shared" si="206"/>
        <v>0</v>
      </c>
      <c r="CH257" s="169">
        <f t="shared" si="206"/>
        <v>0</v>
      </c>
    </row>
    <row r="258" spans="3:86" s="36" customFormat="1" outlineLevel="1" x14ac:dyDescent="0.2">
      <c r="C258" s="38"/>
      <c r="E258" s="172"/>
      <c r="F258" s="61">
        <f>Ts_First_Fin_Yr-1+ROWS(F$243:F258)</f>
        <v>2039</v>
      </c>
      <c r="G258" s="160">
        <f t="shared" si="188"/>
        <v>5</v>
      </c>
      <c r="H258" s="171">
        <f t="shared" si="189"/>
        <v>8.9457945173126401</v>
      </c>
      <c r="I258" s="131">
        <f t="shared" si="190"/>
        <v>1E-14</v>
      </c>
      <c r="J258" s="169">
        <f t="shared" si="199"/>
        <v>0</v>
      </c>
      <c r="K258" s="169">
        <f t="shared" si="199"/>
        <v>0</v>
      </c>
      <c r="L258" s="169">
        <f t="shared" si="199"/>
        <v>0</v>
      </c>
      <c r="M258" s="169">
        <f t="shared" si="199"/>
        <v>0</v>
      </c>
      <c r="N258" s="169">
        <f t="shared" si="199"/>
        <v>0</v>
      </c>
      <c r="O258" s="169">
        <f t="shared" si="199"/>
        <v>0</v>
      </c>
      <c r="P258" s="169">
        <f t="shared" si="199"/>
        <v>0</v>
      </c>
      <c r="Q258" s="169">
        <f t="shared" si="199"/>
        <v>0</v>
      </c>
      <c r="R258" s="169">
        <f t="shared" si="199"/>
        <v>0</v>
      </c>
      <c r="S258" s="169">
        <f t="shared" si="199"/>
        <v>0</v>
      </c>
      <c r="T258" s="169">
        <f t="shared" si="200"/>
        <v>0</v>
      </c>
      <c r="U258" s="169">
        <f t="shared" si="200"/>
        <v>0</v>
      </c>
      <c r="V258" s="169">
        <f t="shared" si="200"/>
        <v>0</v>
      </c>
      <c r="W258" s="169">
        <f t="shared" si="200"/>
        <v>0</v>
      </c>
      <c r="X258" s="169">
        <f t="shared" si="200"/>
        <v>0</v>
      </c>
      <c r="Y258" s="169">
        <f t="shared" si="200"/>
        <v>0</v>
      </c>
      <c r="Z258" s="169">
        <f t="shared" si="200"/>
        <v>1.7905900824312102</v>
      </c>
      <c r="AA258" s="169">
        <f t="shared" si="200"/>
        <v>1.7905900824311924</v>
      </c>
      <c r="AB258" s="169">
        <f t="shared" si="200"/>
        <v>1.7905900824311745</v>
      </c>
      <c r="AC258" s="169">
        <f t="shared" si="200"/>
        <v>1.7905900824311567</v>
      </c>
      <c r="AD258" s="169">
        <f t="shared" si="201"/>
        <v>1.7905900824311387</v>
      </c>
      <c r="AE258" s="169">
        <f t="shared" si="201"/>
        <v>0</v>
      </c>
      <c r="AF258" s="169">
        <f t="shared" si="201"/>
        <v>0</v>
      </c>
      <c r="AG258" s="169">
        <f t="shared" si="201"/>
        <v>0</v>
      </c>
      <c r="AH258" s="169">
        <f t="shared" si="201"/>
        <v>0</v>
      </c>
      <c r="AI258" s="169">
        <f t="shared" si="201"/>
        <v>0</v>
      </c>
      <c r="AJ258" s="169">
        <f t="shared" si="201"/>
        <v>0</v>
      </c>
      <c r="AK258" s="169">
        <f t="shared" si="201"/>
        <v>0</v>
      </c>
      <c r="AL258" s="169">
        <f t="shared" si="201"/>
        <v>0</v>
      </c>
      <c r="AM258" s="169">
        <f t="shared" si="201"/>
        <v>0</v>
      </c>
      <c r="AN258" s="169">
        <f t="shared" si="202"/>
        <v>0</v>
      </c>
      <c r="AO258" s="169">
        <f t="shared" si="202"/>
        <v>0</v>
      </c>
      <c r="AP258" s="169">
        <f t="shared" si="202"/>
        <v>0</v>
      </c>
      <c r="AQ258" s="169">
        <f t="shared" si="202"/>
        <v>0</v>
      </c>
      <c r="AR258" s="169">
        <f t="shared" si="202"/>
        <v>0</v>
      </c>
      <c r="AS258" s="169">
        <f t="shared" si="202"/>
        <v>0</v>
      </c>
      <c r="AT258" s="169">
        <f t="shared" si="202"/>
        <v>0</v>
      </c>
      <c r="AU258" s="169">
        <f t="shared" si="202"/>
        <v>0</v>
      </c>
      <c r="AV258" s="169">
        <f t="shared" si="202"/>
        <v>0</v>
      </c>
      <c r="AW258" s="169">
        <f t="shared" si="202"/>
        <v>0</v>
      </c>
      <c r="AX258" s="169">
        <f t="shared" si="203"/>
        <v>0</v>
      </c>
      <c r="AY258" s="169">
        <f t="shared" si="203"/>
        <v>0</v>
      </c>
      <c r="AZ258" s="169">
        <f t="shared" si="203"/>
        <v>0</v>
      </c>
      <c r="BA258" s="169">
        <f t="shared" si="203"/>
        <v>0</v>
      </c>
      <c r="BB258" s="169">
        <f t="shared" si="203"/>
        <v>0</v>
      </c>
      <c r="BC258" s="169">
        <f t="shared" si="203"/>
        <v>0</v>
      </c>
      <c r="BD258" s="169">
        <f t="shared" si="203"/>
        <v>0</v>
      </c>
      <c r="BE258" s="169">
        <f t="shared" si="203"/>
        <v>0</v>
      </c>
      <c r="BF258" s="169">
        <f t="shared" si="203"/>
        <v>0</v>
      </c>
      <c r="BG258" s="169">
        <f t="shared" si="203"/>
        <v>0</v>
      </c>
      <c r="BH258" s="169">
        <f t="shared" si="204"/>
        <v>0</v>
      </c>
      <c r="BI258" s="169">
        <f t="shared" si="204"/>
        <v>0</v>
      </c>
      <c r="BJ258" s="169">
        <f t="shared" si="204"/>
        <v>0</v>
      </c>
      <c r="BK258" s="169">
        <f t="shared" si="204"/>
        <v>0</v>
      </c>
      <c r="BL258" s="169">
        <f t="shared" si="204"/>
        <v>0</v>
      </c>
      <c r="BM258" s="169">
        <f t="shared" si="204"/>
        <v>0</v>
      </c>
      <c r="BN258" s="169">
        <f t="shared" si="204"/>
        <v>0</v>
      </c>
      <c r="BO258" s="169">
        <f t="shared" si="204"/>
        <v>0</v>
      </c>
      <c r="BP258" s="169">
        <f t="shared" si="204"/>
        <v>0</v>
      </c>
      <c r="BQ258" s="169">
        <f t="shared" si="204"/>
        <v>0</v>
      </c>
      <c r="BR258" s="169">
        <f t="shared" si="205"/>
        <v>0</v>
      </c>
      <c r="BS258" s="169">
        <f t="shared" si="205"/>
        <v>0</v>
      </c>
      <c r="BT258" s="169">
        <f t="shared" si="205"/>
        <v>0</v>
      </c>
      <c r="BU258" s="169">
        <f t="shared" si="205"/>
        <v>0</v>
      </c>
      <c r="BV258" s="169">
        <f t="shared" si="205"/>
        <v>0</v>
      </c>
      <c r="BW258" s="169">
        <f t="shared" si="205"/>
        <v>0</v>
      </c>
      <c r="BX258" s="169">
        <f t="shared" si="205"/>
        <v>0</v>
      </c>
      <c r="BY258" s="169">
        <f t="shared" si="205"/>
        <v>0</v>
      </c>
      <c r="BZ258" s="169">
        <f t="shared" si="205"/>
        <v>0</v>
      </c>
      <c r="CA258" s="169">
        <f t="shared" si="205"/>
        <v>0</v>
      </c>
      <c r="CB258" s="169">
        <f t="shared" si="206"/>
        <v>0</v>
      </c>
      <c r="CC258" s="169">
        <f t="shared" si="206"/>
        <v>0</v>
      </c>
      <c r="CD258" s="169">
        <f t="shared" si="206"/>
        <v>0</v>
      </c>
      <c r="CE258" s="169">
        <f t="shared" si="206"/>
        <v>0</v>
      </c>
      <c r="CF258" s="169">
        <f t="shared" si="206"/>
        <v>0</v>
      </c>
      <c r="CG258" s="169">
        <f t="shared" si="206"/>
        <v>0</v>
      </c>
      <c r="CH258" s="169">
        <f t="shared" si="206"/>
        <v>0</v>
      </c>
    </row>
    <row r="259" spans="3:86" s="36" customFormat="1" outlineLevel="1" x14ac:dyDescent="0.2">
      <c r="C259" s="38"/>
      <c r="E259" s="172"/>
      <c r="F259" s="61">
        <f>Ts_First_Fin_Yr-1+ROWS(F$243:F259)</f>
        <v>2040</v>
      </c>
      <c r="G259" s="160">
        <f t="shared" si="188"/>
        <v>5</v>
      </c>
      <c r="H259" s="171">
        <f t="shared" si="189"/>
        <v>8.1325404702842174</v>
      </c>
      <c r="I259" s="131">
        <f t="shared" si="190"/>
        <v>1E-14</v>
      </c>
      <c r="J259" s="169">
        <f t="shared" si="199"/>
        <v>0</v>
      </c>
      <c r="K259" s="169">
        <f t="shared" si="199"/>
        <v>0</v>
      </c>
      <c r="L259" s="169">
        <f t="shared" si="199"/>
        <v>0</v>
      </c>
      <c r="M259" s="169">
        <f t="shared" si="199"/>
        <v>0</v>
      </c>
      <c r="N259" s="169">
        <f t="shared" si="199"/>
        <v>0</v>
      </c>
      <c r="O259" s="169">
        <f t="shared" si="199"/>
        <v>0</v>
      </c>
      <c r="P259" s="169">
        <f t="shared" si="199"/>
        <v>0</v>
      </c>
      <c r="Q259" s="169">
        <f t="shared" si="199"/>
        <v>0</v>
      </c>
      <c r="R259" s="169">
        <f t="shared" si="199"/>
        <v>0</v>
      </c>
      <c r="S259" s="169">
        <f t="shared" si="199"/>
        <v>0</v>
      </c>
      <c r="T259" s="169">
        <f t="shared" si="200"/>
        <v>0</v>
      </c>
      <c r="U259" s="169">
        <f t="shared" si="200"/>
        <v>0</v>
      </c>
      <c r="V259" s="169">
        <f t="shared" si="200"/>
        <v>0</v>
      </c>
      <c r="W259" s="169">
        <f t="shared" si="200"/>
        <v>0</v>
      </c>
      <c r="X259" s="169">
        <f t="shared" si="200"/>
        <v>0</v>
      </c>
      <c r="Y259" s="169">
        <f t="shared" si="200"/>
        <v>0</v>
      </c>
      <c r="Z259" s="169">
        <f t="shared" si="200"/>
        <v>0</v>
      </c>
      <c r="AA259" s="169">
        <f t="shared" si="200"/>
        <v>1.6278091658465546</v>
      </c>
      <c r="AB259" s="169">
        <f t="shared" si="200"/>
        <v>1.6278091658465383</v>
      </c>
      <c r="AC259" s="169">
        <f t="shared" si="200"/>
        <v>1.6278091658465221</v>
      </c>
      <c r="AD259" s="169">
        <f t="shared" si="201"/>
        <v>1.6278091658465059</v>
      </c>
      <c r="AE259" s="169">
        <f t="shared" si="201"/>
        <v>1.6278091658464897</v>
      </c>
      <c r="AF259" s="169">
        <f t="shared" si="201"/>
        <v>0</v>
      </c>
      <c r="AG259" s="169">
        <f t="shared" si="201"/>
        <v>0</v>
      </c>
      <c r="AH259" s="169">
        <f t="shared" si="201"/>
        <v>0</v>
      </c>
      <c r="AI259" s="169">
        <f t="shared" si="201"/>
        <v>0</v>
      </c>
      <c r="AJ259" s="169">
        <f t="shared" si="201"/>
        <v>0</v>
      </c>
      <c r="AK259" s="169">
        <f t="shared" si="201"/>
        <v>0</v>
      </c>
      <c r="AL259" s="169">
        <f t="shared" si="201"/>
        <v>0</v>
      </c>
      <c r="AM259" s="169">
        <f t="shared" si="201"/>
        <v>0</v>
      </c>
      <c r="AN259" s="169">
        <f t="shared" si="202"/>
        <v>0</v>
      </c>
      <c r="AO259" s="169">
        <f t="shared" si="202"/>
        <v>0</v>
      </c>
      <c r="AP259" s="169">
        <f t="shared" si="202"/>
        <v>0</v>
      </c>
      <c r="AQ259" s="169">
        <f t="shared" si="202"/>
        <v>0</v>
      </c>
      <c r="AR259" s="169">
        <f t="shared" si="202"/>
        <v>0</v>
      </c>
      <c r="AS259" s="169">
        <f t="shared" si="202"/>
        <v>0</v>
      </c>
      <c r="AT259" s="169">
        <f t="shared" si="202"/>
        <v>0</v>
      </c>
      <c r="AU259" s="169">
        <f t="shared" si="202"/>
        <v>0</v>
      </c>
      <c r="AV259" s="169">
        <f t="shared" si="202"/>
        <v>0</v>
      </c>
      <c r="AW259" s="169">
        <f t="shared" si="202"/>
        <v>0</v>
      </c>
      <c r="AX259" s="169">
        <f t="shared" si="203"/>
        <v>0</v>
      </c>
      <c r="AY259" s="169">
        <f t="shared" si="203"/>
        <v>0</v>
      </c>
      <c r="AZ259" s="169">
        <f t="shared" si="203"/>
        <v>0</v>
      </c>
      <c r="BA259" s="169">
        <f t="shared" si="203"/>
        <v>0</v>
      </c>
      <c r="BB259" s="169">
        <f t="shared" si="203"/>
        <v>0</v>
      </c>
      <c r="BC259" s="169">
        <f t="shared" si="203"/>
        <v>0</v>
      </c>
      <c r="BD259" s="169">
        <f t="shared" si="203"/>
        <v>0</v>
      </c>
      <c r="BE259" s="169">
        <f t="shared" si="203"/>
        <v>0</v>
      </c>
      <c r="BF259" s="169">
        <f t="shared" si="203"/>
        <v>0</v>
      </c>
      <c r="BG259" s="169">
        <f t="shared" si="203"/>
        <v>0</v>
      </c>
      <c r="BH259" s="169">
        <f t="shared" si="204"/>
        <v>0</v>
      </c>
      <c r="BI259" s="169">
        <f t="shared" si="204"/>
        <v>0</v>
      </c>
      <c r="BJ259" s="169">
        <f t="shared" si="204"/>
        <v>0</v>
      </c>
      <c r="BK259" s="169">
        <f t="shared" si="204"/>
        <v>0</v>
      </c>
      <c r="BL259" s="169">
        <f t="shared" si="204"/>
        <v>0</v>
      </c>
      <c r="BM259" s="169">
        <f t="shared" si="204"/>
        <v>0</v>
      </c>
      <c r="BN259" s="169">
        <f t="shared" si="204"/>
        <v>0</v>
      </c>
      <c r="BO259" s="169">
        <f t="shared" si="204"/>
        <v>0</v>
      </c>
      <c r="BP259" s="169">
        <f t="shared" si="204"/>
        <v>0</v>
      </c>
      <c r="BQ259" s="169">
        <f t="shared" si="204"/>
        <v>0</v>
      </c>
      <c r="BR259" s="169">
        <f t="shared" si="205"/>
        <v>0</v>
      </c>
      <c r="BS259" s="169">
        <f t="shared" si="205"/>
        <v>0</v>
      </c>
      <c r="BT259" s="169">
        <f t="shared" si="205"/>
        <v>0</v>
      </c>
      <c r="BU259" s="169">
        <f t="shared" si="205"/>
        <v>0</v>
      </c>
      <c r="BV259" s="169">
        <f t="shared" si="205"/>
        <v>0</v>
      </c>
      <c r="BW259" s="169">
        <f t="shared" si="205"/>
        <v>0</v>
      </c>
      <c r="BX259" s="169">
        <f t="shared" si="205"/>
        <v>0</v>
      </c>
      <c r="BY259" s="169">
        <f t="shared" si="205"/>
        <v>0</v>
      </c>
      <c r="BZ259" s="169">
        <f t="shared" si="205"/>
        <v>0</v>
      </c>
      <c r="CA259" s="169">
        <f t="shared" si="205"/>
        <v>0</v>
      </c>
      <c r="CB259" s="169">
        <f t="shared" si="206"/>
        <v>0</v>
      </c>
      <c r="CC259" s="169">
        <f t="shared" si="206"/>
        <v>0</v>
      </c>
      <c r="CD259" s="169">
        <f t="shared" si="206"/>
        <v>0</v>
      </c>
      <c r="CE259" s="169">
        <f t="shared" si="206"/>
        <v>0</v>
      </c>
      <c r="CF259" s="169">
        <f t="shared" si="206"/>
        <v>0</v>
      </c>
      <c r="CG259" s="169">
        <f t="shared" si="206"/>
        <v>0</v>
      </c>
      <c r="CH259" s="169">
        <f t="shared" si="206"/>
        <v>0</v>
      </c>
    </row>
    <row r="260" spans="3:86" s="36" customFormat="1" outlineLevel="1" x14ac:dyDescent="0.2">
      <c r="C260" s="38"/>
      <c r="E260" s="172"/>
      <c r="F260" s="61">
        <f>Ts_First_Fin_Yr-1+ROWS(F$243:F260)</f>
        <v>2041</v>
      </c>
      <c r="G260" s="160">
        <f t="shared" si="188"/>
        <v>5</v>
      </c>
      <c r="H260" s="171">
        <f t="shared" si="189"/>
        <v>7.3192864232557966</v>
      </c>
      <c r="I260" s="131">
        <f t="shared" si="190"/>
        <v>1E-14</v>
      </c>
      <c r="J260" s="169">
        <f t="shared" si="199"/>
        <v>0</v>
      </c>
      <c r="K260" s="169">
        <f t="shared" si="199"/>
        <v>0</v>
      </c>
      <c r="L260" s="169">
        <f t="shared" si="199"/>
        <v>0</v>
      </c>
      <c r="M260" s="169">
        <f t="shared" si="199"/>
        <v>0</v>
      </c>
      <c r="N260" s="169">
        <f t="shared" si="199"/>
        <v>0</v>
      </c>
      <c r="O260" s="169">
        <f t="shared" si="199"/>
        <v>0</v>
      </c>
      <c r="P260" s="169">
        <f t="shared" si="199"/>
        <v>0</v>
      </c>
      <c r="Q260" s="169">
        <f t="shared" si="199"/>
        <v>0</v>
      </c>
      <c r="R260" s="169">
        <f t="shared" si="199"/>
        <v>0</v>
      </c>
      <c r="S260" s="169">
        <f t="shared" si="199"/>
        <v>0</v>
      </c>
      <c r="T260" s="169">
        <f t="shared" si="200"/>
        <v>0</v>
      </c>
      <c r="U260" s="169">
        <f t="shared" si="200"/>
        <v>0</v>
      </c>
      <c r="V260" s="169">
        <f t="shared" si="200"/>
        <v>0</v>
      </c>
      <c r="W260" s="169">
        <f t="shared" si="200"/>
        <v>0</v>
      </c>
      <c r="X260" s="169">
        <f t="shared" si="200"/>
        <v>0</v>
      </c>
      <c r="Y260" s="169">
        <f t="shared" si="200"/>
        <v>0</v>
      </c>
      <c r="Z260" s="169">
        <f t="shared" si="200"/>
        <v>0</v>
      </c>
      <c r="AA260" s="169">
        <f t="shared" si="200"/>
        <v>0</v>
      </c>
      <c r="AB260" s="169">
        <f t="shared" si="200"/>
        <v>1.4650282492618993</v>
      </c>
      <c r="AC260" s="169">
        <f t="shared" si="200"/>
        <v>1.4650282492618847</v>
      </c>
      <c r="AD260" s="169">
        <f t="shared" si="201"/>
        <v>1.46502824926187</v>
      </c>
      <c r="AE260" s="169">
        <f t="shared" si="201"/>
        <v>1.4650282492618556</v>
      </c>
      <c r="AF260" s="169">
        <f t="shared" si="201"/>
        <v>1.4650282492618409</v>
      </c>
      <c r="AG260" s="169">
        <f t="shared" si="201"/>
        <v>0</v>
      </c>
      <c r="AH260" s="169">
        <f t="shared" si="201"/>
        <v>0</v>
      </c>
      <c r="AI260" s="169">
        <f t="shared" si="201"/>
        <v>0</v>
      </c>
      <c r="AJ260" s="169">
        <f t="shared" si="201"/>
        <v>0</v>
      </c>
      <c r="AK260" s="169">
        <f t="shared" si="201"/>
        <v>0</v>
      </c>
      <c r="AL260" s="169">
        <f t="shared" si="201"/>
        <v>0</v>
      </c>
      <c r="AM260" s="169">
        <f t="shared" si="201"/>
        <v>0</v>
      </c>
      <c r="AN260" s="169">
        <f t="shared" si="202"/>
        <v>0</v>
      </c>
      <c r="AO260" s="169">
        <f t="shared" si="202"/>
        <v>0</v>
      </c>
      <c r="AP260" s="169">
        <f t="shared" si="202"/>
        <v>0</v>
      </c>
      <c r="AQ260" s="169">
        <f t="shared" si="202"/>
        <v>0</v>
      </c>
      <c r="AR260" s="169">
        <f t="shared" si="202"/>
        <v>0</v>
      </c>
      <c r="AS260" s="169">
        <f t="shared" si="202"/>
        <v>0</v>
      </c>
      <c r="AT260" s="169">
        <f t="shared" si="202"/>
        <v>0</v>
      </c>
      <c r="AU260" s="169">
        <f t="shared" si="202"/>
        <v>0</v>
      </c>
      <c r="AV260" s="169">
        <f t="shared" si="202"/>
        <v>0</v>
      </c>
      <c r="AW260" s="169">
        <f t="shared" si="202"/>
        <v>0</v>
      </c>
      <c r="AX260" s="169">
        <f t="shared" si="203"/>
        <v>0</v>
      </c>
      <c r="AY260" s="169">
        <f t="shared" si="203"/>
        <v>0</v>
      </c>
      <c r="AZ260" s="169">
        <f t="shared" si="203"/>
        <v>0</v>
      </c>
      <c r="BA260" s="169">
        <f t="shared" si="203"/>
        <v>0</v>
      </c>
      <c r="BB260" s="169">
        <f t="shared" si="203"/>
        <v>0</v>
      </c>
      <c r="BC260" s="169">
        <f t="shared" si="203"/>
        <v>0</v>
      </c>
      <c r="BD260" s="169">
        <f t="shared" si="203"/>
        <v>0</v>
      </c>
      <c r="BE260" s="169">
        <f t="shared" si="203"/>
        <v>0</v>
      </c>
      <c r="BF260" s="169">
        <f t="shared" si="203"/>
        <v>0</v>
      </c>
      <c r="BG260" s="169">
        <f t="shared" si="203"/>
        <v>0</v>
      </c>
      <c r="BH260" s="169">
        <f t="shared" si="204"/>
        <v>0</v>
      </c>
      <c r="BI260" s="169">
        <f t="shared" si="204"/>
        <v>0</v>
      </c>
      <c r="BJ260" s="169">
        <f t="shared" si="204"/>
        <v>0</v>
      </c>
      <c r="BK260" s="169">
        <f t="shared" si="204"/>
        <v>0</v>
      </c>
      <c r="BL260" s="169">
        <f t="shared" si="204"/>
        <v>0</v>
      </c>
      <c r="BM260" s="169">
        <f t="shared" si="204"/>
        <v>0</v>
      </c>
      <c r="BN260" s="169">
        <f t="shared" si="204"/>
        <v>0</v>
      </c>
      <c r="BO260" s="169">
        <f t="shared" si="204"/>
        <v>0</v>
      </c>
      <c r="BP260" s="169">
        <f t="shared" si="204"/>
        <v>0</v>
      </c>
      <c r="BQ260" s="169">
        <f t="shared" si="204"/>
        <v>0</v>
      </c>
      <c r="BR260" s="169">
        <f t="shared" si="205"/>
        <v>0</v>
      </c>
      <c r="BS260" s="169">
        <f t="shared" si="205"/>
        <v>0</v>
      </c>
      <c r="BT260" s="169">
        <f t="shared" si="205"/>
        <v>0</v>
      </c>
      <c r="BU260" s="169">
        <f t="shared" si="205"/>
        <v>0</v>
      </c>
      <c r="BV260" s="169">
        <f t="shared" si="205"/>
        <v>0</v>
      </c>
      <c r="BW260" s="169">
        <f t="shared" si="205"/>
        <v>0</v>
      </c>
      <c r="BX260" s="169">
        <f t="shared" si="205"/>
        <v>0</v>
      </c>
      <c r="BY260" s="169">
        <f t="shared" si="205"/>
        <v>0</v>
      </c>
      <c r="BZ260" s="169">
        <f t="shared" si="205"/>
        <v>0</v>
      </c>
      <c r="CA260" s="169">
        <f t="shared" si="205"/>
        <v>0</v>
      </c>
      <c r="CB260" s="169">
        <f t="shared" si="206"/>
        <v>0</v>
      </c>
      <c r="CC260" s="169">
        <f t="shared" si="206"/>
        <v>0</v>
      </c>
      <c r="CD260" s="169">
        <f t="shared" si="206"/>
        <v>0</v>
      </c>
      <c r="CE260" s="169">
        <f t="shared" si="206"/>
        <v>0</v>
      </c>
      <c r="CF260" s="169">
        <f t="shared" si="206"/>
        <v>0</v>
      </c>
      <c r="CG260" s="169">
        <f t="shared" si="206"/>
        <v>0</v>
      </c>
      <c r="CH260" s="169">
        <f t="shared" si="206"/>
        <v>0</v>
      </c>
    </row>
    <row r="261" spans="3:86" s="36" customFormat="1" outlineLevel="1" x14ac:dyDescent="0.2">
      <c r="C261" s="38"/>
      <c r="E261" s="172"/>
      <c r="F261" s="61">
        <f>Ts_First_Fin_Yr-1+ROWS(F$243:F261)</f>
        <v>2042</v>
      </c>
      <c r="G261" s="160">
        <f t="shared" si="188"/>
        <v>5</v>
      </c>
      <c r="H261" s="171">
        <f t="shared" si="189"/>
        <v>6.506032376227374</v>
      </c>
      <c r="I261" s="131">
        <f t="shared" si="190"/>
        <v>1E-14</v>
      </c>
      <c r="J261" s="169">
        <f t="shared" si="199"/>
        <v>0</v>
      </c>
      <c r="K261" s="169">
        <f t="shared" si="199"/>
        <v>0</v>
      </c>
      <c r="L261" s="169">
        <f t="shared" si="199"/>
        <v>0</v>
      </c>
      <c r="M261" s="169">
        <f t="shared" si="199"/>
        <v>0</v>
      </c>
      <c r="N261" s="169">
        <f t="shared" si="199"/>
        <v>0</v>
      </c>
      <c r="O261" s="169">
        <f t="shared" si="199"/>
        <v>0</v>
      </c>
      <c r="P261" s="169">
        <f t="shared" si="199"/>
        <v>0</v>
      </c>
      <c r="Q261" s="169">
        <f t="shared" si="199"/>
        <v>0</v>
      </c>
      <c r="R261" s="169">
        <f t="shared" si="199"/>
        <v>0</v>
      </c>
      <c r="S261" s="169">
        <f t="shared" si="199"/>
        <v>0</v>
      </c>
      <c r="T261" s="169">
        <f t="shared" si="200"/>
        <v>0</v>
      </c>
      <c r="U261" s="169">
        <f t="shared" si="200"/>
        <v>0</v>
      </c>
      <c r="V261" s="169">
        <f t="shared" si="200"/>
        <v>0</v>
      </c>
      <c r="W261" s="169">
        <f t="shared" si="200"/>
        <v>0</v>
      </c>
      <c r="X261" s="169">
        <f t="shared" si="200"/>
        <v>0</v>
      </c>
      <c r="Y261" s="169">
        <f t="shared" si="200"/>
        <v>0</v>
      </c>
      <c r="Z261" s="169">
        <f t="shared" si="200"/>
        <v>0</v>
      </c>
      <c r="AA261" s="169">
        <f t="shared" si="200"/>
        <v>0</v>
      </c>
      <c r="AB261" s="169">
        <f t="shared" si="200"/>
        <v>0</v>
      </c>
      <c r="AC261" s="169">
        <f t="shared" si="200"/>
        <v>1.3022473326772437</v>
      </c>
      <c r="AD261" s="169">
        <f t="shared" si="201"/>
        <v>1.3022473326772308</v>
      </c>
      <c r="AE261" s="169">
        <f t="shared" si="201"/>
        <v>1.3022473326772177</v>
      </c>
      <c r="AF261" s="169">
        <f t="shared" si="201"/>
        <v>1.3022473326772048</v>
      </c>
      <c r="AG261" s="169">
        <f t="shared" si="201"/>
        <v>1.3022473326771917</v>
      </c>
      <c r="AH261" s="169">
        <f t="shared" si="201"/>
        <v>0</v>
      </c>
      <c r="AI261" s="169">
        <f t="shared" si="201"/>
        <v>0</v>
      </c>
      <c r="AJ261" s="169">
        <f t="shared" si="201"/>
        <v>0</v>
      </c>
      <c r="AK261" s="169">
        <f t="shared" si="201"/>
        <v>0</v>
      </c>
      <c r="AL261" s="169">
        <f t="shared" si="201"/>
        <v>0</v>
      </c>
      <c r="AM261" s="169">
        <f t="shared" si="201"/>
        <v>0</v>
      </c>
      <c r="AN261" s="169">
        <f t="shared" si="202"/>
        <v>0</v>
      </c>
      <c r="AO261" s="169">
        <f t="shared" si="202"/>
        <v>0</v>
      </c>
      <c r="AP261" s="169">
        <f t="shared" si="202"/>
        <v>0</v>
      </c>
      <c r="AQ261" s="169">
        <f t="shared" si="202"/>
        <v>0</v>
      </c>
      <c r="AR261" s="169">
        <f t="shared" si="202"/>
        <v>0</v>
      </c>
      <c r="AS261" s="169">
        <f t="shared" si="202"/>
        <v>0</v>
      </c>
      <c r="AT261" s="169">
        <f t="shared" si="202"/>
        <v>0</v>
      </c>
      <c r="AU261" s="169">
        <f t="shared" si="202"/>
        <v>0</v>
      </c>
      <c r="AV261" s="169">
        <f t="shared" si="202"/>
        <v>0</v>
      </c>
      <c r="AW261" s="169">
        <f t="shared" si="202"/>
        <v>0</v>
      </c>
      <c r="AX261" s="169">
        <f t="shared" si="203"/>
        <v>0</v>
      </c>
      <c r="AY261" s="169">
        <f t="shared" si="203"/>
        <v>0</v>
      </c>
      <c r="AZ261" s="169">
        <f t="shared" si="203"/>
        <v>0</v>
      </c>
      <c r="BA261" s="169">
        <f t="shared" si="203"/>
        <v>0</v>
      </c>
      <c r="BB261" s="169">
        <f t="shared" si="203"/>
        <v>0</v>
      </c>
      <c r="BC261" s="169">
        <f t="shared" si="203"/>
        <v>0</v>
      </c>
      <c r="BD261" s="169">
        <f t="shared" si="203"/>
        <v>0</v>
      </c>
      <c r="BE261" s="169">
        <f t="shared" si="203"/>
        <v>0</v>
      </c>
      <c r="BF261" s="169">
        <f t="shared" si="203"/>
        <v>0</v>
      </c>
      <c r="BG261" s="169">
        <f t="shared" si="203"/>
        <v>0</v>
      </c>
      <c r="BH261" s="169">
        <f t="shared" si="204"/>
        <v>0</v>
      </c>
      <c r="BI261" s="169">
        <f t="shared" si="204"/>
        <v>0</v>
      </c>
      <c r="BJ261" s="169">
        <f t="shared" si="204"/>
        <v>0</v>
      </c>
      <c r="BK261" s="169">
        <f t="shared" si="204"/>
        <v>0</v>
      </c>
      <c r="BL261" s="169">
        <f t="shared" si="204"/>
        <v>0</v>
      </c>
      <c r="BM261" s="169">
        <f t="shared" si="204"/>
        <v>0</v>
      </c>
      <c r="BN261" s="169">
        <f t="shared" si="204"/>
        <v>0</v>
      </c>
      <c r="BO261" s="169">
        <f t="shared" si="204"/>
        <v>0</v>
      </c>
      <c r="BP261" s="169">
        <f t="shared" si="204"/>
        <v>0</v>
      </c>
      <c r="BQ261" s="169">
        <f t="shared" si="204"/>
        <v>0</v>
      </c>
      <c r="BR261" s="169">
        <f t="shared" si="205"/>
        <v>0</v>
      </c>
      <c r="BS261" s="169">
        <f t="shared" si="205"/>
        <v>0</v>
      </c>
      <c r="BT261" s="169">
        <f t="shared" si="205"/>
        <v>0</v>
      </c>
      <c r="BU261" s="169">
        <f t="shared" si="205"/>
        <v>0</v>
      </c>
      <c r="BV261" s="169">
        <f t="shared" si="205"/>
        <v>0</v>
      </c>
      <c r="BW261" s="169">
        <f t="shared" si="205"/>
        <v>0</v>
      </c>
      <c r="BX261" s="169">
        <f t="shared" si="205"/>
        <v>0</v>
      </c>
      <c r="BY261" s="169">
        <f t="shared" si="205"/>
        <v>0</v>
      </c>
      <c r="BZ261" s="169">
        <f t="shared" si="205"/>
        <v>0</v>
      </c>
      <c r="CA261" s="169">
        <f t="shared" si="205"/>
        <v>0</v>
      </c>
      <c r="CB261" s="169">
        <f t="shared" si="206"/>
        <v>0</v>
      </c>
      <c r="CC261" s="169">
        <f t="shared" si="206"/>
        <v>0</v>
      </c>
      <c r="CD261" s="169">
        <f t="shared" si="206"/>
        <v>0</v>
      </c>
      <c r="CE261" s="169">
        <f t="shared" si="206"/>
        <v>0</v>
      </c>
      <c r="CF261" s="169">
        <f t="shared" si="206"/>
        <v>0</v>
      </c>
      <c r="CG261" s="169">
        <f t="shared" si="206"/>
        <v>0</v>
      </c>
      <c r="CH261" s="169">
        <f t="shared" si="206"/>
        <v>0</v>
      </c>
    </row>
    <row r="262" spans="3:86" s="36" customFormat="1" outlineLevel="1" x14ac:dyDescent="0.2">
      <c r="C262" s="38"/>
      <c r="E262" s="172"/>
      <c r="F262" s="61">
        <f>Ts_First_Fin_Yr-1+ROWS(F$243:F262)</f>
        <v>2043</v>
      </c>
      <c r="G262" s="160">
        <f t="shared" si="188"/>
        <v>5</v>
      </c>
      <c r="H262" s="171">
        <f t="shared" si="189"/>
        <v>5.6927783291989513</v>
      </c>
      <c r="I262" s="131">
        <f t="shared" si="190"/>
        <v>1E-14</v>
      </c>
      <c r="J262" s="169">
        <f t="shared" si="199"/>
        <v>0</v>
      </c>
      <c r="K262" s="169">
        <f t="shared" si="199"/>
        <v>0</v>
      </c>
      <c r="L262" s="169">
        <f t="shared" si="199"/>
        <v>0</v>
      </c>
      <c r="M262" s="169">
        <f t="shared" si="199"/>
        <v>0</v>
      </c>
      <c r="N262" s="169">
        <f t="shared" si="199"/>
        <v>0</v>
      </c>
      <c r="O262" s="169">
        <f t="shared" si="199"/>
        <v>0</v>
      </c>
      <c r="P262" s="169">
        <f t="shared" si="199"/>
        <v>0</v>
      </c>
      <c r="Q262" s="169">
        <f t="shared" si="199"/>
        <v>0</v>
      </c>
      <c r="R262" s="169">
        <f t="shared" si="199"/>
        <v>0</v>
      </c>
      <c r="S262" s="169">
        <f t="shared" si="199"/>
        <v>0</v>
      </c>
      <c r="T262" s="169">
        <f t="shared" si="200"/>
        <v>0</v>
      </c>
      <c r="U262" s="169">
        <f t="shared" si="200"/>
        <v>0</v>
      </c>
      <c r="V262" s="169">
        <f t="shared" si="200"/>
        <v>0</v>
      </c>
      <c r="W262" s="169">
        <f t="shared" si="200"/>
        <v>0</v>
      </c>
      <c r="X262" s="169">
        <f t="shared" si="200"/>
        <v>0</v>
      </c>
      <c r="Y262" s="169">
        <f t="shared" si="200"/>
        <v>0</v>
      </c>
      <c r="Z262" s="169">
        <f t="shared" si="200"/>
        <v>0</v>
      </c>
      <c r="AA262" s="169">
        <f t="shared" si="200"/>
        <v>0</v>
      </c>
      <c r="AB262" s="169">
        <f t="shared" si="200"/>
        <v>0</v>
      </c>
      <c r="AC262" s="169">
        <f t="shared" si="200"/>
        <v>0</v>
      </c>
      <c r="AD262" s="169">
        <f t="shared" si="201"/>
        <v>1.139466416092588</v>
      </c>
      <c r="AE262" s="169">
        <f t="shared" si="201"/>
        <v>1.1394664160925767</v>
      </c>
      <c r="AF262" s="169">
        <f t="shared" si="201"/>
        <v>1.1394664160925654</v>
      </c>
      <c r="AG262" s="169">
        <f t="shared" si="201"/>
        <v>1.1394664160925541</v>
      </c>
      <c r="AH262" s="169">
        <f t="shared" si="201"/>
        <v>1.1394664160925425</v>
      </c>
      <c r="AI262" s="169">
        <f t="shared" si="201"/>
        <v>0</v>
      </c>
      <c r="AJ262" s="169">
        <f t="shared" si="201"/>
        <v>0</v>
      </c>
      <c r="AK262" s="169">
        <f t="shared" si="201"/>
        <v>0</v>
      </c>
      <c r="AL262" s="169">
        <f t="shared" si="201"/>
        <v>0</v>
      </c>
      <c r="AM262" s="169">
        <f t="shared" si="201"/>
        <v>0</v>
      </c>
      <c r="AN262" s="169">
        <f t="shared" si="202"/>
        <v>0</v>
      </c>
      <c r="AO262" s="169">
        <f t="shared" si="202"/>
        <v>0</v>
      </c>
      <c r="AP262" s="169">
        <f t="shared" si="202"/>
        <v>0</v>
      </c>
      <c r="AQ262" s="169">
        <f t="shared" si="202"/>
        <v>0</v>
      </c>
      <c r="AR262" s="169">
        <f t="shared" si="202"/>
        <v>0</v>
      </c>
      <c r="AS262" s="169">
        <f t="shared" si="202"/>
        <v>0</v>
      </c>
      <c r="AT262" s="169">
        <f t="shared" si="202"/>
        <v>0</v>
      </c>
      <c r="AU262" s="169">
        <f t="shared" si="202"/>
        <v>0</v>
      </c>
      <c r="AV262" s="169">
        <f t="shared" si="202"/>
        <v>0</v>
      </c>
      <c r="AW262" s="169">
        <f t="shared" si="202"/>
        <v>0</v>
      </c>
      <c r="AX262" s="169">
        <f t="shared" si="203"/>
        <v>0</v>
      </c>
      <c r="AY262" s="169">
        <f t="shared" si="203"/>
        <v>0</v>
      </c>
      <c r="AZ262" s="169">
        <f t="shared" si="203"/>
        <v>0</v>
      </c>
      <c r="BA262" s="169">
        <f t="shared" si="203"/>
        <v>0</v>
      </c>
      <c r="BB262" s="169">
        <f t="shared" si="203"/>
        <v>0</v>
      </c>
      <c r="BC262" s="169">
        <f t="shared" si="203"/>
        <v>0</v>
      </c>
      <c r="BD262" s="169">
        <f t="shared" si="203"/>
        <v>0</v>
      </c>
      <c r="BE262" s="169">
        <f t="shared" si="203"/>
        <v>0</v>
      </c>
      <c r="BF262" s="169">
        <f t="shared" si="203"/>
        <v>0</v>
      </c>
      <c r="BG262" s="169">
        <f t="shared" si="203"/>
        <v>0</v>
      </c>
      <c r="BH262" s="169">
        <f t="shared" si="204"/>
        <v>0</v>
      </c>
      <c r="BI262" s="169">
        <f t="shared" si="204"/>
        <v>0</v>
      </c>
      <c r="BJ262" s="169">
        <f t="shared" si="204"/>
        <v>0</v>
      </c>
      <c r="BK262" s="169">
        <f t="shared" si="204"/>
        <v>0</v>
      </c>
      <c r="BL262" s="169">
        <f t="shared" si="204"/>
        <v>0</v>
      </c>
      <c r="BM262" s="169">
        <f t="shared" si="204"/>
        <v>0</v>
      </c>
      <c r="BN262" s="169">
        <f t="shared" si="204"/>
        <v>0</v>
      </c>
      <c r="BO262" s="169">
        <f t="shared" si="204"/>
        <v>0</v>
      </c>
      <c r="BP262" s="169">
        <f t="shared" si="204"/>
        <v>0</v>
      </c>
      <c r="BQ262" s="169">
        <f t="shared" si="204"/>
        <v>0</v>
      </c>
      <c r="BR262" s="169">
        <f t="shared" si="205"/>
        <v>0</v>
      </c>
      <c r="BS262" s="169">
        <f t="shared" si="205"/>
        <v>0</v>
      </c>
      <c r="BT262" s="169">
        <f t="shared" si="205"/>
        <v>0</v>
      </c>
      <c r="BU262" s="169">
        <f t="shared" si="205"/>
        <v>0</v>
      </c>
      <c r="BV262" s="169">
        <f t="shared" si="205"/>
        <v>0</v>
      </c>
      <c r="BW262" s="169">
        <f t="shared" si="205"/>
        <v>0</v>
      </c>
      <c r="BX262" s="169">
        <f t="shared" si="205"/>
        <v>0</v>
      </c>
      <c r="BY262" s="169">
        <f t="shared" si="205"/>
        <v>0</v>
      </c>
      <c r="BZ262" s="169">
        <f t="shared" si="205"/>
        <v>0</v>
      </c>
      <c r="CA262" s="169">
        <f t="shared" si="205"/>
        <v>0</v>
      </c>
      <c r="CB262" s="169">
        <f t="shared" si="206"/>
        <v>0</v>
      </c>
      <c r="CC262" s="169">
        <f t="shared" si="206"/>
        <v>0</v>
      </c>
      <c r="CD262" s="169">
        <f t="shared" si="206"/>
        <v>0</v>
      </c>
      <c r="CE262" s="169">
        <f t="shared" si="206"/>
        <v>0</v>
      </c>
      <c r="CF262" s="169">
        <f t="shared" si="206"/>
        <v>0</v>
      </c>
      <c r="CG262" s="169">
        <f t="shared" si="206"/>
        <v>0</v>
      </c>
      <c r="CH262" s="169">
        <f t="shared" si="206"/>
        <v>0</v>
      </c>
    </row>
    <row r="263" spans="3:86" s="36" customFormat="1" outlineLevel="1" x14ac:dyDescent="0.2">
      <c r="C263" s="38"/>
      <c r="E263" s="172"/>
      <c r="F263" s="61">
        <f>Ts_First_Fin_Yr-1+ROWS(F$243:F263)</f>
        <v>2044</v>
      </c>
      <c r="G263" s="160">
        <f t="shared" si="188"/>
        <v>5</v>
      </c>
      <c r="H263" s="171">
        <f t="shared" si="189"/>
        <v>4.8795242821705296</v>
      </c>
      <c r="I263" s="131">
        <f t="shared" si="190"/>
        <v>1E-14</v>
      </c>
      <c r="J263" s="169">
        <f t="shared" ref="J263:S272" si="207">IF($F263&gt;=J$9,0,IF(J$9&lt;=($F263+$G263),(1-$I263)^(J$9-$F263-1)*$I263/(1-(1-$I263)^$G263),0)*$H263)</f>
        <v>0</v>
      </c>
      <c r="K263" s="169">
        <f t="shared" si="207"/>
        <v>0</v>
      </c>
      <c r="L263" s="169">
        <f t="shared" si="207"/>
        <v>0</v>
      </c>
      <c r="M263" s="169">
        <f t="shared" si="207"/>
        <v>0</v>
      </c>
      <c r="N263" s="169">
        <f t="shared" si="207"/>
        <v>0</v>
      </c>
      <c r="O263" s="169">
        <f t="shared" si="207"/>
        <v>0</v>
      </c>
      <c r="P263" s="169">
        <f t="shared" si="207"/>
        <v>0</v>
      </c>
      <c r="Q263" s="169">
        <f t="shared" si="207"/>
        <v>0</v>
      </c>
      <c r="R263" s="169">
        <f t="shared" si="207"/>
        <v>0</v>
      </c>
      <c r="S263" s="169">
        <f t="shared" si="207"/>
        <v>0</v>
      </c>
      <c r="T263" s="169">
        <f t="shared" ref="T263:AC272" si="208">IF($F263&gt;=T$9,0,IF(T$9&lt;=($F263+$G263),(1-$I263)^(T$9-$F263-1)*$I263/(1-(1-$I263)^$G263),0)*$H263)</f>
        <v>0</v>
      </c>
      <c r="U263" s="169">
        <f t="shared" si="208"/>
        <v>0</v>
      </c>
      <c r="V263" s="169">
        <f t="shared" si="208"/>
        <v>0</v>
      </c>
      <c r="W263" s="169">
        <f t="shared" si="208"/>
        <v>0</v>
      </c>
      <c r="X263" s="169">
        <f t="shared" si="208"/>
        <v>0</v>
      </c>
      <c r="Y263" s="169">
        <f t="shared" si="208"/>
        <v>0</v>
      </c>
      <c r="Z263" s="169">
        <f t="shared" si="208"/>
        <v>0</v>
      </c>
      <c r="AA263" s="169">
        <f t="shared" si="208"/>
        <v>0</v>
      </c>
      <c r="AB263" s="169">
        <f t="shared" si="208"/>
        <v>0</v>
      </c>
      <c r="AC263" s="169">
        <f t="shared" si="208"/>
        <v>0</v>
      </c>
      <c r="AD263" s="169">
        <f t="shared" ref="AD263:AM272" si="209">IF($F263&gt;=AD$9,0,IF(AD$9&lt;=($F263+$G263),(1-$I263)^(AD$9-$F263-1)*$I263/(1-(1-$I263)^$G263),0)*$H263)</f>
        <v>0</v>
      </c>
      <c r="AE263" s="169">
        <f t="shared" si="209"/>
        <v>0.9766854995079326</v>
      </c>
      <c r="AF263" s="169">
        <f t="shared" si="209"/>
        <v>0.97668549950792283</v>
      </c>
      <c r="AG263" s="169">
        <f t="shared" si="209"/>
        <v>0.97668549950791317</v>
      </c>
      <c r="AH263" s="169">
        <f t="shared" si="209"/>
        <v>0.9766854995079034</v>
      </c>
      <c r="AI263" s="169">
        <f t="shared" si="209"/>
        <v>0.97668549950789363</v>
      </c>
      <c r="AJ263" s="169">
        <f t="shared" si="209"/>
        <v>0</v>
      </c>
      <c r="AK263" s="169">
        <f t="shared" si="209"/>
        <v>0</v>
      </c>
      <c r="AL263" s="169">
        <f t="shared" si="209"/>
        <v>0</v>
      </c>
      <c r="AM263" s="169">
        <f t="shared" si="209"/>
        <v>0</v>
      </c>
      <c r="AN263" s="169">
        <f t="shared" ref="AN263:AW272" si="210">IF($F263&gt;=AN$9,0,IF(AN$9&lt;=($F263+$G263),(1-$I263)^(AN$9-$F263-1)*$I263/(1-(1-$I263)^$G263),0)*$H263)</f>
        <v>0</v>
      </c>
      <c r="AO263" s="169">
        <f t="shared" si="210"/>
        <v>0</v>
      </c>
      <c r="AP263" s="169">
        <f t="shared" si="210"/>
        <v>0</v>
      </c>
      <c r="AQ263" s="169">
        <f t="shared" si="210"/>
        <v>0</v>
      </c>
      <c r="AR263" s="169">
        <f t="shared" si="210"/>
        <v>0</v>
      </c>
      <c r="AS263" s="169">
        <f t="shared" si="210"/>
        <v>0</v>
      </c>
      <c r="AT263" s="169">
        <f t="shared" si="210"/>
        <v>0</v>
      </c>
      <c r="AU263" s="169">
        <f t="shared" si="210"/>
        <v>0</v>
      </c>
      <c r="AV263" s="169">
        <f t="shared" si="210"/>
        <v>0</v>
      </c>
      <c r="AW263" s="169">
        <f t="shared" si="210"/>
        <v>0</v>
      </c>
      <c r="AX263" s="169">
        <f t="shared" ref="AX263:BG272" si="211">IF($F263&gt;=AX$9,0,IF(AX$9&lt;=($F263+$G263),(1-$I263)^(AX$9-$F263-1)*$I263/(1-(1-$I263)^$G263),0)*$H263)</f>
        <v>0</v>
      </c>
      <c r="AY263" s="169">
        <f t="shared" si="211"/>
        <v>0</v>
      </c>
      <c r="AZ263" s="169">
        <f t="shared" si="211"/>
        <v>0</v>
      </c>
      <c r="BA263" s="169">
        <f t="shared" si="211"/>
        <v>0</v>
      </c>
      <c r="BB263" s="169">
        <f t="shared" si="211"/>
        <v>0</v>
      </c>
      <c r="BC263" s="169">
        <f t="shared" si="211"/>
        <v>0</v>
      </c>
      <c r="BD263" s="169">
        <f t="shared" si="211"/>
        <v>0</v>
      </c>
      <c r="BE263" s="169">
        <f t="shared" si="211"/>
        <v>0</v>
      </c>
      <c r="BF263" s="169">
        <f t="shared" si="211"/>
        <v>0</v>
      </c>
      <c r="BG263" s="169">
        <f t="shared" si="211"/>
        <v>0</v>
      </c>
      <c r="BH263" s="169">
        <f t="shared" ref="BH263:BQ272" si="212">IF($F263&gt;=BH$9,0,IF(BH$9&lt;=($F263+$G263),(1-$I263)^(BH$9-$F263-1)*$I263/(1-(1-$I263)^$G263),0)*$H263)</f>
        <v>0</v>
      </c>
      <c r="BI263" s="169">
        <f t="shared" si="212"/>
        <v>0</v>
      </c>
      <c r="BJ263" s="169">
        <f t="shared" si="212"/>
        <v>0</v>
      </c>
      <c r="BK263" s="169">
        <f t="shared" si="212"/>
        <v>0</v>
      </c>
      <c r="BL263" s="169">
        <f t="shared" si="212"/>
        <v>0</v>
      </c>
      <c r="BM263" s="169">
        <f t="shared" si="212"/>
        <v>0</v>
      </c>
      <c r="BN263" s="169">
        <f t="shared" si="212"/>
        <v>0</v>
      </c>
      <c r="BO263" s="169">
        <f t="shared" si="212"/>
        <v>0</v>
      </c>
      <c r="BP263" s="169">
        <f t="shared" si="212"/>
        <v>0</v>
      </c>
      <c r="BQ263" s="169">
        <f t="shared" si="212"/>
        <v>0</v>
      </c>
      <c r="BR263" s="169">
        <f t="shared" ref="BR263:CA272" si="213">IF($F263&gt;=BR$9,0,IF(BR$9&lt;=($F263+$G263),(1-$I263)^(BR$9-$F263-1)*$I263/(1-(1-$I263)^$G263),0)*$H263)</f>
        <v>0</v>
      </c>
      <c r="BS263" s="169">
        <f t="shared" si="213"/>
        <v>0</v>
      </c>
      <c r="BT263" s="169">
        <f t="shared" si="213"/>
        <v>0</v>
      </c>
      <c r="BU263" s="169">
        <f t="shared" si="213"/>
        <v>0</v>
      </c>
      <c r="BV263" s="169">
        <f t="shared" si="213"/>
        <v>0</v>
      </c>
      <c r="BW263" s="169">
        <f t="shared" si="213"/>
        <v>0</v>
      </c>
      <c r="BX263" s="169">
        <f t="shared" si="213"/>
        <v>0</v>
      </c>
      <c r="BY263" s="169">
        <f t="shared" si="213"/>
        <v>0</v>
      </c>
      <c r="BZ263" s="169">
        <f t="shared" si="213"/>
        <v>0</v>
      </c>
      <c r="CA263" s="169">
        <f t="shared" si="213"/>
        <v>0</v>
      </c>
      <c r="CB263" s="169">
        <f t="shared" ref="CB263:CH272" si="214">IF($F263&gt;=CB$9,0,IF(CB$9&lt;=($F263+$G263),(1-$I263)^(CB$9-$F263-1)*$I263/(1-(1-$I263)^$G263),0)*$H263)</f>
        <v>0</v>
      </c>
      <c r="CC263" s="169">
        <f t="shared" si="214"/>
        <v>0</v>
      </c>
      <c r="CD263" s="169">
        <f t="shared" si="214"/>
        <v>0</v>
      </c>
      <c r="CE263" s="169">
        <f t="shared" si="214"/>
        <v>0</v>
      </c>
      <c r="CF263" s="169">
        <f t="shared" si="214"/>
        <v>0</v>
      </c>
      <c r="CG263" s="169">
        <f t="shared" si="214"/>
        <v>0</v>
      </c>
      <c r="CH263" s="169">
        <f t="shared" si="214"/>
        <v>0</v>
      </c>
    </row>
    <row r="264" spans="3:86" s="36" customFormat="1" outlineLevel="1" x14ac:dyDescent="0.2">
      <c r="C264" s="38"/>
      <c r="E264" s="172"/>
      <c r="F264" s="61">
        <f>Ts_First_Fin_Yr-1+ROWS(F$243:F264)</f>
        <v>2045</v>
      </c>
      <c r="G264" s="160">
        <f t="shared" si="188"/>
        <v>5</v>
      </c>
      <c r="H264" s="171">
        <f t="shared" si="189"/>
        <v>4.0662702351421069</v>
      </c>
      <c r="I264" s="131">
        <f t="shared" si="190"/>
        <v>1E-14</v>
      </c>
      <c r="J264" s="169">
        <f t="shared" si="207"/>
        <v>0</v>
      </c>
      <c r="K264" s="169">
        <f t="shared" si="207"/>
        <v>0</v>
      </c>
      <c r="L264" s="169">
        <f t="shared" si="207"/>
        <v>0</v>
      </c>
      <c r="M264" s="169">
        <f t="shared" si="207"/>
        <v>0</v>
      </c>
      <c r="N264" s="169">
        <f t="shared" si="207"/>
        <v>0</v>
      </c>
      <c r="O264" s="169">
        <f t="shared" si="207"/>
        <v>0</v>
      </c>
      <c r="P264" s="169">
        <f t="shared" si="207"/>
        <v>0</v>
      </c>
      <c r="Q264" s="169">
        <f t="shared" si="207"/>
        <v>0</v>
      </c>
      <c r="R264" s="169">
        <f t="shared" si="207"/>
        <v>0</v>
      </c>
      <c r="S264" s="169">
        <f t="shared" si="207"/>
        <v>0</v>
      </c>
      <c r="T264" s="169">
        <f t="shared" si="208"/>
        <v>0</v>
      </c>
      <c r="U264" s="169">
        <f t="shared" si="208"/>
        <v>0</v>
      </c>
      <c r="V264" s="169">
        <f t="shared" si="208"/>
        <v>0</v>
      </c>
      <c r="W264" s="169">
        <f t="shared" si="208"/>
        <v>0</v>
      </c>
      <c r="X264" s="169">
        <f t="shared" si="208"/>
        <v>0</v>
      </c>
      <c r="Y264" s="169">
        <f t="shared" si="208"/>
        <v>0</v>
      </c>
      <c r="Z264" s="169">
        <f t="shared" si="208"/>
        <v>0</v>
      </c>
      <c r="AA264" s="169">
        <f t="shared" si="208"/>
        <v>0</v>
      </c>
      <c r="AB264" s="169">
        <f t="shared" si="208"/>
        <v>0</v>
      </c>
      <c r="AC264" s="169">
        <f t="shared" si="208"/>
        <v>0</v>
      </c>
      <c r="AD264" s="169">
        <f t="shared" si="209"/>
        <v>0</v>
      </c>
      <c r="AE264" s="169">
        <f t="shared" si="209"/>
        <v>0</v>
      </c>
      <c r="AF264" s="169">
        <f t="shared" si="209"/>
        <v>0.81390458292327694</v>
      </c>
      <c r="AG264" s="169">
        <f t="shared" si="209"/>
        <v>0.81390458292326884</v>
      </c>
      <c r="AH264" s="169">
        <f t="shared" si="209"/>
        <v>0.81390458292326073</v>
      </c>
      <c r="AI264" s="169">
        <f t="shared" si="209"/>
        <v>0.81390458292325263</v>
      </c>
      <c r="AJ264" s="169">
        <f t="shared" si="209"/>
        <v>0.81390458292324452</v>
      </c>
      <c r="AK264" s="169">
        <f t="shared" si="209"/>
        <v>0</v>
      </c>
      <c r="AL264" s="169">
        <f t="shared" si="209"/>
        <v>0</v>
      </c>
      <c r="AM264" s="169">
        <f t="shared" si="209"/>
        <v>0</v>
      </c>
      <c r="AN264" s="169">
        <f t="shared" si="210"/>
        <v>0</v>
      </c>
      <c r="AO264" s="169">
        <f t="shared" si="210"/>
        <v>0</v>
      </c>
      <c r="AP264" s="169">
        <f t="shared" si="210"/>
        <v>0</v>
      </c>
      <c r="AQ264" s="169">
        <f t="shared" si="210"/>
        <v>0</v>
      </c>
      <c r="AR264" s="169">
        <f t="shared" si="210"/>
        <v>0</v>
      </c>
      <c r="AS264" s="169">
        <f t="shared" si="210"/>
        <v>0</v>
      </c>
      <c r="AT264" s="169">
        <f t="shared" si="210"/>
        <v>0</v>
      </c>
      <c r="AU264" s="169">
        <f t="shared" si="210"/>
        <v>0</v>
      </c>
      <c r="AV264" s="169">
        <f t="shared" si="210"/>
        <v>0</v>
      </c>
      <c r="AW264" s="169">
        <f t="shared" si="210"/>
        <v>0</v>
      </c>
      <c r="AX264" s="169">
        <f t="shared" si="211"/>
        <v>0</v>
      </c>
      <c r="AY264" s="169">
        <f t="shared" si="211"/>
        <v>0</v>
      </c>
      <c r="AZ264" s="169">
        <f t="shared" si="211"/>
        <v>0</v>
      </c>
      <c r="BA264" s="169">
        <f t="shared" si="211"/>
        <v>0</v>
      </c>
      <c r="BB264" s="169">
        <f t="shared" si="211"/>
        <v>0</v>
      </c>
      <c r="BC264" s="169">
        <f t="shared" si="211"/>
        <v>0</v>
      </c>
      <c r="BD264" s="169">
        <f t="shared" si="211"/>
        <v>0</v>
      </c>
      <c r="BE264" s="169">
        <f t="shared" si="211"/>
        <v>0</v>
      </c>
      <c r="BF264" s="169">
        <f t="shared" si="211"/>
        <v>0</v>
      </c>
      <c r="BG264" s="169">
        <f t="shared" si="211"/>
        <v>0</v>
      </c>
      <c r="BH264" s="169">
        <f t="shared" si="212"/>
        <v>0</v>
      </c>
      <c r="BI264" s="169">
        <f t="shared" si="212"/>
        <v>0</v>
      </c>
      <c r="BJ264" s="169">
        <f t="shared" si="212"/>
        <v>0</v>
      </c>
      <c r="BK264" s="169">
        <f t="shared" si="212"/>
        <v>0</v>
      </c>
      <c r="BL264" s="169">
        <f t="shared" si="212"/>
        <v>0</v>
      </c>
      <c r="BM264" s="169">
        <f t="shared" si="212"/>
        <v>0</v>
      </c>
      <c r="BN264" s="169">
        <f t="shared" si="212"/>
        <v>0</v>
      </c>
      <c r="BO264" s="169">
        <f t="shared" si="212"/>
        <v>0</v>
      </c>
      <c r="BP264" s="169">
        <f t="shared" si="212"/>
        <v>0</v>
      </c>
      <c r="BQ264" s="169">
        <f t="shared" si="212"/>
        <v>0</v>
      </c>
      <c r="BR264" s="169">
        <f t="shared" si="213"/>
        <v>0</v>
      </c>
      <c r="BS264" s="169">
        <f t="shared" si="213"/>
        <v>0</v>
      </c>
      <c r="BT264" s="169">
        <f t="shared" si="213"/>
        <v>0</v>
      </c>
      <c r="BU264" s="169">
        <f t="shared" si="213"/>
        <v>0</v>
      </c>
      <c r="BV264" s="169">
        <f t="shared" si="213"/>
        <v>0</v>
      </c>
      <c r="BW264" s="169">
        <f t="shared" si="213"/>
        <v>0</v>
      </c>
      <c r="BX264" s="169">
        <f t="shared" si="213"/>
        <v>0</v>
      </c>
      <c r="BY264" s="169">
        <f t="shared" si="213"/>
        <v>0</v>
      </c>
      <c r="BZ264" s="169">
        <f t="shared" si="213"/>
        <v>0</v>
      </c>
      <c r="CA264" s="169">
        <f t="shared" si="213"/>
        <v>0</v>
      </c>
      <c r="CB264" s="169">
        <f t="shared" si="214"/>
        <v>0</v>
      </c>
      <c r="CC264" s="169">
        <f t="shared" si="214"/>
        <v>0</v>
      </c>
      <c r="CD264" s="169">
        <f t="shared" si="214"/>
        <v>0</v>
      </c>
      <c r="CE264" s="169">
        <f t="shared" si="214"/>
        <v>0</v>
      </c>
      <c r="CF264" s="169">
        <f t="shared" si="214"/>
        <v>0</v>
      </c>
      <c r="CG264" s="169">
        <f t="shared" si="214"/>
        <v>0</v>
      </c>
      <c r="CH264" s="169">
        <f t="shared" si="214"/>
        <v>0</v>
      </c>
    </row>
    <row r="265" spans="3:86" s="36" customFormat="1" outlineLevel="1" x14ac:dyDescent="0.2">
      <c r="C265" s="38"/>
      <c r="E265" s="172"/>
      <c r="F265" s="61">
        <f>Ts_First_Fin_Yr-1+ROWS(F$243:F265)</f>
        <v>2046</v>
      </c>
      <c r="G265" s="160">
        <f t="shared" si="188"/>
        <v>5</v>
      </c>
      <c r="H265" s="171">
        <f t="shared" si="189"/>
        <v>3.2530161881136848</v>
      </c>
      <c r="I265" s="131">
        <f t="shared" si="190"/>
        <v>1E-14</v>
      </c>
      <c r="J265" s="169">
        <f t="shared" si="207"/>
        <v>0</v>
      </c>
      <c r="K265" s="169">
        <f t="shared" si="207"/>
        <v>0</v>
      </c>
      <c r="L265" s="169">
        <f t="shared" si="207"/>
        <v>0</v>
      </c>
      <c r="M265" s="169">
        <f t="shared" si="207"/>
        <v>0</v>
      </c>
      <c r="N265" s="169">
        <f t="shared" si="207"/>
        <v>0</v>
      </c>
      <c r="O265" s="169">
        <f t="shared" si="207"/>
        <v>0</v>
      </c>
      <c r="P265" s="169">
        <f t="shared" si="207"/>
        <v>0</v>
      </c>
      <c r="Q265" s="169">
        <f t="shared" si="207"/>
        <v>0</v>
      </c>
      <c r="R265" s="169">
        <f t="shared" si="207"/>
        <v>0</v>
      </c>
      <c r="S265" s="169">
        <f t="shared" si="207"/>
        <v>0</v>
      </c>
      <c r="T265" s="169">
        <f t="shared" si="208"/>
        <v>0</v>
      </c>
      <c r="U265" s="169">
        <f t="shared" si="208"/>
        <v>0</v>
      </c>
      <c r="V265" s="169">
        <f t="shared" si="208"/>
        <v>0</v>
      </c>
      <c r="W265" s="169">
        <f t="shared" si="208"/>
        <v>0</v>
      </c>
      <c r="X265" s="169">
        <f t="shared" si="208"/>
        <v>0</v>
      </c>
      <c r="Y265" s="169">
        <f t="shared" si="208"/>
        <v>0</v>
      </c>
      <c r="Z265" s="169">
        <f t="shared" si="208"/>
        <v>0</v>
      </c>
      <c r="AA265" s="169">
        <f t="shared" si="208"/>
        <v>0</v>
      </c>
      <c r="AB265" s="169">
        <f t="shared" si="208"/>
        <v>0</v>
      </c>
      <c r="AC265" s="169">
        <f t="shared" si="208"/>
        <v>0</v>
      </c>
      <c r="AD265" s="169">
        <f t="shared" si="209"/>
        <v>0</v>
      </c>
      <c r="AE265" s="169">
        <f t="shared" si="209"/>
        <v>0</v>
      </c>
      <c r="AF265" s="169">
        <f t="shared" si="209"/>
        <v>0</v>
      </c>
      <c r="AG265" s="169">
        <f t="shared" si="209"/>
        <v>0.6511236663386214</v>
      </c>
      <c r="AH265" s="169">
        <f t="shared" si="209"/>
        <v>0.65112366633861496</v>
      </c>
      <c r="AI265" s="169">
        <f t="shared" si="209"/>
        <v>0.65112366633860841</v>
      </c>
      <c r="AJ265" s="169">
        <f t="shared" si="209"/>
        <v>0.65112366633860197</v>
      </c>
      <c r="AK265" s="169">
        <f t="shared" si="209"/>
        <v>0.65112366633859542</v>
      </c>
      <c r="AL265" s="169">
        <f t="shared" si="209"/>
        <v>0</v>
      </c>
      <c r="AM265" s="169">
        <f t="shared" si="209"/>
        <v>0</v>
      </c>
      <c r="AN265" s="169">
        <f t="shared" si="210"/>
        <v>0</v>
      </c>
      <c r="AO265" s="169">
        <f t="shared" si="210"/>
        <v>0</v>
      </c>
      <c r="AP265" s="169">
        <f t="shared" si="210"/>
        <v>0</v>
      </c>
      <c r="AQ265" s="169">
        <f t="shared" si="210"/>
        <v>0</v>
      </c>
      <c r="AR265" s="169">
        <f t="shared" si="210"/>
        <v>0</v>
      </c>
      <c r="AS265" s="169">
        <f t="shared" si="210"/>
        <v>0</v>
      </c>
      <c r="AT265" s="169">
        <f t="shared" si="210"/>
        <v>0</v>
      </c>
      <c r="AU265" s="169">
        <f t="shared" si="210"/>
        <v>0</v>
      </c>
      <c r="AV265" s="169">
        <f t="shared" si="210"/>
        <v>0</v>
      </c>
      <c r="AW265" s="169">
        <f t="shared" si="210"/>
        <v>0</v>
      </c>
      <c r="AX265" s="169">
        <f t="shared" si="211"/>
        <v>0</v>
      </c>
      <c r="AY265" s="169">
        <f t="shared" si="211"/>
        <v>0</v>
      </c>
      <c r="AZ265" s="169">
        <f t="shared" si="211"/>
        <v>0</v>
      </c>
      <c r="BA265" s="169">
        <f t="shared" si="211"/>
        <v>0</v>
      </c>
      <c r="BB265" s="169">
        <f t="shared" si="211"/>
        <v>0</v>
      </c>
      <c r="BC265" s="169">
        <f t="shared" si="211"/>
        <v>0</v>
      </c>
      <c r="BD265" s="169">
        <f t="shared" si="211"/>
        <v>0</v>
      </c>
      <c r="BE265" s="169">
        <f t="shared" si="211"/>
        <v>0</v>
      </c>
      <c r="BF265" s="169">
        <f t="shared" si="211"/>
        <v>0</v>
      </c>
      <c r="BG265" s="169">
        <f t="shared" si="211"/>
        <v>0</v>
      </c>
      <c r="BH265" s="169">
        <f t="shared" si="212"/>
        <v>0</v>
      </c>
      <c r="BI265" s="169">
        <f t="shared" si="212"/>
        <v>0</v>
      </c>
      <c r="BJ265" s="169">
        <f t="shared" si="212"/>
        <v>0</v>
      </c>
      <c r="BK265" s="169">
        <f t="shared" si="212"/>
        <v>0</v>
      </c>
      <c r="BL265" s="169">
        <f t="shared" si="212"/>
        <v>0</v>
      </c>
      <c r="BM265" s="169">
        <f t="shared" si="212"/>
        <v>0</v>
      </c>
      <c r="BN265" s="169">
        <f t="shared" si="212"/>
        <v>0</v>
      </c>
      <c r="BO265" s="169">
        <f t="shared" si="212"/>
        <v>0</v>
      </c>
      <c r="BP265" s="169">
        <f t="shared" si="212"/>
        <v>0</v>
      </c>
      <c r="BQ265" s="169">
        <f t="shared" si="212"/>
        <v>0</v>
      </c>
      <c r="BR265" s="169">
        <f t="shared" si="213"/>
        <v>0</v>
      </c>
      <c r="BS265" s="169">
        <f t="shared" si="213"/>
        <v>0</v>
      </c>
      <c r="BT265" s="169">
        <f t="shared" si="213"/>
        <v>0</v>
      </c>
      <c r="BU265" s="169">
        <f t="shared" si="213"/>
        <v>0</v>
      </c>
      <c r="BV265" s="169">
        <f t="shared" si="213"/>
        <v>0</v>
      </c>
      <c r="BW265" s="169">
        <f t="shared" si="213"/>
        <v>0</v>
      </c>
      <c r="BX265" s="169">
        <f t="shared" si="213"/>
        <v>0</v>
      </c>
      <c r="BY265" s="169">
        <f t="shared" si="213"/>
        <v>0</v>
      </c>
      <c r="BZ265" s="169">
        <f t="shared" si="213"/>
        <v>0</v>
      </c>
      <c r="CA265" s="169">
        <f t="shared" si="213"/>
        <v>0</v>
      </c>
      <c r="CB265" s="169">
        <f t="shared" si="214"/>
        <v>0</v>
      </c>
      <c r="CC265" s="169">
        <f t="shared" si="214"/>
        <v>0</v>
      </c>
      <c r="CD265" s="169">
        <f t="shared" si="214"/>
        <v>0</v>
      </c>
      <c r="CE265" s="169">
        <f t="shared" si="214"/>
        <v>0</v>
      </c>
      <c r="CF265" s="169">
        <f t="shared" si="214"/>
        <v>0</v>
      </c>
      <c r="CG265" s="169">
        <f t="shared" si="214"/>
        <v>0</v>
      </c>
      <c r="CH265" s="169">
        <f t="shared" si="214"/>
        <v>0</v>
      </c>
    </row>
    <row r="266" spans="3:86" s="36" customFormat="1" outlineLevel="1" x14ac:dyDescent="0.2">
      <c r="C266" s="38"/>
      <c r="E266" s="172"/>
      <c r="F266" s="61">
        <f>Ts_First_Fin_Yr-1+ROWS(F$243:F266)</f>
        <v>2047</v>
      </c>
      <c r="G266" s="160">
        <f t="shared" si="188"/>
        <v>5</v>
      </c>
      <c r="H266" s="171">
        <f t="shared" si="189"/>
        <v>2.4397621410852626</v>
      </c>
      <c r="I266" s="131">
        <f t="shared" si="190"/>
        <v>1E-14</v>
      </c>
      <c r="J266" s="169">
        <f t="shared" si="207"/>
        <v>0</v>
      </c>
      <c r="K266" s="169">
        <f t="shared" si="207"/>
        <v>0</v>
      </c>
      <c r="L266" s="169">
        <f t="shared" si="207"/>
        <v>0</v>
      </c>
      <c r="M266" s="169">
        <f t="shared" si="207"/>
        <v>0</v>
      </c>
      <c r="N266" s="169">
        <f t="shared" si="207"/>
        <v>0</v>
      </c>
      <c r="O266" s="169">
        <f t="shared" si="207"/>
        <v>0</v>
      </c>
      <c r="P266" s="169">
        <f t="shared" si="207"/>
        <v>0</v>
      </c>
      <c r="Q266" s="169">
        <f t="shared" si="207"/>
        <v>0</v>
      </c>
      <c r="R266" s="169">
        <f t="shared" si="207"/>
        <v>0</v>
      </c>
      <c r="S266" s="169">
        <f t="shared" si="207"/>
        <v>0</v>
      </c>
      <c r="T266" s="169">
        <f t="shared" si="208"/>
        <v>0</v>
      </c>
      <c r="U266" s="169">
        <f t="shared" si="208"/>
        <v>0</v>
      </c>
      <c r="V266" s="169">
        <f t="shared" si="208"/>
        <v>0</v>
      </c>
      <c r="W266" s="169">
        <f t="shared" si="208"/>
        <v>0</v>
      </c>
      <c r="X266" s="169">
        <f t="shared" si="208"/>
        <v>0</v>
      </c>
      <c r="Y266" s="169">
        <f t="shared" si="208"/>
        <v>0</v>
      </c>
      <c r="Z266" s="169">
        <f t="shared" si="208"/>
        <v>0</v>
      </c>
      <c r="AA266" s="169">
        <f t="shared" si="208"/>
        <v>0</v>
      </c>
      <c r="AB266" s="169">
        <f t="shared" si="208"/>
        <v>0</v>
      </c>
      <c r="AC266" s="169">
        <f t="shared" si="208"/>
        <v>0</v>
      </c>
      <c r="AD266" s="169">
        <f t="shared" si="209"/>
        <v>0</v>
      </c>
      <c r="AE266" s="169">
        <f t="shared" si="209"/>
        <v>0</v>
      </c>
      <c r="AF266" s="169">
        <f t="shared" si="209"/>
        <v>0</v>
      </c>
      <c r="AG266" s="169">
        <f t="shared" si="209"/>
        <v>0</v>
      </c>
      <c r="AH266" s="169">
        <f t="shared" si="209"/>
        <v>0.48834274975396585</v>
      </c>
      <c r="AI266" s="169">
        <f t="shared" si="209"/>
        <v>0.48834274975396097</v>
      </c>
      <c r="AJ266" s="169">
        <f t="shared" si="209"/>
        <v>0.48834274975395614</v>
      </c>
      <c r="AK266" s="169">
        <f t="shared" si="209"/>
        <v>0.48834274975395126</v>
      </c>
      <c r="AL266" s="169">
        <f t="shared" si="209"/>
        <v>0.48834274975394637</v>
      </c>
      <c r="AM266" s="169">
        <f t="shared" si="209"/>
        <v>0</v>
      </c>
      <c r="AN266" s="169">
        <f t="shared" si="210"/>
        <v>0</v>
      </c>
      <c r="AO266" s="169">
        <f t="shared" si="210"/>
        <v>0</v>
      </c>
      <c r="AP266" s="169">
        <f t="shared" si="210"/>
        <v>0</v>
      </c>
      <c r="AQ266" s="169">
        <f t="shared" si="210"/>
        <v>0</v>
      </c>
      <c r="AR266" s="169">
        <f t="shared" si="210"/>
        <v>0</v>
      </c>
      <c r="AS266" s="169">
        <f t="shared" si="210"/>
        <v>0</v>
      </c>
      <c r="AT266" s="169">
        <f t="shared" si="210"/>
        <v>0</v>
      </c>
      <c r="AU266" s="169">
        <f t="shared" si="210"/>
        <v>0</v>
      </c>
      <c r="AV266" s="169">
        <f t="shared" si="210"/>
        <v>0</v>
      </c>
      <c r="AW266" s="169">
        <f t="shared" si="210"/>
        <v>0</v>
      </c>
      <c r="AX266" s="169">
        <f t="shared" si="211"/>
        <v>0</v>
      </c>
      <c r="AY266" s="169">
        <f t="shared" si="211"/>
        <v>0</v>
      </c>
      <c r="AZ266" s="169">
        <f t="shared" si="211"/>
        <v>0</v>
      </c>
      <c r="BA266" s="169">
        <f t="shared" si="211"/>
        <v>0</v>
      </c>
      <c r="BB266" s="169">
        <f t="shared" si="211"/>
        <v>0</v>
      </c>
      <c r="BC266" s="169">
        <f t="shared" si="211"/>
        <v>0</v>
      </c>
      <c r="BD266" s="169">
        <f t="shared" si="211"/>
        <v>0</v>
      </c>
      <c r="BE266" s="169">
        <f t="shared" si="211"/>
        <v>0</v>
      </c>
      <c r="BF266" s="169">
        <f t="shared" si="211"/>
        <v>0</v>
      </c>
      <c r="BG266" s="169">
        <f t="shared" si="211"/>
        <v>0</v>
      </c>
      <c r="BH266" s="169">
        <f t="shared" si="212"/>
        <v>0</v>
      </c>
      <c r="BI266" s="169">
        <f t="shared" si="212"/>
        <v>0</v>
      </c>
      <c r="BJ266" s="169">
        <f t="shared" si="212"/>
        <v>0</v>
      </c>
      <c r="BK266" s="169">
        <f t="shared" si="212"/>
        <v>0</v>
      </c>
      <c r="BL266" s="169">
        <f t="shared" si="212"/>
        <v>0</v>
      </c>
      <c r="BM266" s="169">
        <f t="shared" si="212"/>
        <v>0</v>
      </c>
      <c r="BN266" s="169">
        <f t="shared" si="212"/>
        <v>0</v>
      </c>
      <c r="BO266" s="169">
        <f t="shared" si="212"/>
        <v>0</v>
      </c>
      <c r="BP266" s="169">
        <f t="shared" si="212"/>
        <v>0</v>
      </c>
      <c r="BQ266" s="169">
        <f t="shared" si="212"/>
        <v>0</v>
      </c>
      <c r="BR266" s="169">
        <f t="shared" si="213"/>
        <v>0</v>
      </c>
      <c r="BS266" s="169">
        <f t="shared" si="213"/>
        <v>0</v>
      </c>
      <c r="BT266" s="169">
        <f t="shared" si="213"/>
        <v>0</v>
      </c>
      <c r="BU266" s="169">
        <f t="shared" si="213"/>
        <v>0</v>
      </c>
      <c r="BV266" s="169">
        <f t="shared" si="213"/>
        <v>0</v>
      </c>
      <c r="BW266" s="169">
        <f t="shared" si="213"/>
        <v>0</v>
      </c>
      <c r="BX266" s="169">
        <f t="shared" si="213"/>
        <v>0</v>
      </c>
      <c r="BY266" s="169">
        <f t="shared" si="213"/>
        <v>0</v>
      </c>
      <c r="BZ266" s="169">
        <f t="shared" si="213"/>
        <v>0</v>
      </c>
      <c r="CA266" s="169">
        <f t="shared" si="213"/>
        <v>0</v>
      </c>
      <c r="CB266" s="169">
        <f t="shared" si="214"/>
        <v>0</v>
      </c>
      <c r="CC266" s="169">
        <f t="shared" si="214"/>
        <v>0</v>
      </c>
      <c r="CD266" s="169">
        <f t="shared" si="214"/>
        <v>0</v>
      </c>
      <c r="CE266" s="169">
        <f t="shared" si="214"/>
        <v>0</v>
      </c>
      <c r="CF266" s="169">
        <f t="shared" si="214"/>
        <v>0</v>
      </c>
      <c r="CG266" s="169">
        <f t="shared" si="214"/>
        <v>0</v>
      </c>
      <c r="CH266" s="169">
        <f t="shared" si="214"/>
        <v>0</v>
      </c>
    </row>
    <row r="267" spans="3:86" s="36" customFormat="1" outlineLevel="1" x14ac:dyDescent="0.2">
      <c r="C267" s="38"/>
      <c r="E267" s="172"/>
      <c r="F267" s="61">
        <f>Ts_First_Fin_Yr-1+ROWS(F$243:F267)</f>
        <v>2048</v>
      </c>
      <c r="G267" s="160">
        <f t="shared" si="188"/>
        <v>5</v>
      </c>
      <c r="H267" s="171">
        <f t="shared" si="189"/>
        <v>1.626508094056845</v>
      </c>
      <c r="I267" s="131">
        <f t="shared" si="190"/>
        <v>1E-14</v>
      </c>
      <c r="J267" s="169">
        <f t="shared" si="207"/>
        <v>0</v>
      </c>
      <c r="K267" s="169">
        <f t="shared" si="207"/>
        <v>0</v>
      </c>
      <c r="L267" s="169">
        <f t="shared" si="207"/>
        <v>0</v>
      </c>
      <c r="M267" s="169">
        <f t="shared" si="207"/>
        <v>0</v>
      </c>
      <c r="N267" s="169">
        <f t="shared" si="207"/>
        <v>0</v>
      </c>
      <c r="O267" s="169">
        <f t="shared" si="207"/>
        <v>0</v>
      </c>
      <c r="P267" s="169">
        <f t="shared" si="207"/>
        <v>0</v>
      </c>
      <c r="Q267" s="169">
        <f t="shared" si="207"/>
        <v>0</v>
      </c>
      <c r="R267" s="169">
        <f t="shared" si="207"/>
        <v>0</v>
      </c>
      <c r="S267" s="169">
        <f t="shared" si="207"/>
        <v>0</v>
      </c>
      <c r="T267" s="169">
        <f t="shared" si="208"/>
        <v>0</v>
      </c>
      <c r="U267" s="169">
        <f t="shared" si="208"/>
        <v>0</v>
      </c>
      <c r="V267" s="169">
        <f t="shared" si="208"/>
        <v>0</v>
      </c>
      <c r="W267" s="169">
        <f t="shared" si="208"/>
        <v>0</v>
      </c>
      <c r="X267" s="169">
        <f t="shared" si="208"/>
        <v>0</v>
      </c>
      <c r="Y267" s="169">
        <f t="shared" si="208"/>
        <v>0</v>
      </c>
      <c r="Z267" s="169">
        <f t="shared" si="208"/>
        <v>0</v>
      </c>
      <c r="AA267" s="169">
        <f t="shared" si="208"/>
        <v>0</v>
      </c>
      <c r="AB267" s="169">
        <f t="shared" si="208"/>
        <v>0</v>
      </c>
      <c r="AC267" s="169">
        <f t="shared" si="208"/>
        <v>0</v>
      </c>
      <c r="AD267" s="169">
        <f t="shared" si="209"/>
        <v>0</v>
      </c>
      <c r="AE267" s="169">
        <f t="shared" si="209"/>
        <v>0</v>
      </c>
      <c r="AF267" s="169">
        <f t="shared" si="209"/>
        <v>0</v>
      </c>
      <c r="AG267" s="169">
        <f t="shared" si="209"/>
        <v>0</v>
      </c>
      <c r="AH267" s="169">
        <f t="shared" si="209"/>
        <v>0</v>
      </c>
      <c r="AI267" s="169">
        <f t="shared" si="209"/>
        <v>0.32556183316931125</v>
      </c>
      <c r="AJ267" s="169">
        <f t="shared" si="209"/>
        <v>0.32556183316930798</v>
      </c>
      <c r="AK267" s="169">
        <f t="shared" si="209"/>
        <v>0.32556183316930476</v>
      </c>
      <c r="AL267" s="169">
        <f t="shared" si="209"/>
        <v>0.32556183316930148</v>
      </c>
      <c r="AM267" s="169">
        <f t="shared" si="209"/>
        <v>0.32556183316929826</v>
      </c>
      <c r="AN267" s="169">
        <f t="shared" si="210"/>
        <v>0</v>
      </c>
      <c r="AO267" s="169">
        <f t="shared" si="210"/>
        <v>0</v>
      </c>
      <c r="AP267" s="169">
        <f t="shared" si="210"/>
        <v>0</v>
      </c>
      <c r="AQ267" s="169">
        <f t="shared" si="210"/>
        <v>0</v>
      </c>
      <c r="AR267" s="169">
        <f t="shared" si="210"/>
        <v>0</v>
      </c>
      <c r="AS267" s="169">
        <f t="shared" si="210"/>
        <v>0</v>
      </c>
      <c r="AT267" s="169">
        <f t="shared" si="210"/>
        <v>0</v>
      </c>
      <c r="AU267" s="169">
        <f t="shared" si="210"/>
        <v>0</v>
      </c>
      <c r="AV267" s="169">
        <f t="shared" si="210"/>
        <v>0</v>
      </c>
      <c r="AW267" s="169">
        <f t="shared" si="210"/>
        <v>0</v>
      </c>
      <c r="AX267" s="169">
        <f t="shared" si="211"/>
        <v>0</v>
      </c>
      <c r="AY267" s="169">
        <f t="shared" si="211"/>
        <v>0</v>
      </c>
      <c r="AZ267" s="169">
        <f t="shared" si="211"/>
        <v>0</v>
      </c>
      <c r="BA267" s="169">
        <f t="shared" si="211"/>
        <v>0</v>
      </c>
      <c r="BB267" s="169">
        <f t="shared" si="211"/>
        <v>0</v>
      </c>
      <c r="BC267" s="169">
        <f t="shared" si="211"/>
        <v>0</v>
      </c>
      <c r="BD267" s="169">
        <f t="shared" si="211"/>
        <v>0</v>
      </c>
      <c r="BE267" s="169">
        <f t="shared" si="211"/>
        <v>0</v>
      </c>
      <c r="BF267" s="169">
        <f t="shared" si="211"/>
        <v>0</v>
      </c>
      <c r="BG267" s="169">
        <f t="shared" si="211"/>
        <v>0</v>
      </c>
      <c r="BH267" s="169">
        <f t="shared" si="212"/>
        <v>0</v>
      </c>
      <c r="BI267" s="169">
        <f t="shared" si="212"/>
        <v>0</v>
      </c>
      <c r="BJ267" s="169">
        <f t="shared" si="212"/>
        <v>0</v>
      </c>
      <c r="BK267" s="169">
        <f t="shared" si="212"/>
        <v>0</v>
      </c>
      <c r="BL267" s="169">
        <f t="shared" si="212"/>
        <v>0</v>
      </c>
      <c r="BM267" s="169">
        <f t="shared" si="212"/>
        <v>0</v>
      </c>
      <c r="BN267" s="169">
        <f t="shared" si="212"/>
        <v>0</v>
      </c>
      <c r="BO267" s="169">
        <f t="shared" si="212"/>
        <v>0</v>
      </c>
      <c r="BP267" s="169">
        <f t="shared" si="212"/>
        <v>0</v>
      </c>
      <c r="BQ267" s="169">
        <f t="shared" si="212"/>
        <v>0</v>
      </c>
      <c r="BR267" s="169">
        <f t="shared" si="213"/>
        <v>0</v>
      </c>
      <c r="BS267" s="169">
        <f t="shared" si="213"/>
        <v>0</v>
      </c>
      <c r="BT267" s="169">
        <f t="shared" si="213"/>
        <v>0</v>
      </c>
      <c r="BU267" s="169">
        <f t="shared" si="213"/>
        <v>0</v>
      </c>
      <c r="BV267" s="169">
        <f t="shared" si="213"/>
        <v>0</v>
      </c>
      <c r="BW267" s="169">
        <f t="shared" si="213"/>
        <v>0</v>
      </c>
      <c r="BX267" s="169">
        <f t="shared" si="213"/>
        <v>0</v>
      </c>
      <c r="BY267" s="169">
        <f t="shared" si="213"/>
        <v>0</v>
      </c>
      <c r="BZ267" s="169">
        <f t="shared" si="213"/>
        <v>0</v>
      </c>
      <c r="CA267" s="169">
        <f t="shared" si="213"/>
        <v>0</v>
      </c>
      <c r="CB267" s="169">
        <f t="shared" si="214"/>
        <v>0</v>
      </c>
      <c r="CC267" s="169">
        <f t="shared" si="214"/>
        <v>0</v>
      </c>
      <c r="CD267" s="169">
        <f t="shared" si="214"/>
        <v>0</v>
      </c>
      <c r="CE267" s="169">
        <f t="shared" si="214"/>
        <v>0</v>
      </c>
      <c r="CF267" s="169">
        <f t="shared" si="214"/>
        <v>0</v>
      </c>
      <c r="CG267" s="169">
        <f t="shared" si="214"/>
        <v>0</v>
      </c>
      <c r="CH267" s="169">
        <f t="shared" si="214"/>
        <v>0</v>
      </c>
    </row>
    <row r="268" spans="3:86" s="36" customFormat="1" outlineLevel="1" x14ac:dyDescent="0.2">
      <c r="C268" s="38"/>
      <c r="E268" s="172"/>
      <c r="F268" s="61">
        <f>Ts_First_Fin_Yr-1+ROWS(F$243:F268)</f>
        <v>2049</v>
      </c>
      <c r="G268" s="160">
        <f t="shared" si="188"/>
        <v>5</v>
      </c>
      <c r="H268" s="171">
        <f t="shared" si="189"/>
        <v>0.81325404702842252</v>
      </c>
      <c r="I268" s="131">
        <f t="shared" si="190"/>
        <v>1E-14</v>
      </c>
      <c r="J268" s="169">
        <f t="shared" si="207"/>
        <v>0</v>
      </c>
      <c r="K268" s="169">
        <f t="shared" si="207"/>
        <v>0</v>
      </c>
      <c r="L268" s="169">
        <f t="shared" si="207"/>
        <v>0</v>
      </c>
      <c r="M268" s="169">
        <f t="shared" si="207"/>
        <v>0</v>
      </c>
      <c r="N268" s="169">
        <f t="shared" si="207"/>
        <v>0</v>
      </c>
      <c r="O268" s="169">
        <f t="shared" si="207"/>
        <v>0</v>
      </c>
      <c r="P268" s="169">
        <f t="shared" si="207"/>
        <v>0</v>
      </c>
      <c r="Q268" s="169">
        <f t="shared" si="207"/>
        <v>0</v>
      </c>
      <c r="R268" s="169">
        <f t="shared" si="207"/>
        <v>0</v>
      </c>
      <c r="S268" s="169">
        <f t="shared" si="207"/>
        <v>0</v>
      </c>
      <c r="T268" s="169">
        <f t="shared" si="208"/>
        <v>0</v>
      </c>
      <c r="U268" s="169">
        <f t="shared" si="208"/>
        <v>0</v>
      </c>
      <c r="V268" s="169">
        <f t="shared" si="208"/>
        <v>0</v>
      </c>
      <c r="W268" s="169">
        <f t="shared" si="208"/>
        <v>0</v>
      </c>
      <c r="X268" s="169">
        <f t="shared" si="208"/>
        <v>0</v>
      </c>
      <c r="Y268" s="169">
        <f t="shared" si="208"/>
        <v>0</v>
      </c>
      <c r="Z268" s="169">
        <f t="shared" si="208"/>
        <v>0</v>
      </c>
      <c r="AA268" s="169">
        <f t="shared" si="208"/>
        <v>0</v>
      </c>
      <c r="AB268" s="169">
        <f t="shared" si="208"/>
        <v>0</v>
      </c>
      <c r="AC268" s="169">
        <f t="shared" si="208"/>
        <v>0</v>
      </c>
      <c r="AD268" s="169">
        <f t="shared" si="209"/>
        <v>0</v>
      </c>
      <c r="AE268" s="169">
        <f t="shared" si="209"/>
        <v>0</v>
      </c>
      <c r="AF268" s="169">
        <f t="shared" si="209"/>
        <v>0</v>
      </c>
      <c r="AG268" s="169">
        <f t="shared" si="209"/>
        <v>0</v>
      </c>
      <c r="AH268" s="169">
        <f t="shared" si="209"/>
        <v>0</v>
      </c>
      <c r="AI268" s="169">
        <f t="shared" si="209"/>
        <v>0</v>
      </c>
      <c r="AJ268" s="169">
        <f t="shared" si="209"/>
        <v>0.16278091658465563</v>
      </c>
      <c r="AK268" s="169">
        <f t="shared" si="209"/>
        <v>0.16278091658465399</v>
      </c>
      <c r="AL268" s="169">
        <f t="shared" si="209"/>
        <v>0.16278091658465238</v>
      </c>
      <c r="AM268" s="169">
        <f t="shared" si="209"/>
        <v>0.16278091658465074</v>
      </c>
      <c r="AN268" s="169">
        <f t="shared" si="210"/>
        <v>0.16278091658464913</v>
      </c>
      <c r="AO268" s="169">
        <f t="shared" si="210"/>
        <v>0</v>
      </c>
      <c r="AP268" s="169">
        <f t="shared" si="210"/>
        <v>0</v>
      </c>
      <c r="AQ268" s="169">
        <f t="shared" si="210"/>
        <v>0</v>
      </c>
      <c r="AR268" s="169">
        <f t="shared" si="210"/>
        <v>0</v>
      </c>
      <c r="AS268" s="169">
        <f t="shared" si="210"/>
        <v>0</v>
      </c>
      <c r="AT268" s="169">
        <f t="shared" si="210"/>
        <v>0</v>
      </c>
      <c r="AU268" s="169">
        <f t="shared" si="210"/>
        <v>0</v>
      </c>
      <c r="AV268" s="169">
        <f t="shared" si="210"/>
        <v>0</v>
      </c>
      <c r="AW268" s="169">
        <f t="shared" si="210"/>
        <v>0</v>
      </c>
      <c r="AX268" s="169">
        <f t="shared" si="211"/>
        <v>0</v>
      </c>
      <c r="AY268" s="169">
        <f t="shared" si="211"/>
        <v>0</v>
      </c>
      <c r="AZ268" s="169">
        <f t="shared" si="211"/>
        <v>0</v>
      </c>
      <c r="BA268" s="169">
        <f t="shared" si="211"/>
        <v>0</v>
      </c>
      <c r="BB268" s="169">
        <f t="shared" si="211"/>
        <v>0</v>
      </c>
      <c r="BC268" s="169">
        <f t="shared" si="211"/>
        <v>0</v>
      </c>
      <c r="BD268" s="169">
        <f t="shared" si="211"/>
        <v>0</v>
      </c>
      <c r="BE268" s="169">
        <f t="shared" si="211"/>
        <v>0</v>
      </c>
      <c r="BF268" s="169">
        <f t="shared" si="211"/>
        <v>0</v>
      </c>
      <c r="BG268" s="169">
        <f t="shared" si="211"/>
        <v>0</v>
      </c>
      <c r="BH268" s="169">
        <f t="shared" si="212"/>
        <v>0</v>
      </c>
      <c r="BI268" s="169">
        <f t="shared" si="212"/>
        <v>0</v>
      </c>
      <c r="BJ268" s="169">
        <f t="shared" si="212"/>
        <v>0</v>
      </c>
      <c r="BK268" s="169">
        <f t="shared" si="212"/>
        <v>0</v>
      </c>
      <c r="BL268" s="169">
        <f t="shared" si="212"/>
        <v>0</v>
      </c>
      <c r="BM268" s="169">
        <f t="shared" si="212"/>
        <v>0</v>
      </c>
      <c r="BN268" s="169">
        <f t="shared" si="212"/>
        <v>0</v>
      </c>
      <c r="BO268" s="169">
        <f t="shared" si="212"/>
        <v>0</v>
      </c>
      <c r="BP268" s="169">
        <f t="shared" si="212"/>
        <v>0</v>
      </c>
      <c r="BQ268" s="169">
        <f t="shared" si="212"/>
        <v>0</v>
      </c>
      <c r="BR268" s="169">
        <f t="shared" si="213"/>
        <v>0</v>
      </c>
      <c r="BS268" s="169">
        <f t="shared" si="213"/>
        <v>0</v>
      </c>
      <c r="BT268" s="169">
        <f t="shared" si="213"/>
        <v>0</v>
      </c>
      <c r="BU268" s="169">
        <f t="shared" si="213"/>
        <v>0</v>
      </c>
      <c r="BV268" s="169">
        <f t="shared" si="213"/>
        <v>0</v>
      </c>
      <c r="BW268" s="169">
        <f t="shared" si="213"/>
        <v>0</v>
      </c>
      <c r="BX268" s="169">
        <f t="shared" si="213"/>
        <v>0</v>
      </c>
      <c r="BY268" s="169">
        <f t="shared" si="213"/>
        <v>0</v>
      </c>
      <c r="BZ268" s="169">
        <f t="shared" si="213"/>
        <v>0</v>
      </c>
      <c r="CA268" s="169">
        <f t="shared" si="213"/>
        <v>0</v>
      </c>
      <c r="CB268" s="169">
        <f t="shared" si="214"/>
        <v>0</v>
      </c>
      <c r="CC268" s="169">
        <f t="shared" si="214"/>
        <v>0</v>
      </c>
      <c r="CD268" s="169">
        <f t="shared" si="214"/>
        <v>0</v>
      </c>
      <c r="CE268" s="169">
        <f t="shared" si="214"/>
        <v>0</v>
      </c>
      <c r="CF268" s="169">
        <f t="shared" si="214"/>
        <v>0</v>
      </c>
      <c r="CG268" s="169">
        <f t="shared" si="214"/>
        <v>0</v>
      </c>
      <c r="CH268" s="169">
        <f t="shared" si="214"/>
        <v>0</v>
      </c>
    </row>
    <row r="269" spans="3:86" s="36" customFormat="1" outlineLevel="1" x14ac:dyDescent="0.2">
      <c r="C269" s="38"/>
      <c r="E269" s="172"/>
      <c r="F269" s="61">
        <f>Ts_First_Fin_Yr-1+ROWS(F$243:F269)</f>
        <v>2050</v>
      </c>
      <c r="G269" s="160">
        <f t="shared" si="188"/>
        <v>5</v>
      </c>
      <c r="H269" s="171">
        <f t="shared" si="189"/>
        <v>0</v>
      </c>
      <c r="I269" s="131">
        <f t="shared" si="190"/>
        <v>1E-14</v>
      </c>
      <c r="J269" s="169">
        <f t="shared" si="207"/>
        <v>0</v>
      </c>
      <c r="K269" s="169">
        <f t="shared" si="207"/>
        <v>0</v>
      </c>
      <c r="L269" s="169">
        <f t="shared" si="207"/>
        <v>0</v>
      </c>
      <c r="M269" s="169">
        <f t="shared" si="207"/>
        <v>0</v>
      </c>
      <c r="N269" s="169">
        <f t="shared" si="207"/>
        <v>0</v>
      </c>
      <c r="O269" s="169">
        <f t="shared" si="207"/>
        <v>0</v>
      </c>
      <c r="P269" s="169">
        <f t="shared" si="207"/>
        <v>0</v>
      </c>
      <c r="Q269" s="169">
        <f t="shared" si="207"/>
        <v>0</v>
      </c>
      <c r="R269" s="169">
        <f t="shared" si="207"/>
        <v>0</v>
      </c>
      <c r="S269" s="169">
        <f t="shared" si="207"/>
        <v>0</v>
      </c>
      <c r="T269" s="169">
        <f t="shared" si="208"/>
        <v>0</v>
      </c>
      <c r="U269" s="169">
        <f t="shared" si="208"/>
        <v>0</v>
      </c>
      <c r="V269" s="169">
        <f t="shared" si="208"/>
        <v>0</v>
      </c>
      <c r="W269" s="169">
        <f t="shared" si="208"/>
        <v>0</v>
      </c>
      <c r="X269" s="169">
        <f t="shared" si="208"/>
        <v>0</v>
      </c>
      <c r="Y269" s="169">
        <f t="shared" si="208"/>
        <v>0</v>
      </c>
      <c r="Z269" s="169">
        <f t="shared" si="208"/>
        <v>0</v>
      </c>
      <c r="AA269" s="169">
        <f t="shared" si="208"/>
        <v>0</v>
      </c>
      <c r="AB269" s="169">
        <f t="shared" si="208"/>
        <v>0</v>
      </c>
      <c r="AC269" s="169">
        <f t="shared" si="208"/>
        <v>0</v>
      </c>
      <c r="AD269" s="169">
        <f t="shared" si="209"/>
        <v>0</v>
      </c>
      <c r="AE269" s="169">
        <f t="shared" si="209"/>
        <v>0</v>
      </c>
      <c r="AF269" s="169">
        <f t="shared" si="209"/>
        <v>0</v>
      </c>
      <c r="AG269" s="169">
        <f t="shared" si="209"/>
        <v>0</v>
      </c>
      <c r="AH269" s="169">
        <f t="shared" si="209"/>
        <v>0</v>
      </c>
      <c r="AI269" s="169">
        <f t="shared" si="209"/>
        <v>0</v>
      </c>
      <c r="AJ269" s="169">
        <f t="shared" si="209"/>
        <v>0</v>
      </c>
      <c r="AK269" s="169">
        <f t="shared" si="209"/>
        <v>0</v>
      </c>
      <c r="AL269" s="169">
        <f t="shared" si="209"/>
        <v>0</v>
      </c>
      <c r="AM269" s="169">
        <f t="shared" si="209"/>
        <v>0</v>
      </c>
      <c r="AN269" s="169">
        <f t="shared" si="210"/>
        <v>0</v>
      </c>
      <c r="AO269" s="169">
        <f t="shared" si="210"/>
        <v>0</v>
      </c>
      <c r="AP269" s="169">
        <f t="shared" si="210"/>
        <v>0</v>
      </c>
      <c r="AQ269" s="169">
        <f t="shared" si="210"/>
        <v>0</v>
      </c>
      <c r="AR269" s="169">
        <f t="shared" si="210"/>
        <v>0</v>
      </c>
      <c r="AS269" s="169">
        <f t="shared" si="210"/>
        <v>0</v>
      </c>
      <c r="AT269" s="169">
        <f t="shared" si="210"/>
        <v>0</v>
      </c>
      <c r="AU269" s="169">
        <f t="shared" si="210"/>
        <v>0</v>
      </c>
      <c r="AV269" s="169">
        <f t="shared" si="210"/>
        <v>0</v>
      </c>
      <c r="AW269" s="169">
        <f t="shared" si="210"/>
        <v>0</v>
      </c>
      <c r="AX269" s="169">
        <f t="shared" si="211"/>
        <v>0</v>
      </c>
      <c r="AY269" s="169">
        <f t="shared" si="211"/>
        <v>0</v>
      </c>
      <c r="AZ269" s="169">
        <f t="shared" si="211"/>
        <v>0</v>
      </c>
      <c r="BA269" s="169">
        <f t="shared" si="211"/>
        <v>0</v>
      </c>
      <c r="BB269" s="169">
        <f t="shared" si="211"/>
        <v>0</v>
      </c>
      <c r="BC269" s="169">
        <f t="shared" si="211"/>
        <v>0</v>
      </c>
      <c r="BD269" s="169">
        <f t="shared" si="211"/>
        <v>0</v>
      </c>
      <c r="BE269" s="169">
        <f t="shared" si="211"/>
        <v>0</v>
      </c>
      <c r="BF269" s="169">
        <f t="shared" si="211"/>
        <v>0</v>
      </c>
      <c r="BG269" s="169">
        <f t="shared" si="211"/>
        <v>0</v>
      </c>
      <c r="BH269" s="169">
        <f t="shared" si="212"/>
        <v>0</v>
      </c>
      <c r="BI269" s="169">
        <f t="shared" si="212"/>
        <v>0</v>
      </c>
      <c r="BJ269" s="169">
        <f t="shared" si="212"/>
        <v>0</v>
      </c>
      <c r="BK269" s="169">
        <f t="shared" si="212"/>
        <v>0</v>
      </c>
      <c r="BL269" s="169">
        <f t="shared" si="212"/>
        <v>0</v>
      </c>
      <c r="BM269" s="169">
        <f t="shared" si="212"/>
        <v>0</v>
      </c>
      <c r="BN269" s="169">
        <f t="shared" si="212"/>
        <v>0</v>
      </c>
      <c r="BO269" s="169">
        <f t="shared" si="212"/>
        <v>0</v>
      </c>
      <c r="BP269" s="169">
        <f t="shared" si="212"/>
        <v>0</v>
      </c>
      <c r="BQ269" s="169">
        <f t="shared" si="212"/>
        <v>0</v>
      </c>
      <c r="BR269" s="169">
        <f t="shared" si="213"/>
        <v>0</v>
      </c>
      <c r="BS269" s="169">
        <f t="shared" si="213"/>
        <v>0</v>
      </c>
      <c r="BT269" s="169">
        <f t="shared" si="213"/>
        <v>0</v>
      </c>
      <c r="BU269" s="169">
        <f t="shared" si="213"/>
        <v>0</v>
      </c>
      <c r="BV269" s="169">
        <f t="shared" si="213"/>
        <v>0</v>
      </c>
      <c r="BW269" s="169">
        <f t="shared" si="213"/>
        <v>0</v>
      </c>
      <c r="BX269" s="169">
        <f t="shared" si="213"/>
        <v>0</v>
      </c>
      <c r="BY269" s="169">
        <f t="shared" si="213"/>
        <v>0</v>
      </c>
      <c r="BZ269" s="169">
        <f t="shared" si="213"/>
        <v>0</v>
      </c>
      <c r="CA269" s="169">
        <f t="shared" si="213"/>
        <v>0</v>
      </c>
      <c r="CB269" s="169">
        <f t="shared" si="214"/>
        <v>0</v>
      </c>
      <c r="CC269" s="169">
        <f t="shared" si="214"/>
        <v>0</v>
      </c>
      <c r="CD269" s="169">
        <f t="shared" si="214"/>
        <v>0</v>
      </c>
      <c r="CE269" s="169">
        <f t="shared" si="214"/>
        <v>0</v>
      </c>
      <c r="CF269" s="169">
        <f t="shared" si="214"/>
        <v>0</v>
      </c>
      <c r="CG269" s="169">
        <f t="shared" si="214"/>
        <v>0</v>
      </c>
      <c r="CH269" s="169">
        <f t="shared" si="214"/>
        <v>0</v>
      </c>
    </row>
    <row r="270" spans="3:86" s="36" customFormat="1" outlineLevel="1" x14ac:dyDescent="0.2">
      <c r="C270" s="38"/>
      <c r="E270" s="172"/>
      <c r="F270" s="61">
        <f>Ts_First_Fin_Yr-1+ROWS(F$243:F270)</f>
        <v>2051</v>
      </c>
      <c r="G270" s="160">
        <f t="shared" si="188"/>
        <v>5</v>
      </c>
      <c r="H270" s="171">
        <f t="shared" si="189"/>
        <v>0</v>
      </c>
      <c r="I270" s="131">
        <f t="shared" si="190"/>
        <v>1E-14</v>
      </c>
      <c r="J270" s="169">
        <f t="shared" si="207"/>
        <v>0</v>
      </c>
      <c r="K270" s="169">
        <f t="shared" si="207"/>
        <v>0</v>
      </c>
      <c r="L270" s="169">
        <f t="shared" si="207"/>
        <v>0</v>
      </c>
      <c r="M270" s="169">
        <f t="shared" si="207"/>
        <v>0</v>
      </c>
      <c r="N270" s="169">
        <f t="shared" si="207"/>
        <v>0</v>
      </c>
      <c r="O270" s="169">
        <f t="shared" si="207"/>
        <v>0</v>
      </c>
      <c r="P270" s="169">
        <f t="shared" si="207"/>
        <v>0</v>
      </c>
      <c r="Q270" s="169">
        <f t="shared" si="207"/>
        <v>0</v>
      </c>
      <c r="R270" s="169">
        <f t="shared" si="207"/>
        <v>0</v>
      </c>
      <c r="S270" s="169">
        <f t="shared" si="207"/>
        <v>0</v>
      </c>
      <c r="T270" s="169">
        <f t="shared" si="208"/>
        <v>0</v>
      </c>
      <c r="U270" s="169">
        <f t="shared" si="208"/>
        <v>0</v>
      </c>
      <c r="V270" s="169">
        <f t="shared" si="208"/>
        <v>0</v>
      </c>
      <c r="W270" s="169">
        <f t="shared" si="208"/>
        <v>0</v>
      </c>
      <c r="X270" s="169">
        <f t="shared" si="208"/>
        <v>0</v>
      </c>
      <c r="Y270" s="169">
        <f t="shared" si="208"/>
        <v>0</v>
      </c>
      <c r="Z270" s="169">
        <f t="shared" si="208"/>
        <v>0</v>
      </c>
      <c r="AA270" s="169">
        <f t="shared" si="208"/>
        <v>0</v>
      </c>
      <c r="AB270" s="169">
        <f t="shared" si="208"/>
        <v>0</v>
      </c>
      <c r="AC270" s="169">
        <f t="shared" si="208"/>
        <v>0</v>
      </c>
      <c r="AD270" s="169">
        <f t="shared" si="209"/>
        <v>0</v>
      </c>
      <c r="AE270" s="169">
        <f t="shared" si="209"/>
        <v>0</v>
      </c>
      <c r="AF270" s="169">
        <f t="shared" si="209"/>
        <v>0</v>
      </c>
      <c r="AG270" s="169">
        <f t="shared" si="209"/>
        <v>0</v>
      </c>
      <c r="AH270" s="169">
        <f t="shared" si="209"/>
        <v>0</v>
      </c>
      <c r="AI270" s="169">
        <f t="shared" si="209"/>
        <v>0</v>
      </c>
      <c r="AJ270" s="169">
        <f t="shared" si="209"/>
        <v>0</v>
      </c>
      <c r="AK270" s="169">
        <f t="shared" si="209"/>
        <v>0</v>
      </c>
      <c r="AL270" s="169">
        <f t="shared" si="209"/>
        <v>0</v>
      </c>
      <c r="AM270" s="169">
        <f t="shared" si="209"/>
        <v>0</v>
      </c>
      <c r="AN270" s="169">
        <f t="shared" si="210"/>
        <v>0</v>
      </c>
      <c r="AO270" s="169">
        <f t="shared" si="210"/>
        <v>0</v>
      </c>
      <c r="AP270" s="169">
        <f t="shared" si="210"/>
        <v>0</v>
      </c>
      <c r="AQ270" s="169">
        <f t="shared" si="210"/>
        <v>0</v>
      </c>
      <c r="AR270" s="169">
        <f t="shared" si="210"/>
        <v>0</v>
      </c>
      <c r="AS270" s="169">
        <f t="shared" si="210"/>
        <v>0</v>
      </c>
      <c r="AT270" s="169">
        <f t="shared" si="210"/>
        <v>0</v>
      </c>
      <c r="AU270" s="169">
        <f t="shared" si="210"/>
        <v>0</v>
      </c>
      <c r="AV270" s="169">
        <f t="shared" si="210"/>
        <v>0</v>
      </c>
      <c r="AW270" s="169">
        <f t="shared" si="210"/>
        <v>0</v>
      </c>
      <c r="AX270" s="169">
        <f t="shared" si="211"/>
        <v>0</v>
      </c>
      <c r="AY270" s="169">
        <f t="shared" si="211"/>
        <v>0</v>
      </c>
      <c r="AZ270" s="169">
        <f t="shared" si="211"/>
        <v>0</v>
      </c>
      <c r="BA270" s="169">
        <f t="shared" si="211"/>
        <v>0</v>
      </c>
      <c r="BB270" s="169">
        <f t="shared" si="211"/>
        <v>0</v>
      </c>
      <c r="BC270" s="169">
        <f t="shared" si="211"/>
        <v>0</v>
      </c>
      <c r="BD270" s="169">
        <f t="shared" si="211"/>
        <v>0</v>
      </c>
      <c r="BE270" s="169">
        <f t="shared" si="211"/>
        <v>0</v>
      </c>
      <c r="BF270" s="169">
        <f t="shared" si="211"/>
        <v>0</v>
      </c>
      <c r="BG270" s="169">
        <f t="shared" si="211"/>
        <v>0</v>
      </c>
      <c r="BH270" s="169">
        <f t="shared" si="212"/>
        <v>0</v>
      </c>
      <c r="BI270" s="169">
        <f t="shared" si="212"/>
        <v>0</v>
      </c>
      <c r="BJ270" s="169">
        <f t="shared" si="212"/>
        <v>0</v>
      </c>
      <c r="BK270" s="169">
        <f t="shared" si="212"/>
        <v>0</v>
      </c>
      <c r="BL270" s="169">
        <f t="shared" si="212"/>
        <v>0</v>
      </c>
      <c r="BM270" s="169">
        <f t="shared" si="212"/>
        <v>0</v>
      </c>
      <c r="BN270" s="169">
        <f t="shared" si="212"/>
        <v>0</v>
      </c>
      <c r="BO270" s="169">
        <f t="shared" si="212"/>
        <v>0</v>
      </c>
      <c r="BP270" s="169">
        <f t="shared" si="212"/>
        <v>0</v>
      </c>
      <c r="BQ270" s="169">
        <f t="shared" si="212"/>
        <v>0</v>
      </c>
      <c r="BR270" s="169">
        <f t="shared" si="213"/>
        <v>0</v>
      </c>
      <c r="BS270" s="169">
        <f t="shared" si="213"/>
        <v>0</v>
      </c>
      <c r="BT270" s="169">
        <f t="shared" si="213"/>
        <v>0</v>
      </c>
      <c r="BU270" s="169">
        <f t="shared" si="213"/>
        <v>0</v>
      </c>
      <c r="BV270" s="169">
        <f t="shared" si="213"/>
        <v>0</v>
      </c>
      <c r="BW270" s="169">
        <f t="shared" si="213"/>
        <v>0</v>
      </c>
      <c r="BX270" s="169">
        <f t="shared" si="213"/>
        <v>0</v>
      </c>
      <c r="BY270" s="169">
        <f t="shared" si="213"/>
        <v>0</v>
      </c>
      <c r="BZ270" s="169">
        <f t="shared" si="213"/>
        <v>0</v>
      </c>
      <c r="CA270" s="169">
        <f t="shared" si="213"/>
        <v>0</v>
      </c>
      <c r="CB270" s="169">
        <f t="shared" si="214"/>
        <v>0</v>
      </c>
      <c r="CC270" s="169">
        <f t="shared" si="214"/>
        <v>0</v>
      </c>
      <c r="CD270" s="169">
        <f t="shared" si="214"/>
        <v>0</v>
      </c>
      <c r="CE270" s="169">
        <f t="shared" si="214"/>
        <v>0</v>
      </c>
      <c r="CF270" s="169">
        <f t="shared" si="214"/>
        <v>0</v>
      </c>
      <c r="CG270" s="169">
        <f t="shared" si="214"/>
        <v>0</v>
      </c>
      <c r="CH270" s="169">
        <f t="shared" si="214"/>
        <v>0</v>
      </c>
    </row>
    <row r="271" spans="3:86" s="36" customFormat="1" outlineLevel="1" x14ac:dyDescent="0.2">
      <c r="C271" s="38"/>
      <c r="E271" s="172"/>
      <c r="F271" s="61">
        <f>Ts_First_Fin_Yr-1+ROWS(F$243:F271)</f>
        <v>2052</v>
      </c>
      <c r="G271" s="160">
        <f t="shared" si="188"/>
        <v>5</v>
      </c>
      <c r="H271" s="171">
        <f t="shared" si="189"/>
        <v>0</v>
      </c>
      <c r="I271" s="131">
        <f t="shared" si="190"/>
        <v>1E-14</v>
      </c>
      <c r="J271" s="169">
        <f t="shared" si="207"/>
        <v>0</v>
      </c>
      <c r="K271" s="169">
        <f t="shared" si="207"/>
        <v>0</v>
      </c>
      <c r="L271" s="169">
        <f t="shared" si="207"/>
        <v>0</v>
      </c>
      <c r="M271" s="169">
        <f t="shared" si="207"/>
        <v>0</v>
      </c>
      <c r="N271" s="169">
        <f t="shared" si="207"/>
        <v>0</v>
      </c>
      <c r="O271" s="169">
        <f t="shared" si="207"/>
        <v>0</v>
      </c>
      <c r="P271" s="169">
        <f t="shared" si="207"/>
        <v>0</v>
      </c>
      <c r="Q271" s="169">
        <f t="shared" si="207"/>
        <v>0</v>
      </c>
      <c r="R271" s="169">
        <f t="shared" si="207"/>
        <v>0</v>
      </c>
      <c r="S271" s="169">
        <f t="shared" si="207"/>
        <v>0</v>
      </c>
      <c r="T271" s="169">
        <f t="shared" si="208"/>
        <v>0</v>
      </c>
      <c r="U271" s="169">
        <f t="shared" si="208"/>
        <v>0</v>
      </c>
      <c r="V271" s="169">
        <f t="shared" si="208"/>
        <v>0</v>
      </c>
      <c r="W271" s="169">
        <f t="shared" si="208"/>
        <v>0</v>
      </c>
      <c r="X271" s="169">
        <f t="shared" si="208"/>
        <v>0</v>
      </c>
      <c r="Y271" s="169">
        <f t="shared" si="208"/>
        <v>0</v>
      </c>
      <c r="Z271" s="169">
        <f t="shared" si="208"/>
        <v>0</v>
      </c>
      <c r="AA271" s="169">
        <f t="shared" si="208"/>
        <v>0</v>
      </c>
      <c r="AB271" s="169">
        <f t="shared" si="208"/>
        <v>0</v>
      </c>
      <c r="AC271" s="169">
        <f t="shared" si="208"/>
        <v>0</v>
      </c>
      <c r="AD271" s="169">
        <f t="shared" si="209"/>
        <v>0</v>
      </c>
      <c r="AE271" s="169">
        <f t="shared" si="209"/>
        <v>0</v>
      </c>
      <c r="AF271" s="169">
        <f t="shared" si="209"/>
        <v>0</v>
      </c>
      <c r="AG271" s="169">
        <f t="shared" si="209"/>
        <v>0</v>
      </c>
      <c r="AH271" s="169">
        <f t="shared" si="209"/>
        <v>0</v>
      </c>
      <c r="AI271" s="169">
        <f t="shared" si="209"/>
        <v>0</v>
      </c>
      <c r="AJ271" s="169">
        <f t="shared" si="209"/>
        <v>0</v>
      </c>
      <c r="AK271" s="169">
        <f t="shared" si="209"/>
        <v>0</v>
      </c>
      <c r="AL271" s="169">
        <f t="shared" si="209"/>
        <v>0</v>
      </c>
      <c r="AM271" s="169">
        <f t="shared" si="209"/>
        <v>0</v>
      </c>
      <c r="AN271" s="169">
        <f t="shared" si="210"/>
        <v>0</v>
      </c>
      <c r="AO271" s="169">
        <f t="shared" si="210"/>
        <v>0</v>
      </c>
      <c r="AP271" s="169">
        <f t="shared" si="210"/>
        <v>0</v>
      </c>
      <c r="AQ271" s="169">
        <f t="shared" si="210"/>
        <v>0</v>
      </c>
      <c r="AR271" s="169">
        <f t="shared" si="210"/>
        <v>0</v>
      </c>
      <c r="AS271" s="169">
        <f t="shared" si="210"/>
        <v>0</v>
      </c>
      <c r="AT271" s="169">
        <f t="shared" si="210"/>
        <v>0</v>
      </c>
      <c r="AU271" s="169">
        <f t="shared" si="210"/>
        <v>0</v>
      </c>
      <c r="AV271" s="169">
        <f t="shared" si="210"/>
        <v>0</v>
      </c>
      <c r="AW271" s="169">
        <f t="shared" si="210"/>
        <v>0</v>
      </c>
      <c r="AX271" s="169">
        <f t="shared" si="211"/>
        <v>0</v>
      </c>
      <c r="AY271" s="169">
        <f t="shared" si="211"/>
        <v>0</v>
      </c>
      <c r="AZ271" s="169">
        <f t="shared" si="211"/>
        <v>0</v>
      </c>
      <c r="BA271" s="169">
        <f t="shared" si="211"/>
        <v>0</v>
      </c>
      <c r="BB271" s="169">
        <f t="shared" si="211"/>
        <v>0</v>
      </c>
      <c r="BC271" s="169">
        <f t="shared" si="211"/>
        <v>0</v>
      </c>
      <c r="BD271" s="169">
        <f t="shared" si="211"/>
        <v>0</v>
      </c>
      <c r="BE271" s="169">
        <f t="shared" si="211"/>
        <v>0</v>
      </c>
      <c r="BF271" s="169">
        <f t="shared" si="211"/>
        <v>0</v>
      </c>
      <c r="BG271" s="169">
        <f t="shared" si="211"/>
        <v>0</v>
      </c>
      <c r="BH271" s="169">
        <f t="shared" si="212"/>
        <v>0</v>
      </c>
      <c r="BI271" s="169">
        <f t="shared" si="212"/>
        <v>0</v>
      </c>
      <c r="BJ271" s="169">
        <f t="shared" si="212"/>
        <v>0</v>
      </c>
      <c r="BK271" s="169">
        <f t="shared" si="212"/>
        <v>0</v>
      </c>
      <c r="BL271" s="169">
        <f t="shared" si="212"/>
        <v>0</v>
      </c>
      <c r="BM271" s="169">
        <f t="shared" si="212"/>
        <v>0</v>
      </c>
      <c r="BN271" s="169">
        <f t="shared" si="212"/>
        <v>0</v>
      </c>
      <c r="BO271" s="169">
        <f t="shared" si="212"/>
        <v>0</v>
      </c>
      <c r="BP271" s="169">
        <f t="shared" si="212"/>
        <v>0</v>
      </c>
      <c r="BQ271" s="169">
        <f t="shared" si="212"/>
        <v>0</v>
      </c>
      <c r="BR271" s="169">
        <f t="shared" si="213"/>
        <v>0</v>
      </c>
      <c r="BS271" s="169">
        <f t="shared" si="213"/>
        <v>0</v>
      </c>
      <c r="BT271" s="169">
        <f t="shared" si="213"/>
        <v>0</v>
      </c>
      <c r="BU271" s="169">
        <f t="shared" si="213"/>
        <v>0</v>
      </c>
      <c r="BV271" s="169">
        <f t="shared" si="213"/>
        <v>0</v>
      </c>
      <c r="BW271" s="169">
        <f t="shared" si="213"/>
        <v>0</v>
      </c>
      <c r="BX271" s="169">
        <f t="shared" si="213"/>
        <v>0</v>
      </c>
      <c r="BY271" s="169">
        <f t="shared" si="213"/>
        <v>0</v>
      </c>
      <c r="BZ271" s="169">
        <f t="shared" si="213"/>
        <v>0</v>
      </c>
      <c r="CA271" s="169">
        <f t="shared" si="213"/>
        <v>0</v>
      </c>
      <c r="CB271" s="169">
        <f t="shared" si="214"/>
        <v>0</v>
      </c>
      <c r="CC271" s="169">
        <f t="shared" si="214"/>
        <v>0</v>
      </c>
      <c r="CD271" s="169">
        <f t="shared" si="214"/>
        <v>0</v>
      </c>
      <c r="CE271" s="169">
        <f t="shared" si="214"/>
        <v>0</v>
      </c>
      <c r="CF271" s="169">
        <f t="shared" si="214"/>
        <v>0</v>
      </c>
      <c r="CG271" s="169">
        <f t="shared" si="214"/>
        <v>0</v>
      </c>
      <c r="CH271" s="169">
        <f t="shared" si="214"/>
        <v>0</v>
      </c>
    </row>
    <row r="272" spans="3:86" s="36" customFormat="1" outlineLevel="1" x14ac:dyDescent="0.2">
      <c r="C272" s="38"/>
      <c r="E272" s="172"/>
      <c r="F272" s="61">
        <f>Ts_First_Fin_Yr-1+ROWS(F$243:F272)</f>
        <v>2053</v>
      </c>
      <c r="G272" s="160">
        <f t="shared" si="188"/>
        <v>5</v>
      </c>
      <c r="H272" s="171">
        <f t="shared" si="189"/>
        <v>0</v>
      </c>
      <c r="I272" s="131">
        <f t="shared" si="190"/>
        <v>1E-14</v>
      </c>
      <c r="J272" s="169">
        <f t="shared" si="207"/>
        <v>0</v>
      </c>
      <c r="K272" s="169">
        <f t="shared" si="207"/>
        <v>0</v>
      </c>
      <c r="L272" s="169">
        <f t="shared" si="207"/>
        <v>0</v>
      </c>
      <c r="M272" s="169">
        <f t="shared" si="207"/>
        <v>0</v>
      </c>
      <c r="N272" s="169">
        <f t="shared" si="207"/>
        <v>0</v>
      </c>
      <c r="O272" s="169">
        <f t="shared" si="207"/>
        <v>0</v>
      </c>
      <c r="P272" s="169">
        <f t="shared" si="207"/>
        <v>0</v>
      </c>
      <c r="Q272" s="169">
        <f t="shared" si="207"/>
        <v>0</v>
      </c>
      <c r="R272" s="169">
        <f t="shared" si="207"/>
        <v>0</v>
      </c>
      <c r="S272" s="169">
        <f t="shared" si="207"/>
        <v>0</v>
      </c>
      <c r="T272" s="169">
        <f t="shared" si="208"/>
        <v>0</v>
      </c>
      <c r="U272" s="169">
        <f t="shared" si="208"/>
        <v>0</v>
      </c>
      <c r="V272" s="169">
        <f t="shared" si="208"/>
        <v>0</v>
      </c>
      <c r="W272" s="169">
        <f t="shared" si="208"/>
        <v>0</v>
      </c>
      <c r="X272" s="169">
        <f t="shared" si="208"/>
        <v>0</v>
      </c>
      <c r="Y272" s="169">
        <f t="shared" si="208"/>
        <v>0</v>
      </c>
      <c r="Z272" s="169">
        <f t="shared" si="208"/>
        <v>0</v>
      </c>
      <c r="AA272" s="169">
        <f t="shared" si="208"/>
        <v>0</v>
      </c>
      <c r="AB272" s="169">
        <f t="shared" si="208"/>
        <v>0</v>
      </c>
      <c r="AC272" s="169">
        <f t="shared" si="208"/>
        <v>0</v>
      </c>
      <c r="AD272" s="169">
        <f t="shared" si="209"/>
        <v>0</v>
      </c>
      <c r="AE272" s="169">
        <f t="shared" si="209"/>
        <v>0</v>
      </c>
      <c r="AF272" s="169">
        <f t="shared" si="209"/>
        <v>0</v>
      </c>
      <c r="AG272" s="169">
        <f t="shared" si="209"/>
        <v>0</v>
      </c>
      <c r="AH272" s="169">
        <f t="shared" si="209"/>
        <v>0</v>
      </c>
      <c r="AI272" s="169">
        <f t="shared" si="209"/>
        <v>0</v>
      </c>
      <c r="AJ272" s="169">
        <f t="shared" si="209"/>
        <v>0</v>
      </c>
      <c r="AK272" s="169">
        <f t="shared" si="209"/>
        <v>0</v>
      </c>
      <c r="AL272" s="169">
        <f t="shared" si="209"/>
        <v>0</v>
      </c>
      <c r="AM272" s="169">
        <f t="shared" si="209"/>
        <v>0</v>
      </c>
      <c r="AN272" s="169">
        <f t="shared" si="210"/>
        <v>0</v>
      </c>
      <c r="AO272" s="169">
        <f t="shared" si="210"/>
        <v>0</v>
      </c>
      <c r="AP272" s="169">
        <f t="shared" si="210"/>
        <v>0</v>
      </c>
      <c r="AQ272" s="169">
        <f t="shared" si="210"/>
        <v>0</v>
      </c>
      <c r="AR272" s="169">
        <f t="shared" si="210"/>
        <v>0</v>
      </c>
      <c r="AS272" s="169">
        <f t="shared" si="210"/>
        <v>0</v>
      </c>
      <c r="AT272" s="169">
        <f t="shared" si="210"/>
        <v>0</v>
      </c>
      <c r="AU272" s="169">
        <f t="shared" si="210"/>
        <v>0</v>
      </c>
      <c r="AV272" s="169">
        <f t="shared" si="210"/>
        <v>0</v>
      </c>
      <c r="AW272" s="169">
        <f t="shared" si="210"/>
        <v>0</v>
      </c>
      <c r="AX272" s="169">
        <f t="shared" si="211"/>
        <v>0</v>
      </c>
      <c r="AY272" s="169">
        <f t="shared" si="211"/>
        <v>0</v>
      </c>
      <c r="AZ272" s="169">
        <f t="shared" si="211"/>
        <v>0</v>
      </c>
      <c r="BA272" s="169">
        <f t="shared" si="211"/>
        <v>0</v>
      </c>
      <c r="BB272" s="169">
        <f t="shared" si="211"/>
        <v>0</v>
      </c>
      <c r="BC272" s="169">
        <f t="shared" si="211"/>
        <v>0</v>
      </c>
      <c r="BD272" s="169">
        <f t="shared" si="211"/>
        <v>0</v>
      </c>
      <c r="BE272" s="169">
        <f t="shared" si="211"/>
        <v>0</v>
      </c>
      <c r="BF272" s="169">
        <f t="shared" si="211"/>
        <v>0</v>
      </c>
      <c r="BG272" s="169">
        <f t="shared" si="211"/>
        <v>0</v>
      </c>
      <c r="BH272" s="169">
        <f t="shared" si="212"/>
        <v>0</v>
      </c>
      <c r="BI272" s="169">
        <f t="shared" si="212"/>
        <v>0</v>
      </c>
      <c r="BJ272" s="169">
        <f t="shared" si="212"/>
        <v>0</v>
      </c>
      <c r="BK272" s="169">
        <f t="shared" si="212"/>
        <v>0</v>
      </c>
      <c r="BL272" s="169">
        <f t="shared" si="212"/>
        <v>0</v>
      </c>
      <c r="BM272" s="169">
        <f t="shared" si="212"/>
        <v>0</v>
      </c>
      <c r="BN272" s="169">
        <f t="shared" si="212"/>
        <v>0</v>
      </c>
      <c r="BO272" s="169">
        <f t="shared" si="212"/>
        <v>0</v>
      </c>
      <c r="BP272" s="169">
        <f t="shared" si="212"/>
        <v>0</v>
      </c>
      <c r="BQ272" s="169">
        <f t="shared" si="212"/>
        <v>0</v>
      </c>
      <c r="BR272" s="169">
        <f t="shared" si="213"/>
        <v>0</v>
      </c>
      <c r="BS272" s="169">
        <f t="shared" si="213"/>
        <v>0</v>
      </c>
      <c r="BT272" s="169">
        <f t="shared" si="213"/>
        <v>0</v>
      </c>
      <c r="BU272" s="169">
        <f t="shared" si="213"/>
        <v>0</v>
      </c>
      <c r="BV272" s="169">
        <f t="shared" si="213"/>
        <v>0</v>
      </c>
      <c r="BW272" s="169">
        <f t="shared" si="213"/>
        <v>0</v>
      </c>
      <c r="BX272" s="169">
        <f t="shared" si="213"/>
        <v>0</v>
      </c>
      <c r="BY272" s="169">
        <f t="shared" si="213"/>
        <v>0</v>
      </c>
      <c r="BZ272" s="169">
        <f t="shared" si="213"/>
        <v>0</v>
      </c>
      <c r="CA272" s="169">
        <f t="shared" si="213"/>
        <v>0</v>
      </c>
      <c r="CB272" s="169">
        <f t="shared" si="214"/>
        <v>0</v>
      </c>
      <c r="CC272" s="169">
        <f t="shared" si="214"/>
        <v>0</v>
      </c>
      <c r="CD272" s="169">
        <f t="shared" si="214"/>
        <v>0</v>
      </c>
      <c r="CE272" s="169">
        <f t="shared" si="214"/>
        <v>0</v>
      </c>
      <c r="CF272" s="169">
        <f t="shared" si="214"/>
        <v>0</v>
      </c>
      <c r="CG272" s="169">
        <f t="shared" si="214"/>
        <v>0</v>
      </c>
      <c r="CH272" s="169">
        <f t="shared" si="214"/>
        <v>0</v>
      </c>
    </row>
    <row r="273" spans="3:86" s="36" customFormat="1" outlineLevel="1" x14ac:dyDescent="0.2">
      <c r="C273" s="38"/>
      <c r="E273" s="172"/>
      <c r="F273" s="61">
        <f>Ts_First_Fin_Yr-1+ROWS(F$243:F273)</f>
        <v>2054</v>
      </c>
      <c r="G273" s="160">
        <f t="shared" si="188"/>
        <v>5</v>
      </c>
      <c r="H273" s="171">
        <f t="shared" si="189"/>
        <v>0</v>
      </c>
      <c r="I273" s="131">
        <f t="shared" si="190"/>
        <v>1E-14</v>
      </c>
      <c r="J273" s="169">
        <f t="shared" ref="J273:S282" si="215">IF($F273&gt;=J$9,0,IF(J$9&lt;=($F273+$G273),(1-$I273)^(J$9-$F273-1)*$I273/(1-(1-$I273)^$G273),0)*$H273)</f>
        <v>0</v>
      </c>
      <c r="K273" s="169">
        <f t="shared" si="215"/>
        <v>0</v>
      </c>
      <c r="L273" s="169">
        <f t="shared" si="215"/>
        <v>0</v>
      </c>
      <c r="M273" s="169">
        <f t="shared" si="215"/>
        <v>0</v>
      </c>
      <c r="N273" s="169">
        <f t="shared" si="215"/>
        <v>0</v>
      </c>
      <c r="O273" s="169">
        <f t="shared" si="215"/>
        <v>0</v>
      </c>
      <c r="P273" s="169">
        <f t="shared" si="215"/>
        <v>0</v>
      </c>
      <c r="Q273" s="169">
        <f t="shared" si="215"/>
        <v>0</v>
      </c>
      <c r="R273" s="169">
        <f t="shared" si="215"/>
        <v>0</v>
      </c>
      <c r="S273" s="169">
        <f t="shared" si="215"/>
        <v>0</v>
      </c>
      <c r="T273" s="169">
        <f t="shared" ref="T273:AC282" si="216">IF($F273&gt;=T$9,0,IF(T$9&lt;=($F273+$G273),(1-$I273)^(T$9-$F273-1)*$I273/(1-(1-$I273)^$G273),0)*$H273)</f>
        <v>0</v>
      </c>
      <c r="U273" s="169">
        <f t="shared" si="216"/>
        <v>0</v>
      </c>
      <c r="V273" s="169">
        <f t="shared" si="216"/>
        <v>0</v>
      </c>
      <c r="W273" s="169">
        <f t="shared" si="216"/>
        <v>0</v>
      </c>
      <c r="X273" s="169">
        <f t="shared" si="216"/>
        <v>0</v>
      </c>
      <c r="Y273" s="169">
        <f t="shared" si="216"/>
        <v>0</v>
      </c>
      <c r="Z273" s="169">
        <f t="shared" si="216"/>
        <v>0</v>
      </c>
      <c r="AA273" s="169">
        <f t="shared" si="216"/>
        <v>0</v>
      </c>
      <c r="AB273" s="169">
        <f t="shared" si="216"/>
        <v>0</v>
      </c>
      <c r="AC273" s="169">
        <f t="shared" si="216"/>
        <v>0</v>
      </c>
      <c r="AD273" s="169">
        <f t="shared" ref="AD273:AM282" si="217">IF($F273&gt;=AD$9,0,IF(AD$9&lt;=($F273+$G273),(1-$I273)^(AD$9-$F273-1)*$I273/(1-(1-$I273)^$G273),0)*$H273)</f>
        <v>0</v>
      </c>
      <c r="AE273" s="169">
        <f t="shared" si="217"/>
        <v>0</v>
      </c>
      <c r="AF273" s="169">
        <f t="shared" si="217"/>
        <v>0</v>
      </c>
      <c r="AG273" s="169">
        <f t="shared" si="217"/>
        <v>0</v>
      </c>
      <c r="AH273" s="169">
        <f t="shared" si="217"/>
        <v>0</v>
      </c>
      <c r="AI273" s="169">
        <f t="shared" si="217"/>
        <v>0</v>
      </c>
      <c r="AJ273" s="169">
        <f t="shared" si="217"/>
        <v>0</v>
      </c>
      <c r="AK273" s="169">
        <f t="shared" si="217"/>
        <v>0</v>
      </c>
      <c r="AL273" s="169">
        <f t="shared" si="217"/>
        <v>0</v>
      </c>
      <c r="AM273" s="169">
        <f t="shared" si="217"/>
        <v>0</v>
      </c>
      <c r="AN273" s="169">
        <f t="shared" ref="AN273:AW282" si="218">IF($F273&gt;=AN$9,0,IF(AN$9&lt;=($F273+$G273),(1-$I273)^(AN$9-$F273-1)*$I273/(1-(1-$I273)^$G273),0)*$H273)</f>
        <v>0</v>
      </c>
      <c r="AO273" s="169">
        <f t="shared" si="218"/>
        <v>0</v>
      </c>
      <c r="AP273" s="169">
        <f t="shared" si="218"/>
        <v>0</v>
      </c>
      <c r="AQ273" s="169">
        <f t="shared" si="218"/>
        <v>0</v>
      </c>
      <c r="AR273" s="169">
        <f t="shared" si="218"/>
        <v>0</v>
      </c>
      <c r="AS273" s="169">
        <f t="shared" si="218"/>
        <v>0</v>
      </c>
      <c r="AT273" s="169">
        <f t="shared" si="218"/>
        <v>0</v>
      </c>
      <c r="AU273" s="169">
        <f t="shared" si="218"/>
        <v>0</v>
      </c>
      <c r="AV273" s="169">
        <f t="shared" si="218"/>
        <v>0</v>
      </c>
      <c r="AW273" s="169">
        <f t="shared" si="218"/>
        <v>0</v>
      </c>
      <c r="AX273" s="169">
        <f t="shared" ref="AX273:BG282" si="219">IF($F273&gt;=AX$9,0,IF(AX$9&lt;=($F273+$G273),(1-$I273)^(AX$9-$F273-1)*$I273/(1-(1-$I273)^$G273),0)*$H273)</f>
        <v>0</v>
      </c>
      <c r="AY273" s="169">
        <f t="shared" si="219"/>
        <v>0</v>
      </c>
      <c r="AZ273" s="169">
        <f t="shared" si="219"/>
        <v>0</v>
      </c>
      <c r="BA273" s="169">
        <f t="shared" si="219"/>
        <v>0</v>
      </c>
      <c r="BB273" s="169">
        <f t="shared" si="219"/>
        <v>0</v>
      </c>
      <c r="BC273" s="169">
        <f t="shared" si="219"/>
        <v>0</v>
      </c>
      <c r="BD273" s="169">
        <f t="shared" si="219"/>
        <v>0</v>
      </c>
      <c r="BE273" s="169">
        <f t="shared" si="219"/>
        <v>0</v>
      </c>
      <c r="BF273" s="169">
        <f t="shared" si="219"/>
        <v>0</v>
      </c>
      <c r="BG273" s="169">
        <f t="shared" si="219"/>
        <v>0</v>
      </c>
      <c r="BH273" s="169">
        <f t="shared" ref="BH273:BQ282" si="220">IF($F273&gt;=BH$9,0,IF(BH$9&lt;=($F273+$G273),(1-$I273)^(BH$9-$F273-1)*$I273/(1-(1-$I273)^$G273),0)*$H273)</f>
        <v>0</v>
      </c>
      <c r="BI273" s="169">
        <f t="shared" si="220"/>
        <v>0</v>
      </c>
      <c r="BJ273" s="169">
        <f t="shared" si="220"/>
        <v>0</v>
      </c>
      <c r="BK273" s="169">
        <f t="shared" si="220"/>
        <v>0</v>
      </c>
      <c r="BL273" s="169">
        <f t="shared" si="220"/>
        <v>0</v>
      </c>
      <c r="BM273" s="169">
        <f t="shared" si="220"/>
        <v>0</v>
      </c>
      <c r="BN273" s="169">
        <f t="shared" si="220"/>
        <v>0</v>
      </c>
      <c r="BO273" s="169">
        <f t="shared" si="220"/>
        <v>0</v>
      </c>
      <c r="BP273" s="169">
        <f t="shared" si="220"/>
        <v>0</v>
      </c>
      <c r="BQ273" s="169">
        <f t="shared" si="220"/>
        <v>0</v>
      </c>
      <c r="BR273" s="169">
        <f t="shared" ref="BR273:CA282" si="221">IF($F273&gt;=BR$9,0,IF(BR$9&lt;=($F273+$G273),(1-$I273)^(BR$9-$F273-1)*$I273/(1-(1-$I273)^$G273),0)*$H273)</f>
        <v>0</v>
      </c>
      <c r="BS273" s="169">
        <f t="shared" si="221"/>
        <v>0</v>
      </c>
      <c r="BT273" s="169">
        <f t="shared" si="221"/>
        <v>0</v>
      </c>
      <c r="BU273" s="169">
        <f t="shared" si="221"/>
        <v>0</v>
      </c>
      <c r="BV273" s="169">
        <f t="shared" si="221"/>
        <v>0</v>
      </c>
      <c r="BW273" s="169">
        <f t="shared" si="221"/>
        <v>0</v>
      </c>
      <c r="BX273" s="169">
        <f t="shared" si="221"/>
        <v>0</v>
      </c>
      <c r="BY273" s="169">
        <f t="shared" si="221"/>
        <v>0</v>
      </c>
      <c r="BZ273" s="169">
        <f t="shared" si="221"/>
        <v>0</v>
      </c>
      <c r="CA273" s="169">
        <f t="shared" si="221"/>
        <v>0</v>
      </c>
      <c r="CB273" s="169">
        <f t="shared" ref="CB273:CH282" si="222">IF($F273&gt;=CB$9,0,IF(CB$9&lt;=($F273+$G273),(1-$I273)^(CB$9-$F273-1)*$I273/(1-(1-$I273)^$G273),0)*$H273)</f>
        <v>0</v>
      </c>
      <c r="CC273" s="169">
        <f t="shared" si="222"/>
        <v>0</v>
      </c>
      <c r="CD273" s="169">
        <f t="shared" si="222"/>
        <v>0</v>
      </c>
      <c r="CE273" s="169">
        <f t="shared" si="222"/>
        <v>0</v>
      </c>
      <c r="CF273" s="169">
        <f t="shared" si="222"/>
        <v>0</v>
      </c>
      <c r="CG273" s="169">
        <f t="shared" si="222"/>
        <v>0</v>
      </c>
      <c r="CH273" s="169">
        <f t="shared" si="222"/>
        <v>0</v>
      </c>
    </row>
    <row r="274" spans="3:86" s="36" customFormat="1" outlineLevel="1" x14ac:dyDescent="0.2">
      <c r="C274" s="38"/>
      <c r="E274" s="172"/>
      <c r="F274" s="61">
        <f>Ts_First_Fin_Yr-1+ROWS(F$243:F274)</f>
        <v>2055</v>
      </c>
      <c r="G274" s="160">
        <f t="shared" si="188"/>
        <v>5</v>
      </c>
      <c r="H274" s="171">
        <f t="shared" si="189"/>
        <v>0</v>
      </c>
      <c r="I274" s="131">
        <f t="shared" si="190"/>
        <v>1E-14</v>
      </c>
      <c r="J274" s="169">
        <f t="shared" si="215"/>
        <v>0</v>
      </c>
      <c r="K274" s="169">
        <f t="shared" si="215"/>
        <v>0</v>
      </c>
      <c r="L274" s="169">
        <f t="shared" si="215"/>
        <v>0</v>
      </c>
      <c r="M274" s="169">
        <f t="shared" si="215"/>
        <v>0</v>
      </c>
      <c r="N274" s="169">
        <f t="shared" si="215"/>
        <v>0</v>
      </c>
      <c r="O274" s="169">
        <f t="shared" si="215"/>
        <v>0</v>
      </c>
      <c r="P274" s="169">
        <f t="shared" si="215"/>
        <v>0</v>
      </c>
      <c r="Q274" s="169">
        <f t="shared" si="215"/>
        <v>0</v>
      </c>
      <c r="R274" s="169">
        <f t="shared" si="215"/>
        <v>0</v>
      </c>
      <c r="S274" s="169">
        <f t="shared" si="215"/>
        <v>0</v>
      </c>
      <c r="T274" s="169">
        <f t="shared" si="216"/>
        <v>0</v>
      </c>
      <c r="U274" s="169">
        <f t="shared" si="216"/>
        <v>0</v>
      </c>
      <c r="V274" s="169">
        <f t="shared" si="216"/>
        <v>0</v>
      </c>
      <c r="W274" s="169">
        <f t="shared" si="216"/>
        <v>0</v>
      </c>
      <c r="X274" s="169">
        <f t="shared" si="216"/>
        <v>0</v>
      </c>
      <c r="Y274" s="169">
        <f t="shared" si="216"/>
        <v>0</v>
      </c>
      <c r="Z274" s="169">
        <f t="shared" si="216"/>
        <v>0</v>
      </c>
      <c r="AA274" s="169">
        <f t="shared" si="216"/>
        <v>0</v>
      </c>
      <c r="AB274" s="169">
        <f t="shared" si="216"/>
        <v>0</v>
      </c>
      <c r="AC274" s="169">
        <f t="shared" si="216"/>
        <v>0</v>
      </c>
      <c r="AD274" s="169">
        <f t="shared" si="217"/>
        <v>0</v>
      </c>
      <c r="AE274" s="169">
        <f t="shared" si="217"/>
        <v>0</v>
      </c>
      <c r="AF274" s="169">
        <f t="shared" si="217"/>
        <v>0</v>
      </c>
      <c r="AG274" s="169">
        <f t="shared" si="217"/>
        <v>0</v>
      </c>
      <c r="AH274" s="169">
        <f t="shared" si="217"/>
        <v>0</v>
      </c>
      <c r="AI274" s="169">
        <f t="shared" si="217"/>
        <v>0</v>
      </c>
      <c r="AJ274" s="169">
        <f t="shared" si="217"/>
        <v>0</v>
      </c>
      <c r="AK274" s="169">
        <f t="shared" si="217"/>
        <v>0</v>
      </c>
      <c r="AL274" s="169">
        <f t="shared" si="217"/>
        <v>0</v>
      </c>
      <c r="AM274" s="169">
        <f t="shared" si="217"/>
        <v>0</v>
      </c>
      <c r="AN274" s="169">
        <f t="shared" si="218"/>
        <v>0</v>
      </c>
      <c r="AO274" s="169">
        <f t="shared" si="218"/>
        <v>0</v>
      </c>
      <c r="AP274" s="169">
        <f t="shared" si="218"/>
        <v>0</v>
      </c>
      <c r="AQ274" s="169">
        <f t="shared" si="218"/>
        <v>0</v>
      </c>
      <c r="AR274" s="169">
        <f t="shared" si="218"/>
        <v>0</v>
      </c>
      <c r="AS274" s="169">
        <f t="shared" si="218"/>
        <v>0</v>
      </c>
      <c r="AT274" s="169">
        <f t="shared" si="218"/>
        <v>0</v>
      </c>
      <c r="AU274" s="169">
        <f t="shared" si="218"/>
        <v>0</v>
      </c>
      <c r="AV274" s="169">
        <f t="shared" si="218"/>
        <v>0</v>
      </c>
      <c r="AW274" s="169">
        <f t="shared" si="218"/>
        <v>0</v>
      </c>
      <c r="AX274" s="169">
        <f t="shared" si="219"/>
        <v>0</v>
      </c>
      <c r="AY274" s="169">
        <f t="shared" si="219"/>
        <v>0</v>
      </c>
      <c r="AZ274" s="169">
        <f t="shared" si="219"/>
        <v>0</v>
      </c>
      <c r="BA274" s="169">
        <f t="shared" si="219"/>
        <v>0</v>
      </c>
      <c r="BB274" s="169">
        <f t="shared" si="219"/>
        <v>0</v>
      </c>
      <c r="BC274" s="169">
        <f t="shared" si="219"/>
        <v>0</v>
      </c>
      <c r="BD274" s="169">
        <f t="shared" si="219"/>
        <v>0</v>
      </c>
      <c r="BE274" s="169">
        <f t="shared" si="219"/>
        <v>0</v>
      </c>
      <c r="BF274" s="169">
        <f t="shared" si="219"/>
        <v>0</v>
      </c>
      <c r="BG274" s="169">
        <f t="shared" si="219"/>
        <v>0</v>
      </c>
      <c r="BH274" s="169">
        <f t="shared" si="220"/>
        <v>0</v>
      </c>
      <c r="BI274" s="169">
        <f t="shared" si="220"/>
        <v>0</v>
      </c>
      <c r="BJ274" s="169">
        <f t="shared" si="220"/>
        <v>0</v>
      </c>
      <c r="BK274" s="169">
        <f t="shared" si="220"/>
        <v>0</v>
      </c>
      <c r="BL274" s="169">
        <f t="shared" si="220"/>
        <v>0</v>
      </c>
      <c r="BM274" s="169">
        <f t="shared" si="220"/>
        <v>0</v>
      </c>
      <c r="BN274" s="169">
        <f t="shared" si="220"/>
        <v>0</v>
      </c>
      <c r="BO274" s="169">
        <f t="shared" si="220"/>
        <v>0</v>
      </c>
      <c r="BP274" s="169">
        <f t="shared" si="220"/>
        <v>0</v>
      </c>
      <c r="BQ274" s="169">
        <f t="shared" si="220"/>
        <v>0</v>
      </c>
      <c r="BR274" s="169">
        <f t="shared" si="221"/>
        <v>0</v>
      </c>
      <c r="BS274" s="169">
        <f t="shared" si="221"/>
        <v>0</v>
      </c>
      <c r="BT274" s="169">
        <f t="shared" si="221"/>
        <v>0</v>
      </c>
      <c r="BU274" s="169">
        <f t="shared" si="221"/>
        <v>0</v>
      </c>
      <c r="BV274" s="169">
        <f t="shared" si="221"/>
        <v>0</v>
      </c>
      <c r="BW274" s="169">
        <f t="shared" si="221"/>
        <v>0</v>
      </c>
      <c r="BX274" s="169">
        <f t="shared" si="221"/>
        <v>0</v>
      </c>
      <c r="BY274" s="169">
        <f t="shared" si="221"/>
        <v>0</v>
      </c>
      <c r="BZ274" s="169">
        <f t="shared" si="221"/>
        <v>0</v>
      </c>
      <c r="CA274" s="169">
        <f t="shared" si="221"/>
        <v>0</v>
      </c>
      <c r="CB274" s="169">
        <f t="shared" si="222"/>
        <v>0</v>
      </c>
      <c r="CC274" s="169">
        <f t="shared" si="222"/>
        <v>0</v>
      </c>
      <c r="CD274" s="169">
        <f t="shared" si="222"/>
        <v>0</v>
      </c>
      <c r="CE274" s="169">
        <f t="shared" si="222"/>
        <v>0</v>
      </c>
      <c r="CF274" s="169">
        <f t="shared" si="222"/>
        <v>0</v>
      </c>
      <c r="CG274" s="169">
        <f t="shared" si="222"/>
        <v>0</v>
      </c>
      <c r="CH274" s="169">
        <f t="shared" si="222"/>
        <v>0</v>
      </c>
    </row>
    <row r="275" spans="3:86" s="36" customFormat="1" outlineLevel="1" x14ac:dyDescent="0.2">
      <c r="C275" s="38"/>
      <c r="E275" s="172"/>
      <c r="F275" s="61">
        <f>Ts_First_Fin_Yr-1+ROWS(F$243:F275)</f>
        <v>2056</v>
      </c>
      <c r="G275" s="160">
        <f t="shared" ref="G275:G306" si="223">IF(OR(AND(F275&lt;=Ts_Last_Yr_Current_Fcast,IF(G$236=G$238,G$236)),AND(F275&gt;Ts_Last_Yr_Current_Fcast,IF(G$236=G$239,G$236))),G$235-F275+1,$G$229)</f>
        <v>5</v>
      </c>
      <c r="H275" s="171">
        <f t="shared" ref="H275:H306" si="224">INDEX($J$227:$CH$227,MATCH($F275,$J$9:$CH$9,0))</f>
        <v>0</v>
      </c>
      <c r="I275" s="131">
        <f t="shared" ref="I275:I306" si="225">IF(F275&lt;=Ts_Last_Yr_Current_Fcast,$G$233,$G$234)*$G$231*$G$230+Ts_Min_Shape_Factor</f>
        <v>1E-14</v>
      </c>
      <c r="J275" s="169">
        <f t="shared" si="215"/>
        <v>0</v>
      </c>
      <c r="K275" s="169">
        <f t="shared" si="215"/>
        <v>0</v>
      </c>
      <c r="L275" s="169">
        <f t="shared" si="215"/>
        <v>0</v>
      </c>
      <c r="M275" s="169">
        <f t="shared" si="215"/>
        <v>0</v>
      </c>
      <c r="N275" s="169">
        <f t="shared" si="215"/>
        <v>0</v>
      </c>
      <c r="O275" s="169">
        <f t="shared" si="215"/>
        <v>0</v>
      </c>
      <c r="P275" s="169">
        <f t="shared" si="215"/>
        <v>0</v>
      </c>
      <c r="Q275" s="169">
        <f t="shared" si="215"/>
        <v>0</v>
      </c>
      <c r="R275" s="169">
        <f t="shared" si="215"/>
        <v>0</v>
      </c>
      <c r="S275" s="169">
        <f t="shared" si="215"/>
        <v>0</v>
      </c>
      <c r="T275" s="169">
        <f t="shared" si="216"/>
        <v>0</v>
      </c>
      <c r="U275" s="169">
        <f t="shared" si="216"/>
        <v>0</v>
      </c>
      <c r="V275" s="169">
        <f t="shared" si="216"/>
        <v>0</v>
      </c>
      <c r="W275" s="169">
        <f t="shared" si="216"/>
        <v>0</v>
      </c>
      <c r="X275" s="169">
        <f t="shared" si="216"/>
        <v>0</v>
      </c>
      <c r="Y275" s="169">
        <f t="shared" si="216"/>
        <v>0</v>
      </c>
      <c r="Z275" s="169">
        <f t="shared" si="216"/>
        <v>0</v>
      </c>
      <c r="AA275" s="169">
        <f t="shared" si="216"/>
        <v>0</v>
      </c>
      <c r="AB275" s="169">
        <f t="shared" si="216"/>
        <v>0</v>
      </c>
      <c r="AC275" s="169">
        <f t="shared" si="216"/>
        <v>0</v>
      </c>
      <c r="AD275" s="169">
        <f t="shared" si="217"/>
        <v>0</v>
      </c>
      <c r="AE275" s="169">
        <f t="shared" si="217"/>
        <v>0</v>
      </c>
      <c r="AF275" s="169">
        <f t="shared" si="217"/>
        <v>0</v>
      </c>
      <c r="AG275" s="169">
        <f t="shared" si="217"/>
        <v>0</v>
      </c>
      <c r="AH275" s="169">
        <f t="shared" si="217"/>
        <v>0</v>
      </c>
      <c r="AI275" s="169">
        <f t="shared" si="217"/>
        <v>0</v>
      </c>
      <c r="AJ275" s="169">
        <f t="shared" si="217"/>
        <v>0</v>
      </c>
      <c r="AK275" s="169">
        <f t="shared" si="217"/>
        <v>0</v>
      </c>
      <c r="AL275" s="169">
        <f t="shared" si="217"/>
        <v>0</v>
      </c>
      <c r="AM275" s="169">
        <f t="shared" si="217"/>
        <v>0</v>
      </c>
      <c r="AN275" s="169">
        <f t="shared" si="218"/>
        <v>0</v>
      </c>
      <c r="AO275" s="169">
        <f t="shared" si="218"/>
        <v>0</v>
      </c>
      <c r="AP275" s="169">
        <f t="shared" si="218"/>
        <v>0</v>
      </c>
      <c r="AQ275" s="169">
        <f t="shared" si="218"/>
        <v>0</v>
      </c>
      <c r="AR275" s="169">
        <f t="shared" si="218"/>
        <v>0</v>
      </c>
      <c r="AS275" s="169">
        <f t="shared" si="218"/>
        <v>0</v>
      </c>
      <c r="AT275" s="169">
        <f t="shared" si="218"/>
        <v>0</v>
      </c>
      <c r="AU275" s="169">
        <f t="shared" si="218"/>
        <v>0</v>
      </c>
      <c r="AV275" s="169">
        <f t="shared" si="218"/>
        <v>0</v>
      </c>
      <c r="AW275" s="169">
        <f t="shared" si="218"/>
        <v>0</v>
      </c>
      <c r="AX275" s="169">
        <f t="shared" si="219"/>
        <v>0</v>
      </c>
      <c r="AY275" s="169">
        <f t="shared" si="219"/>
        <v>0</v>
      </c>
      <c r="AZ275" s="169">
        <f t="shared" si="219"/>
        <v>0</v>
      </c>
      <c r="BA275" s="169">
        <f t="shared" si="219"/>
        <v>0</v>
      </c>
      <c r="BB275" s="169">
        <f t="shared" si="219"/>
        <v>0</v>
      </c>
      <c r="BC275" s="169">
        <f t="shared" si="219"/>
        <v>0</v>
      </c>
      <c r="BD275" s="169">
        <f t="shared" si="219"/>
        <v>0</v>
      </c>
      <c r="BE275" s="169">
        <f t="shared" si="219"/>
        <v>0</v>
      </c>
      <c r="BF275" s="169">
        <f t="shared" si="219"/>
        <v>0</v>
      </c>
      <c r="BG275" s="169">
        <f t="shared" si="219"/>
        <v>0</v>
      </c>
      <c r="BH275" s="169">
        <f t="shared" si="220"/>
        <v>0</v>
      </c>
      <c r="BI275" s="169">
        <f t="shared" si="220"/>
        <v>0</v>
      </c>
      <c r="BJ275" s="169">
        <f t="shared" si="220"/>
        <v>0</v>
      </c>
      <c r="BK275" s="169">
        <f t="shared" si="220"/>
        <v>0</v>
      </c>
      <c r="BL275" s="169">
        <f t="shared" si="220"/>
        <v>0</v>
      </c>
      <c r="BM275" s="169">
        <f t="shared" si="220"/>
        <v>0</v>
      </c>
      <c r="BN275" s="169">
        <f t="shared" si="220"/>
        <v>0</v>
      </c>
      <c r="BO275" s="169">
        <f t="shared" si="220"/>
        <v>0</v>
      </c>
      <c r="BP275" s="169">
        <f t="shared" si="220"/>
        <v>0</v>
      </c>
      <c r="BQ275" s="169">
        <f t="shared" si="220"/>
        <v>0</v>
      </c>
      <c r="BR275" s="169">
        <f t="shared" si="221"/>
        <v>0</v>
      </c>
      <c r="BS275" s="169">
        <f t="shared" si="221"/>
        <v>0</v>
      </c>
      <c r="BT275" s="169">
        <f t="shared" si="221"/>
        <v>0</v>
      </c>
      <c r="BU275" s="169">
        <f t="shared" si="221"/>
        <v>0</v>
      </c>
      <c r="BV275" s="169">
        <f t="shared" si="221"/>
        <v>0</v>
      </c>
      <c r="BW275" s="169">
        <f t="shared" si="221"/>
        <v>0</v>
      </c>
      <c r="BX275" s="169">
        <f t="shared" si="221"/>
        <v>0</v>
      </c>
      <c r="BY275" s="169">
        <f t="shared" si="221"/>
        <v>0</v>
      </c>
      <c r="BZ275" s="169">
        <f t="shared" si="221"/>
        <v>0</v>
      </c>
      <c r="CA275" s="169">
        <f t="shared" si="221"/>
        <v>0</v>
      </c>
      <c r="CB275" s="169">
        <f t="shared" si="222"/>
        <v>0</v>
      </c>
      <c r="CC275" s="169">
        <f t="shared" si="222"/>
        <v>0</v>
      </c>
      <c r="CD275" s="169">
        <f t="shared" si="222"/>
        <v>0</v>
      </c>
      <c r="CE275" s="169">
        <f t="shared" si="222"/>
        <v>0</v>
      </c>
      <c r="CF275" s="169">
        <f t="shared" si="222"/>
        <v>0</v>
      </c>
      <c r="CG275" s="169">
        <f t="shared" si="222"/>
        <v>0</v>
      </c>
      <c r="CH275" s="169">
        <f t="shared" si="222"/>
        <v>0</v>
      </c>
    </row>
    <row r="276" spans="3:86" s="36" customFormat="1" outlineLevel="1" x14ac:dyDescent="0.2">
      <c r="C276" s="38"/>
      <c r="E276" s="172"/>
      <c r="F276" s="61">
        <f>Ts_First_Fin_Yr-1+ROWS(F$243:F276)</f>
        <v>2057</v>
      </c>
      <c r="G276" s="160">
        <f t="shared" si="223"/>
        <v>5</v>
      </c>
      <c r="H276" s="171">
        <f t="shared" si="224"/>
        <v>0</v>
      </c>
      <c r="I276" s="131">
        <f t="shared" si="225"/>
        <v>1E-14</v>
      </c>
      <c r="J276" s="169">
        <f t="shared" si="215"/>
        <v>0</v>
      </c>
      <c r="K276" s="169">
        <f t="shared" si="215"/>
        <v>0</v>
      </c>
      <c r="L276" s="169">
        <f t="shared" si="215"/>
        <v>0</v>
      </c>
      <c r="M276" s="169">
        <f t="shared" si="215"/>
        <v>0</v>
      </c>
      <c r="N276" s="169">
        <f t="shared" si="215"/>
        <v>0</v>
      </c>
      <c r="O276" s="169">
        <f t="shared" si="215"/>
        <v>0</v>
      </c>
      <c r="P276" s="169">
        <f t="shared" si="215"/>
        <v>0</v>
      </c>
      <c r="Q276" s="169">
        <f t="shared" si="215"/>
        <v>0</v>
      </c>
      <c r="R276" s="169">
        <f t="shared" si="215"/>
        <v>0</v>
      </c>
      <c r="S276" s="169">
        <f t="shared" si="215"/>
        <v>0</v>
      </c>
      <c r="T276" s="169">
        <f t="shared" si="216"/>
        <v>0</v>
      </c>
      <c r="U276" s="169">
        <f t="shared" si="216"/>
        <v>0</v>
      </c>
      <c r="V276" s="169">
        <f t="shared" si="216"/>
        <v>0</v>
      </c>
      <c r="W276" s="169">
        <f t="shared" si="216"/>
        <v>0</v>
      </c>
      <c r="X276" s="169">
        <f t="shared" si="216"/>
        <v>0</v>
      </c>
      <c r="Y276" s="169">
        <f t="shared" si="216"/>
        <v>0</v>
      </c>
      <c r="Z276" s="169">
        <f t="shared" si="216"/>
        <v>0</v>
      </c>
      <c r="AA276" s="169">
        <f t="shared" si="216"/>
        <v>0</v>
      </c>
      <c r="AB276" s="169">
        <f t="shared" si="216"/>
        <v>0</v>
      </c>
      <c r="AC276" s="169">
        <f t="shared" si="216"/>
        <v>0</v>
      </c>
      <c r="AD276" s="169">
        <f t="shared" si="217"/>
        <v>0</v>
      </c>
      <c r="AE276" s="169">
        <f t="shared" si="217"/>
        <v>0</v>
      </c>
      <c r="AF276" s="169">
        <f t="shared" si="217"/>
        <v>0</v>
      </c>
      <c r="AG276" s="169">
        <f t="shared" si="217"/>
        <v>0</v>
      </c>
      <c r="AH276" s="169">
        <f t="shared" si="217"/>
        <v>0</v>
      </c>
      <c r="AI276" s="169">
        <f t="shared" si="217"/>
        <v>0</v>
      </c>
      <c r="AJ276" s="169">
        <f t="shared" si="217"/>
        <v>0</v>
      </c>
      <c r="AK276" s="169">
        <f t="shared" si="217"/>
        <v>0</v>
      </c>
      <c r="AL276" s="169">
        <f t="shared" si="217"/>
        <v>0</v>
      </c>
      <c r="AM276" s="169">
        <f t="shared" si="217"/>
        <v>0</v>
      </c>
      <c r="AN276" s="169">
        <f t="shared" si="218"/>
        <v>0</v>
      </c>
      <c r="AO276" s="169">
        <f t="shared" si="218"/>
        <v>0</v>
      </c>
      <c r="AP276" s="169">
        <f t="shared" si="218"/>
        <v>0</v>
      </c>
      <c r="AQ276" s="169">
        <f t="shared" si="218"/>
        <v>0</v>
      </c>
      <c r="AR276" s="169">
        <f t="shared" si="218"/>
        <v>0</v>
      </c>
      <c r="AS276" s="169">
        <f t="shared" si="218"/>
        <v>0</v>
      </c>
      <c r="AT276" s="169">
        <f t="shared" si="218"/>
        <v>0</v>
      </c>
      <c r="AU276" s="169">
        <f t="shared" si="218"/>
        <v>0</v>
      </c>
      <c r="AV276" s="169">
        <f t="shared" si="218"/>
        <v>0</v>
      </c>
      <c r="AW276" s="169">
        <f t="shared" si="218"/>
        <v>0</v>
      </c>
      <c r="AX276" s="169">
        <f t="shared" si="219"/>
        <v>0</v>
      </c>
      <c r="AY276" s="169">
        <f t="shared" si="219"/>
        <v>0</v>
      </c>
      <c r="AZ276" s="169">
        <f t="shared" si="219"/>
        <v>0</v>
      </c>
      <c r="BA276" s="169">
        <f t="shared" si="219"/>
        <v>0</v>
      </c>
      <c r="BB276" s="169">
        <f t="shared" si="219"/>
        <v>0</v>
      </c>
      <c r="BC276" s="169">
        <f t="shared" si="219"/>
        <v>0</v>
      </c>
      <c r="BD276" s="169">
        <f t="shared" si="219"/>
        <v>0</v>
      </c>
      <c r="BE276" s="169">
        <f t="shared" si="219"/>
        <v>0</v>
      </c>
      <c r="BF276" s="169">
        <f t="shared" si="219"/>
        <v>0</v>
      </c>
      <c r="BG276" s="169">
        <f t="shared" si="219"/>
        <v>0</v>
      </c>
      <c r="BH276" s="169">
        <f t="shared" si="220"/>
        <v>0</v>
      </c>
      <c r="BI276" s="169">
        <f t="shared" si="220"/>
        <v>0</v>
      </c>
      <c r="BJ276" s="169">
        <f t="shared" si="220"/>
        <v>0</v>
      </c>
      <c r="BK276" s="169">
        <f t="shared" si="220"/>
        <v>0</v>
      </c>
      <c r="BL276" s="169">
        <f t="shared" si="220"/>
        <v>0</v>
      </c>
      <c r="BM276" s="169">
        <f t="shared" si="220"/>
        <v>0</v>
      </c>
      <c r="BN276" s="169">
        <f t="shared" si="220"/>
        <v>0</v>
      </c>
      <c r="BO276" s="169">
        <f t="shared" si="220"/>
        <v>0</v>
      </c>
      <c r="BP276" s="169">
        <f t="shared" si="220"/>
        <v>0</v>
      </c>
      <c r="BQ276" s="169">
        <f t="shared" si="220"/>
        <v>0</v>
      </c>
      <c r="BR276" s="169">
        <f t="shared" si="221"/>
        <v>0</v>
      </c>
      <c r="BS276" s="169">
        <f t="shared" si="221"/>
        <v>0</v>
      </c>
      <c r="BT276" s="169">
        <f t="shared" si="221"/>
        <v>0</v>
      </c>
      <c r="BU276" s="169">
        <f t="shared" si="221"/>
        <v>0</v>
      </c>
      <c r="BV276" s="169">
        <f t="shared" si="221"/>
        <v>0</v>
      </c>
      <c r="BW276" s="169">
        <f t="shared" si="221"/>
        <v>0</v>
      </c>
      <c r="BX276" s="169">
        <f t="shared" si="221"/>
        <v>0</v>
      </c>
      <c r="BY276" s="169">
        <f t="shared" si="221"/>
        <v>0</v>
      </c>
      <c r="BZ276" s="169">
        <f t="shared" si="221"/>
        <v>0</v>
      </c>
      <c r="CA276" s="169">
        <f t="shared" si="221"/>
        <v>0</v>
      </c>
      <c r="CB276" s="169">
        <f t="shared" si="222"/>
        <v>0</v>
      </c>
      <c r="CC276" s="169">
        <f t="shared" si="222"/>
        <v>0</v>
      </c>
      <c r="CD276" s="169">
        <f t="shared" si="222"/>
        <v>0</v>
      </c>
      <c r="CE276" s="169">
        <f t="shared" si="222"/>
        <v>0</v>
      </c>
      <c r="CF276" s="169">
        <f t="shared" si="222"/>
        <v>0</v>
      </c>
      <c r="CG276" s="169">
        <f t="shared" si="222"/>
        <v>0</v>
      </c>
      <c r="CH276" s="169">
        <f t="shared" si="222"/>
        <v>0</v>
      </c>
    </row>
    <row r="277" spans="3:86" s="36" customFormat="1" outlineLevel="1" x14ac:dyDescent="0.2">
      <c r="C277" s="38"/>
      <c r="E277" s="172"/>
      <c r="F277" s="61">
        <f>Ts_First_Fin_Yr-1+ROWS(F$243:F277)</f>
        <v>2058</v>
      </c>
      <c r="G277" s="160">
        <f t="shared" si="223"/>
        <v>5</v>
      </c>
      <c r="H277" s="171">
        <f t="shared" si="224"/>
        <v>0</v>
      </c>
      <c r="I277" s="131">
        <f t="shared" si="225"/>
        <v>1E-14</v>
      </c>
      <c r="J277" s="169">
        <f t="shared" si="215"/>
        <v>0</v>
      </c>
      <c r="K277" s="169">
        <f t="shared" si="215"/>
        <v>0</v>
      </c>
      <c r="L277" s="169">
        <f t="shared" si="215"/>
        <v>0</v>
      </c>
      <c r="M277" s="169">
        <f t="shared" si="215"/>
        <v>0</v>
      </c>
      <c r="N277" s="169">
        <f t="shared" si="215"/>
        <v>0</v>
      </c>
      <c r="O277" s="169">
        <f t="shared" si="215"/>
        <v>0</v>
      </c>
      <c r="P277" s="169">
        <f t="shared" si="215"/>
        <v>0</v>
      </c>
      <c r="Q277" s="169">
        <f t="shared" si="215"/>
        <v>0</v>
      </c>
      <c r="R277" s="169">
        <f t="shared" si="215"/>
        <v>0</v>
      </c>
      <c r="S277" s="169">
        <f t="shared" si="215"/>
        <v>0</v>
      </c>
      <c r="T277" s="169">
        <f t="shared" si="216"/>
        <v>0</v>
      </c>
      <c r="U277" s="169">
        <f t="shared" si="216"/>
        <v>0</v>
      </c>
      <c r="V277" s="169">
        <f t="shared" si="216"/>
        <v>0</v>
      </c>
      <c r="W277" s="169">
        <f t="shared" si="216"/>
        <v>0</v>
      </c>
      <c r="X277" s="169">
        <f t="shared" si="216"/>
        <v>0</v>
      </c>
      <c r="Y277" s="169">
        <f t="shared" si="216"/>
        <v>0</v>
      </c>
      <c r="Z277" s="169">
        <f t="shared" si="216"/>
        <v>0</v>
      </c>
      <c r="AA277" s="169">
        <f t="shared" si="216"/>
        <v>0</v>
      </c>
      <c r="AB277" s="169">
        <f t="shared" si="216"/>
        <v>0</v>
      </c>
      <c r="AC277" s="169">
        <f t="shared" si="216"/>
        <v>0</v>
      </c>
      <c r="AD277" s="169">
        <f t="shared" si="217"/>
        <v>0</v>
      </c>
      <c r="AE277" s="169">
        <f t="shared" si="217"/>
        <v>0</v>
      </c>
      <c r="AF277" s="169">
        <f t="shared" si="217"/>
        <v>0</v>
      </c>
      <c r="AG277" s="169">
        <f t="shared" si="217"/>
        <v>0</v>
      </c>
      <c r="AH277" s="169">
        <f t="shared" si="217"/>
        <v>0</v>
      </c>
      <c r="AI277" s="169">
        <f t="shared" si="217"/>
        <v>0</v>
      </c>
      <c r="AJ277" s="169">
        <f t="shared" si="217"/>
        <v>0</v>
      </c>
      <c r="AK277" s="169">
        <f t="shared" si="217"/>
        <v>0</v>
      </c>
      <c r="AL277" s="169">
        <f t="shared" si="217"/>
        <v>0</v>
      </c>
      <c r="AM277" s="169">
        <f t="shared" si="217"/>
        <v>0</v>
      </c>
      <c r="AN277" s="169">
        <f t="shared" si="218"/>
        <v>0</v>
      </c>
      <c r="AO277" s="169">
        <f t="shared" si="218"/>
        <v>0</v>
      </c>
      <c r="AP277" s="169">
        <f t="shared" si="218"/>
        <v>0</v>
      </c>
      <c r="AQ277" s="169">
        <f t="shared" si="218"/>
        <v>0</v>
      </c>
      <c r="AR277" s="169">
        <f t="shared" si="218"/>
        <v>0</v>
      </c>
      <c r="AS277" s="169">
        <f t="shared" si="218"/>
        <v>0</v>
      </c>
      <c r="AT277" s="169">
        <f t="shared" si="218"/>
        <v>0</v>
      </c>
      <c r="AU277" s="169">
        <f t="shared" si="218"/>
        <v>0</v>
      </c>
      <c r="AV277" s="169">
        <f t="shared" si="218"/>
        <v>0</v>
      </c>
      <c r="AW277" s="169">
        <f t="shared" si="218"/>
        <v>0</v>
      </c>
      <c r="AX277" s="169">
        <f t="shared" si="219"/>
        <v>0</v>
      </c>
      <c r="AY277" s="169">
        <f t="shared" si="219"/>
        <v>0</v>
      </c>
      <c r="AZ277" s="169">
        <f t="shared" si="219"/>
        <v>0</v>
      </c>
      <c r="BA277" s="169">
        <f t="shared" si="219"/>
        <v>0</v>
      </c>
      <c r="BB277" s="169">
        <f t="shared" si="219"/>
        <v>0</v>
      </c>
      <c r="BC277" s="169">
        <f t="shared" si="219"/>
        <v>0</v>
      </c>
      <c r="BD277" s="169">
        <f t="shared" si="219"/>
        <v>0</v>
      </c>
      <c r="BE277" s="169">
        <f t="shared" si="219"/>
        <v>0</v>
      </c>
      <c r="BF277" s="169">
        <f t="shared" si="219"/>
        <v>0</v>
      </c>
      <c r="BG277" s="169">
        <f t="shared" si="219"/>
        <v>0</v>
      </c>
      <c r="BH277" s="169">
        <f t="shared" si="220"/>
        <v>0</v>
      </c>
      <c r="BI277" s="169">
        <f t="shared" si="220"/>
        <v>0</v>
      </c>
      <c r="BJ277" s="169">
        <f t="shared" si="220"/>
        <v>0</v>
      </c>
      <c r="BK277" s="169">
        <f t="shared" si="220"/>
        <v>0</v>
      </c>
      <c r="BL277" s="169">
        <f t="shared" si="220"/>
        <v>0</v>
      </c>
      <c r="BM277" s="169">
        <f t="shared" si="220"/>
        <v>0</v>
      </c>
      <c r="BN277" s="169">
        <f t="shared" si="220"/>
        <v>0</v>
      </c>
      <c r="BO277" s="169">
        <f t="shared" si="220"/>
        <v>0</v>
      </c>
      <c r="BP277" s="169">
        <f t="shared" si="220"/>
        <v>0</v>
      </c>
      <c r="BQ277" s="169">
        <f t="shared" si="220"/>
        <v>0</v>
      </c>
      <c r="BR277" s="169">
        <f t="shared" si="221"/>
        <v>0</v>
      </c>
      <c r="BS277" s="169">
        <f t="shared" si="221"/>
        <v>0</v>
      </c>
      <c r="BT277" s="169">
        <f t="shared" si="221"/>
        <v>0</v>
      </c>
      <c r="BU277" s="169">
        <f t="shared" si="221"/>
        <v>0</v>
      </c>
      <c r="BV277" s="169">
        <f t="shared" si="221"/>
        <v>0</v>
      </c>
      <c r="BW277" s="169">
        <f t="shared" si="221"/>
        <v>0</v>
      </c>
      <c r="BX277" s="169">
        <f t="shared" si="221"/>
        <v>0</v>
      </c>
      <c r="BY277" s="169">
        <f t="shared" si="221"/>
        <v>0</v>
      </c>
      <c r="BZ277" s="169">
        <f t="shared" si="221"/>
        <v>0</v>
      </c>
      <c r="CA277" s="169">
        <f t="shared" si="221"/>
        <v>0</v>
      </c>
      <c r="CB277" s="169">
        <f t="shared" si="222"/>
        <v>0</v>
      </c>
      <c r="CC277" s="169">
        <f t="shared" si="222"/>
        <v>0</v>
      </c>
      <c r="CD277" s="169">
        <f t="shared" si="222"/>
        <v>0</v>
      </c>
      <c r="CE277" s="169">
        <f t="shared" si="222"/>
        <v>0</v>
      </c>
      <c r="CF277" s="169">
        <f t="shared" si="222"/>
        <v>0</v>
      </c>
      <c r="CG277" s="169">
        <f t="shared" si="222"/>
        <v>0</v>
      </c>
      <c r="CH277" s="169">
        <f t="shared" si="222"/>
        <v>0</v>
      </c>
    </row>
    <row r="278" spans="3:86" s="36" customFormat="1" outlineLevel="1" x14ac:dyDescent="0.2">
      <c r="C278" s="38"/>
      <c r="E278" s="172"/>
      <c r="F278" s="61">
        <f>Ts_First_Fin_Yr-1+ROWS(F$243:F278)</f>
        <v>2059</v>
      </c>
      <c r="G278" s="160">
        <f t="shared" si="223"/>
        <v>5</v>
      </c>
      <c r="H278" s="171">
        <f t="shared" si="224"/>
        <v>0</v>
      </c>
      <c r="I278" s="131">
        <f t="shared" si="225"/>
        <v>1E-14</v>
      </c>
      <c r="J278" s="169">
        <f t="shared" si="215"/>
        <v>0</v>
      </c>
      <c r="K278" s="169">
        <f t="shared" si="215"/>
        <v>0</v>
      </c>
      <c r="L278" s="169">
        <f t="shared" si="215"/>
        <v>0</v>
      </c>
      <c r="M278" s="169">
        <f t="shared" si="215"/>
        <v>0</v>
      </c>
      <c r="N278" s="169">
        <f t="shared" si="215"/>
        <v>0</v>
      </c>
      <c r="O278" s="169">
        <f t="shared" si="215"/>
        <v>0</v>
      </c>
      <c r="P278" s="169">
        <f t="shared" si="215"/>
        <v>0</v>
      </c>
      <c r="Q278" s="169">
        <f t="shared" si="215"/>
        <v>0</v>
      </c>
      <c r="R278" s="169">
        <f t="shared" si="215"/>
        <v>0</v>
      </c>
      <c r="S278" s="169">
        <f t="shared" si="215"/>
        <v>0</v>
      </c>
      <c r="T278" s="169">
        <f t="shared" si="216"/>
        <v>0</v>
      </c>
      <c r="U278" s="169">
        <f t="shared" si="216"/>
        <v>0</v>
      </c>
      <c r="V278" s="169">
        <f t="shared" si="216"/>
        <v>0</v>
      </c>
      <c r="W278" s="169">
        <f t="shared" si="216"/>
        <v>0</v>
      </c>
      <c r="X278" s="169">
        <f t="shared" si="216"/>
        <v>0</v>
      </c>
      <c r="Y278" s="169">
        <f t="shared" si="216"/>
        <v>0</v>
      </c>
      <c r="Z278" s="169">
        <f t="shared" si="216"/>
        <v>0</v>
      </c>
      <c r="AA278" s="169">
        <f t="shared" si="216"/>
        <v>0</v>
      </c>
      <c r="AB278" s="169">
        <f t="shared" si="216"/>
        <v>0</v>
      </c>
      <c r="AC278" s="169">
        <f t="shared" si="216"/>
        <v>0</v>
      </c>
      <c r="AD278" s="169">
        <f t="shared" si="217"/>
        <v>0</v>
      </c>
      <c r="AE278" s="169">
        <f t="shared" si="217"/>
        <v>0</v>
      </c>
      <c r="AF278" s="169">
        <f t="shared" si="217"/>
        <v>0</v>
      </c>
      <c r="AG278" s="169">
        <f t="shared" si="217"/>
        <v>0</v>
      </c>
      <c r="AH278" s="169">
        <f t="shared" si="217"/>
        <v>0</v>
      </c>
      <c r="AI278" s="169">
        <f t="shared" si="217"/>
        <v>0</v>
      </c>
      <c r="AJ278" s="169">
        <f t="shared" si="217"/>
        <v>0</v>
      </c>
      <c r="AK278" s="169">
        <f t="shared" si="217"/>
        <v>0</v>
      </c>
      <c r="AL278" s="169">
        <f t="shared" si="217"/>
        <v>0</v>
      </c>
      <c r="AM278" s="169">
        <f t="shared" si="217"/>
        <v>0</v>
      </c>
      <c r="AN278" s="169">
        <f t="shared" si="218"/>
        <v>0</v>
      </c>
      <c r="AO278" s="169">
        <f t="shared" si="218"/>
        <v>0</v>
      </c>
      <c r="AP278" s="169">
        <f t="shared" si="218"/>
        <v>0</v>
      </c>
      <c r="AQ278" s="169">
        <f t="shared" si="218"/>
        <v>0</v>
      </c>
      <c r="AR278" s="169">
        <f t="shared" si="218"/>
        <v>0</v>
      </c>
      <c r="AS278" s="169">
        <f t="shared" si="218"/>
        <v>0</v>
      </c>
      <c r="AT278" s="169">
        <f t="shared" si="218"/>
        <v>0</v>
      </c>
      <c r="AU278" s="169">
        <f t="shared" si="218"/>
        <v>0</v>
      </c>
      <c r="AV278" s="169">
        <f t="shared" si="218"/>
        <v>0</v>
      </c>
      <c r="AW278" s="169">
        <f t="shared" si="218"/>
        <v>0</v>
      </c>
      <c r="AX278" s="169">
        <f t="shared" si="219"/>
        <v>0</v>
      </c>
      <c r="AY278" s="169">
        <f t="shared" si="219"/>
        <v>0</v>
      </c>
      <c r="AZ278" s="169">
        <f t="shared" si="219"/>
        <v>0</v>
      </c>
      <c r="BA278" s="169">
        <f t="shared" si="219"/>
        <v>0</v>
      </c>
      <c r="BB278" s="169">
        <f t="shared" si="219"/>
        <v>0</v>
      </c>
      <c r="BC278" s="169">
        <f t="shared" si="219"/>
        <v>0</v>
      </c>
      <c r="BD278" s="169">
        <f t="shared" si="219"/>
        <v>0</v>
      </c>
      <c r="BE278" s="169">
        <f t="shared" si="219"/>
        <v>0</v>
      </c>
      <c r="BF278" s="169">
        <f t="shared" si="219"/>
        <v>0</v>
      </c>
      <c r="BG278" s="169">
        <f t="shared" si="219"/>
        <v>0</v>
      </c>
      <c r="BH278" s="169">
        <f t="shared" si="220"/>
        <v>0</v>
      </c>
      <c r="BI278" s="169">
        <f t="shared" si="220"/>
        <v>0</v>
      </c>
      <c r="BJ278" s="169">
        <f t="shared" si="220"/>
        <v>0</v>
      </c>
      <c r="BK278" s="169">
        <f t="shared" si="220"/>
        <v>0</v>
      </c>
      <c r="BL278" s="169">
        <f t="shared" si="220"/>
        <v>0</v>
      </c>
      <c r="BM278" s="169">
        <f t="shared" si="220"/>
        <v>0</v>
      </c>
      <c r="BN278" s="169">
        <f t="shared" si="220"/>
        <v>0</v>
      </c>
      <c r="BO278" s="169">
        <f t="shared" si="220"/>
        <v>0</v>
      </c>
      <c r="BP278" s="169">
        <f t="shared" si="220"/>
        <v>0</v>
      </c>
      <c r="BQ278" s="169">
        <f t="shared" si="220"/>
        <v>0</v>
      </c>
      <c r="BR278" s="169">
        <f t="shared" si="221"/>
        <v>0</v>
      </c>
      <c r="BS278" s="169">
        <f t="shared" si="221"/>
        <v>0</v>
      </c>
      <c r="BT278" s="169">
        <f t="shared" si="221"/>
        <v>0</v>
      </c>
      <c r="BU278" s="169">
        <f t="shared" si="221"/>
        <v>0</v>
      </c>
      <c r="BV278" s="169">
        <f t="shared" si="221"/>
        <v>0</v>
      </c>
      <c r="BW278" s="169">
        <f t="shared" si="221"/>
        <v>0</v>
      </c>
      <c r="BX278" s="169">
        <f t="shared" si="221"/>
        <v>0</v>
      </c>
      <c r="BY278" s="169">
        <f t="shared" si="221"/>
        <v>0</v>
      </c>
      <c r="BZ278" s="169">
        <f t="shared" si="221"/>
        <v>0</v>
      </c>
      <c r="CA278" s="169">
        <f t="shared" si="221"/>
        <v>0</v>
      </c>
      <c r="CB278" s="169">
        <f t="shared" si="222"/>
        <v>0</v>
      </c>
      <c r="CC278" s="169">
        <f t="shared" si="222"/>
        <v>0</v>
      </c>
      <c r="CD278" s="169">
        <f t="shared" si="222"/>
        <v>0</v>
      </c>
      <c r="CE278" s="169">
        <f t="shared" si="222"/>
        <v>0</v>
      </c>
      <c r="CF278" s="169">
        <f t="shared" si="222"/>
        <v>0</v>
      </c>
      <c r="CG278" s="169">
        <f t="shared" si="222"/>
        <v>0</v>
      </c>
      <c r="CH278" s="169">
        <f t="shared" si="222"/>
        <v>0</v>
      </c>
    </row>
    <row r="279" spans="3:86" s="36" customFormat="1" outlineLevel="1" x14ac:dyDescent="0.2">
      <c r="C279" s="38"/>
      <c r="E279" s="172"/>
      <c r="F279" s="61">
        <f>Ts_First_Fin_Yr-1+ROWS(F$243:F279)</f>
        <v>2060</v>
      </c>
      <c r="G279" s="160">
        <f t="shared" si="223"/>
        <v>5</v>
      </c>
      <c r="H279" s="171">
        <f t="shared" si="224"/>
        <v>0</v>
      </c>
      <c r="I279" s="131">
        <f t="shared" si="225"/>
        <v>1E-14</v>
      </c>
      <c r="J279" s="169">
        <f t="shared" si="215"/>
        <v>0</v>
      </c>
      <c r="K279" s="169">
        <f t="shared" si="215"/>
        <v>0</v>
      </c>
      <c r="L279" s="169">
        <f t="shared" si="215"/>
        <v>0</v>
      </c>
      <c r="M279" s="169">
        <f t="shared" si="215"/>
        <v>0</v>
      </c>
      <c r="N279" s="169">
        <f t="shared" si="215"/>
        <v>0</v>
      </c>
      <c r="O279" s="169">
        <f t="shared" si="215"/>
        <v>0</v>
      </c>
      <c r="P279" s="169">
        <f t="shared" si="215"/>
        <v>0</v>
      </c>
      <c r="Q279" s="169">
        <f t="shared" si="215"/>
        <v>0</v>
      </c>
      <c r="R279" s="169">
        <f t="shared" si="215"/>
        <v>0</v>
      </c>
      <c r="S279" s="169">
        <f t="shared" si="215"/>
        <v>0</v>
      </c>
      <c r="T279" s="169">
        <f t="shared" si="216"/>
        <v>0</v>
      </c>
      <c r="U279" s="169">
        <f t="shared" si="216"/>
        <v>0</v>
      </c>
      <c r="V279" s="169">
        <f t="shared" si="216"/>
        <v>0</v>
      </c>
      <c r="W279" s="169">
        <f t="shared" si="216"/>
        <v>0</v>
      </c>
      <c r="X279" s="169">
        <f t="shared" si="216"/>
        <v>0</v>
      </c>
      <c r="Y279" s="169">
        <f t="shared" si="216"/>
        <v>0</v>
      </c>
      <c r="Z279" s="169">
        <f t="shared" si="216"/>
        <v>0</v>
      </c>
      <c r="AA279" s="169">
        <f t="shared" si="216"/>
        <v>0</v>
      </c>
      <c r="AB279" s="169">
        <f t="shared" si="216"/>
        <v>0</v>
      </c>
      <c r="AC279" s="169">
        <f t="shared" si="216"/>
        <v>0</v>
      </c>
      <c r="AD279" s="169">
        <f t="shared" si="217"/>
        <v>0</v>
      </c>
      <c r="AE279" s="169">
        <f t="shared" si="217"/>
        <v>0</v>
      </c>
      <c r="AF279" s="169">
        <f t="shared" si="217"/>
        <v>0</v>
      </c>
      <c r="AG279" s="169">
        <f t="shared" si="217"/>
        <v>0</v>
      </c>
      <c r="AH279" s="169">
        <f t="shared" si="217"/>
        <v>0</v>
      </c>
      <c r="AI279" s="169">
        <f t="shared" si="217"/>
        <v>0</v>
      </c>
      <c r="AJ279" s="169">
        <f t="shared" si="217"/>
        <v>0</v>
      </c>
      <c r="AK279" s="169">
        <f t="shared" si="217"/>
        <v>0</v>
      </c>
      <c r="AL279" s="169">
        <f t="shared" si="217"/>
        <v>0</v>
      </c>
      <c r="AM279" s="169">
        <f t="shared" si="217"/>
        <v>0</v>
      </c>
      <c r="AN279" s="169">
        <f t="shared" si="218"/>
        <v>0</v>
      </c>
      <c r="AO279" s="169">
        <f t="shared" si="218"/>
        <v>0</v>
      </c>
      <c r="AP279" s="169">
        <f t="shared" si="218"/>
        <v>0</v>
      </c>
      <c r="AQ279" s="169">
        <f t="shared" si="218"/>
        <v>0</v>
      </c>
      <c r="AR279" s="169">
        <f t="shared" si="218"/>
        <v>0</v>
      </c>
      <c r="AS279" s="169">
        <f t="shared" si="218"/>
        <v>0</v>
      </c>
      <c r="AT279" s="169">
        <f t="shared" si="218"/>
        <v>0</v>
      </c>
      <c r="AU279" s="169">
        <f t="shared" si="218"/>
        <v>0</v>
      </c>
      <c r="AV279" s="169">
        <f t="shared" si="218"/>
        <v>0</v>
      </c>
      <c r="AW279" s="169">
        <f t="shared" si="218"/>
        <v>0</v>
      </c>
      <c r="AX279" s="169">
        <f t="shared" si="219"/>
        <v>0</v>
      </c>
      <c r="AY279" s="169">
        <f t="shared" si="219"/>
        <v>0</v>
      </c>
      <c r="AZ279" s="169">
        <f t="shared" si="219"/>
        <v>0</v>
      </c>
      <c r="BA279" s="169">
        <f t="shared" si="219"/>
        <v>0</v>
      </c>
      <c r="BB279" s="169">
        <f t="shared" si="219"/>
        <v>0</v>
      </c>
      <c r="BC279" s="169">
        <f t="shared" si="219"/>
        <v>0</v>
      </c>
      <c r="BD279" s="169">
        <f t="shared" si="219"/>
        <v>0</v>
      </c>
      <c r="BE279" s="169">
        <f t="shared" si="219"/>
        <v>0</v>
      </c>
      <c r="BF279" s="169">
        <f t="shared" si="219"/>
        <v>0</v>
      </c>
      <c r="BG279" s="169">
        <f t="shared" si="219"/>
        <v>0</v>
      </c>
      <c r="BH279" s="169">
        <f t="shared" si="220"/>
        <v>0</v>
      </c>
      <c r="BI279" s="169">
        <f t="shared" si="220"/>
        <v>0</v>
      </c>
      <c r="BJ279" s="169">
        <f t="shared" si="220"/>
        <v>0</v>
      </c>
      <c r="BK279" s="169">
        <f t="shared" si="220"/>
        <v>0</v>
      </c>
      <c r="BL279" s="169">
        <f t="shared" si="220"/>
        <v>0</v>
      </c>
      <c r="BM279" s="169">
        <f t="shared" si="220"/>
        <v>0</v>
      </c>
      <c r="BN279" s="169">
        <f t="shared" si="220"/>
        <v>0</v>
      </c>
      <c r="BO279" s="169">
        <f t="shared" si="220"/>
        <v>0</v>
      </c>
      <c r="BP279" s="169">
        <f t="shared" si="220"/>
        <v>0</v>
      </c>
      <c r="BQ279" s="169">
        <f t="shared" si="220"/>
        <v>0</v>
      </c>
      <c r="BR279" s="169">
        <f t="shared" si="221"/>
        <v>0</v>
      </c>
      <c r="BS279" s="169">
        <f t="shared" si="221"/>
        <v>0</v>
      </c>
      <c r="BT279" s="169">
        <f t="shared" si="221"/>
        <v>0</v>
      </c>
      <c r="BU279" s="169">
        <f t="shared" si="221"/>
        <v>0</v>
      </c>
      <c r="BV279" s="169">
        <f t="shared" si="221"/>
        <v>0</v>
      </c>
      <c r="BW279" s="169">
        <f t="shared" si="221"/>
        <v>0</v>
      </c>
      <c r="BX279" s="169">
        <f t="shared" si="221"/>
        <v>0</v>
      </c>
      <c r="BY279" s="169">
        <f t="shared" si="221"/>
        <v>0</v>
      </c>
      <c r="BZ279" s="169">
        <f t="shared" si="221"/>
        <v>0</v>
      </c>
      <c r="CA279" s="169">
        <f t="shared" si="221"/>
        <v>0</v>
      </c>
      <c r="CB279" s="169">
        <f t="shared" si="222"/>
        <v>0</v>
      </c>
      <c r="CC279" s="169">
        <f t="shared" si="222"/>
        <v>0</v>
      </c>
      <c r="CD279" s="169">
        <f t="shared" si="222"/>
        <v>0</v>
      </c>
      <c r="CE279" s="169">
        <f t="shared" si="222"/>
        <v>0</v>
      </c>
      <c r="CF279" s="169">
        <f t="shared" si="222"/>
        <v>0</v>
      </c>
      <c r="CG279" s="169">
        <f t="shared" si="222"/>
        <v>0</v>
      </c>
      <c r="CH279" s="169">
        <f t="shared" si="222"/>
        <v>0</v>
      </c>
    </row>
    <row r="280" spans="3:86" s="36" customFormat="1" outlineLevel="1" x14ac:dyDescent="0.2">
      <c r="C280" s="38"/>
      <c r="E280" s="172"/>
      <c r="F280" s="61">
        <f>Ts_First_Fin_Yr-1+ROWS(F$243:F280)</f>
        <v>2061</v>
      </c>
      <c r="G280" s="160">
        <f t="shared" si="223"/>
        <v>5</v>
      </c>
      <c r="H280" s="171">
        <f t="shared" si="224"/>
        <v>0</v>
      </c>
      <c r="I280" s="131">
        <f t="shared" si="225"/>
        <v>1E-14</v>
      </c>
      <c r="J280" s="169">
        <f t="shared" si="215"/>
        <v>0</v>
      </c>
      <c r="K280" s="169">
        <f t="shared" si="215"/>
        <v>0</v>
      </c>
      <c r="L280" s="169">
        <f t="shared" si="215"/>
        <v>0</v>
      </c>
      <c r="M280" s="169">
        <f t="shared" si="215"/>
        <v>0</v>
      </c>
      <c r="N280" s="169">
        <f t="shared" si="215"/>
        <v>0</v>
      </c>
      <c r="O280" s="169">
        <f t="shared" si="215"/>
        <v>0</v>
      </c>
      <c r="P280" s="169">
        <f t="shared" si="215"/>
        <v>0</v>
      </c>
      <c r="Q280" s="169">
        <f t="shared" si="215"/>
        <v>0</v>
      </c>
      <c r="R280" s="169">
        <f t="shared" si="215"/>
        <v>0</v>
      </c>
      <c r="S280" s="169">
        <f t="shared" si="215"/>
        <v>0</v>
      </c>
      <c r="T280" s="169">
        <f t="shared" si="216"/>
        <v>0</v>
      </c>
      <c r="U280" s="169">
        <f t="shared" si="216"/>
        <v>0</v>
      </c>
      <c r="V280" s="169">
        <f t="shared" si="216"/>
        <v>0</v>
      </c>
      <c r="W280" s="169">
        <f t="shared" si="216"/>
        <v>0</v>
      </c>
      <c r="X280" s="169">
        <f t="shared" si="216"/>
        <v>0</v>
      </c>
      <c r="Y280" s="169">
        <f t="shared" si="216"/>
        <v>0</v>
      </c>
      <c r="Z280" s="169">
        <f t="shared" si="216"/>
        <v>0</v>
      </c>
      <c r="AA280" s="169">
        <f t="shared" si="216"/>
        <v>0</v>
      </c>
      <c r="AB280" s="169">
        <f t="shared" si="216"/>
        <v>0</v>
      </c>
      <c r="AC280" s="169">
        <f t="shared" si="216"/>
        <v>0</v>
      </c>
      <c r="AD280" s="169">
        <f t="shared" si="217"/>
        <v>0</v>
      </c>
      <c r="AE280" s="169">
        <f t="shared" si="217"/>
        <v>0</v>
      </c>
      <c r="AF280" s="169">
        <f t="shared" si="217"/>
        <v>0</v>
      </c>
      <c r="AG280" s="169">
        <f t="shared" si="217"/>
        <v>0</v>
      </c>
      <c r="AH280" s="169">
        <f t="shared" si="217"/>
        <v>0</v>
      </c>
      <c r="AI280" s="169">
        <f t="shared" si="217"/>
        <v>0</v>
      </c>
      <c r="AJ280" s="169">
        <f t="shared" si="217"/>
        <v>0</v>
      </c>
      <c r="AK280" s="169">
        <f t="shared" si="217"/>
        <v>0</v>
      </c>
      <c r="AL280" s="169">
        <f t="shared" si="217"/>
        <v>0</v>
      </c>
      <c r="AM280" s="169">
        <f t="shared" si="217"/>
        <v>0</v>
      </c>
      <c r="AN280" s="169">
        <f t="shared" si="218"/>
        <v>0</v>
      </c>
      <c r="AO280" s="169">
        <f t="shared" si="218"/>
        <v>0</v>
      </c>
      <c r="AP280" s="169">
        <f t="shared" si="218"/>
        <v>0</v>
      </c>
      <c r="AQ280" s="169">
        <f t="shared" si="218"/>
        <v>0</v>
      </c>
      <c r="AR280" s="169">
        <f t="shared" si="218"/>
        <v>0</v>
      </c>
      <c r="AS280" s="169">
        <f t="shared" si="218"/>
        <v>0</v>
      </c>
      <c r="AT280" s="169">
        <f t="shared" si="218"/>
        <v>0</v>
      </c>
      <c r="AU280" s="169">
        <f t="shared" si="218"/>
        <v>0</v>
      </c>
      <c r="AV280" s="169">
        <f t="shared" si="218"/>
        <v>0</v>
      </c>
      <c r="AW280" s="169">
        <f t="shared" si="218"/>
        <v>0</v>
      </c>
      <c r="AX280" s="169">
        <f t="shared" si="219"/>
        <v>0</v>
      </c>
      <c r="AY280" s="169">
        <f t="shared" si="219"/>
        <v>0</v>
      </c>
      <c r="AZ280" s="169">
        <f t="shared" si="219"/>
        <v>0</v>
      </c>
      <c r="BA280" s="169">
        <f t="shared" si="219"/>
        <v>0</v>
      </c>
      <c r="BB280" s="169">
        <f t="shared" si="219"/>
        <v>0</v>
      </c>
      <c r="BC280" s="169">
        <f t="shared" si="219"/>
        <v>0</v>
      </c>
      <c r="BD280" s="169">
        <f t="shared" si="219"/>
        <v>0</v>
      </c>
      <c r="BE280" s="169">
        <f t="shared" si="219"/>
        <v>0</v>
      </c>
      <c r="BF280" s="169">
        <f t="shared" si="219"/>
        <v>0</v>
      </c>
      <c r="BG280" s="169">
        <f t="shared" si="219"/>
        <v>0</v>
      </c>
      <c r="BH280" s="169">
        <f t="shared" si="220"/>
        <v>0</v>
      </c>
      <c r="BI280" s="169">
        <f t="shared" si="220"/>
        <v>0</v>
      </c>
      <c r="BJ280" s="169">
        <f t="shared" si="220"/>
        <v>0</v>
      </c>
      <c r="BK280" s="169">
        <f t="shared" si="220"/>
        <v>0</v>
      </c>
      <c r="BL280" s="169">
        <f t="shared" si="220"/>
        <v>0</v>
      </c>
      <c r="BM280" s="169">
        <f t="shared" si="220"/>
        <v>0</v>
      </c>
      <c r="BN280" s="169">
        <f t="shared" si="220"/>
        <v>0</v>
      </c>
      <c r="BO280" s="169">
        <f t="shared" si="220"/>
        <v>0</v>
      </c>
      <c r="BP280" s="169">
        <f t="shared" si="220"/>
        <v>0</v>
      </c>
      <c r="BQ280" s="169">
        <f t="shared" si="220"/>
        <v>0</v>
      </c>
      <c r="BR280" s="169">
        <f t="shared" si="221"/>
        <v>0</v>
      </c>
      <c r="BS280" s="169">
        <f t="shared" si="221"/>
        <v>0</v>
      </c>
      <c r="BT280" s="169">
        <f t="shared" si="221"/>
        <v>0</v>
      </c>
      <c r="BU280" s="169">
        <f t="shared" si="221"/>
        <v>0</v>
      </c>
      <c r="BV280" s="169">
        <f t="shared" si="221"/>
        <v>0</v>
      </c>
      <c r="BW280" s="169">
        <f t="shared" si="221"/>
        <v>0</v>
      </c>
      <c r="BX280" s="169">
        <f t="shared" si="221"/>
        <v>0</v>
      </c>
      <c r="BY280" s="169">
        <f t="shared" si="221"/>
        <v>0</v>
      </c>
      <c r="BZ280" s="169">
        <f t="shared" si="221"/>
        <v>0</v>
      </c>
      <c r="CA280" s="169">
        <f t="shared" si="221"/>
        <v>0</v>
      </c>
      <c r="CB280" s="169">
        <f t="shared" si="222"/>
        <v>0</v>
      </c>
      <c r="CC280" s="169">
        <f t="shared" si="222"/>
        <v>0</v>
      </c>
      <c r="CD280" s="169">
        <f t="shared" si="222"/>
        <v>0</v>
      </c>
      <c r="CE280" s="169">
        <f t="shared" si="222"/>
        <v>0</v>
      </c>
      <c r="CF280" s="169">
        <f t="shared" si="222"/>
        <v>0</v>
      </c>
      <c r="CG280" s="169">
        <f t="shared" si="222"/>
        <v>0</v>
      </c>
      <c r="CH280" s="169">
        <f t="shared" si="222"/>
        <v>0</v>
      </c>
    </row>
    <row r="281" spans="3:86" s="36" customFormat="1" outlineLevel="1" x14ac:dyDescent="0.2">
      <c r="C281" s="38"/>
      <c r="E281" s="172"/>
      <c r="F281" s="61">
        <f>Ts_First_Fin_Yr-1+ROWS(F$243:F281)</f>
        <v>2062</v>
      </c>
      <c r="G281" s="160">
        <f t="shared" si="223"/>
        <v>5</v>
      </c>
      <c r="H281" s="171">
        <f t="shared" si="224"/>
        <v>0</v>
      </c>
      <c r="I281" s="131">
        <f t="shared" si="225"/>
        <v>1E-14</v>
      </c>
      <c r="J281" s="169">
        <f t="shared" si="215"/>
        <v>0</v>
      </c>
      <c r="K281" s="169">
        <f t="shared" si="215"/>
        <v>0</v>
      </c>
      <c r="L281" s="169">
        <f t="shared" si="215"/>
        <v>0</v>
      </c>
      <c r="M281" s="169">
        <f t="shared" si="215"/>
        <v>0</v>
      </c>
      <c r="N281" s="169">
        <f t="shared" si="215"/>
        <v>0</v>
      </c>
      <c r="O281" s="169">
        <f t="shared" si="215"/>
        <v>0</v>
      </c>
      <c r="P281" s="169">
        <f t="shared" si="215"/>
        <v>0</v>
      </c>
      <c r="Q281" s="169">
        <f t="shared" si="215"/>
        <v>0</v>
      </c>
      <c r="R281" s="169">
        <f t="shared" si="215"/>
        <v>0</v>
      </c>
      <c r="S281" s="169">
        <f t="shared" si="215"/>
        <v>0</v>
      </c>
      <c r="T281" s="169">
        <f t="shared" si="216"/>
        <v>0</v>
      </c>
      <c r="U281" s="169">
        <f t="shared" si="216"/>
        <v>0</v>
      </c>
      <c r="V281" s="169">
        <f t="shared" si="216"/>
        <v>0</v>
      </c>
      <c r="W281" s="169">
        <f t="shared" si="216"/>
        <v>0</v>
      </c>
      <c r="X281" s="169">
        <f t="shared" si="216"/>
        <v>0</v>
      </c>
      <c r="Y281" s="169">
        <f t="shared" si="216"/>
        <v>0</v>
      </c>
      <c r="Z281" s="169">
        <f t="shared" si="216"/>
        <v>0</v>
      </c>
      <c r="AA281" s="169">
        <f t="shared" si="216"/>
        <v>0</v>
      </c>
      <c r="AB281" s="169">
        <f t="shared" si="216"/>
        <v>0</v>
      </c>
      <c r="AC281" s="169">
        <f t="shared" si="216"/>
        <v>0</v>
      </c>
      <c r="AD281" s="169">
        <f t="shared" si="217"/>
        <v>0</v>
      </c>
      <c r="AE281" s="169">
        <f t="shared" si="217"/>
        <v>0</v>
      </c>
      <c r="AF281" s="169">
        <f t="shared" si="217"/>
        <v>0</v>
      </c>
      <c r="AG281" s="169">
        <f t="shared" si="217"/>
        <v>0</v>
      </c>
      <c r="AH281" s="169">
        <f t="shared" si="217"/>
        <v>0</v>
      </c>
      <c r="AI281" s="169">
        <f t="shared" si="217"/>
        <v>0</v>
      </c>
      <c r="AJ281" s="169">
        <f t="shared" si="217"/>
        <v>0</v>
      </c>
      <c r="AK281" s="169">
        <f t="shared" si="217"/>
        <v>0</v>
      </c>
      <c r="AL281" s="169">
        <f t="shared" si="217"/>
        <v>0</v>
      </c>
      <c r="AM281" s="169">
        <f t="shared" si="217"/>
        <v>0</v>
      </c>
      <c r="AN281" s="169">
        <f t="shared" si="218"/>
        <v>0</v>
      </c>
      <c r="AO281" s="169">
        <f t="shared" si="218"/>
        <v>0</v>
      </c>
      <c r="AP281" s="169">
        <f t="shared" si="218"/>
        <v>0</v>
      </c>
      <c r="AQ281" s="169">
        <f t="shared" si="218"/>
        <v>0</v>
      </c>
      <c r="AR281" s="169">
        <f t="shared" si="218"/>
        <v>0</v>
      </c>
      <c r="AS281" s="169">
        <f t="shared" si="218"/>
        <v>0</v>
      </c>
      <c r="AT281" s="169">
        <f t="shared" si="218"/>
        <v>0</v>
      </c>
      <c r="AU281" s="169">
        <f t="shared" si="218"/>
        <v>0</v>
      </c>
      <c r="AV281" s="169">
        <f t="shared" si="218"/>
        <v>0</v>
      </c>
      <c r="AW281" s="169">
        <f t="shared" si="218"/>
        <v>0</v>
      </c>
      <c r="AX281" s="169">
        <f t="shared" si="219"/>
        <v>0</v>
      </c>
      <c r="AY281" s="169">
        <f t="shared" si="219"/>
        <v>0</v>
      </c>
      <c r="AZ281" s="169">
        <f t="shared" si="219"/>
        <v>0</v>
      </c>
      <c r="BA281" s="169">
        <f t="shared" si="219"/>
        <v>0</v>
      </c>
      <c r="BB281" s="169">
        <f t="shared" si="219"/>
        <v>0</v>
      </c>
      <c r="BC281" s="169">
        <f t="shared" si="219"/>
        <v>0</v>
      </c>
      <c r="BD281" s="169">
        <f t="shared" si="219"/>
        <v>0</v>
      </c>
      <c r="BE281" s="169">
        <f t="shared" si="219"/>
        <v>0</v>
      </c>
      <c r="BF281" s="169">
        <f t="shared" si="219"/>
        <v>0</v>
      </c>
      <c r="BG281" s="169">
        <f t="shared" si="219"/>
        <v>0</v>
      </c>
      <c r="BH281" s="169">
        <f t="shared" si="220"/>
        <v>0</v>
      </c>
      <c r="BI281" s="169">
        <f t="shared" si="220"/>
        <v>0</v>
      </c>
      <c r="BJ281" s="169">
        <f t="shared" si="220"/>
        <v>0</v>
      </c>
      <c r="BK281" s="169">
        <f t="shared" si="220"/>
        <v>0</v>
      </c>
      <c r="BL281" s="169">
        <f t="shared" si="220"/>
        <v>0</v>
      </c>
      <c r="BM281" s="169">
        <f t="shared" si="220"/>
        <v>0</v>
      </c>
      <c r="BN281" s="169">
        <f t="shared" si="220"/>
        <v>0</v>
      </c>
      <c r="BO281" s="169">
        <f t="shared" si="220"/>
        <v>0</v>
      </c>
      <c r="BP281" s="169">
        <f t="shared" si="220"/>
        <v>0</v>
      </c>
      <c r="BQ281" s="169">
        <f t="shared" si="220"/>
        <v>0</v>
      </c>
      <c r="BR281" s="169">
        <f t="shared" si="221"/>
        <v>0</v>
      </c>
      <c r="BS281" s="169">
        <f t="shared" si="221"/>
        <v>0</v>
      </c>
      <c r="BT281" s="169">
        <f t="shared" si="221"/>
        <v>0</v>
      </c>
      <c r="BU281" s="169">
        <f t="shared" si="221"/>
        <v>0</v>
      </c>
      <c r="BV281" s="169">
        <f t="shared" si="221"/>
        <v>0</v>
      </c>
      <c r="BW281" s="169">
        <f t="shared" si="221"/>
        <v>0</v>
      </c>
      <c r="BX281" s="169">
        <f t="shared" si="221"/>
        <v>0</v>
      </c>
      <c r="BY281" s="169">
        <f t="shared" si="221"/>
        <v>0</v>
      </c>
      <c r="BZ281" s="169">
        <f t="shared" si="221"/>
        <v>0</v>
      </c>
      <c r="CA281" s="169">
        <f t="shared" si="221"/>
        <v>0</v>
      </c>
      <c r="CB281" s="169">
        <f t="shared" si="222"/>
        <v>0</v>
      </c>
      <c r="CC281" s="169">
        <f t="shared" si="222"/>
        <v>0</v>
      </c>
      <c r="CD281" s="169">
        <f t="shared" si="222"/>
        <v>0</v>
      </c>
      <c r="CE281" s="169">
        <f t="shared" si="222"/>
        <v>0</v>
      </c>
      <c r="CF281" s="169">
        <f t="shared" si="222"/>
        <v>0</v>
      </c>
      <c r="CG281" s="169">
        <f t="shared" si="222"/>
        <v>0</v>
      </c>
      <c r="CH281" s="169">
        <f t="shared" si="222"/>
        <v>0</v>
      </c>
    </row>
    <row r="282" spans="3:86" s="36" customFormat="1" outlineLevel="1" x14ac:dyDescent="0.2">
      <c r="C282" s="38"/>
      <c r="E282" s="172"/>
      <c r="F282" s="61">
        <f>Ts_First_Fin_Yr-1+ROWS(F$243:F282)</f>
        <v>2063</v>
      </c>
      <c r="G282" s="160">
        <f t="shared" si="223"/>
        <v>5</v>
      </c>
      <c r="H282" s="171">
        <f t="shared" si="224"/>
        <v>0</v>
      </c>
      <c r="I282" s="131">
        <f t="shared" si="225"/>
        <v>1E-14</v>
      </c>
      <c r="J282" s="169">
        <f t="shared" si="215"/>
        <v>0</v>
      </c>
      <c r="K282" s="169">
        <f t="shared" si="215"/>
        <v>0</v>
      </c>
      <c r="L282" s="169">
        <f t="shared" si="215"/>
        <v>0</v>
      </c>
      <c r="M282" s="169">
        <f t="shared" si="215"/>
        <v>0</v>
      </c>
      <c r="N282" s="169">
        <f t="shared" si="215"/>
        <v>0</v>
      </c>
      <c r="O282" s="169">
        <f t="shared" si="215"/>
        <v>0</v>
      </c>
      <c r="P282" s="169">
        <f t="shared" si="215"/>
        <v>0</v>
      </c>
      <c r="Q282" s="169">
        <f t="shared" si="215"/>
        <v>0</v>
      </c>
      <c r="R282" s="169">
        <f t="shared" si="215"/>
        <v>0</v>
      </c>
      <c r="S282" s="169">
        <f t="shared" si="215"/>
        <v>0</v>
      </c>
      <c r="T282" s="169">
        <f t="shared" si="216"/>
        <v>0</v>
      </c>
      <c r="U282" s="169">
        <f t="shared" si="216"/>
        <v>0</v>
      </c>
      <c r="V282" s="169">
        <f t="shared" si="216"/>
        <v>0</v>
      </c>
      <c r="W282" s="169">
        <f t="shared" si="216"/>
        <v>0</v>
      </c>
      <c r="X282" s="169">
        <f t="shared" si="216"/>
        <v>0</v>
      </c>
      <c r="Y282" s="169">
        <f t="shared" si="216"/>
        <v>0</v>
      </c>
      <c r="Z282" s="169">
        <f t="shared" si="216"/>
        <v>0</v>
      </c>
      <c r="AA282" s="169">
        <f t="shared" si="216"/>
        <v>0</v>
      </c>
      <c r="AB282" s="169">
        <f t="shared" si="216"/>
        <v>0</v>
      </c>
      <c r="AC282" s="169">
        <f t="shared" si="216"/>
        <v>0</v>
      </c>
      <c r="AD282" s="169">
        <f t="shared" si="217"/>
        <v>0</v>
      </c>
      <c r="AE282" s="169">
        <f t="shared" si="217"/>
        <v>0</v>
      </c>
      <c r="AF282" s="169">
        <f t="shared" si="217"/>
        <v>0</v>
      </c>
      <c r="AG282" s="169">
        <f t="shared" si="217"/>
        <v>0</v>
      </c>
      <c r="AH282" s="169">
        <f t="shared" si="217"/>
        <v>0</v>
      </c>
      <c r="AI282" s="169">
        <f t="shared" si="217"/>
        <v>0</v>
      </c>
      <c r="AJ282" s="169">
        <f t="shared" si="217"/>
        <v>0</v>
      </c>
      <c r="AK282" s="169">
        <f t="shared" si="217"/>
        <v>0</v>
      </c>
      <c r="AL282" s="169">
        <f t="shared" si="217"/>
        <v>0</v>
      </c>
      <c r="AM282" s="169">
        <f t="shared" si="217"/>
        <v>0</v>
      </c>
      <c r="AN282" s="169">
        <f t="shared" si="218"/>
        <v>0</v>
      </c>
      <c r="AO282" s="169">
        <f t="shared" si="218"/>
        <v>0</v>
      </c>
      <c r="AP282" s="169">
        <f t="shared" si="218"/>
        <v>0</v>
      </c>
      <c r="AQ282" s="169">
        <f t="shared" si="218"/>
        <v>0</v>
      </c>
      <c r="AR282" s="169">
        <f t="shared" si="218"/>
        <v>0</v>
      </c>
      <c r="AS282" s="169">
        <f t="shared" si="218"/>
        <v>0</v>
      </c>
      <c r="AT282" s="169">
        <f t="shared" si="218"/>
        <v>0</v>
      </c>
      <c r="AU282" s="169">
        <f t="shared" si="218"/>
        <v>0</v>
      </c>
      <c r="AV282" s="169">
        <f t="shared" si="218"/>
        <v>0</v>
      </c>
      <c r="AW282" s="169">
        <f t="shared" si="218"/>
        <v>0</v>
      </c>
      <c r="AX282" s="169">
        <f t="shared" si="219"/>
        <v>0</v>
      </c>
      <c r="AY282" s="169">
        <f t="shared" si="219"/>
        <v>0</v>
      </c>
      <c r="AZ282" s="169">
        <f t="shared" si="219"/>
        <v>0</v>
      </c>
      <c r="BA282" s="169">
        <f t="shared" si="219"/>
        <v>0</v>
      </c>
      <c r="BB282" s="169">
        <f t="shared" si="219"/>
        <v>0</v>
      </c>
      <c r="BC282" s="169">
        <f t="shared" si="219"/>
        <v>0</v>
      </c>
      <c r="BD282" s="169">
        <f t="shared" si="219"/>
        <v>0</v>
      </c>
      <c r="BE282" s="169">
        <f t="shared" si="219"/>
        <v>0</v>
      </c>
      <c r="BF282" s="169">
        <f t="shared" si="219"/>
        <v>0</v>
      </c>
      <c r="BG282" s="169">
        <f t="shared" si="219"/>
        <v>0</v>
      </c>
      <c r="BH282" s="169">
        <f t="shared" si="220"/>
        <v>0</v>
      </c>
      <c r="BI282" s="169">
        <f t="shared" si="220"/>
        <v>0</v>
      </c>
      <c r="BJ282" s="169">
        <f t="shared" si="220"/>
        <v>0</v>
      </c>
      <c r="BK282" s="169">
        <f t="shared" si="220"/>
        <v>0</v>
      </c>
      <c r="BL282" s="169">
        <f t="shared" si="220"/>
        <v>0</v>
      </c>
      <c r="BM282" s="169">
        <f t="shared" si="220"/>
        <v>0</v>
      </c>
      <c r="BN282" s="169">
        <f t="shared" si="220"/>
        <v>0</v>
      </c>
      <c r="BO282" s="169">
        <f t="shared" si="220"/>
        <v>0</v>
      </c>
      <c r="BP282" s="169">
        <f t="shared" si="220"/>
        <v>0</v>
      </c>
      <c r="BQ282" s="169">
        <f t="shared" si="220"/>
        <v>0</v>
      </c>
      <c r="BR282" s="169">
        <f t="shared" si="221"/>
        <v>0</v>
      </c>
      <c r="BS282" s="169">
        <f t="shared" si="221"/>
        <v>0</v>
      </c>
      <c r="BT282" s="169">
        <f t="shared" si="221"/>
        <v>0</v>
      </c>
      <c r="BU282" s="169">
        <f t="shared" si="221"/>
        <v>0</v>
      </c>
      <c r="BV282" s="169">
        <f t="shared" si="221"/>
        <v>0</v>
      </c>
      <c r="BW282" s="169">
        <f t="shared" si="221"/>
        <v>0</v>
      </c>
      <c r="BX282" s="169">
        <f t="shared" si="221"/>
        <v>0</v>
      </c>
      <c r="BY282" s="169">
        <f t="shared" si="221"/>
        <v>0</v>
      </c>
      <c r="BZ282" s="169">
        <f t="shared" si="221"/>
        <v>0</v>
      </c>
      <c r="CA282" s="169">
        <f t="shared" si="221"/>
        <v>0</v>
      </c>
      <c r="CB282" s="169">
        <f t="shared" si="222"/>
        <v>0</v>
      </c>
      <c r="CC282" s="169">
        <f t="shared" si="222"/>
        <v>0</v>
      </c>
      <c r="CD282" s="169">
        <f t="shared" si="222"/>
        <v>0</v>
      </c>
      <c r="CE282" s="169">
        <f t="shared" si="222"/>
        <v>0</v>
      </c>
      <c r="CF282" s="169">
        <f t="shared" si="222"/>
        <v>0</v>
      </c>
      <c r="CG282" s="169">
        <f t="shared" si="222"/>
        <v>0</v>
      </c>
      <c r="CH282" s="169">
        <f t="shared" si="222"/>
        <v>0</v>
      </c>
    </row>
    <row r="283" spans="3:86" s="36" customFormat="1" outlineLevel="1" x14ac:dyDescent="0.2">
      <c r="C283" s="38"/>
      <c r="E283" s="172"/>
      <c r="F283" s="61">
        <f>Ts_First_Fin_Yr-1+ROWS(F$243:F283)</f>
        <v>2064</v>
      </c>
      <c r="G283" s="160">
        <f t="shared" si="223"/>
        <v>5</v>
      </c>
      <c r="H283" s="171">
        <f t="shared" si="224"/>
        <v>0</v>
      </c>
      <c r="I283" s="131">
        <f t="shared" si="225"/>
        <v>1E-14</v>
      </c>
      <c r="J283" s="169">
        <f t="shared" ref="J283:S292" si="226">IF($F283&gt;=J$9,0,IF(J$9&lt;=($F283+$G283),(1-$I283)^(J$9-$F283-1)*$I283/(1-(1-$I283)^$G283),0)*$H283)</f>
        <v>0</v>
      </c>
      <c r="K283" s="169">
        <f t="shared" si="226"/>
        <v>0</v>
      </c>
      <c r="L283" s="169">
        <f t="shared" si="226"/>
        <v>0</v>
      </c>
      <c r="M283" s="169">
        <f t="shared" si="226"/>
        <v>0</v>
      </c>
      <c r="N283" s="169">
        <f t="shared" si="226"/>
        <v>0</v>
      </c>
      <c r="O283" s="169">
        <f t="shared" si="226"/>
        <v>0</v>
      </c>
      <c r="P283" s="169">
        <f t="shared" si="226"/>
        <v>0</v>
      </c>
      <c r="Q283" s="169">
        <f t="shared" si="226"/>
        <v>0</v>
      </c>
      <c r="R283" s="169">
        <f t="shared" si="226"/>
        <v>0</v>
      </c>
      <c r="S283" s="169">
        <f t="shared" si="226"/>
        <v>0</v>
      </c>
      <c r="T283" s="169">
        <f t="shared" ref="T283:AC292" si="227">IF($F283&gt;=T$9,0,IF(T$9&lt;=($F283+$G283),(1-$I283)^(T$9-$F283-1)*$I283/(1-(1-$I283)^$G283),0)*$H283)</f>
        <v>0</v>
      </c>
      <c r="U283" s="169">
        <f t="shared" si="227"/>
        <v>0</v>
      </c>
      <c r="V283" s="169">
        <f t="shared" si="227"/>
        <v>0</v>
      </c>
      <c r="W283" s="169">
        <f t="shared" si="227"/>
        <v>0</v>
      </c>
      <c r="X283" s="169">
        <f t="shared" si="227"/>
        <v>0</v>
      </c>
      <c r="Y283" s="169">
        <f t="shared" si="227"/>
        <v>0</v>
      </c>
      <c r="Z283" s="169">
        <f t="shared" si="227"/>
        <v>0</v>
      </c>
      <c r="AA283" s="169">
        <f t="shared" si="227"/>
        <v>0</v>
      </c>
      <c r="AB283" s="169">
        <f t="shared" si="227"/>
        <v>0</v>
      </c>
      <c r="AC283" s="169">
        <f t="shared" si="227"/>
        <v>0</v>
      </c>
      <c r="AD283" s="169">
        <f t="shared" ref="AD283:AM292" si="228">IF($F283&gt;=AD$9,0,IF(AD$9&lt;=($F283+$G283),(1-$I283)^(AD$9-$F283-1)*$I283/(1-(1-$I283)^$G283),0)*$H283)</f>
        <v>0</v>
      </c>
      <c r="AE283" s="169">
        <f t="shared" si="228"/>
        <v>0</v>
      </c>
      <c r="AF283" s="169">
        <f t="shared" si="228"/>
        <v>0</v>
      </c>
      <c r="AG283" s="169">
        <f t="shared" si="228"/>
        <v>0</v>
      </c>
      <c r="AH283" s="169">
        <f t="shared" si="228"/>
        <v>0</v>
      </c>
      <c r="AI283" s="169">
        <f t="shared" si="228"/>
        <v>0</v>
      </c>
      <c r="AJ283" s="169">
        <f t="shared" si="228"/>
        <v>0</v>
      </c>
      <c r="AK283" s="169">
        <f t="shared" si="228"/>
        <v>0</v>
      </c>
      <c r="AL283" s="169">
        <f t="shared" si="228"/>
        <v>0</v>
      </c>
      <c r="AM283" s="169">
        <f t="shared" si="228"/>
        <v>0</v>
      </c>
      <c r="AN283" s="169">
        <f t="shared" ref="AN283:AW292" si="229">IF($F283&gt;=AN$9,0,IF(AN$9&lt;=($F283+$G283),(1-$I283)^(AN$9-$F283-1)*$I283/(1-(1-$I283)^$G283),0)*$H283)</f>
        <v>0</v>
      </c>
      <c r="AO283" s="169">
        <f t="shared" si="229"/>
        <v>0</v>
      </c>
      <c r="AP283" s="169">
        <f t="shared" si="229"/>
        <v>0</v>
      </c>
      <c r="AQ283" s="169">
        <f t="shared" si="229"/>
        <v>0</v>
      </c>
      <c r="AR283" s="169">
        <f t="shared" si="229"/>
        <v>0</v>
      </c>
      <c r="AS283" s="169">
        <f t="shared" si="229"/>
        <v>0</v>
      </c>
      <c r="AT283" s="169">
        <f t="shared" si="229"/>
        <v>0</v>
      </c>
      <c r="AU283" s="169">
        <f t="shared" si="229"/>
        <v>0</v>
      </c>
      <c r="AV283" s="169">
        <f t="shared" si="229"/>
        <v>0</v>
      </c>
      <c r="AW283" s="169">
        <f t="shared" si="229"/>
        <v>0</v>
      </c>
      <c r="AX283" s="169">
        <f t="shared" ref="AX283:BG292" si="230">IF($F283&gt;=AX$9,0,IF(AX$9&lt;=($F283+$G283),(1-$I283)^(AX$9-$F283-1)*$I283/(1-(1-$I283)^$G283),0)*$H283)</f>
        <v>0</v>
      </c>
      <c r="AY283" s="169">
        <f t="shared" si="230"/>
        <v>0</v>
      </c>
      <c r="AZ283" s="169">
        <f t="shared" si="230"/>
        <v>0</v>
      </c>
      <c r="BA283" s="169">
        <f t="shared" si="230"/>
        <v>0</v>
      </c>
      <c r="BB283" s="169">
        <f t="shared" si="230"/>
        <v>0</v>
      </c>
      <c r="BC283" s="169">
        <f t="shared" si="230"/>
        <v>0</v>
      </c>
      <c r="BD283" s="169">
        <f t="shared" si="230"/>
        <v>0</v>
      </c>
      <c r="BE283" s="169">
        <f t="shared" si="230"/>
        <v>0</v>
      </c>
      <c r="BF283" s="169">
        <f t="shared" si="230"/>
        <v>0</v>
      </c>
      <c r="BG283" s="169">
        <f t="shared" si="230"/>
        <v>0</v>
      </c>
      <c r="BH283" s="169">
        <f t="shared" ref="BH283:BQ292" si="231">IF($F283&gt;=BH$9,0,IF(BH$9&lt;=($F283+$G283),(1-$I283)^(BH$9-$F283-1)*$I283/(1-(1-$I283)^$G283),0)*$H283)</f>
        <v>0</v>
      </c>
      <c r="BI283" s="169">
        <f t="shared" si="231"/>
        <v>0</v>
      </c>
      <c r="BJ283" s="169">
        <f t="shared" si="231"/>
        <v>0</v>
      </c>
      <c r="BK283" s="169">
        <f t="shared" si="231"/>
        <v>0</v>
      </c>
      <c r="BL283" s="169">
        <f t="shared" si="231"/>
        <v>0</v>
      </c>
      <c r="BM283" s="169">
        <f t="shared" si="231"/>
        <v>0</v>
      </c>
      <c r="BN283" s="169">
        <f t="shared" si="231"/>
        <v>0</v>
      </c>
      <c r="BO283" s="169">
        <f t="shared" si="231"/>
        <v>0</v>
      </c>
      <c r="BP283" s="169">
        <f t="shared" si="231"/>
        <v>0</v>
      </c>
      <c r="BQ283" s="169">
        <f t="shared" si="231"/>
        <v>0</v>
      </c>
      <c r="BR283" s="169">
        <f t="shared" ref="BR283:CA292" si="232">IF($F283&gt;=BR$9,0,IF(BR$9&lt;=($F283+$G283),(1-$I283)^(BR$9-$F283-1)*$I283/(1-(1-$I283)^$G283),0)*$H283)</f>
        <v>0</v>
      </c>
      <c r="BS283" s="169">
        <f t="shared" si="232"/>
        <v>0</v>
      </c>
      <c r="BT283" s="169">
        <f t="shared" si="232"/>
        <v>0</v>
      </c>
      <c r="BU283" s="169">
        <f t="shared" si="232"/>
        <v>0</v>
      </c>
      <c r="BV283" s="169">
        <f t="shared" si="232"/>
        <v>0</v>
      </c>
      <c r="BW283" s="169">
        <f t="shared" si="232"/>
        <v>0</v>
      </c>
      <c r="BX283" s="169">
        <f t="shared" si="232"/>
        <v>0</v>
      </c>
      <c r="BY283" s="169">
        <f t="shared" si="232"/>
        <v>0</v>
      </c>
      <c r="BZ283" s="169">
        <f t="shared" si="232"/>
        <v>0</v>
      </c>
      <c r="CA283" s="169">
        <f t="shared" si="232"/>
        <v>0</v>
      </c>
      <c r="CB283" s="169">
        <f t="shared" ref="CB283:CH292" si="233">IF($F283&gt;=CB$9,0,IF(CB$9&lt;=($F283+$G283),(1-$I283)^(CB$9-$F283-1)*$I283/(1-(1-$I283)^$G283),0)*$H283)</f>
        <v>0</v>
      </c>
      <c r="CC283" s="169">
        <f t="shared" si="233"/>
        <v>0</v>
      </c>
      <c r="CD283" s="169">
        <f t="shared" si="233"/>
        <v>0</v>
      </c>
      <c r="CE283" s="169">
        <f t="shared" si="233"/>
        <v>0</v>
      </c>
      <c r="CF283" s="169">
        <f t="shared" si="233"/>
        <v>0</v>
      </c>
      <c r="CG283" s="169">
        <f t="shared" si="233"/>
        <v>0</v>
      </c>
      <c r="CH283" s="169">
        <f t="shared" si="233"/>
        <v>0</v>
      </c>
    </row>
    <row r="284" spans="3:86" s="36" customFormat="1" outlineLevel="1" x14ac:dyDescent="0.2">
      <c r="C284" s="38"/>
      <c r="E284" s="172"/>
      <c r="F284" s="61">
        <f>Ts_First_Fin_Yr-1+ROWS(F$243:F284)</f>
        <v>2065</v>
      </c>
      <c r="G284" s="160">
        <f t="shared" si="223"/>
        <v>5</v>
      </c>
      <c r="H284" s="171">
        <f t="shared" si="224"/>
        <v>0</v>
      </c>
      <c r="I284" s="131">
        <f t="shared" si="225"/>
        <v>1E-14</v>
      </c>
      <c r="J284" s="169">
        <f t="shared" si="226"/>
        <v>0</v>
      </c>
      <c r="K284" s="169">
        <f t="shared" si="226"/>
        <v>0</v>
      </c>
      <c r="L284" s="169">
        <f t="shared" si="226"/>
        <v>0</v>
      </c>
      <c r="M284" s="169">
        <f t="shared" si="226"/>
        <v>0</v>
      </c>
      <c r="N284" s="169">
        <f t="shared" si="226"/>
        <v>0</v>
      </c>
      <c r="O284" s="169">
        <f t="shared" si="226"/>
        <v>0</v>
      </c>
      <c r="P284" s="169">
        <f t="shared" si="226"/>
        <v>0</v>
      </c>
      <c r="Q284" s="169">
        <f t="shared" si="226"/>
        <v>0</v>
      </c>
      <c r="R284" s="169">
        <f t="shared" si="226"/>
        <v>0</v>
      </c>
      <c r="S284" s="169">
        <f t="shared" si="226"/>
        <v>0</v>
      </c>
      <c r="T284" s="169">
        <f t="shared" si="227"/>
        <v>0</v>
      </c>
      <c r="U284" s="169">
        <f t="shared" si="227"/>
        <v>0</v>
      </c>
      <c r="V284" s="169">
        <f t="shared" si="227"/>
        <v>0</v>
      </c>
      <c r="W284" s="169">
        <f t="shared" si="227"/>
        <v>0</v>
      </c>
      <c r="X284" s="169">
        <f t="shared" si="227"/>
        <v>0</v>
      </c>
      <c r="Y284" s="169">
        <f t="shared" si="227"/>
        <v>0</v>
      </c>
      <c r="Z284" s="169">
        <f t="shared" si="227"/>
        <v>0</v>
      </c>
      <c r="AA284" s="169">
        <f t="shared" si="227"/>
        <v>0</v>
      </c>
      <c r="AB284" s="169">
        <f t="shared" si="227"/>
        <v>0</v>
      </c>
      <c r="AC284" s="169">
        <f t="shared" si="227"/>
        <v>0</v>
      </c>
      <c r="AD284" s="169">
        <f t="shared" si="228"/>
        <v>0</v>
      </c>
      <c r="AE284" s="169">
        <f t="shared" si="228"/>
        <v>0</v>
      </c>
      <c r="AF284" s="169">
        <f t="shared" si="228"/>
        <v>0</v>
      </c>
      <c r="AG284" s="169">
        <f t="shared" si="228"/>
        <v>0</v>
      </c>
      <c r="AH284" s="169">
        <f t="shared" si="228"/>
        <v>0</v>
      </c>
      <c r="AI284" s="169">
        <f t="shared" si="228"/>
        <v>0</v>
      </c>
      <c r="AJ284" s="169">
        <f t="shared" si="228"/>
        <v>0</v>
      </c>
      <c r="AK284" s="169">
        <f t="shared" si="228"/>
        <v>0</v>
      </c>
      <c r="AL284" s="169">
        <f t="shared" si="228"/>
        <v>0</v>
      </c>
      <c r="AM284" s="169">
        <f t="shared" si="228"/>
        <v>0</v>
      </c>
      <c r="AN284" s="169">
        <f t="shared" si="229"/>
        <v>0</v>
      </c>
      <c r="AO284" s="169">
        <f t="shared" si="229"/>
        <v>0</v>
      </c>
      <c r="AP284" s="169">
        <f t="shared" si="229"/>
        <v>0</v>
      </c>
      <c r="AQ284" s="169">
        <f t="shared" si="229"/>
        <v>0</v>
      </c>
      <c r="AR284" s="169">
        <f t="shared" si="229"/>
        <v>0</v>
      </c>
      <c r="AS284" s="169">
        <f t="shared" si="229"/>
        <v>0</v>
      </c>
      <c r="AT284" s="169">
        <f t="shared" si="229"/>
        <v>0</v>
      </c>
      <c r="AU284" s="169">
        <f t="shared" si="229"/>
        <v>0</v>
      </c>
      <c r="AV284" s="169">
        <f t="shared" si="229"/>
        <v>0</v>
      </c>
      <c r="AW284" s="169">
        <f t="shared" si="229"/>
        <v>0</v>
      </c>
      <c r="AX284" s="169">
        <f t="shared" si="230"/>
        <v>0</v>
      </c>
      <c r="AY284" s="169">
        <f t="shared" si="230"/>
        <v>0</v>
      </c>
      <c r="AZ284" s="169">
        <f t="shared" si="230"/>
        <v>0</v>
      </c>
      <c r="BA284" s="169">
        <f t="shared" si="230"/>
        <v>0</v>
      </c>
      <c r="BB284" s="169">
        <f t="shared" si="230"/>
        <v>0</v>
      </c>
      <c r="BC284" s="169">
        <f t="shared" si="230"/>
        <v>0</v>
      </c>
      <c r="BD284" s="169">
        <f t="shared" si="230"/>
        <v>0</v>
      </c>
      <c r="BE284" s="169">
        <f t="shared" si="230"/>
        <v>0</v>
      </c>
      <c r="BF284" s="169">
        <f t="shared" si="230"/>
        <v>0</v>
      </c>
      <c r="BG284" s="169">
        <f t="shared" si="230"/>
        <v>0</v>
      </c>
      <c r="BH284" s="169">
        <f t="shared" si="231"/>
        <v>0</v>
      </c>
      <c r="BI284" s="169">
        <f t="shared" si="231"/>
        <v>0</v>
      </c>
      <c r="BJ284" s="169">
        <f t="shared" si="231"/>
        <v>0</v>
      </c>
      <c r="BK284" s="169">
        <f t="shared" si="231"/>
        <v>0</v>
      </c>
      <c r="BL284" s="169">
        <f t="shared" si="231"/>
        <v>0</v>
      </c>
      <c r="BM284" s="169">
        <f t="shared" si="231"/>
        <v>0</v>
      </c>
      <c r="BN284" s="169">
        <f t="shared" si="231"/>
        <v>0</v>
      </c>
      <c r="BO284" s="169">
        <f t="shared" si="231"/>
        <v>0</v>
      </c>
      <c r="BP284" s="169">
        <f t="shared" si="231"/>
        <v>0</v>
      </c>
      <c r="BQ284" s="169">
        <f t="shared" si="231"/>
        <v>0</v>
      </c>
      <c r="BR284" s="169">
        <f t="shared" si="232"/>
        <v>0</v>
      </c>
      <c r="BS284" s="169">
        <f t="shared" si="232"/>
        <v>0</v>
      </c>
      <c r="BT284" s="169">
        <f t="shared" si="232"/>
        <v>0</v>
      </c>
      <c r="BU284" s="169">
        <f t="shared" si="232"/>
        <v>0</v>
      </c>
      <c r="BV284" s="169">
        <f t="shared" si="232"/>
        <v>0</v>
      </c>
      <c r="BW284" s="169">
        <f t="shared" si="232"/>
        <v>0</v>
      </c>
      <c r="BX284" s="169">
        <f t="shared" si="232"/>
        <v>0</v>
      </c>
      <c r="BY284" s="169">
        <f t="shared" si="232"/>
        <v>0</v>
      </c>
      <c r="BZ284" s="169">
        <f t="shared" si="232"/>
        <v>0</v>
      </c>
      <c r="CA284" s="169">
        <f t="shared" si="232"/>
        <v>0</v>
      </c>
      <c r="CB284" s="169">
        <f t="shared" si="233"/>
        <v>0</v>
      </c>
      <c r="CC284" s="169">
        <f t="shared" si="233"/>
        <v>0</v>
      </c>
      <c r="CD284" s="169">
        <f t="shared" si="233"/>
        <v>0</v>
      </c>
      <c r="CE284" s="169">
        <f t="shared" si="233"/>
        <v>0</v>
      </c>
      <c r="CF284" s="169">
        <f t="shared" si="233"/>
        <v>0</v>
      </c>
      <c r="CG284" s="169">
        <f t="shared" si="233"/>
        <v>0</v>
      </c>
      <c r="CH284" s="169">
        <f t="shared" si="233"/>
        <v>0</v>
      </c>
    </row>
    <row r="285" spans="3:86" s="36" customFormat="1" outlineLevel="1" x14ac:dyDescent="0.2">
      <c r="C285" s="38"/>
      <c r="E285" s="172"/>
      <c r="F285" s="61">
        <f>Ts_First_Fin_Yr-1+ROWS(F$243:F285)</f>
        <v>2066</v>
      </c>
      <c r="G285" s="160">
        <f t="shared" si="223"/>
        <v>5</v>
      </c>
      <c r="H285" s="171">
        <f t="shared" si="224"/>
        <v>0</v>
      </c>
      <c r="I285" s="131">
        <f t="shared" si="225"/>
        <v>1E-14</v>
      </c>
      <c r="J285" s="169">
        <f t="shared" si="226"/>
        <v>0</v>
      </c>
      <c r="K285" s="169">
        <f t="shared" si="226"/>
        <v>0</v>
      </c>
      <c r="L285" s="169">
        <f t="shared" si="226"/>
        <v>0</v>
      </c>
      <c r="M285" s="169">
        <f t="shared" si="226"/>
        <v>0</v>
      </c>
      <c r="N285" s="169">
        <f t="shared" si="226"/>
        <v>0</v>
      </c>
      <c r="O285" s="169">
        <f t="shared" si="226"/>
        <v>0</v>
      </c>
      <c r="P285" s="169">
        <f t="shared" si="226"/>
        <v>0</v>
      </c>
      <c r="Q285" s="169">
        <f t="shared" si="226"/>
        <v>0</v>
      </c>
      <c r="R285" s="169">
        <f t="shared" si="226"/>
        <v>0</v>
      </c>
      <c r="S285" s="169">
        <f t="shared" si="226"/>
        <v>0</v>
      </c>
      <c r="T285" s="169">
        <f t="shared" si="227"/>
        <v>0</v>
      </c>
      <c r="U285" s="169">
        <f t="shared" si="227"/>
        <v>0</v>
      </c>
      <c r="V285" s="169">
        <f t="shared" si="227"/>
        <v>0</v>
      </c>
      <c r="W285" s="169">
        <f t="shared" si="227"/>
        <v>0</v>
      </c>
      <c r="X285" s="169">
        <f t="shared" si="227"/>
        <v>0</v>
      </c>
      <c r="Y285" s="169">
        <f t="shared" si="227"/>
        <v>0</v>
      </c>
      <c r="Z285" s="169">
        <f t="shared" si="227"/>
        <v>0</v>
      </c>
      <c r="AA285" s="169">
        <f t="shared" si="227"/>
        <v>0</v>
      </c>
      <c r="AB285" s="169">
        <f t="shared" si="227"/>
        <v>0</v>
      </c>
      <c r="AC285" s="169">
        <f t="shared" si="227"/>
        <v>0</v>
      </c>
      <c r="AD285" s="169">
        <f t="shared" si="228"/>
        <v>0</v>
      </c>
      <c r="AE285" s="169">
        <f t="shared" si="228"/>
        <v>0</v>
      </c>
      <c r="AF285" s="169">
        <f t="shared" si="228"/>
        <v>0</v>
      </c>
      <c r="AG285" s="169">
        <f t="shared" si="228"/>
        <v>0</v>
      </c>
      <c r="AH285" s="169">
        <f t="shared" si="228"/>
        <v>0</v>
      </c>
      <c r="AI285" s="169">
        <f t="shared" si="228"/>
        <v>0</v>
      </c>
      <c r="AJ285" s="169">
        <f t="shared" si="228"/>
        <v>0</v>
      </c>
      <c r="AK285" s="169">
        <f t="shared" si="228"/>
        <v>0</v>
      </c>
      <c r="AL285" s="169">
        <f t="shared" si="228"/>
        <v>0</v>
      </c>
      <c r="AM285" s="169">
        <f t="shared" si="228"/>
        <v>0</v>
      </c>
      <c r="AN285" s="169">
        <f t="shared" si="229"/>
        <v>0</v>
      </c>
      <c r="AO285" s="169">
        <f t="shared" si="229"/>
        <v>0</v>
      </c>
      <c r="AP285" s="169">
        <f t="shared" si="229"/>
        <v>0</v>
      </c>
      <c r="AQ285" s="169">
        <f t="shared" si="229"/>
        <v>0</v>
      </c>
      <c r="AR285" s="169">
        <f t="shared" si="229"/>
        <v>0</v>
      </c>
      <c r="AS285" s="169">
        <f t="shared" si="229"/>
        <v>0</v>
      </c>
      <c r="AT285" s="169">
        <f t="shared" si="229"/>
        <v>0</v>
      </c>
      <c r="AU285" s="169">
        <f t="shared" si="229"/>
        <v>0</v>
      </c>
      <c r="AV285" s="169">
        <f t="shared" si="229"/>
        <v>0</v>
      </c>
      <c r="AW285" s="169">
        <f t="shared" si="229"/>
        <v>0</v>
      </c>
      <c r="AX285" s="169">
        <f t="shared" si="230"/>
        <v>0</v>
      </c>
      <c r="AY285" s="169">
        <f t="shared" si="230"/>
        <v>0</v>
      </c>
      <c r="AZ285" s="169">
        <f t="shared" si="230"/>
        <v>0</v>
      </c>
      <c r="BA285" s="169">
        <f t="shared" si="230"/>
        <v>0</v>
      </c>
      <c r="BB285" s="169">
        <f t="shared" si="230"/>
        <v>0</v>
      </c>
      <c r="BC285" s="169">
        <f t="shared" si="230"/>
        <v>0</v>
      </c>
      <c r="BD285" s="169">
        <f t="shared" si="230"/>
        <v>0</v>
      </c>
      <c r="BE285" s="169">
        <f t="shared" si="230"/>
        <v>0</v>
      </c>
      <c r="BF285" s="169">
        <f t="shared" si="230"/>
        <v>0</v>
      </c>
      <c r="BG285" s="169">
        <f t="shared" si="230"/>
        <v>0</v>
      </c>
      <c r="BH285" s="169">
        <f t="shared" si="231"/>
        <v>0</v>
      </c>
      <c r="BI285" s="169">
        <f t="shared" si="231"/>
        <v>0</v>
      </c>
      <c r="BJ285" s="169">
        <f t="shared" si="231"/>
        <v>0</v>
      </c>
      <c r="BK285" s="169">
        <f t="shared" si="231"/>
        <v>0</v>
      </c>
      <c r="BL285" s="169">
        <f t="shared" si="231"/>
        <v>0</v>
      </c>
      <c r="BM285" s="169">
        <f t="shared" si="231"/>
        <v>0</v>
      </c>
      <c r="BN285" s="169">
        <f t="shared" si="231"/>
        <v>0</v>
      </c>
      <c r="BO285" s="169">
        <f t="shared" si="231"/>
        <v>0</v>
      </c>
      <c r="BP285" s="169">
        <f t="shared" si="231"/>
        <v>0</v>
      </c>
      <c r="BQ285" s="169">
        <f t="shared" si="231"/>
        <v>0</v>
      </c>
      <c r="BR285" s="169">
        <f t="shared" si="232"/>
        <v>0</v>
      </c>
      <c r="BS285" s="169">
        <f t="shared" si="232"/>
        <v>0</v>
      </c>
      <c r="BT285" s="169">
        <f t="shared" si="232"/>
        <v>0</v>
      </c>
      <c r="BU285" s="169">
        <f t="shared" si="232"/>
        <v>0</v>
      </c>
      <c r="BV285" s="169">
        <f t="shared" si="232"/>
        <v>0</v>
      </c>
      <c r="BW285" s="169">
        <f t="shared" si="232"/>
        <v>0</v>
      </c>
      <c r="BX285" s="169">
        <f t="shared" si="232"/>
        <v>0</v>
      </c>
      <c r="BY285" s="169">
        <f t="shared" si="232"/>
        <v>0</v>
      </c>
      <c r="BZ285" s="169">
        <f t="shared" si="232"/>
        <v>0</v>
      </c>
      <c r="CA285" s="169">
        <f t="shared" si="232"/>
        <v>0</v>
      </c>
      <c r="CB285" s="169">
        <f t="shared" si="233"/>
        <v>0</v>
      </c>
      <c r="CC285" s="169">
        <f t="shared" si="233"/>
        <v>0</v>
      </c>
      <c r="CD285" s="169">
        <f t="shared" si="233"/>
        <v>0</v>
      </c>
      <c r="CE285" s="169">
        <f t="shared" si="233"/>
        <v>0</v>
      </c>
      <c r="CF285" s="169">
        <f t="shared" si="233"/>
        <v>0</v>
      </c>
      <c r="CG285" s="169">
        <f t="shared" si="233"/>
        <v>0</v>
      </c>
      <c r="CH285" s="169">
        <f t="shared" si="233"/>
        <v>0</v>
      </c>
    </row>
    <row r="286" spans="3:86" s="36" customFormat="1" outlineLevel="1" x14ac:dyDescent="0.2">
      <c r="C286" s="38"/>
      <c r="E286" s="172"/>
      <c r="F286" s="61">
        <f>Ts_First_Fin_Yr-1+ROWS(F$243:F286)</f>
        <v>2067</v>
      </c>
      <c r="G286" s="160">
        <f t="shared" si="223"/>
        <v>5</v>
      </c>
      <c r="H286" s="171">
        <f t="shared" si="224"/>
        <v>0</v>
      </c>
      <c r="I286" s="131">
        <f t="shared" si="225"/>
        <v>1E-14</v>
      </c>
      <c r="J286" s="169">
        <f t="shared" si="226"/>
        <v>0</v>
      </c>
      <c r="K286" s="169">
        <f t="shared" si="226"/>
        <v>0</v>
      </c>
      <c r="L286" s="169">
        <f t="shared" si="226"/>
        <v>0</v>
      </c>
      <c r="M286" s="169">
        <f t="shared" si="226"/>
        <v>0</v>
      </c>
      <c r="N286" s="169">
        <f t="shared" si="226"/>
        <v>0</v>
      </c>
      <c r="O286" s="169">
        <f t="shared" si="226"/>
        <v>0</v>
      </c>
      <c r="P286" s="169">
        <f t="shared" si="226"/>
        <v>0</v>
      </c>
      <c r="Q286" s="169">
        <f t="shared" si="226"/>
        <v>0</v>
      </c>
      <c r="R286" s="169">
        <f t="shared" si="226"/>
        <v>0</v>
      </c>
      <c r="S286" s="169">
        <f t="shared" si="226"/>
        <v>0</v>
      </c>
      <c r="T286" s="169">
        <f t="shared" si="227"/>
        <v>0</v>
      </c>
      <c r="U286" s="169">
        <f t="shared" si="227"/>
        <v>0</v>
      </c>
      <c r="V286" s="169">
        <f t="shared" si="227"/>
        <v>0</v>
      </c>
      <c r="W286" s="169">
        <f t="shared" si="227"/>
        <v>0</v>
      </c>
      <c r="X286" s="169">
        <f t="shared" si="227"/>
        <v>0</v>
      </c>
      <c r="Y286" s="169">
        <f t="shared" si="227"/>
        <v>0</v>
      </c>
      <c r="Z286" s="169">
        <f t="shared" si="227"/>
        <v>0</v>
      </c>
      <c r="AA286" s="169">
        <f t="shared" si="227"/>
        <v>0</v>
      </c>
      <c r="AB286" s="169">
        <f t="shared" si="227"/>
        <v>0</v>
      </c>
      <c r="AC286" s="169">
        <f t="shared" si="227"/>
        <v>0</v>
      </c>
      <c r="AD286" s="169">
        <f t="shared" si="228"/>
        <v>0</v>
      </c>
      <c r="AE286" s="169">
        <f t="shared" si="228"/>
        <v>0</v>
      </c>
      <c r="AF286" s="169">
        <f t="shared" si="228"/>
        <v>0</v>
      </c>
      <c r="AG286" s="169">
        <f t="shared" si="228"/>
        <v>0</v>
      </c>
      <c r="AH286" s="169">
        <f t="shared" si="228"/>
        <v>0</v>
      </c>
      <c r="AI286" s="169">
        <f t="shared" si="228"/>
        <v>0</v>
      </c>
      <c r="AJ286" s="169">
        <f t="shared" si="228"/>
        <v>0</v>
      </c>
      <c r="AK286" s="169">
        <f t="shared" si="228"/>
        <v>0</v>
      </c>
      <c r="AL286" s="169">
        <f t="shared" si="228"/>
        <v>0</v>
      </c>
      <c r="AM286" s="169">
        <f t="shared" si="228"/>
        <v>0</v>
      </c>
      <c r="AN286" s="169">
        <f t="shared" si="229"/>
        <v>0</v>
      </c>
      <c r="AO286" s="169">
        <f t="shared" si="229"/>
        <v>0</v>
      </c>
      <c r="AP286" s="169">
        <f t="shared" si="229"/>
        <v>0</v>
      </c>
      <c r="AQ286" s="169">
        <f t="shared" si="229"/>
        <v>0</v>
      </c>
      <c r="AR286" s="169">
        <f t="shared" si="229"/>
        <v>0</v>
      </c>
      <c r="AS286" s="169">
        <f t="shared" si="229"/>
        <v>0</v>
      </c>
      <c r="AT286" s="169">
        <f t="shared" si="229"/>
        <v>0</v>
      </c>
      <c r="AU286" s="169">
        <f t="shared" si="229"/>
        <v>0</v>
      </c>
      <c r="AV286" s="169">
        <f t="shared" si="229"/>
        <v>0</v>
      </c>
      <c r="AW286" s="169">
        <f t="shared" si="229"/>
        <v>0</v>
      </c>
      <c r="AX286" s="169">
        <f t="shared" si="230"/>
        <v>0</v>
      </c>
      <c r="AY286" s="169">
        <f t="shared" si="230"/>
        <v>0</v>
      </c>
      <c r="AZ286" s="169">
        <f t="shared" si="230"/>
        <v>0</v>
      </c>
      <c r="BA286" s="169">
        <f t="shared" si="230"/>
        <v>0</v>
      </c>
      <c r="BB286" s="169">
        <f t="shared" si="230"/>
        <v>0</v>
      </c>
      <c r="BC286" s="169">
        <f t="shared" si="230"/>
        <v>0</v>
      </c>
      <c r="BD286" s="169">
        <f t="shared" si="230"/>
        <v>0</v>
      </c>
      <c r="BE286" s="169">
        <f t="shared" si="230"/>
        <v>0</v>
      </c>
      <c r="BF286" s="169">
        <f t="shared" si="230"/>
        <v>0</v>
      </c>
      <c r="BG286" s="169">
        <f t="shared" si="230"/>
        <v>0</v>
      </c>
      <c r="BH286" s="169">
        <f t="shared" si="231"/>
        <v>0</v>
      </c>
      <c r="BI286" s="169">
        <f t="shared" si="231"/>
        <v>0</v>
      </c>
      <c r="BJ286" s="169">
        <f t="shared" si="231"/>
        <v>0</v>
      </c>
      <c r="BK286" s="169">
        <f t="shared" si="231"/>
        <v>0</v>
      </c>
      <c r="BL286" s="169">
        <f t="shared" si="231"/>
        <v>0</v>
      </c>
      <c r="BM286" s="169">
        <f t="shared" si="231"/>
        <v>0</v>
      </c>
      <c r="BN286" s="169">
        <f t="shared" si="231"/>
        <v>0</v>
      </c>
      <c r="BO286" s="169">
        <f t="shared" si="231"/>
        <v>0</v>
      </c>
      <c r="BP286" s="169">
        <f t="shared" si="231"/>
        <v>0</v>
      </c>
      <c r="BQ286" s="169">
        <f t="shared" si="231"/>
        <v>0</v>
      </c>
      <c r="BR286" s="169">
        <f t="shared" si="232"/>
        <v>0</v>
      </c>
      <c r="BS286" s="169">
        <f t="shared" si="232"/>
        <v>0</v>
      </c>
      <c r="BT286" s="169">
        <f t="shared" si="232"/>
        <v>0</v>
      </c>
      <c r="BU286" s="169">
        <f t="shared" si="232"/>
        <v>0</v>
      </c>
      <c r="BV286" s="169">
        <f t="shared" si="232"/>
        <v>0</v>
      </c>
      <c r="BW286" s="169">
        <f t="shared" si="232"/>
        <v>0</v>
      </c>
      <c r="BX286" s="169">
        <f t="shared" si="232"/>
        <v>0</v>
      </c>
      <c r="BY286" s="169">
        <f t="shared" si="232"/>
        <v>0</v>
      </c>
      <c r="BZ286" s="169">
        <f t="shared" si="232"/>
        <v>0</v>
      </c>
      <c r="CA286" s="169">
        <f t="shared" si="232"/>
        <v>0</v>
      </c>
      <c r="CB286" s="169">
        <f t="shared" si="233"/>
        <v>0</v>
      </c>
      <c r="CC286" s="169">
        <f t="shared" si="233"/>
        <v>0</v>
      </c>
      <c r="CD286" s="169">
        <f t="shared" si="233"/>
        <v>0</v>
      </c>
      <c r="CE286" s="169">
        <f t="shared" si="233"/>
        <v>0</v>
      </c>
      <c r="CF286" s="169">
        <f t="shared" si="233"/>
        <v>0</v>
      </c>
      <c r="CG286" s="169">
        <f t="shared" si="233"/>
        <v>0</v>
      </c>
      <c r="CH286" s="169">
        <f t="shared" si="233"/>
        <v>0</v>
      </c>
    </row>
    <row r="287" spans="3:86" s="36" customFormat="1" outlineLevel="1" x14ac:dyDescent="0.2">
      <c r="C287" s="38"/>
      <c r="E287" s="172"/>
      <c r="F287" s="61">
        <f>Ts_First_Fin_Yr-1+ROWS(F$243:F287)</f>
        <v>2068</v>
      </c>
      <c r="G287" s="160">
        <f t="shared" si="223"/>
        <v>5</v>
      </c>
      <c r="H287" s="171">
        <f t="shared" si="224"/>
        <v>0</v>
      </c>
      <c r="I287" s="131">
        <f t="shared" si="225"/>
        <v>1E-14</v>
      </c>
      <c r="J287" s="169">
        <f t="shared" si="226"/>
        <v>0</v>
      </c>
      <c r="K287" s="169">
        <f t="shared" si="226"/>
        <v>0</v>
      </c>
      <c r="L287" s="169">
        <f t="shared" si="226"/>
        <v>0</v>
      </c>
      <c r="M287" s="169">
        <f t="shared" si="226"/>
        <v>0</v>
      </c>
      <c r="N287" s="169">
        <f t="shared" si="226"/>
        <v>0</v>
      </c>
      <c r="O287" s="169">
        <f t="shared" si="226"/>
        <v>0</v>
      </c>
      <c r="P287" s="169">
        <f t="shared" si="226"/>
        <v>0</v>
      </c>
      <c r="Q287" s="169">
        <f t="shared" si="226"/>
        <v>0</v>
      </c>
      <c r="R287" s="169">
        <f t="shared" si="226"/>
        <v>0</v>
      </c>
      <c r="S287" s="169">
        <f t="shared" si="226"/>
        <v>0</v>
      </c>
      <c r="T287" s="169">
        <f t="shared" si="227"/>
        <v>0</v>
      </c>
      <c r="U287" s="169">
        <f t="shared" si="227"/>
        <v>0</v>
      </c>
      <c r="V287" s="169">
        <f t="shared" si="227"/>
        <v>0</v>
      </c>
      <c r="W287" s="169">
        <f t="shared" si="227"/>
        <v>0</v>
      </c>
      <c r="X287" s="169">
        <f t="shared" si="227"/>
        <v>0</v>
      </c>
      <c r="Y287" s="169">
        <f t="shared" si="227"/>
        <v>0</v>
      </c>
      <c r="Z287" s="169">
        <f t="shared" si="227"/>
        <v>0</v>
      </c>
      <c r="AA287" s="169">
        <f t="shared" si="227"/>
        <v>0</v>
      </c>
      <c r="AB287" s="169">
        <f t="shared" si="227"/>
        <v>0</v>
      </c>
      <c r="AC287" s="169">
        <f t="shared" si="227"/>
        <v>0</v>
      </c>
      <c r="AD287" s="169">
        <f t="shared" si="228"/>
        <v>0</v>
      </c>
      <c r="AE287" s="169">
        <f t="shared" si="228"/>
        <v>0</v>
      </c>
      <c r="AF287" s="169">
        <f t="shared" si="228"/>
        <v>0</v>
      </c>
      <c r="AG287" s="169">
        <f t="shared" si="228"/>
        <v>0</v>
      </c>
      <c r="AH287" s="169">
        <f t="shared" si="228"/>
        <v>0</v>
      </c>
      <c r="AI287" s="169">
        <f t="shared" si="228"/>
        <v>0</v>
      </c>
      <c r="AJ287" s="169">
        <f t="shared" si="228"/>
        <v>0</v>
      </c>
      <c r="AK287" s="169">
        <f t="shared" si="228"/>
        <v>0</v>
      </c>
      <c r="AL287" s="169">
        <f t="shared" si="228"/>
        <v>0</v>
      </c>
      <c r="AM287" s="169">
        <f t="shared" si="228"/>
        <v>0</v>
      </c>
      <c r="AN287" s="169">
        <f t="shared" si="229"/>
        <v>0</v>
      </c>
      <c r="AO287" s="169">
        <f t="shared" si="229"/>
        <v>0</v>
      </c>
      <c r="AP287" s="169">
        <f t="shared" si="229"/>
        <v>0</v>
      </c>
      <c r="AQ287" s="169">
        <f t="shared" si="229"/>
        <v>0</v>
      </c>
      <c r="AR287" s="169">
        <f t="shared" si="229"/>
        <v>0</v>
      </c>
      <c r="AS287" s="169">
        <f t="shared" si="229"/>
        <v>0</v>
      </c>
      <c r="AT287" s="169">
        <f t="shared" si="229"/>
        <v>0</v>
      </c>
      <c r="AU287" s="169">
        <f t="shared" si="229"/>
        <v>0</v>
      </c>
      <c r="AV287" s="169">
        <f t="shared" si="229"/>
        <v>0</v>
      </c>
      <c r="AW287" s="169">
        <f t="shared" si="229"/>
        <v>0</v>
      </c>
      <c r="AX287" s="169">
        <f t="shared" si="230"/>
        <v>0</v>
      </c>
      <c r="AY287" s="169">
        <f t="shared" si="230"/>
        <v>0</v>
      </c>
      <c r="AZ287" s="169">
        <f t="shared" si="230"/>
        <v>0</v>
      </c>
      <c r="BA287" s="169">
        <f t="shared" si="230"/>
        <v>0</v>
      </c>
      <c r="BB287" s="169">
        <f t="shared" si="230"/>
        <v>0</v>
      </c>
      <c r="BC287" s="169">
        <f t="shared" si="230"/>
        <v>0</v>
      </c>
      <c r="BD287" s="169">
        <f t="shared" si="230"/>
        <v>0</v>
      </c>
      <c r="BE287" s="169">
        <f t="shared" si="230"/>
        <v>0</v>
      </c>
      <c r="BF287" s="169">
        <f t="shared" si="230"/>
        <v>0</v>
      </c>
      <c r="BG287" s="169">
        <f t="shared" si="230"/>
        <v>0</v>
      </c>
      <c r="BH287" s="169">
        <f t="shared" si="231"/>
        <v>0</v>
      </c>
      <c r="BI287" s="169">
        <f t="shared" si="231"/>
        <v>0</v>
      </c>
      <c r="BJ287" s="169">
        <f t="shared" si="231"/>
        <v>0</v>
      </c>
      <c r="BK287" s="169">
        <f t="shared" si="231"/>
        <v>0</v>
      </c>
      <c r="BL287" s="169">
        <f t="shared" si="231"/>
        <v>0</v>
      </c>
      <c r="BM287" s="169">
        <f t="shared" si="231"/>
        <v>0</v>
      </c>
      <c r="BN287" s="169">
        <f t="shared" si="231"/>
        <v>0</v>
      </c>
      <c r="BO287" s="169">
        <f t="shared" si="231"/>
        <v>0</v>
      </c>
      <c r="BP287" s="169">
        <f t="shared" si="231"/>
        <v>0</v>
      </c>
      <c r="BQ287" s="169">
        <f t="shared" si="231"/>
        <v>0</v>
      </c>
      <c r="BR287" s="169">
        <f t="shared" si="232"/>
        <v>0</v>
      </c>
      <c r="BS287" s="169">
        <f t="shared" si="232"/>
        <v>0</v>
      </c>
      <c r="BT287" s="169">
        <f t="shared" si="232"/>
        <v>0</v>
      </c>
      <c r="BU287" s="169">
        <f t="shared" si="232"/>
        <v>0</v>
      </c>
      <c r="BV287" s="169">
        <f t="shared" si="232"/>
        <v>0</v>
      </c>
      <c r="BW287" s="169">
        <f t="shared" si="232"/>
        <v>0</v>
      </c>
      <c r="BX287" s="169">
        <f t="shared" si="232"/>
        <v>0</v>
      </c>
      <c r="BY287" s="169">
        <f t="shared" si="232"/>
        <v>0</v>
      </c>
      <c r="BZ287" s="169">
        <f t="shared" si="232"/>
        <v>0</v>
      </c>
      <c r="CA287" s="169">
        <f t="shared" si="232"/>
        <v>0</v>
      </c>
      <c r="CB287" s="169">
        <f t="shared" si="233"/>
        <v>0</v>
      </c>
      <c r="CC287" s="169">
        <f t="shared" si="233"/>
        <v>0</v>
      </c>
      <c r="CD287" s="169">
        <f t="shared" si="233"/>
        <v>0</v>
      </c>
      <c r="CE287" s="169">
        <f t="shared" si="233"/>
        <v>0</v>
      </c>
      <c r="CF287" s="169">
        <f t="shared" si="233"/>
        <v>0</v>
      </c>
      <c r="CG287" s="169">
        <f t="shared" si="233"/>
        <v>0</v>
      </c>
      <c r="CH287" s="169">
        <f t="shared" si="233"/>
        <v>0</v>
      </c>
    </row>
    <row r="288" spans="3:86" s="36" customFormat="1" outlineLevel="1" x14ac:dyDescent="0.2">
      <c r="C288" s="38"/>
      <c r="E288" s="172"/>
      <c r="F288" s="61">
        <f>Ts_First_Fin_Yr-1+ROWS(F$243:F288)</f>
        <v>2069</v>
      </c>
      <c r="G288" s="160">
        <f t="shared" si="223"/>
        <v>5</v>
      </c>
      <c r="H288" s="171">
        <f t="shared" si="224"/>
        <v>0</v>
      </c>
      <c r="I288" s="131">
        <f t="shared" si="225"/>
        <v>1E-14</v>
      </c>
      <c r="J288" s="169">
        <f t="shared" si="226"/>
        <v>0</v>
      </c>
      <c r="K288" s="169">
        <f t="shared" si="226"/>
        <v>0</v>
      </c>
      <c r="L288" s="169">
        <f t="shared" si="226"/>
        <v>0</v>
      </c>
      <c r="M288" s="169">
        <f t="shared" si="226"/>
        <v>0</v>
      </c>
      <c r="N288" s="169">
        <f t="shared" si="226"/>
        <v>0</v>
      </c>
      <c r="O288" s="169">
        <f t="shared" si="226"/>
        <v>0</v>
      </c>
      <c r="P288" s="169">
        <f t="shared" si="226"/>
        <v>0</v>
      </c>
      <c r="Q288" s="169">
        <f t="shared" si="226"/>
        <v>0</v>
      </c>
      <c r="R288" s="169">
        <f t="shared" si="226"/>
        <v>0</v>
      </c>
      <c r="S288" s="169">
        <f t="shared" si="226"/>
        <v>0</v>
      </c>
      <c r="T288" s="169">
        <f t="shared" si="227"/>
        <v>0</v>
      </c>
      <c r="U288" s="169">
        <f t="shared" si="227"/>
        <v>0</v>
      </c>
      <c r="V288" s="169">
        <f t="shared" si="227"/>
        <v>0</v>
      </c>
      <c r="W288" s="169">
        <f t="shared" si="227"/>
        <v>0</v>
      </c>
      <c r="X288" s="169">
        <f t="shared" si="227"/>
        <v>0</v>
      </c>
      <c r="Y288" s="169">
        <f t="shared" si="227"/>
        <v>0</v>
      </c>
      <c r="Z288" s="169">
        <f t="shared" si="227"/>
        <v>0</v>
      </c>
      <c r="AA288" s="169">
        <f t="shared" si="227"/>
        <v>0</v>
      </c>
      <c r="AB288" s="169">
        <f t="shared" si="227"/>
        <v>0</v>
      </c>
      <c r="AC288" s="169">
        <f t="shared" si="227"/>
        <v>0</v>
      </c>
      <c r="AD288" s="169">
        <f t="shared" si="228"/>
        <v>0</v>
      </c>
      <c r="AE288" s="169">
        <f t="shared" si="228"/>
        <v>0</v>
      </c>
      <c r="AF288" s="169">
        <f t="shared" si="228"/>
        <v>0</v>
      </c>
      <c r="AG288" s="169">
        <f t="shared" si="228"/>
        <v>0</v>
      </c>
      <c r="AH288" s="169">
        <f t="shared" si="228"/>
        <v>0</v>
      </c>
      <c r="AI288" s="169">
        <f t="shared" si="228"/>
        <v>0</v>
      </c>
      <c r="AJ288" s="169">
        <f t="shared" si="228"/>
        <v>0</v>
      </c>
      <c r="AK288" s="169">
        <f t="shared" si="228"/>
        <v>0</v>
      </c>
      <c r="AL288" s="169">
        <f t="shared" si="228"/>
        <v>0</v>
      </c>
      <c r="AM288" s="169">
        <f t="shared" si="228"/>
        <v>0</v>
      </c>
      <c r="AN288" s="169">
        <f t="shared" si="229"/>
        <v>0</v>
      </c>
      <c r="AO288" s="169">
        <f t="shared" si="229"/>
        <v>0</v>
      </c>
      <c r="AP288" s="169">
        <f t="shared" si="229"/>
        <v>0</v>
      </c>
      <c r="AQ288" s="169">
        <f t="shared" si="229"/>
        <v>0</v>
      </c>
      <c r="AR288" s="169">
        <f t="shared" si="229"/>
        <v>0</v>
      </c>
      <c r="AS288" s="169">
        <f t="shared" si="229"/>
        <v>0</v>
      </c>
      <c r="AT288" s="169">
        <f t="shared" si="229"/>
        <v>0</v>
      </c>
      <c r="AU288" s="169">
        <f t="shared" si="229"/>
        <v>0</v>
      </c>
      <c r="AV288" s="169">
        <f t="shared" si="229"/>
        <v>0</v>
      </c>
      <c r="AW288" s="169">
        <f t="shared" si="229"/>
        <v>0</v>
      </c>
      <c r="AX288" s="169">
        <f t="shared" si="230"/>
        <v>0</v>
      </c>
      <c r="AY288" s="169">
        <f t="shared" si="230"/>
        <v>0</v>
      </c>
      <c r="AZ288" s="169">
        <f t="shared" si="230"/>
        <v>0</v>
      </c>
      <c r="BA288" s="169">
        <f t="shared" si="230"/>
        <v>0</v>
      </c>
      <c r="BB288" s="169">
        <f t="shared" si="230"/>
        <v>0</v>
      </c>
      <c r="BC288" s="169">
        <f t="shared" si="230"/>
        <v>0</v>
      </c>
      <c r="BD288" s="169">
        <f t="shared" si="230"/>
        <v>0</v>
      </c>
      <c r="BE288" s="169">
        <f t="shared" si="230"/>
        <v>0</v>
      </c>
      <c r="BF288" s="169">
        <f t="shared" si="230"/>
        <v>0</v>
      </c>
      <c r="BG288" s="169">
        <f t="shared" si="230"/>
        <v>0</v>
      </c>
      <c r="BH288" s="169">
        <f t="shared" si="231"/>
        <v>0</v>
      </c>
      <c r="BI288" s="169">
        <f t="shared" si="231"/>
        <v>0</v>
      </c>
      <c r="BJ288" s="169">
        <f t="shared" si="231"/>
        <v>0</v>
      </c>
      <c r="BK288" s="169">
        <f t="shared" si="231"/>
        <v>0</v>
      </c>
      <c r="BL288" s="169">
        <f t="shared" si="231"/>
        <v>0</v>
      </c>
      <c r="BM288" s="169">
        <f t="shared" si="231"/>
        <v>0</v>
      </c>
      <c r="BN288" s="169">
        <f t="shared" si="231"/>
        <v>0</v>
      </c>
      <c r="BO288" s="169">
        <f t="shared" si="231"/>
        <v>0</v>
      </c>
      <c r="BP288" s="169">
        <f t="shared" si="231"/>
        <v>0</v>
      </c>
      <c r="BQ288" s="169">
        <f t="shared" si="231"/>
        <v>0</v>
      </c>
      <c r="BR288" s="169">
        <f t="shared" si="232"/>
        <v>0</v>
      </c>
      <c r="BS288" s="169">
        <f t="shared" si="232"/>
        <v>0</v>
      </c>
      <c r="BT288" s="169">
        <f t="shared" si="232"/>
        <v>0</v>
      </c>
      <c r="BU288" s="169">
        <f t="shared" si="232"/>
        <v>0</v>
      </c>
      <c r="BV288" s="169">
        <f t="shared" si="232"/>
        <v>0</v>
      </c>
      <c r="BW288" s="169">
        <f t="shared" si="232"/>
        <v>0</v>
      </c>
      <c r="BX288" s="169">
        <f t="shared" si="232"/>
        <v>0</v>
      </c>
      <c r="BY288" s="169">
        <f t="shared" si="232"/>
        <v>0</v>
      </c>
      <c r="BZ288" s="169">
        <f t="shared" si="232"/>
        <v>0</v>
      </c>
      <c r="CA288" s="169">
        <f t="shared" si="232"/>
        <v>0</v>
      </c>
      <c r="CB288" s="169">
        <f t="shared" si="233"/>
        <v>0</v>
      </c>
      <c r="CC288" s="169">
        <f t="shared" si="233"/>
        <v>0</v>
      </c>
      <c r="CD288" s="169">
        <f t="shared" si="233"/>
        <v>0</v>
      </c>
      <c r="CE288" s="169">
        <f t="shared" si="233"/>
        <v>0</v>
      </c>
      <c r="CF288" s="169">
        <f t="shared" si="233"/>
        <v>0</v>
      </c>
      <c r="CG288" s="169">
        <f t="shared" si="233"/>
        <v>0</v>
      </c>
      <c r="CH288" s="169">
        <f t="shared" si="233"/>
        <v>0</v>
      </c>
    </row>
    <row r="289" spans="3:86" s="36" customFormat="1" outlineLevel="1" x14ac:dyDescent="0.2">
      <c r="C289" s="38"/>
      <c r="E289" s="172"/>
      <c r="F289" s="61">
        <f>Ts_First_Fin_Yr-1+ROWS(F$243:F289)</f>
        <v>2070</v>
      </c>
      <c r="G289" s="160">
        <f t="shared" si="223"/>
        <v>5</v>
      </c>
      <c r="H289" s="171">
        <f t="shared" si="224"/>
        <v>0</v>
      </c>
      <c r="I289" s="131">
        <f t="shared" si="225"/>
        <v>1E-14</v>
      </c>
      <c r="J289" s="169">
        <f t="shared" si="226"/>
        <v>0</v>
      </c>
      <c r="K289" s="169">
        <f t="shared" si="226"/>
        <v>0</v>
      </c>
      <c r="L289" s="169">
        <f t="shared" si="226"/>
        <v>0</v>
      </c>
      <c r="M289" s="169">
        <f t="shared" si="226"/>
        <v>0</v>
      </c>
      <c r="N289" s="169">
        <f t="shared" si="226"/>
        <v>0</v>
      </c>
      <c r="O289" s="169">
        <f t="shared" si="226"/>
        <v>0</v>
      </c>
      <c r="P289" s="169">
        <f t="shared" si="226"/>
        <v>0</v>
      </c>
      <c r="Q289" s="169">
        <f t="shared" si="226"/>
        <v>0</v>
      </c>
      <c r="R289" s="169">
        <f t="shared" si="226"/>
        <v>0</v>
      </c>
      <c r="S289" s="169">
        <f t="shared" si="226"/>
        <v>0</v>
      </c>
      <c r="T289" s="169">
        <f t="shared" si="227"/>
        <v>0</v>
      </c>
      <c r="U289" s="169">
        <f t="shared" si="227"/>
        <v>0</v>
      </c>
      <c r="V289" s="169">
        <f t="shared" si="227"/>
        <v>0</v>
      </c>
      <c r="W289" s="169">
        <f t="shared" si="227"/>
        <v>0</v>
      </c>
      <c r="X289" s="169">
        <f t="shared" si="227"/>
        <v>0</v>
      </c>
      <c r="Y289" s="169">
        <f t="shared" si="227"/>
        <v>0</v>
      </c>
      <c r="Z289" s="169">
        <f t="shared" si="227"/>
        <v>0</v>
      </c>
      <c r="AA289" s="169">
        <f t="shared" si="227"/>
        <v>0</v>
      </c>
      <c r="AB289" s="169">
        <f t="shared" si="227"/>
        <v>0</v>
      </c>
      <c r="AC289" s="169">
        <f t="shared" si="227"/>
        <v>0</v>
      </c>
      <c r="AD289" s="169">
        <f t="shared" si="228"/>
        <v>0</v>
      </c>
      <c r="AE289" s="169">
        <f t="shared" si="228"/>
        <v>0</v>
      </c>
      <c r="AF289" s="169">
        <f t="shared" si="228"/>
        <v>0</v>
      </c>
      <c r="AG289" s="169">
        <f t="shared" si="228"/>
        <v>0</v>
      </c>
      <c r="AH289" s="169">
        <f t="shared" si="228"/>
        <v>0</v>
      </c>
      <c r="AI289" s="169">
        <f t="shared" si="228"/>
        <v>0</v>
      </c>
      <c r="AJ289" s="169">
        <f t="shared" si="228"/>
        <v>0</v>
      </c>
      <c r="AK289" s="169">
        <f t="shared" si="228"/>
        <v>0</v>
      </c>
      <c r="AL289" s="169">
        <f t="shared" si="228"/>
        <v>0</v>
      </c>
      <c r="AM289" s="169">
        <f t="shared" si="228"/>
        <v>0</v>
      </c>
      <c r="AN289" s="169">
        <f t="shared" si="229"/>
        <v>0</v>
      </c>
      <c r="AO289" s="169">
        <f t="shared" si="229"/>
        <v>0</v>
      </c>
      <c r="AP289" s="169">
        <f t="shared" si="229"/>
        <v>0</v>
      </c>
      <c r="AQ289" s="169">
        <f t="shared" si="229"/>
        <v>0</v>
      </c>
      <c r="AR289" s="169">
        <f t="shared" si="229"/>
        <v>0</v>
      </c>
      <c r="AS289" s="169">
        <f t="shared" si="229"/>
        <v>0</v>
      </c>
      <c r="AT289" s="169">
        <f t="shared" si="229"/>
        <v>0</v>
      </c>
      <c r="AU289" s="169">
        <f t="shared" si="229"/>
        <v>0</v>
      </c>
      <c r="AV289" s="169">
        <f t="shared" si="229"/>
        <v>0</v>
      </c>
      <c r="AW289" s="169">
        <f t="shared" si="229"/>
        <v>0</v>
      </c>
      <c r="AX289" s="169">
        <f t="shared" si="230"/>
        <v>0</v>
      </c>
      <c r="AY289" s="169">
        <f t="shared" si="230"/>
        <v>0</v>
      </c>
      <c r="AZ289" s="169">
        <f t="shared" si="230"/>
        <v>0</v>
      </c>
      <c r="BA289" s="169">
        <f t="shared" si="230"/>
        <v>0</v>
      </c>
      <c r="BB289" s="169">
        <f t="shared" si="230"/>
        <v>0</v>
      </c>
      <c r="BC289" s="169">
        <f t="shared" si="230"/>
        <v>0</v>
      </c>
      <c r="BD289" s="169">
        <f t="shared" si="230"/>
        <v>0</v>
      </c>
      <c r="BE289" s="169">
        <f t="shared" si="230"/>
        <v>0</v>
      </c>
      <c r="BF289" s="169">
        <f t="shared" si="230"/>
        <v>0</v>
      </c>
      <c r="BG289" s="169">
        <f t="shared" si="230"/>
        <v>0</v>
      </c>
      <c r="BH289" s="169">
        <f t="shared" si="231"/>
        <v>0</v>
      </c>
      <c r="BI289" s="169">
        <f t="shared" si="231"/>
        <v>0</v>
      </c>
      <c r="BJ289" s="169">
        <f t="shared" si="231"/>
        <v>0</v>
      </c>
      <c r="BK289" s="169">
        <f t="shared" si="231"/>
        <v>0</v>
      </c>
      <c r="BL289" s="169">
        <f t="shared" si="231"/>
        <v>0</v>
      </c>
      <c r="BM289" s="169">
        <f t="shared" si="231"/>
        <v>0</v>
      </c>
      <c r="BN289" s="169">
        <f t="shared" si="231"/>
        <v>0</v>
      </c>
      <c r="BO289" s="169">
        <f t="shared" si="231"/>
        <v>0</v>
      </c>
      <c r="BP289" s="169">
        <f t="shared" si="231"/>
        <v>0</v>
      </c>
      <c r="BQ289" s="169">
        <f t="shared" si="231"/>
        <v>0</v>
      </c>
      <c r="BR289" s="169">
        <f t="shared" si="232"/>
        <v>0</v>
      </c>
      <c r="BS289" s="169">
        <f t="shared" si="232"/>
        <v>0</v>
      </c>
      <c r="BT289" s="169">
        <f t="shared" si="232"/>
        <v>0</v>
      </c>
      <c r="BU289" s="169">
        <f t="shared" si="232"/>
        <v>0</v>
      </c>
      <c r="BV289" s="169">
        <f t="shared" si="232"/>
        <v>0</v>
      </c>
      <c r="BW289" s="169">
        <f t="shared" si="232"/>
        <v>0</v>
      </c>
      <c r="BX289" s="169">
        <f t="shared" si="232"/>
        <v>0</v>
      </c>
      <c r="BY289" s="169">
        <f t="shared" si="232"/>
        <v>0</v>
      </c>
      <c r="BZ289" s="169">
        <f t="shared" si="232"/>
        <v>0</v>
      </c>
      <c r="CA289" s="169">
        <f t="shared" si="232"/>
        <v>0</v>
      </c>
      <c r="CB289" s="169">
        <f t="shared" si="233"/>
        <v>0</v>
      </c>
      <c r="CC289" s="169">
        <f t="shared" si="233"/>
        <v>0</v>
      </c>
      <c r="CD289" s="169">
        <f t="shared" si="233"/>
        <v>0</v>
      </c>
      <c r="CE289" s="169">
        <f t="shared" si="233"/>
        <v>0</v>
      </c>
      <c r="CF289" s="169">
        <f t="shared" si="233"/>
        <v>0</v>
      </c>
      <c r="CG289" s="169">
        <f t="shared" si="233"/>
        <v>0</v>
      </c>
      <c r="CH289" s="169">
        <f t="shared" si="233"/>
        <v>0</v>
      </c>
    </row>
    <row r="290" spans="3:86" s="36" customFormat="1" outlineLevel="1" x14ac:dyDescent="0.2">
      <c r="C290" s="38"/>
      <c r="E290" s="172"/>
      <c r="F290" s="61">
        <f>Ts_First_Fin_Yr-1+ROWS(F$243:F290)</f>
        <v>2071</v>
      </c>
      <c r="G290" s="160">
        <f t="shared" si="223"/>
        <v>5</v>
      </c>
      <c r="H290" s="171">
        <f t="shared" si="224"/>
        <v>0</v>
      </c>
      <c r="I290" s="131">
        <f t="shared" si="225"/>
        <v>1E-14</v>
      </c>
      <c r="J290" s="169">
        <f t="shared" si="226"/>
        <v>0</v>
      </c>
      <c r="K290" s="169">
        <f t="shared" si="226"/>
        <v>0</v>
      </c>
      <c r="L290" s="169">
        <f t="shared" si="226"/>
        <v>0</v>
      </c>
      <c r="M290" s="169">
        <f t="shared" si="226"/>
        <v>0</v>
      </c>
      <c r="N290" s="169">
        <f t="shared" si="226"/>
        <v>0</v>
      </c>
      <c r="O290" s="169">
        <f t="shared" si="226"/>
        <v>0</v>
      </c>
      <c r="P290" s="169">
        <f t="shared" si="226"/>
        <v>0</v>
      </c>
      <c r="Q290" s="169">
        <f t="shared" si="226"/>
        <v>0</v>
      </c>
      <c r="R290" s="169">
        <f t="shared" si="226"/>
        <v>0</v>
      </c>
      <c r="S290" s="169">
        <f t="shared" si="226"/>
        <v>0</v>
      </c>
      <c r="T290" s="169">
        <f t="shared" si="227"/>
        <v>0</v>
      </c>
      <c r="U290" s="169">
        <f t="shared" si="227"/>
        <v>0</v>
      </c>
      <c r="V290" s="169">
        <f t="shared" si="227"/>
        <v>0</v>
      </c>
      <c r="W290" s="169">
        <f t="shared" si="227"/>
        <v>0</v>
      </c>
      <c r="X290" s="169">
        <f t="shared" si="227"/>
        <v>0</v>
      </c>
      <c r="Y290" s="169">
        <f t="shared" si="227"/>
        <v>0</v>
      </c>
      <c r="Z290" s="169">
        <f t="shared" si="227"/>
        <v>0</v>
      </c>
      <c r="AA290" s="169">
        <f t="shared" si="227"/>
        <v>0</v>
      </c>
      <c r="AB290" s="169">
        <f t="shared" si="227"/>
        <v>0</v>
      </c>
      <c r="AC290" s="169">
        <f t="shared" si="227"/>
        <v>0</v>
      </c>
      <c r="AD290" s="169">
        <f t="shared" si="228"/>
        <v>0</v>
      </c>
      <c r="AE290" s="169">
        <f t="shared" si="228"/>
        <v>0</v>
      </c>
      <c r="AF290" s="169">
        <f t="shared" si="228"/>
        <v>0</v>
      </c>
      <c r="AG290" s="169">
        <f t="shared" si="228"/>
        <v>0</v>
      </c>
      <c r="AH290" s="169">
        <f t="shared" si="228"/>
        <v>0</v>
      </c>
      <c r="AI290" s="169">
        <f t="shared" si="228"/>
        <v>0</v>
      </c>
      <c r="AJ290" s="169">
        <f t="shared" si="228"/>
        <v>0</v>
      </c>
      <c r="AK290" s="169">
        <f t="shared" si="228"/>
        <v>0</v>
      </c>
      <c r="AL290" s="169">
        <f t="shared" si="228"/>
        <v>0</v>
      </c>
      <c r="AM290" s="169">
        <f t="shared" si="228"/>
        <v>0</v>
      </c>
      <c r="AN290" s="169">
        <f t="shared" si="229"/>
        <v>0</v>
      </c>
      <c r="AO290" s="169">
        <f t="shared" si="229"/>
        <v>0</v>
      </c>
      <c r="AP290" s="169">
        <f t="shared" si="229"/>
        <v>0</v>
      </c>
      <c r="AQ290" s="169">
        <f t="shared" si="229"/>
        <v>0</v>
      </c>
      <c r="AR290" s="169">
        <f t="shared" si="229"/>
        <v>0</v>
      </c>
      <c r="AS290" s="169">
        <f t="shared" si="229"/>
        <v>0</v>
      </c>
      <c r="AT290" s="169">
        <f t="shared" si="229"/>
        <v>0</v>
      </c>
      <c r="AU290" s="169">
        <f t="shared" si="229"/>
        <v>0</v>
      </c>
      <c r="AV290" s="169">
        <f t="shared" si="229"/>
        <v>0</v>
      </c>
      <c r="AW290" s="169">
        <f t="shared" si="229"/>
        <v>0</v>
      </c>
      <c r="AX290" s="169">
        <f t="shared" si="230"/>
        <v>0</v>
      </c>
      <c r="AY290" s="169">
        <f t="shared" si="230"/>
        <v>0</v>
      </c>
      <c r="AZ290" s="169">
        <f t="shared" si="230"/>
        <v>0</v>
      </c>
      <c r="BA290" s="169">
        <f t="shared" si="230"/>
        <v>0</v>
      </c>
      <c r="BB290" s="169">
        <f t="shared" si="230"/>
        <v>0</v>
      </c>
      <c r="BC290" s="169">
        <f t="shared" si="230"/>
        <v>0</v>
      </c>
      <c r="BD290" s="169">
        <f t="shared" si="230"/>
        <v>0</v>
      </c>
      <c r="BE290" s="169">
        <f t="shared" si="230"/>
        <v>0</v>
      </c>
      <c r="BF290" s="169">
        <f t="shared" si="230"/>
        <v>0</v>
      </c>
      <c r="BG290" s="169">
        <f t="shared" si="230"/>
        <v>0</v>
      </c>
      <c r="BH290" s="169">
        <f t="shared" si="231"/>
        <v>0</v>
      </c>
      <c r="BI290" s="169">
        <f t="shared" si="231"/>
        <v>0</v>
      </c>
      <c r="BJ290" s="169">
        <f t="shared" si="231"/>
        <v>0</v>
      </c>
      <c r="BK290" s="169">
        <f t="shared" si="231"/>
        <v>0</v>
      </c>
      <c r="BL290" s="169">
        <f t="shared" si="231"/>
        <v>0</v>
      </c>
      <c r="BM290" s="169">
        <f t="shared" si="231"/>
        <v>0</v>
      </c>
      <c r="BN290" s="169">
        <f t="shared" si="231"/>
        <v>0</v>
      </c>
      <c r="BO290" s="169">
        <f t="shared" si="231"/>
        <v>0</v>
      </c>
      <c r="BP290" s="169">
        <f t="shared" si="231"/>
        <v>0</v>
      </c>
      <c r="BQ290" s="169">
        <f t="shared" si="231"/>
        <v>0</v>
      </c>
      <c r="BR290" s="169">
        <f t="shared" si="232"/>
        <v>0</v>
      </c>
      <c r="BS290" s="169">
        <f t="shared" si="232"/>
        <v>0</v>
      </c>
      <c r="BT290" s="169">
        <f t="shared" si="232"/>
        <v>0</v>
      </c>
      <c r="BU290" s="169">
        <f t="shared" si="232"/>
        <v>0</v>
      </c>
      <c r="BV290" s="169">
        <f t="shared" si="232"/>
        <v>0</v>
      </c>
      <c r="BW290" s="169">
        <f t="shared" si="232"/>
        <v>0</v>
      </c>
      <c r="BX290" s="169">
        <f t="shared" si="232"/>
        <v>0</v>
      </c>
      <c r="BY290" s="169">
        <f t="shared" si="232"/>
        <v>0</v>
      </c>
      <c r="BZ290" s="169">
        <f t="shared" si="232"/>
        <v>0</v>
      </c>
      <c r="CA290" s="169">
        <f t="shared" si="232"/>
        <v>0</v>
      </c>
      <c r="CB290" s="169">
        <f t="shared" si="233"/>
        <v>0</v>
      </c>
      <c r="CC290" s="169">
        <f t="shared" si="233"/>
        <v>0</v>
      </c>
      <c r="CD290" s="169">
        <f t="shared" si="233"/>
        <v>0</v>
      </c>
      <c r="CE290" s="169">
        <f t="shared" si="233"/>
        <v>0</v>
      </c>
      <c r="CF290" s="169">
        <f t="shared" si="233"/>
        <v>0</v>
      </c>
      <c r="CG290" s="169">
        <f t="shared" si="233"/>
        <v>0</v>
      </c>
      <c r="CH290" s="169">
        <f t="shared" si="233"/>
        <v>0</v>
      </c>
    </row>
    <row r="291" spans="3:86" s="36" customFormat="1" outlineLevel="1" x14ac:dyDescent="0.2">
      <c r="C291" s="38"/>
      <c r="E291" s="172"/>
      <c r="F291" s="61">
        <f>Ts_First_Fin_Yr-1+ROWS(F$243:F291)</f>
        <v>2072</v>
      </c>
      <c r="G291" s="160">
        <f t="shared" si="223"/>
        <v>5</v>
      </c>
      <c r="H291" s="171">
        <f t="shared" si="224"/>
        <v>0</v>
      </c>
      <c r="I291" s="131">
        <f t="shared" si="225"/>
        <v>1E-14</v>
      </c>
      <c r="J291" s="169">
        <f t="shared" si="226"/>
        <v>0</v>
      </c>
      <c r="K291" s="169">
        <f t="shared" si="226"/>
        <v>0</v>
      </c>
      <c r="L291" s="169">
        <f t="shared" si="226"/>
        <v>0</v>
      </c>
      <c r="M291" s="169">
        <f t="shared" si="226"/>
        <v>0</v>
      </c>
      <c r="N291" s="169">
        <f t="shared" si="226"/>
        <v>0</v>
      </c>
      <c r="O291" s="169">
        <f t="shared" si="226"/>
        <v>0</v>
      </c>
      <c r="P291" s="169">
        <f t="shared" si="226"/>
        <v>0</v>
      </c>
      <c r="Q291" s="169">
        <f t="shared" si="226"/>
        <v>0</v>
      </c>
      <c r="R291" s="169">
        <f t="shared" si="226"/>
        <v>0</v>
      </c>
      <c r="S291" s="169">
        <f t="shared" si="226"/>
        <v>0</v>
      </c>
      <c r="T291" s="169">
        <f t="shared" si="227"/>
        <v>0</v>
      </c>
      <c r="U291" s="169">
        <f t="shared" si="227"/>
        <v>0</v>
      </c>
      <c r="V291" s="169">
        <f t="shared" si="227"/>
        <v>0</v>
      </c>
      <c r="W291" s="169">
        <f t="shared" si="227"/>
        <v>0</v>
      </c>
      <c r="X291" s="169">
        <f t="shared" si="227"/>
        <v>0</v>
      </c>
      <c r="Y291" s="169">
        <f t="shared" si="227"/>
        <v>0</v>
      </c>
      <c r="Z291" s="169">
        <f t="shared" si="227"/>
        <v>0</v>
      </c>
      <c r="AA291" s="169">
        <f t="shared" si="227"/>
        <v>0</v>
      </c>
      <c r="AB291" s="169">
        <f t="shared" si="227"/>
        <v>0</v>
      </c>
      <c r="AC291" s="169">
        <f t="shared" si="227"/>
        <v>0</v>
      </c>
      <c r="AD291" s="169">
        <f t="shared" si="228"/>
        <v>0</v>
      </c>
      <c r="AE291" s="169">
        <f t="shared" si="228"/>
        <v>0</v>
      </c>
      <c r="AF291" s="169">
        <f t="shared" si="228"/>
        <v>0</v>
      </c>
      <c r="AG291" s="169">
        <f t="shared" si="228"/>
        <v>0</v>
      </c>
      <c r="AH291" s="169">
        <f t="shared" si="228"/>
        <v>0</v>
      </c>
      <c r="AI291" s="169">
        <f t="shared" si="228"/>
        <v>0</v>
      </c>
      <c r="AJ291" s="169">
        <f t="shared" si="228"/>
        <v>0</v>
      </c>
      <c r="AK291" s="169">
        <f t="shared" si="228"/>
        <v>0</v>
      </c>
      <c r="AL291" s="169">
        <f t="shared" si="228"/>
        <v>0</v>
      </c>
      <c r="AM291" s="169">
        <f t="shared" si="228"/>
        <v>0</v>
      </c>
      <c r="AN291" s="169">
        <f t="shared" si="229"/>
        <v>0</v>
      </c>
      <c r="AO291" s="169">
        <f t="shared" si="229"/>
        <v>0</v>
      </c>
      <c r="AP291" s="169">
        <f t="shared" si="229"/>
        <v>0</v>
      </c>
      <c r="AQ291" s="169">
        <f t="shared" si="229"/>
        <v>0</v>
      </c>
      <c r="AR291" s="169">
        <f t="shared" si="229"/>
        <v>0</v>
      </c>
      <c r="AS291" s="169">
        <f t="shared" si="229"/>
        <v>0</v>
      </c>
      <c r="AT291" s="169">
        <f t="shared" si="229"/>
        <v>0</v>
      </c>
      <c r="AU291" s="169">
        <f t="shared" si="229"/>
        <v>0</v>
      </c>
      <c r="AV291" s="169">
        <f t="shared" si="229"/>
        <v>0</v>
      </c>
      <c r="AW291" s="169">
        <f t="shared" si="229"/>
        <v>0</v>
      </c>
      <c r="AX291" s="169">
        <f t="shared" si="230"/>
        <v>0</v>
      </c>
      <c r="AY291" s="169">
        <f t="shared" si="230"/>
        <v>0</v>
      </c>
      <c r="AZ291" s="169">
        <f t="shared" si="230"/>
        <v>0</v>
      </c>
      <c r="BA291" s="169">
        <f t="shared" si="230"/>
        <v>0</v>
      </c>
      <c r="BB291" s="169">
        <f t="shared" si="230"/>
        <v>0</v>
      </c>
      <c r="BC291" s="169">
        <f t="shared" si="230"/>
        <v>0</v>
      </c>
      <c r="BD291" s="169">
        <f t="shared" si="230"/>
        <v>0</v>
      </c>
      <c r="BE291" s="169">
        <f t="shared" si="230"/>
        <v>0</v>
      </c>
      <c r="BF291" s="169">
        <f t="shared" si="230"/>
        <v>0</v>
      </c>
      <c r="BG291" s="169">
        <f t="shared" si="230"/>
        <v>0</v>
      </c>
      <c r="BH291" s="169">
        <f t="shared" si="231"/>
        <v>0</v>
      </c>
      <c r="BI291" s="169">
        <f t="shared" si="231"/>
        <v>0</v>
      </c>
      <c r="BJ291" s="169">
        <f t="shared" si="231"/>
        <v>0</v>
      </c>
      <c r="BK291" s="169">
        <f t="shared" si="231"/>
        <v>0</v>
      </c>
      <c r="BL291" s="169">
        <f t="shared" si="231"/>
        <v>0</v>
      </c>
      <c r="BM291" s="169">
        <f t="shared" si="231"/>
        <v>0</v>
      </c>
      <c r="BN291" s="169">
        <f t="shared" si="231"/>
        <v>0</v>
      </c>
      <c r="BO291" s="169">
        <f t="shared" si="231"/>
        <v>0</v>
      </c>
      <c r="BP291" s="169">
        <f t="shared" si="231"/>
        <v>0</v>
      </c>
      <c r="BQ291" s="169">
        <f t="shared" si="231"/>
        <v>0</v>
      </c>
      <c r="BR291" s="169">
        <f t="shared" si="232"/>
        <v>0</v>
      </c>
      <c r="BS291" s="169">
        <f t="shared" si="232"/>
        <v>0</v>
      </c>
      <c r="BT291" s="169">
        <f t="shared" si="232"/>
        <v>0</v>
      </c>
      <c r="BU291" s="169">
        <f t="shared" si="232"/>
        <v>0</v>
      </c>
      <c r="BV291" s="169">
        <f t="shared" si="232"/>
        <v>0</v>
      </c>
      <c r="BW291" s="169">
        <f t="shared" si="232"/>
        <v>0</v>
      </c>
      <c r="BX291" s="169">
        <f t="shared" si="232"/>
        <v>0</v>
      </c>
      <c r="BY291" s="169">
        <f t="shared" si="232"/>
        <v>0</v>
      </c>
      <c r="BZ291" s="169">
        <f t="shared" si="232"/>
        <v>0</v>
      </c>
      <c r="CA291" s="169">
        <f t="shared" si="232"/>
        <v>0</v>
      </c>
      <c r="CB291" s="169">
        <f t="shared" si="233"/>
        <v>0</v>
      </c>
      <c r="CC291" s="169">
        <f t="shared" si="233"/>
        <v>0</v>
      </c>
      <c r="CD291" s="169">
        <f t="shared" si="233"/>
        <v>0</v>
      </c>
      <c r="CE291" s="169">
        <f t="shared" si="233"/>
        <v>0</v>
      </c>
      <c r="CF291" s="169">
        <f t="shared" si="233"/>
        <v>0</v>
      </c>
      <c r="CG291" s="169">
        <f t="shared" si="233"/>
        <v>0</v>
      </c>
      <c r="CH291" s="169">
        <f t="shared" si="233"/>
        <v>0</v>
      </c>
    </row>
    <row r="292" spans="3:86" s="36" customFormat="1" outlineLevel="1" x14ac:dyDescent="0.2">
      <c r="C292" s="38"/>
      <c r="E292" s="172"/>
      <c r="F292" s="61">
        <f>Ts_First_Fin_Yr-1+ROWS(F$243:F292)</f>
        <v>2073</v>
      </c>
      <c r="G292" s="160">
        <f t="shared" si="223"/>
        <v>5</v>
      </c>
      <c r="H292" s="171">
        <f t="shared" si="224"/>
        <v>0</v>
      </c>
      <c r="I292" s="131">
        <f t="shared" si="225"/>
        <v>1E-14</v>
      </c>
      <c r="J292" s="169">
        <f t="shared" si="226"/>
        <v>0</v>
      </c>
      <c r="K292" s="169">
        <f t="shared" si="226"/>
        <v>0</v>
      </c>
      <c r="L292" s="169">
        <f t="shared" si="226"/>
        <v>0</v>
      </c>
      <c r="M292" s="169">
        <f t="shared" si="226"/>
        <v>0</v>
      </c>
      <c r="N292" s="169">
        <f t="shared" si="226"/>
        <v>0</v>
      </c>
      <c r="O292" s="169">
        <f t="shared" si="226"/>
        <v>0</v>
      </c>
      <c r="P292" s="169">
        <f t="shared" si="226"/>
        <v>0</v>
      </c>
      <c r="Q292" s="169">
        <f t="shared" si="226"/>
        <v>0</v>
      </c>
      <c r="R292" s="169">
        <f t="shared" si="226"/>
        <v>0</v>
      </c>
      <c r="S292" s="169">
        <f t="shared" si="226"/>
        <v>0</v>
      </c>
      <c r="T292" s="169">
        <f t="shared" si="227"/>
        <v>0</v>
      </c>
      <c r="U292" s="169">
        <f t="shared" si="227"/>
        <v>0</v>
      </c>
      <c r="V292" s="169">
        <f t="shared" si="227"/>
        <v>0</v>
      </c>
      <c r="W292" s="169">
        <f t="shared" si="227"/>
        <v>0</v>
      </c>
      <c r="X292" s="169">
        <f t="shared" si="227"/>
        <v>0</v>
      </c>
      <c r="Y292" s="169">
        <f t="shared" si="227"/>
        <v>0</v>
      </c>
      <c r="Z292" s="169">
        <f t="shared" si="227"/>
        <v>0</v>
      </c>
      <c r="AA292" s="169">
        <f t="shared" si="227"/>
        <v>0</v>
      </c>
      <c r="AB292" s="169">
        <f t="shared" si="227"/>
        <v>0</v>
      </c>
      <c r="AC292" s="169">
        <f t="shared" si="227"/>
        <v>0</v>
      </c>
      <c r="AD292" s="169">
        <f t="shared" si="228"/>
        <v>0</v>
      </c>
      <c r="AE292" s="169">
        <f t="shared" si="228"/>
        <v>0</v>
      </c>
      <c r="AF292" s="169">
        <f t="shared" si="228"/>
        <v>0</v>
      </c>
      <c r="AG292" s="169">
        <f t="shared" si="228"/>
        <v>0</v>
      </c>
      <c r="AH292" s="169">
        <f t="shared" si="228"/>
        <v>0</v>
      </c>
      <c r="AI292" s="169">
        <f t="shared" si="228"/>
        <v>0</v>
      </c>
      <c r="AJ292" s="169">
        <f t="shared" si="228"/>
        <v>0</v>
      </c>
      <c r="AK292" s="169">
        <f t="shared" si="228"/>
        <v>0</v>
      </c>
      <c r="AL292" s="169">
        <f t="shared" si="228"/>
        <v>0</v>
      </c>
      <c r="AM292" s="169">
        <f t="shared" si="228"/>
        <v>0</v>
      </c>
      <c r="AN292" s="169">
        <f t="shared" si="229"/>
        <v>0</v>
      </c>
      <c r="AO292" s="169">
        <f t="shared" si="229"/>
        <v>0</v>
      </c>
      <c r="AP292" s="169">
        <f t="shared" si="229"/>
        <v>0</v>
      </c>
      <c r="AQ292" s="169">
        <f t="shared" si="229"/>
        <v>0</v>
      </c>
      <c r="AR292" s="169">
        <f t="shared" si="229"/>
        <v>0</v>
      </c>
      <c r="AS292" s="169">
        <f t="shared" si="229"/>
        <v>0</v>
      </c>
      <c r="AT292" s="169">
        <f t="shared" si="229"/>
        <v>0</v>
      </c>
      <c r="AU292" s="169">
        <f t="shared" si="229"/>
        <v>0</v>
      </c>
      <c r="AV292" s="169">
        <f t="shared" si="229"/>
        <v>0</v>
      </c>
      <c r="AW292" s="169">
        <f t="shared" si="229"/>
        <v>0</v>
      </c>
      <c r="AX292" s="169">
        <f t="shared" si="230"/>
        <v>0</v>
      </c>
      <c r="AY292" s="169">
        <f t="shared" si="230"/>
        <v>0</v>
      </c>
      <c r="AZ292" s="169">
        <f t="shared" si="230"/>
        <v>0</v>
      </c>
      <c r="BA292" s="169">
        <f t="shared" si="230"/>
        <v>0</v>
      </c>
      <c r="BB292" s="169">
        <f t="shared" si="230"/>
        <v>0</v>
      </c>
      <c r="BC292" s="169">
        <f t="shared" si="230"/>
        <v>0</v>
      </c>
      <c r="BD292" s="169">
        <f t="shared" si="230"/>
        <v>0</v>
      </c>
      <c r="BE292" s="169">
        <f t="shared" si="230"/>
        <v>0</v>
      </c>
      <c r="BF292" s="169">
        <f t="shared" si="230"/>
        <v>0</v>
      </c>
      <c r="BG292" s="169">
        <f t="shared" si="230"/>
        <v>0</v>
      </c>
      <c r="BH292" s="169">
        <f t="shared" si="231"/>
        <v>0</v>
      </c>
      <c r="BI292" s="169">
        <f t="shared" si="231"/>
        <v>0</v>
      </c>
      <c r="BJ292" s="169">
        <f t="shared" si="231"/>
        <v>0</v>
      </c>
      <c r="BK292" s="169">
        <f t="shared" si="231"/>
        <v>0</v>
      </c>
      <c r="BL292" s="169">
        <f t="shared" si="231"/>
        <v>0</v>
      </c>
      <c r="BM292" s="169">
        <f t="shared" si="231"/>
        <v>0</v>
      </c>
      <c r="BN292" s="169">
        <f t="shared" si="231"/>
        <v>0</v>
      </c>
      <c r="BO292" s="169">
        <f t="shared" si="231"/>
        <v>0</v>
      </c>
      <c r="BP292" s="169">
        <f t="shared" si="231"/>
        <v>0</v>
      </c>
      <c r="BQ292" s="169">
        <f t="shared" si="231"/>
        <v>0</v>
      </c>
      <c r="BR292" s="169">
        <f t="shared" si="232"/>
        <v>0</v>
      </c>
      <c r="BS292" s="169">
        <f t="shared" si="232"/>
        <v>0</v>
      </c>
      <c r="BT292" s="169">
        <f t="shared" si="232"/>
        <v>0</v>
      </c>
      <c r="BU292" s="169">
        <f t="shared" si="232"/>
        <v>0</v>
      </c>
      <c r="BV292" s="169">
        <f t="shared" si="232"/>
        <v>0</v>
      </c>
      <c r="BW292" s="169">
        <f t="shared" si="232"/>
        <v>0</v>
      </c>
      <c r="BX292" s="169">
        <f t="shared" si="232"/>
        <v>0</v>
      </c>
      <c r="BY292" s="169">
        <f t="shared" si="232"/>
        <v>0</v>
      </c>
      <c r="BZ292" s="169">
        <f t="shared" si="232"/>
        <v>0</v>
      </c>
      <c r="CA292" s="169">
        <f t="shared" si="232"/>
        <v>0</v>
      </c>
      <c r="CB292" s="169">
        <f t="shared" si="233"/>
        <v>0</v>
      </c>
      <c r="CC292" s="169">
        <f t="shared" si="233"/>
        <v>0</v>
      </c>
      <c r="CD292" s="169">
        <f t="shared" si="233"/>
        <v>0</v>
      </c>
      <c r="CE292" s="169">
        <f t="shared" si="233"/>
        <v>0</v>
      </c>
      <c r="CF292" s="169">
        <f t="shared" si="233"/>
        <v>0</v>
      </c>
      <c r="CG292" s="169">
        <f t="shared" si="233"/>
        <v>0</v>
      </c>
      <c r="CH292" s="169">
        <f t="shared" si="233"/>
        <v>0</v>
      </c>
    </row>
    <row r="293" spans="3:86" s="36" customFormat="1" outlineLevel="1" x14ac:dyDescent="0.2">
      <c r="C293" s="38"/>
      <c r="E293" s="172"/>
      <c r="F293" s="61">
        <f>Ts_First_Fin_Yr-1+ROWS(F$243:F293)</f>
        <v>2074</v>
      </c>
      <c r="G293" s="160">
        <f t="shared" si="223"/>
        <v>5</v>
      </c>
      <c r="H293" s="171">
        <f t="shared" si="224"/>
        <v>0</v>
      </c>
      <c r="I293" s="131">
        <f t="shared" si="225"/>
        <v>1E-14</v>
      </c>
      <c r="J293" s="169">
        <f t="shared" ref="J293:S302" si="234">IF($F293&gt;=J$9,0,IF(J$9&lt;=($F293+$G293),(1-$I293)^(J$9-$F293-1)*$I293/(1-(1-$I293)^$G293),0)*$H293)</f>
        <v>0</v>
      </c>
      <c r="K293" s="169">
        <f t="shared" si="234"/>
        <v>0</v>
      </c>
      <c r="L293" s="169">
        <f t="shared" si="234"/>
        <v>0</v>
      </c>
      <c r="M293" s="169">
        <f t="shared" si="234"/>
        <v>0</v>
      </c>
      <c r="N293" s="169">
        <f t="shared" si="234"/>
        <v>0</v>
      </c>
      <c r="O293" s="169">
        <f t="shared" si="234"/>
        <v>0</v>
      </c>
      <c r="P293" s="169">
        <f t="shared" si="234"/>
        <v>0</v>
      </c>
      <c r="Q293" s="169">
        <f t="shared" si="234"/>
        <v>0</v>
      </c>
      <c r="R293" s="169">
        <f t="shared" si="234"/>
        <v>0</v>
      </c>
      <c r="S293" s="169">
        <f t="shared" si="234"/>
        <v>0</v>
      </c>
      <c r="T293" s="169">
        <f t="shared" ref="T293:AC302" si="235">IF($F293&gt;=T$9,0,IF(T$9&lt;=($F293+$G293),(1-$I293)^(T$9-$F293-1)*$I293/(1-(1-$I293)^$G293),0)*$H293)</f>
        <v>0</v>
      </c>
      <c r="U293" s="169">
        <f t="shared" si="235"/>
        <v>0</v>
      </c>
      <c r="V293" s="169">
        <f t="shared" si="235"/>
        <v>0</v>
      </c>
      <c r="W293" s="169">
        <f t="shared" si="235"/>
        <v>0</v>
      </c>
      <c r="X293" s="169">
        <f t="shared" si="235"/>
        <v>0</v>
      </c>
      <c r="Y293" s="169">
        <f t="shared" si="235"/>
        <v>0</v>
      </c>
      <c r="Z293" s="169">
        <f t="shared" si="235"/>
        <v>0</v>
      </c>
      <c r="AA293" s="169">
        <f t="shared" si="235"/>
        <v>0</v>
      </c>
      <c r="AB293" s="169">
        <f t="shared" si="235"/>
        <v>0</v>
      </c>
      <c r="AC293" s="169">
        <f t="shared" si="235"/>
        <v>0</v>
      </c>
      <c r="AD293" s="169">
        <f t="shared" ref="AD293:AM302" si="236">IF($F293&gt;=AD$9,0,IF(AD$9&lt;=($F293+$G293),(1-$I293)^(AD$9-$F293-1)*$I293/(1-(1-$I293)^$G293),0)*$H293)</f>
        <v>0</v>
      </c>
      <c r="AE293" s="169">
        <f t="shared" si="236"/>
        <v>0</v>
      </c>
      <c r="AF293" s="169">
        <f t="shared" si="236"/>
        <v>0</v>
      </c>
      <c r="AG293" s="169">
        <f t="shared" si="236"/>
        <v>0</v>
      </c>
      <c r="AH293" s="169">
        <f t="shared" si="236"/>
        <v>0</v>
      </c>
      <c r="AI293" s="169">
        <f t="shared" si="236"/>
        <v>0</v>
      </c>
      <c r="AJ293" s="169">
        <f t="shared" si="236"/>
        <v>0</v>
      </c>
      <c r="AK293" s="169">
        <f t="shared" si="236"/>
        <v>0</v>
      </c>
      <c r="AL293" s="169">
        <f t="shared" si="236"/>
        <v>0</v>
      </c>
      <c r="AM293" s="169">
        <f t="shared" si="236"/>
        <v>0</v>
      </c>
      <c r="AN293" s="169">
        <f t="shared" ref="AN293:AW302" si="237">IF($F293&gt;=AN$9,0,IF(AN$9&lt;=($F293+$G293),(1-$I293)^(AN$9-$F293-1)*$I293/(1-(1-$I293)^$G293),0)*$H293)</f>
        <v>0</v>
      </c>
      <c r="AO293" s="169">
        <f t="shared" si="237"/>
        <v>0</v>
      </c>
      <c r="AP293" s="169">
        <f t="shared" si="237"/>
        <v>0</v>
      </c>
      <c r="AQ293" s="169">
        <f t="shared" si="237"/>
        <v>0</v>
      </c>
      <c r="AR293" s="169">
        <f t="shared" si="237"/>
        <v>0</v>
      </c>
      <c r="AS293" s="169">
        <f t="shared" si="237"/>
        <v>0</v>
      </c>
      <c r="AT293" s="169">
        <f t="shared" si="237"/>
        <v>0</v>
      </c>
      <c r="AU293" s="169">
        <f t="shared" si="237"/>
        <v>0</v>
      </c>
      <c r="AV293" s="169">
        <f t="shared" si="237"/>
        <v>0</v>
      </c>
      <c r="AW293" s="169">
        <f t="shared" si="237"/>
        <v>0</v>
      </c>
      <c r="AX293" s="169">
        <f t="shared" ref="AX293:BG302" si="238">IF($F293&gt;=AX$9,0,IF(AX$9&lt;=($F293+$G293),(1-$I293)^(AX$9-$F293-1)*$I293/(1-(1-$I293)^$G293),0)*$H293)</f>
        <v>0</v>
      </c>
      <c r="AY293" s="169">
        <f t="shared" si="238"/>
        <v>0</v>
      </c>
      <c r="AZ293" s="169">
        <f t="shared" si="238"/>
        <v>0</v>
      </c>
      <c r="BA293" s="169">
        <f t="shared" si="238"/>
        <v>0</v>
      </c>
      <c r="BB293" s="169">
        <f t="shared" si="238"/>
        <v>0</v>
      </c>
      <c r="BC293" s="169">
        <f t="shared" si="238"/>
        <v>0</v>
      </c>
      <c r="BD293" s="169">
        <f t="shared" si="238"/>
        <v>0</v>
      </c>
      <c r="BE293" s="169">
        <f t="shared" si="238"/>
        <v>0</v>
      </c>
      <c r="BF293" s="169">
        <f t="shared" si="238"/>
        <v>0</v>
      </c>
      <c r="BG293" s="169">
        <f t="shared" si="238"/>
        <v>0</v>
      </c>
      <c r="BH293" s="169">
        <f t="shared" ref="BH293:BQ302" si="239">IF($F293&gt;=BH$9,0,IF(BH$9&lt;=($F293+$G293),(1-$I293)^(BH$9-$F293-1)*$I293/(1-(1-$I293)^$G293),0)*$H293)</f>
        <v>0</v>
      </c>
      <c r="BI293" s="169">
        <f t="shared" si="239"/>
        <v>0</v>
      </c>
      <c r="BJ293" s="169">
        <f t="shared" si="239"/>
        <v>0</v>
      </c>
      <c r="BK293" s="169">
        <f t="shared" si="239"/>
        <v>0</v>
      </c>
      <c r="BL293" s="169">
        <f t="shared" si="239"/>
        <v>0</v>
      </c>
      <c r="BM293" s="169">
        <f t="shared" si="239"/>
        <v>0</v>
      </c>
      <c r="BN293" s="169">
        <f t="shared" si="239"/>
        <v>0</v>
      </c>
      <c r="BO293" s="169">
        <f t="shared" si="239"/>
        <v>0</v>
      </c>
      <c r="BP293" s="169">
        <f t="shared" si="239"/>
        <v>0</v>
      </c>
      <c r="BQ293" s="169">
        <f t="shared" si="239"/>
        <v>0</v>
      </c>
      <c r="BR293" s="169">
        <f t="shared" ref="BR293:CA302" si="240">IF($F293&gt;=BR$9,0,IF(BR$9&lt;=($F293+$G293),(1-$I293)^(BR$9-$F293-1)*$I293/(1-(1-$I293)^$G293),0)*$H293)</f>
        <v>0</v>
      </c>
      <c r="BS293" s="169">
        <f t="shared" si="240"/>
        <v>0</v>
      </c>
      <c r="BT293" s="169">
        <f t="shared" si="240"/>
        <v>0</v>
      </c>
      <c r="BU293" s="169">
        <f t="shared" si="240"/>
        <v>0</v>
      </c>
      <c r="BV293" s="169">
        <f t="shared" si="240"/>
        <v>0</v>
      </c>
      <c r="BW293" s="169">
        <f t="shared" si="240"/>
        <v>0</v>
      </c>
      <c r="BX293" s="169">
        <f t="shared" si="240"/>
        <v>0</v>
      </c>
      <c r="BY293" s="169">
        <f t="shared" si="240"/>
        <v>0</v>
      </c>
      <c r="BZ293" s="169">
        <f t="shared" si="240"/>
        <v>0</v>
      </c>
      <c r="CA293" s="169">
        <f t="shared" si="240"/>
        <v>0</v>
      </c>
      <c r="CB293" s="169">
        <f t="shared" ref="CB293:CH302" si="241">IF($F293&gt;=CB$9,0,IF(CB$9&lt;=($F293+$G293),(1-$I293)^(CB$9-$F293-1)*$I293/(1-(1-$I293)^$G293),0)*$H293)</f>
        <v>0</v>
      </c>
      <c r="CC293" s="169">
        <f t="shared" si="241"/>
        <v>0</v>
      </c>
      <c r="CD293" s="169">
        <f t="shared" si="241"/>
        <v>0</v>
      </c>
      <c r="CE293" s="169">
        <f t="shared" si="241"/>
        <v>0</v>
      </c>
      <c r="CF293" s="169">
        <f t="shared" si="241"/>
        <v>0</v>
      </c>
      <c r="CG293" s="169">
        <f t="shared" si="241"/>
        <v>0</v>
      </c>
      <c r="CH293" s="169">
        <f t="shared" si="241"/>
        <v>0</v>
      </c>
    </row>
    <row r="294" spans="3:86" s="36" customFormat="1" outlineLevel="1" x14ac:dyDescent="0.2">
      <c r="C294" s="38"/>
      <c r="E294" s="172"/>
      <c r="F294" s="61">
        <f>Ts_First_Fin_Yr-1+ROWS(F$243:F294)</f>
        <v>2075</v>
      </c>
      <c r="G294" s="160">
        <f t="shared" si="223"/>
        <v>5</v>
      </c>
      <c r="H294" s="171">
        <f t="shared" si="224"/>
        <v>0</v>
      </c>
      <c r="I294" s="131">
        <f t="shared" si="225"/>
        <v>1E-14</v>
      </c>
      <c r="J294" s="169">
        <f t="shared" si="234"/>
        <v>0</v>
      </c>
      <c r="K294" s="169">
        <f t="shared" si="234"/>
        <v>0</v>
      </c>
      <c r="L294" s="169">
        <f t="shared" si="234"/>
        <v>0</v>
      </c>
      <c r="M294" s="169">
        <f t="shared" si="234"/>
        <v>0</v>
      </c>
      <c r="N294" s="169">
        <f t="shared" si="234"/>
        <v>0</v>
      </c>
      <c r="O294" s="169">
        <f t="shared" si="234"/>
        <v>0</v>
      </c>
      <c r="P294" s="169">
        <f t="shared" si="234"/>
        <v>0</v>
      </c>
      <c r="Q294" s="169">
        <f t="shared" si="234"/>
        <v>0</v>
      </c>
      <c r="R294" s="169">
        <f t="shared" si="234"/>
        <v>0</v>
      </c>
      <c r="S294" s="169">
        <f t="shared" si="234"/>
        <v>0</v>
      </c>
      <c r="T294" s="169">
        <f t="shared" si="235"/>
        <v>0</v>
      </c>
      <c r="U294" s="169">
        <f t="shared" si="235"/>
        <v>0</v>
      </c>
      <c r="V294" s="169">
        <f t="shared" si="235"/>
        <v>0</v>
      </c>
      <c r="W294" s="169">
        <f t="shared" si="235"/>
        <v>0</v>
      </c>
      <c r="X294" s="169">
        <f t="shared" si="235"/>
        <v>0</v>
      </c>
      <c r="Y294" s="169">
        <f t="shared" si="235"/>
        <v>0</v>
      </c>
      <c r="Z294" s="169">
        <f t="shared" si="235"/>
        <v>0</v>
      </c>
      <c r="AA294" s="169">
        <f t="shared" si="235"/>
        <v>0</v>
      </c>
      <c r="AB294" s="169">
        <f t="shared" si="235"/>
        <v>0</v>
      </c>
      <c r="AC294" s="169">
        <f t="shared" si="235"/>
        <v>0</v>
      </c>
      <c r="AD294" s="169">
        <f t="shared" si="236"/>
        <v>0</v>
      </c>
      <c r="AE294" s="169">
        <f t="shared" si="236"/>
        <v>0</v>
      </c>
      <c r="AF294" s="169">
        <f t="shared" si="236"/>
        <v>0</v>
      </c>
      <c r="AG294" s="169">
        <f t="shared" si="236"/>
        <v>0</v>
      </c>
      <c r="AH294" s="169">
        <f t="shared" si="236"/>
        <v>0</v>
      </c>
      <c r="AI294" s="169">
        <f t="shared" si="236"/>
        <v>0</v>
      </c>
      <c r="AJ294" s="169">
        <f t="shared" si="236"/>
        <v>0</v>
      </c>
      <c r="AK294" s="169">
        <f t="shared" si="236"/>
        <v>0</v>
      </c>
      <c r="AL294" s="169">
        <f t="shared" si="236"/>
        <v>0</v>
      </c>
      <c r="AM294" s="169">
        <f t="shared" si="236"/>
        <v>0</v>
      </c>
      <c r="AN294" s="169">
        <f t="shared" si="237"/>
        <v>0</v>
      </c>
      <c r="AO294" s="169">
        <f t="shared" si="237"/>
        <v>0</v>
      </c>
      <c r="AP294" s="169">
        <f t="shared" si="237"/>
        <v>0</v>
      </c>
      <c r="AQ294" s="169">
        <f t="shared" si="237"/>
        <v>0</v>
      </c>
      <c r="AR294" s="169">
        <f t="shared" si="237"/>
        <v>0</v>
      </c>
      <c r="AS294" s="169">
        <f t="shared" si="237"/>
        <v>0</v>
      </c>
      <c r="AT294" s="169">
        <f t="shared" si="237"/>
        <v>0</v>
      </c>
      <c r="AU294" s="169">
        <f t="shared" si="237"/>
        <v>0</v>
      </c>
      <c r="AV294" s="169">
        <f t="shared" si="237"/>
        <v>0</v>
      </c>
      <c r="AW294" s="169">
        <f t="shared" si="237"/>
        <v>0</v>
      </c>
      <c r="AX294" s="169">
        <f t="shared" si="238"/>
        <v>0</v>
      </c>
      <c r="AY294" s="169">
        <f t="shared" si="238"/>
        <v>0</v>
      </c>
      <c r="AZ294" s="169">
        <f t="shared" si="238"/>
        <v>0</v>
      </c>
      <c r="BA294" s="169">
        <f t="shared" si="238"/>
        <v>0</v>
      </c>
      <c r="BB294" s="169">
        <f t="shared" si="238"/>
        <v>0</v>
      </c>
      <c r="BC294" s="169">
        <f t="shared" si="238"/>
        <v>0</v>
      </c>
      <c r="BD294" s="169">
        <f t="shared" si="238"/>
        <v>0</v>
      </c>
      <c r="BE294" s="169">
        <f t="shared" si="238"/>
        <v>0</v>
      </c>
      <c r="BF294" s="169">
        <f t="shared" si="238"/>
        <v>0</v>
      </c>
      <c r="BG294" s="169">
        <f t="shared" si="238"/>
        <v>0</v>
      </c>
      <c r="BH294" s="169">
        <f t="shared" si="239"/>
        <v>0</v>
      </c>
      <c r="BI294" s="169">
        <f t="shared" si="239"/>
        <v>0</v>
      </c>
      <c r="BJ294" s="169">
        <f t="shared" si="239"/>
        <v>0</v>
      </c>
      <c r="BK294" s="169">
        <f t="shared" si="239"/>
        <v>0</v>
      </c>
      <c r="BL294" s="169">
        <f t="shared" si="239"/>
        <v>0</v>
      </c>
      <c r="BM294" s="169">
        <f t="shared" si="239"/>
        <v>0</v>
      </c>
      <c r="BN294" s="169">
        <f t="shared" si="239"/>
        <v>0</v>
      </c>
      <c r="BO294" s="169">
        <f t="shared" si="239"/>
        <v>0</v>
      </c>
      <c r="BP294" s="169">
        <f t="shared" si="239"/>
        <v>0</v>
      </c>
      <c r="BQ294" s="169">
        <f t="shared" si="239"/>
        <v>0</v>
      </c>
      <c r="BR294" s="169">
        <f t="shared" si="240"/>
        <v>0</v>
      </c>
      <c r="BS294" s="169">
        <f t="shared" si="240"/>
        <v>0</v>
      </c>
      <c r="BT294" s="169">
        <f t="shared" si="240"/>
        <v>0</v>
      </c>
      <c r="BU294" s="169">
        <f t="shared" si="240"/>
        <v>0</v>
      </c>
      <c r="BV294" s="169">
        <f t="shared" si="240"/>
        <v>0</v>
      </c>
      <c r="BW294" s="169">
        <f t="shared" si="240"/>
        <v>0</v>
      </c>
      <c r="BX294" s="169">
        <f t="shared" si="240"/>
        <v>0</v>
      </c>
      <c r="BY294" s="169">
        <f t="shared" si="240"/>
        <v>0</v>
      </c>
      <c r="BZ294" s="169">
        <f t="shared" si="240"/>
        <v>0</v>
      </c>
      <c r="CA294" s="169">
        <f t="shared" si="240"/>
        <v>0</v>
      </c>
      <c r="CB294" s="169">
        <f t="shared" si="241"/>
        <v>0</v>
      </c>
      <c r="CC294" s="169">
        <f t="shared" si="241"/>
        <v>0</v>
      </c>
      <c r="CD294" s="169">
        <f t="shared" si="241"/>
        <v>0</v>
      </c>
      <c r="CE294" s="169">
        <f t="shared" si="241"/>
        <v>0</v>
      </c>
      <c r="CF294" s="169">
        <f t="shared" si="241"/>
        <v>0</v>
      </c>
      <c r="CG294" s="169">
        <f t="shared" si="241"/>
        <v>0</v>
      </c>
      <c r="CH294" s="169">
        <f t="shared" si="241"/>
        <v>0</v>
      </c>
    </row>
    <row r="295" spans="3:86" s="36" customFormat="1" outlineLevel="1" x14ac:dyDescent="0.2">
      <c r="C295" s="38"/>
      <c r="E295" s="172"/>
      <c r="F295" s="61">
        <f>Ts_First_Fin_Yr-1+ROWS(F$243:F295)</f>
        <v>2076</v>
      </c>
      <c r="G295" s="160">
        <f t="shared" si="223"/>
        <v>5</v>
      </c>
      <c r="H295" s="171">
        <f t="shared" si="224"/>
        <v>0</v>
      </c>
      <c r="I295" s="131">
        <f t="shared" si="225"/>
        <v>1E-14</v>
      </c>
      <c r="J295" s="169">
        <f t="shared" si="234"/>
        <v>0</v>
      </c>
      <c r="K295" s="169">
        <f t="shared" si="234"/>
        <v>0</v>
      </c>
      <c r="L295" s="169">
        <f t="shared" si="234"/>
        <v>0</v>
      </c>
      <c r="M295" s="169">
        <f t="shared" si="234"/>
        <v>0</v>
      </c>
      <c r="N295" s="169">
        <f t="shared" si="234"/>
        <v>0</v>
      </c>
      <c r="O295" s="169">
        <f t="shared" si="234"/>
        <v>0</v>
      </c>
      <c r="P295" s="169">
        <f t="shared" si="234"/>
        <v>0</v>
      </c>
      <c r="Q295" s="169">
        <f t="shared" si="234"/>
        <v>0</v>
      </c>
      <c r="R295" s="169">
        <f t="shared" si="234"/>
        <v>0</v>
      </c>
      <c r="S295" s="169">
        <f t="shared" si="234"/>
        <v>0</v>
      </c>
      <c r="T295" s="169">
        <f t="shared" si="235"/>
        <v>0</v>
      </c>
      <c r="U295" s="169">
        <f t="shared" si="235"/>
        <v>0</v>
      </c>
      <c r="V295" s="169">
        <f t="shared" si="235"/>
        <v>0</v>
      </c>
      <c r="W295" s="169">
        <f t="shared" si="235"/>
        <v>0</v>
      </c>
      <c r="X295" s="169">
        <f t="shared" si="235"/>
        <v>0</v>
      </c>
      <c r="Y295" s="169">
        <f t="shared" si="235"/>
        <v>0</v>
      </c>
      <c r="Z295" s="169">
        <f t="shared" si="235"/>
        <v>0</v>
      </c>
      <c r="AA295" s="169">
        <f t="shared" si="235"/>
        <v>0</v>
      </c>
      <c r="AB295" s="169">
        <f t="shared" si="235"/>
        <v>0</v>
      </c>
      <c r="AC295" s="169">
        <f t="shared" si="235"/>
        <v>0</v>
      </c>
      <c r="AD295" s="169">
        <f t="shared" si="236"/>
        <v>0</v>
      </c>
      <c r="AE295" s="169">
        <f t="shared" si="236"/>
        <v>0</v>
      </c>
      <c r="AF295" s="169">
        <f t="shared" si="236"/>
        <v>0</v>
      </c>
      <c r="AG295" s="169">
        <f t="shared" si="236"/>
        <v>0</v>
      </c>
      <c r="AH295" s="169">
        <f t="shared" si="236"/>
        <v>0</v>
      </c>
      <c r="AI295" s="169">
        <f t="shared" si="236"/>
        <v>0</v>
      </c>
      <c r="AJ295" s="169">
        <f t="shared" si="236"/>
        <v>0</v>
      </c>
      <c r="AK295" s="169">
        <f t="shared" si="236"/>
        <v>0</v>
      </c>
      <c r="AL295" s="169">
        <f t="shared" si="236"/>
        <v>0</v>
      </c>
      <c r="AM295" s="169">
        <f t="shared" si="236"/>
        <v>0</v>
      </c>
      <c r="AN295" s="169">
        <f t="shared" si="237"/>
        <v>0</v>
      </c>
      <c r="AO295" s="169">
        <f t="shared" si="237"/>
        <v>0</v>
      </c>
      <c r="AP295" s="169">
        <f t="shared" si="237"/>
        <v>0</v>
      </c>
      <c r="AQ295" s="169">
        <f t="shared" si="237"/>
        <v>0</v>
      </c>
      <c r="AR295" s="169">
        <f t="shared" si="237"/>
        <v>0</v>
      </c>
      <c r="AS295" s="169">
        <f t="shared" si="237"/>
        <v>0</v>
      </c>
      <c r="AT295" s="169">
        <f t="shared" si="237"/>
        <v>0</v>
      </c>
      <c r="AU295" s="169">
        <f t="shared" si="237"/>
        <v>0</v>
      </c>
      <c r="AV295" s="169">
        <f t="shared" si="237"/>
        <v>0</v>
      </c>
      <c r="AW295" s="169">
        <f t="shared" si="237"/>
        <v>0</v>
      </c>
      <c r="AX295" s="169">
        <f t="shared" si="238"/>
        <v>0</v>
      </c>
      <c r="AY295" s="169">
        <f t="shared" si="238"/>
        <v>0</v>
      </c>
      <c r="AZ295" s="169">
        <f t="shared" si="238"/>
        <v>0</v>
      </c>
      <c r="BA295" s="169">
        <f t="shared" si="238"/>
        <v>0</v>
      </c>
      <c r="BB295" s="169">
        <f t="shared" si="238"/>
        <v>0</v>
      </c>
      <c r="BC295" s="169">
        <f t="shared" si="238"/>
        <v>0</v>
      </c>
      <c r="BD295" s="169">
        <f t="shared" si="238"/>
        <v>0</v>
      </c>
      <c r="BE295" s="169">
        <f t="shared" si="238"/>
        <v>0</v>
      </c>
      <c r="BF295" s="169">
        <f t="shared" si="238"/>
        <v>0</v>
      </c>
      <c r="BG295" s="169">
        <f t="shared" si="238"/>
        <v>0</v>
      </c>
      <c r="BH295" s="169">
        <f t="shared" si="239"/>
        <v>0</v>
      </c>
      <c r="BI295" s="169">
        <f t="shared" si="239"/>
        <v>0</v>
      </c>
      <c r="BJ295" s="169">
        <f t="shared" si="239"/>
        <v>0</v>
      </c>
      <c r="BK295" s="169">
        <f t="shared" si="239"/>
        <v>0</v>
      </c>
      <c r="BL295" s="169">
        <f t="shared" si="239"/>
        <v>0</v>
      </c>
      <c r="BM295" s="169">
        <f t="shared" si="239"/>
        <v>0</v>
      </c>
      <c r="BN295" s="169">
        <f t="shared" si="239"/>
        <v>0</v>
      </c>
      <c r="BO295" s="169">
        <f t="shared" si="239"/>
        <v>0</v>
      </c>
      <c r="BP295" s="169">
        <f t="shared" si="239"/>
        <v>0</v>
      </c>
      <c r="BQ295" s="169">
        <f t="shared" si="239"/>
        <v>0</v>
      </c>
      <c r="BR295" s="169">
        <f t="shared" si="240"/>
        <v>0</v>
      </c>
      <c r="BS295" s="169">
        <f t="shared" si="240"/>
        <v>0</v>
      </c>
      <c r="BT295" s="169">
        <f t="shared" si="240"/>
        <v>0</v>
      </c>
      <c r="BU295" s="169">
        <f t="shared" si="240"/>
        <v>0</v>
      </c>
      <c r="BV295" s="169">
        <f t="shared" si="240"/>
        <v>0</v>
      </c>
      <c r="BW295" s="169">
        <f t="shared" si="240"/>
        <v>0</v>
      </c>
      <c r="BX295" s="169">
        <f t="shared" si="240"/>
        <v>0</v>
      </c>
      <c r="BY295" s="169">
        <f t="shared" si="240"/>
        <v>0</v>
      </c>
      <c r="BZ295" s="169">
        <f t="shared" si="240"/>
        <v>0</v>
      </c>
      <c r="CA295" s="169">
        <f t="shared" si="240"/>
        <v>0</v>
      </c>
      <c r="CB295" s="169">
        <f t="shared" si="241"/>
        <v>0</v>
      </c>
      <c r="CC295" s="169">
        <f t="shared" si="241"/>
        <v>0</v>
      </c>
      <c r="CD295" s="169">
        <f t="shared" si="241"/>
        <v>0</v>
      </c>
      <c r="CE295" s="169">
        <f t="shared" si="241"/>
        <v>0</v>
      </c>
      <c r="CF295" s="169">
        <f t="shared" si="241"/>
        <v>0</v>
      </c>
      <c r="CG295" s="169">
        <f t="shared" si="241"/>
        <v>0</v>
      </c>
      <c r="CH295" s="169">
        <f t="shared" si="241"/>
        <v>0</v>
      </c>
    </row>
    <row r="296" spans="3:86" s="36" customFormat="1" outlineLevel="1" x14ac:dyDescent="0.2">
      <c r="C296" s="38"/>
      <c r="E296" s="172"/>
      <c r="F296" s="61">
        <f>Ts_First_Fin_Yr-1+ROWS(F$243:F296)</f>
        <v>2077</v>
      </c>
      <c r="G296" s="160">
        <f t="shared" si="223"/>
        <v>5</v>
      </c>
      <c r="H296" s="171">
        <f t="shared" si="224"/>
        <v>0</v>
      </c>
      <c r="I296" s="131">
        <f t="shared" si="225"/>
        <v>1E-14</v>
      </c>
      <c r="J296" s="169">
        <f t="shared" si="234"/>
        <v>0</v>
      </c>
      <c r="K296" s="169">
        <f t="shared" si="234"/>
        <v>0</v>
      </c>
      <c r="L296" s="169">
        <f t="shared" si="234"/>
        <v>0</v>
      </c>
      <c r="M296" s="169">
        <f t="shared" si="234"/>
        <v>0</v>
      </c>
      <c r="N296" s="169">
        <f t="shared" si="234"/>
        <v>0</v>
      </c>
      <c r="O296" s="169">
        <f t="shared" si="234"/>
        <v>0</v>
      </c>
      <c r="P296" s="169">
        <f t="shared" si="234"/>
        <v>0</v>
      </c>
      <c r="Q296" s="169">
        <f t="shared" si="234"/>
        <v>0</v>
      </c>
      <c r="R296" s="169">
        <f t="shared" si="234"/>
        <v>0</v>
      </c>
      <c r="S296" s="169">
        <f t="shared" si="234"/>
        <v>0</v>
      </c>
      <c r="T296" s="169">
        <f t="shared" si="235"/>
        <v>0</v>
      </c>
      <c r="U296" s="169">
        <f t="shared" si="235"/>
        <v>0</v>
      </c>
      <c r="V296" s="169">
        <f t="shared" si="235"/>
        <v>0</v>
      </c>
      <c r="W296" s="169">
        <f t="shared" si="235"/>
        <v>0</v>
      </c>
      <c r="X296" s="169">
        <f t="shared" si="235"/>
        <v>0</v>
      </c>
      <c r="Y296" s="169">
        <f t="shared" si="235"/>
        <v>0</v>
      </c>
      <c r="Z296" s="169">
        <f t="shared" si="235"/>
        <v>0</v>
      </c>
      <c r="AA296" s="169">
        <f t="shared" si="235"/>
        <v>0</v>
      </c>
      <c r="AB296" s="169">
        <f t="shared" si="235"/>
        <v>0</v>
      </c>
      <c r="AC296" s="169">
        <f t="shared" si="235"/>
        <v>0</v>
      </c>
      <c r="AD296" s="169">
        <f t="shared" si="236"/>
        <v>0</v>
      </c>
      <c r="AE296" s="169">
        <f t="shared" si="236"/>
        <v>0</v>
      </c>
      <c r="AF296" s="169">
        <f t="shared" si="236"/>
        <v>0</v>
      </c>
      <c r="AG296" s="169">
        <f t="shared" si="236"/>
        <v>0</v>
      </c>
      <c r="AH296" s="169">
        <f t="shared" si="236"/>
        <v>0</v>
      </c>
      <c r="AI296" s="169">
        <f t="shared" si="236"/>
        <v>0</v>
      </c>
      <c r="AJ296" s="169">
        <f t="shared" si="236"/>
        <v>0</v>
      </c>
      <c r="AK296" s="169">
        <f t="shared" si="236"/>
        <v>0</v>
      </c>
      <c r="AL296" s="169">
        <f t="shared" si="236"/>
        <v>0</v>
      </c>
      <c r="AM296" s="169">
        <f t="shared" si="236"/>
        <v>0</v>
      </c>
      <c r="AN296" s="169">
        <f t="shared" si="237"/>
        <v>0</v>
      </c>
      <c r="AO296" s="169">
        <f t="shared" si="237"/>
        <v>0</v>
      </c>
      <c r="AP296" s="169">
        <f t="shared" si="237"/>
        <v>0</v>
      </c>
      <c r="AQ296" s="169">
        <f t="shared" si="237"/>
        <v>0</v>
      </c>
      <c r="AR296" s="169">
        <f t="shared" si="237"/>
        <v>0</v>
      </c>
      <c r="AS296" s="169">
        <f t="shared" si="237"/>
        <v>0</v>
      </c>
      <c r="AT296" s="169">
        <f t="shared" si="237"/>
        <v>0</v>
      </c>
      <c r="AU296" s="169">
        <f t="shared" si="237"/>
        <v>0</v>
      </c>
      <c r="AV296" s="169">
        <f t="shared" si="237"/>
        <v>0</v>
      </c>
      <c r="AW296" s="169">
        <f t="shared" si="237"/>
        <v>0</v>
      </c>
      <c r="AX296" s="169">
        <f t="shared" si="238"/>
        <v>0</v>
      </c>
      <c r="AY296" s="169">
        <f t="shared" si="238"/>
        <v>0</v>
      </c>
      <c r="AZ296" s="169">
        <f t="shared" si="238"/>
        <v>0</v>
      </c>
      <c r="BA296" s="169">
        <f t="shared" si="238"/>
        <v>0</v>
      </c>
      <c r="BB296" s="169">
        <f t="shared" si="238"/>
        <v>0</v>
      </c>
      <c r="BC296" s="169">
        <f t="shared" si="238"/>
        <v>0</v>
      </c>
      <c r="BD296" s="169">
        <f t="shared" si="238"/>
        <v>0</v>
      </c>
      <c r="BE296" s="169">
        <f t="shared" si="238"/>
        <v>0</v>
      </c>
      <c r="BF296" s="169">
        <f t="shared" si="238"/>
        <v>0</v>
      </c>
      <c r="BG296" s="169">
        <f t="shared" si="238"/>
        <v>0</v>
      </c>
      <c r="BH296" s="169">
        <f t="shared" si="239"/>
        <v>0</v>
      </c>
      <c r="BI296" s="169">
        <f t="shared" si="239"/>
        <v>0</v>
      </c>
      <c r="BJ296" s="169">
        <f t="shared" si="239"/>
        <v>0</v>
      </c>
      <c r="BK296" s="169">
        <f t="shared" si="239"/>
        <v>0</v>
      </c>
      <c r="BL296" s="169">
        <f t="shared" si="239"/>
        <v>0</v>
      </c>
      <c r="BM296" s="169">
        <f t="shared" si="239"/>
        <v>0</v>
      </c>
      <c r="BN296" s="169">
        <f t="shared" si="239"/>
        <v>0</v>
      </c>
      <c r="BO296" s="169">
        <f t="shared" si="239"/>
        <v>0</v>
      </c>
      <c r="BP296" s="169">
        <f t="shared" si="239"/>
        <v>0</v>
      </c>
      <c r="BQ296" s="169">
        <f t="shared" si="239"/>
        <v>0</v>
      </c>
      <c r="BR296" s="169">
        <f t="shared" si="240"/>
        <v>0</v>
      </c>
      <c r="BS296" s="169">
        <f t="shared" si="240"/>
        <v>0</v>
      </c>
      <c r="BT296" s="169">
        <f t="shared" si="240"/>
        <v>0</v>
      </c>
      <c r="BU296" s="169">
        <f t="shared" si="240"/>
        <v>0</v>
      </c>
      <c r="BV296" s="169">
        <f t="shared" si="240"/>
        <v>0</v>
      </c>
      <c r="BW296" s="169">
        <f t="shared" si="240"/>
        <v>0</v>
      </c>
      <c r="BX296" s="169">
        <f t="shared" si="240"/>
        <v>0</v>
      </c>
      <c r="BY296" s="169">
        <f t="shared" si="240"/>
        <v>0</v>
      </c>
      <c r="BZ296" s="169">
        <f t="shared" si="240"/>
        <v>0</v>
      </c>
      <c r="CA296" s="169">
        <f t="shared" si="240"/>
        <v>0</v>
      </c>
      <c r="CB296" s="169">
        <f t="shared" si="241"/>
        <v>0</v>
      </c>
      <c r="CC296" s="169">
        <f t="shared" si="241"/>
        <v>0</v>
      </c>
      <c r="CD296" s="169">
        <f t="shared" si="241"/>
        <v>0</v>
      </c>
      <c r="CE296" s="169">
        <f t="shared" si="241"/>
        <v>0</v>
      </c>
      <c r="CF296" s="169">
        <f t="shared" si="241"/>
        <v>0</v>
      </c>
      <c r="CG296" s="169">
        <f t="shared" si="241"/>
        <v>0</v>
      </c>
      <c r="CH296" s="169">
        <f t="shared" si="241"/>
        <v>0</v>
      </c>
    </row>
    <row r="297" spans="3:86" s="36" customFormat="1" outlineLevel="1" x14ac:dyDescent="0.2">
      <c r="C297" s="38"/>
      <c r="E297" s="172"/>
      <c r="F297" s="61">
        <f>Ts_First_Fin_Yr-1+ROWS(F$243:F297)</f>
        <v>2078</v>
      </c>
      <c r="G297" s="160">
        <f t="shared" si="223"/>
        <v>5</v>
      </c>
      <c r="H297" s="171">
        <f t="shared" si="224"/>
        <v>0</v>
      </c>
      <c r="I297" s="131">
        <f t="shared" si="225"/>
        <v>1E-14</v>
      </c>
      <c r="J297" s="169">
        <f t="shared" si="234"/>
        <v>0</v>
      </c>
      <c r="K297" s="169">
        <f t="shared" si="234"/>
        <v>0</v>
      </c>
      <c r="L297" s="169">
        <f t="shared" si="234"/>
        <v>0</v>
      </c>
      <c r="M297" s="169">
        <f t="shared" si="234"/>
        <v>0</v>
      </c>
      <c r="N297" s="169">
        <f t="shared" si="234"/>
        <v>0</v>
      </c>
      <c r="O297" s="169">
        <f t="shared" si="234"/>
        <v>0</v>
      </c>
      <c r="P297" s="169">
        <f t="shared" si="234"/>
        <v>0</v>
      </c>
      <c r="Q297" s="169">
        <f t="shared" si="234"/>
        <v>0</v>
      </c>
      <c r="R297" s="169">
        <f t="shared" si="234"/>
        <v>0</v>
      </c>
      <c r="S297" s="169">
        <f t="shared" si="234"/>
        <v>0</v>
      </c>
      <c r="T297" s="169">
        <f t="shared" si="235"/>
        <v>0</v>
      </c>
      <c r="U297" s="169">
        <f t="shared" si="235"/>
        <v>0</v>
      </c>
      <c r="V297" s="169">
        <f t="shared" si="235"/>
        <v>0</v>
      </c>
      <c r="W297" s="169">
        <f t="shared" si="235"/>
        <v>0</v>
      </c>
      <c r="X297" s="169">
        <f t="shared" si="235"/>
        <v>0</v>
      </c>
      <c r="Y297" s="169">
        <f t="shared" si="235"/>
        <v>0</v>
      </c>
      <c r="Z297" s="169">
        <f t="shared" si="235"/>
        <v>0</v>
      </c>
      <c r="AA297" s="169">
        <f t="shared" si="235"/>
        <v>0</v>
      </c>
      <c r="AB297" s="169">
        <f t="shared" si="235"/>
        <v>0</v>
      </c>
      <c r="AC297" s="169">
        <f t="shared" si="235"/>
        <v>0</v>
      </c>
      <c r="AD297" s="169">
        <f t="shared" si="236"/>
        <v>0</v>
      </c>
      <c r="AE297" s="169">
        <f t="shared" si="236"/>
        <v>0</v>
      </c>
      <c r="AF297" s="169">
        <f t="shared" si="236"/>
        <v>0</v>
      </c>
      <c r="AG297" s="169">
        <f t="shared" si="236"/>
        <v>0</v>
      </c>
      <c r="AH297" s="169">
        <f t="shared" si="236"/>
        <v>0</v>
      </c>
      <c r="AI297" s="169">
        <f t="shared" si="236"/>
        <v>0</v>
      </c>
      <c r="AJ297" s="169">
        <f t="shared" si="236"/>
        <v>0</v>
      </c>
      <c r="AK297" s="169">
        <f t="shared" si="236"/>
        <v>0</v>
      </c>
      <c r="AL297" s="169">
        <f t="shared" si="236"/>
        <v>0</v>
      </c>
      <c r="AM297" s="169">
        <f t="shared" si="236"/>
        <v>0</v>
      </c>
      <c r="AN297" s="169">
        <f t="shared" si="237"/>
        <v>0</v>
      </c>
      <c r="AO297" s="169">
        <f t="shared" si="237"/>
        <v>0</v>
      </c>
      <c r="AP297" s="169">
        <f t="shared" si="237"/>
        <v>0</v>
      </c>
      <c r="AQ297" s="169">
        <f t="shared" si="237"/>
        <v>0</v>
      </c>
      <c r="AR297" s="169">
        <f t="shared" si="237"/>
        <v>0</v>
      </c>
      <c r="AS297" s="169">
        <f t="shared" si="237"/>
        <v>0</v>
      </c>
      <c r="AT297" s="169">
        <f t="shared" si="237"/>
        <v>0</v>
      </c>
      <c r="AU297" s="169">
        <f t="shared" si="237"/>
        <v>0</v>
      </c>
      <c r="AV297" s="169">
        <f t="shared" si="237"/>
        <v>0</v>
      </c>
      <c r="AW297" s="169">
        <f t="shared" si="237"/>
        <v>0</v>
      </c>
      <c r="AX297" s="169">
        <f t="shared" si="238"/>
        <v>0</v>
      </c>
      <c r="AY297" s="169">
        <f t="shared" si="238"/>
        <v>0</v>
      </c>
      <c r="AZ297" s="169">
        <f t="shared" si="238"/>
        <v>0</v>
      </c>
      <c r="BA297" s="169">
        <f t="shared" si="238"/>
        <v>0</v>
      </c>
      <c r="BB297" s="169">
        <f t="shared" si="238"/>
        <v>0</v>
      </c>
      <c r="BC297" s="169">
        <f t="shared" si="238"/>
        <v>0</v>
      </c>
      <c r="BD297" s="169">
        <f t="shared" si="238"/>
        <v>0</v>
      </c>
      <c r="BE297" s="169">
        <f t="shared" si="238"/>
        <v>0</v>
      </c>
      <c r="BF297" s="169">
        <f t="shared" si="238"/>
        <v>0</v>
      </c>
      <c r="BG297" s="169">
        <f t="shared" si="238"/>
        <v>0</v>
      </c>
      <c r="BH297" s="169">
        <f t="shared" si="239"/>
        <v>0</v>
      </c>
      <c r="BI297" s="169">
        <f t="shared" si="239"/>
        <v>0</v>
      </c>
      <c r="BJ297" s="169">
        <f t="shared" si="239"/>
        <v>0</v>
      </c>
      <c r="BK297" s="169">
        <f t="shared" si="239"/>
        <v>0</v>
      </c>
      <c r="BL297" s="169">
        <f t="shared" si="239"/>
        <v>0</v>
      </c>
      <c r="BM297" s="169">
        <f t="shared" si="239"/>
        <v>0</v>
      </c>
      <c r="BN297" s="169">
        <f t="shared" si="239"/>
        <v>0</v>
      </c>
      <c r="BO297" s="169">
        <f t="shared" si="239"/>
        <v>0</v>
      </c>
      <c r="BP297" s="169">
        <f t="shared" si="239"/>
        <v>0</v>
      </c>
      <c r="BQ297" s="169">
        <f t="shared" si="239"/>
        <v>0</v>
      </c>
      <c r="BR297" s="169">
        <f t="shared" si="240"/>
        <v>0</v>
      </c>
      <c r="BS297" s="169">
        <f t="shared" si="240"/>
        <v>0</v>
      </c>
      <c r="BT297" s="169">
        <f t="shared" si="240"/>
        <v>0</v>
      </c>
      <c r="BU297" s="169">
        <f t="shared" si="240"/>
        <v>0</v>
      </c>
      <c r="BV297" s="169">
        <f t="shared" si="240"/>
        <v>0</v>
      </c>
      <c r="BW297" s="169">
        <f t="shared" si="240"/>
        <v>0</v>
      </c>
      <c r="BX297" s="169">
        <f t="shared" si="240"/>
        <v>0</v>
      </c>
      <c r="BY297" s="169">
        <f t="shared" si="240"/>
        <v>0</v>
      </c>
      <c r="BZ297" s="169">
        <f t="shared" si="240"/>
        <v>0</v>
      </c>
      <c r="CA297" s="169">
        <f t="shared" si="240"/>
        <v>0</v>
      </c>
      <c r="CB297" s="169">
        <f t="shared" si="241"/>
        <v>0</v>
      </c>
      <c r="CC297" s="169">
        <f t="shared" si="241"/>
        <v>0</v>
      </c>
      <c r="CD297" s="169">
        <f t="shared" si="241"/>
        <v>0</v>
      </c>
      <c r="CE297" s="169">
        <f t="shared" si="241"/>
        <v>0</v>
      </c>
      <c r="CF297" s="169">
        <f t="shared" si="241"/>
        <v>0</v>
      </c>
      <c r="CG297" s="169">
        <f t="shared" si="241"/>
        <v>0</v>
      </c>
      <c r="CH297" s="169">
        <f t="shared" si="241"/>
        <v>0</v>
      </c>
    </row>
    <row r="298" spans="3:86" s="36" customFormat="1" outlineLevel="1" x14ac:dyDescent="0.2">
      <c r="C298" s="38"/>
      <c r="E298" s="172"/>
      <c r="F298" s="61">
        <f>Ts_First_Fin_Yr-1+ROWS(F$243:F298)</f>
        <v>2079</v>
      </c>
      <c r="G298" s="160">
        <f t="shared" si="223"/>
        <v>5</v>
      </c>
      <c r="H298" s="171">
        <f t="shared" si="224"/>
        <v>0</v>
      </c>
      <c r="I298" s="131">
        <f t="shared" si="225"/>
        <v>1E-14</v>
      </c>
      <c r="J298" s="169">
        <f t="shared" si="234"/>
        <v>0</v>
      </c>
      <c r="K298" s="169">
        <f t="shared" si="234"/>
        <v>0</v>
      </c>
      <c r="L298" s="169">
        <f t="shared" si="234"/>
        <v>0</v>
      </c>
      <c r="M298" s="169">
        <f t="shared" si="234"/>
        <v>0</v>
      </c>
      <c r="N298" s="169">
        <f t="shared" si="234"/>
        <v>0</v>
      </c>
      <c r="O298" s="169">
        <f t="shared" si="234"/>
        <v>0</v>
      </c>
      <c r="P298" s="169">
        <f t="shared" si="234"/>
        <v>0</v>
      </c>
      <c r="Q298" s="169">
        <f t="shared" si="234"/>
        <v>0</v>
      </c>
      <c r="R298" s="169">
        <f t="shared" si="234"/>
        <v>0</v>
      </c>
      <c r="S298" s="169">
        <f t="shared" si="234"/>
        <v>0</v>
      </c>
      <c r="T298" s="169">
        <f t="shared" si="235"/>
        <v>0</v>
      </c>
      <c r="U298" s="169">
        <f t="shared" si="235"/>
        <v>0</v>
      </c>
      <c r="V298" s="169">
        <f t="shared" si="235"/>
        <v>0</v>
      </c>
      <c r="W298" s="169">
        <f t="shared" si="235"/>
        <v>0</v>
      </c>
      <c r="X298" s="169">
        <f t="shared" si="235"/>
        <v>0</v>
      </c>
      <c r="Y298" s="169">
        <f t="shared" si="235"/>
        <v>0</v>
      </c>
      <c r="Z298" s="169">
        <f t="shared" si="235"/>
        <v>0</v>
      </c>
      <c r="AA298" s="169">
        <f t="shared" si="235"/>
        <v>0</v>
      </c>
      <c r="AB298" s="169">
        <f t="shared" si="235"/>
        <v>0</v>
      </c>
      <c r="AC298" s="169">
        <f t="shared" si="235"/>
        <v>0</v>
      </c>
      <c r="AD298" s="169">
        <f t="shared" si="236"/>
        <v>0</v>
      </c>
      <c r="AE298" s="169">
        <f t="shared" si="236"/>
        <v>0</v>
      </c>
      <c r="AF298" s="169">
        <f t="shared" si="236"/>
        <v>0</v>
      </c>
      <c r="AG298" s="169">
        <f t="shared" si="236"/>
        <v>0</v>
      </c>
      <c r="AH298" s="169">
        <f t="shared" si="236"/>
        <v>0</v>
      </c>
      <c r="AI298" s="169">
        <f t="shared" si="236"/>
        <v>0</v>
      </c>
      <c r="AJ298" s="169">
        <f t="shared" si="236"/>
        <v>0</v>
      </c>
      <c r="AK298" s="169">
        <f t="shared" si="236"/>
        <v>0</v>
      </c>
      <c r="AL298" s="169">
        <f t="shared" si="236"/>
        <v>0</v>
      </c>
      <c r="AM298" s="169">
        <f t="shared" si="236"/>
        <v>0</v>
      </c>
      <c r="AN298" s="169">
        <f t="shared" si="237"/>
        <v>0</v>
      </c>
      <c r="AO298" s="169">
        <f t="shared" si="237"/>
        <v>0</v>
      </c>
      <c r="AP298" s="169">
        <f t="shared" si="237"/>
        <v>0</v>
      </c>
      <c r="AQ298" s="169">
        <f t="shared" si="237"/>
        <v>0</v>
      </c>
      <c r="AR298" s="169">
        <f t="shared" si="237"/>
        <v>0</v>
      </c>
      <c r="AS298" s="169">
        <f t="shared" si="237"/>
        <v>0</v>
      </c>
      <c r="AT298" s="169">
        <f t="shared" si="237"/>
        <v>0</v>
      </c>
      <c r="AU298" s="169">
        <f t="shared" si="237"/>
        <v>0</v>
      </c>
      <c r="AV298" s="169">
        <f t="shared" si="237"/>
        <v>0</v>
      </c>
      <c r="AW298" s="169">
        <f t="shared" si="237"/>
        <v>0</v>
      </c>
      <c r="AX298" s="169">
        <f t="shared" si="238"/>
        <v>0</v>
      </c>
      <c r="AY298" s="169">
        <f t="shared" si="238"/>
        <v>0</v>
      </c>
      <c r="AZ298" s="169">
        <f t="shared" si="238"/>
        <v>0</v>
      </c>
      <c r="BA298" s="169">
        <f t="shared" si="238"/>
        <v>0</v>
      </c>
      <c r="BB298" s="169">
        <f t="shared" si="238"/>
        <v>0</v>
      </c>
      <c r="BC298" s="169">
        <f t="shared" si="238"/>
        <v>0</v>
      </c>
      <c r="BD298" s="169">
        <f t="shared" si="238"/>
        <v>0</v>
      </c>
      <c r="BE298" s="169">
        <f t="shared" si="238"/>
        <v>0</v>
      </c>
      <c r="BF298" s="169">
        <f t="shared" si="238"/>
        <v>0</v>
      </c>
      <c r="BG298" s="169">
        <f t="shared" si="238"/>
        <v>0</v>
      </c>
      <c r="BH298" s="169">
        <f t="shared" si="239"/>
        <v>0</v>
      </c>
      <c r="BI298" s="169">
        <f t="shared" si="239"/>
        <v>0</v>
      </c>
      <c r="BJ298" s="169">
        <f t="shared" si="239"/>
        <v>0</v>
      </c>
      <c r="BK298" s="169">
        <f t="shared" si="239"/>
        <v>0</v>
      </c>
      <c r="BL298" s="169">
        <f t="shared" si="239"/>
        <v>0</v>
      </c>
      <c r="BM298" s="169">
        <f t="shared" si="239"/>
        <v>0</v>
      </c>
      <c r="BN298" s="169">
        <f t="shared" si="239"/>
        <v>0</v>
      </c>
      <c r="BO298" s="169">
        <f t="shared" si="239"/>
        <v>0</v>
      </c>
      <c r="BP298" s="169">
        <f t="shared" si="239"/>
        <v>0</v>
      </c>
      <c r="BQ298" s="169">
        <f t="shared" si="239"/>
        <v>0</v>
      </c>
      <c r="BR298" s="169">
        <f t="shared" si="240"/>
        <v>0</v>
      </c>
      <c r="BS298" s="169">
        <f t="shared" si="240"/>
        <v>0</v>
      </c>
      <c r="BT298" s="169">
        <f t="shared" si="240"/>
        <v>0</v>
      </c>
      <c r="BU298" s="169">
        <f t="shared" si="240"/>
        <v>0</v>
      </c>
      <c r="BV298" s="169">
        <f t="shared" si="240"/>
        <v>0</v>
      </c>
      <c r="BW298" s="169">
        <f t="shared" si="240"/>
        <v>0</v>
      </c>
      <c r="BX298" s="169">
        <f t="shared" si="240"/>
        <v>0</v>
      </c>
      <c r="BY298" s="169">
        <f t="shared" si="240"/>
        <v>0</v>
      </c>
      <c r="BZ298" s="169">
        <f t="shared" si="240"/>
        <v>0</v>
      </c>
      <c r="CA298" s="169">
        <f t="shared" si="240"/>
        <v>0</v>
      </c>
      <c r="CB298" s="169">
        <f t="shared" si="241"/>
        <v>0</v>
      </c>
      <c r="CC298" s="169">
        <f t="shared" si="241"/>
        <v>0</v>
      </c>
      <c r="CD298" s="169">
        <f t="shared" si="241"/>
        <v>0</v>
      </c>
      <c r="CE298" s="169">
        <f t="shared" si="241"/>
        <v>0</v>
      </c>
      <c r="CF298" s="169">
        <f t="shared" si="241"/>
        <v>0</v>
      </c>
      <c r="CG298" s="169">
        <f t="shared" si="241"/>
        <v>0</v>
      </c>
      <c r="CH298" s="169">
        <f t="shared" si="241"/>
        <v>0</v>
      </c>
    </row>
    <row r="299" spans="3:86" s="36" customFormat="1" outlineLevel="1" x14ac:dyDescent="0.2">
      <c r="C299" s="38"/>
      <c r="E299" s="172"/>
      <c r="F299" s="61">
        <f>Ts_First_Fin_Yr-1+ROWS(F$243:F299)</f>
        <v>2080</v>
      </c>
      <c r="G299" s="160">
        <f t="shared" si="223"/>
        <v>5</v>
      </c>
      <c r="H299" s="171">
        <f t="shared" si="224"/>
        <v>0</v>
      </c>
      <c r="I299" s="131">
        <f t="shared" si="225"/>
        <v>1E-14</v>
      </c>
      <c r="J299" s="169">
        <f t="shared" si="234"/>
        <v>0</v>
      </c>
      <c r="K299" s="169">
        <f t="shared" si="234"/>
        <v>0</v>
      </c>
      <c r="L299" s="169">
        <f t="shared" si="234"/>
        <v>0</v>
      </c>
      <c r="M299" s="169">
        <f t="shared" si="234"/>
        <v>0</v>
      </c>
      <c r="N299" s="169">
        <f t="shared" si="234"/>
        <v>0</v>
      </c>
      <c r="O299" s="169">
        <f t="shared" si="234"/>
        <v>0</v>
      </c>
      <c r="P299" s="169">
        <f t="shared" si="234"/>
        <v>0</v>
      </c>
      <c r="Q299" s="169">
        <f t="shared" si="234"/>
        <v>0</v>
      </c>
      <c r="R299" s="169">
        <f t="shared" si="234"/>
        <v>0</v>
      </c>
      <c r="S299" s="169">
        <f t="shared" si="234"/>
        <v>0</v>
      </c>
      <c r="T299" s="169">
        <f t="shared" si="235"/>
        <v>0</v>
      </c>
      <c r="U299" s="169">
        <f t="shared" si="235"/>
        <v>0</v>
      </c>
      <c r="V299" s="169">
        <f t="shared" si="235"/>
        <v>0</v>
      </c>
      <c r="W299" s="169">
        <f t="shared" si="235"/>
        <v>0</v>
      </c>
      <c r="X299" s="169">
        <f t="shared" si="235"/>
        <v>0</v>
      </c>
      <c r="Y299" s="169">
        <f t="shared" si="235"/>
        <v>0</v>
      </c>
      <c r="Z299" s="169">
        <f t="shared" si="235"/>
        <v>0</v>
      </c>
      <c r="AA299" s="169">
        <f t="shared" si="235"/>
        <v>0</v>
      </c>
      <c r="AB299" s="169">
        <f t="shared" si="235"/>
        <v>0</v>
      </c>
      <c r="AC299" s="169">
        <f t="shared" si="235"/>
        <v>0</v>
      </c>
      <c r="AD299" s="169">
        <f t="shared" si="236"/>
        <v>0</v>
      </c>
      <c r="AE299" s="169">
        <f t="shared" si="236"/>
        <v>0</v>
      </c>
      <c r="AF299" s="169">
        <f t="shared" si="236"/>
        <v>0</v>
      </c>
      <c r="AG299" s="169">
        <f t="shared" si="236"/>
        <v>0</v>
      </c>
      <c r="AH299" s="169">
        <f t="shared" si="236"/>
        <v>0</v>
      </c>
      <c r="AI299" s="169">
        <f t="shared" si="236"/>
        <v>0</v>
      </c>
      <c r="AJ299" s="169">
        <f t="shared" si="236"/>
        <v>0</v>
      </c>
      <c r="AK299" s="169">
        <f t="shared" si="236"/>
        <v>0</v>
      </c>
      <c r="AL299" s="169">
        <f t="shared" si="236"/>
        <v>0</v>
      </c>
      <c r="AM299" s="169">
        <f t="shared" si="236"/>
        <v>0</v>
      </c>
      <c r="AN299" s="169">
        <f t="shared" si="237"/>
        <v>0</v>
      </c>
      <c r="AO299" s="169">
        <f t="shared" si="237"/>
        <v>0</v>
      </c>
      <c r="AP299" s="169">
        <f t="shared" si="237"/>
        <v>0</v>
      </c>
      <c r="AQ299" s="169">
        <f t="shared" si="237"/>
        <v>0</v>
      </c>
      <c r="AR299" s="169">
        <f t="shared" si="237"/>
        <v>0</v>
      </c>
      <c r="AS299" s="169">
        <f t="shared" si="237"/>
        <v>0</v>
      </c>
      <c r="AT299" s="169">
        <f t="shared" si="237"/>
        <v>0</v>
      </c>
      <c r="AU299" s="169">
        <f t="shared" si="237"/>
        <v>0</v>
      </c>
      <c r="AV299" s="169">
        <f t="shared" si="237"/>
        <v>0</v>
      </c>
      <c r="AW299" s="169">
        <f t="shared" si="237"/>
        <v>0</v>
      </c>
      <c r="AX299" s="169">
        <f t="shared" si="238"/>
        <v>0</v>
      </c>
      <c r="AY299" s="169">
        <f t="shared" si="238"/>
        <v>0</v>
      </c>
      <c r="AZ299" s="169">
        <f t="shared" si="238"/>
        <v>0</v>
      </c>
      <c r="BA299" s="169">
        <f t="shared" si="238"/>
        <v>0</v>
      </c>
      <c r="BB299" s="169">
        <f t="shared" si="238"/>
        <v>0</v>
      </c>
      <c r="BC299" s="169">
        <f t="shared" si="238"/>
        <v>0</v>
      </c>
      <c r="BD299" s="169">
        <f t="shared" si="238"/>
        <v>0</v>
      </c>
      <c r="BE299" s="169">
        <f t="shared" si="238"/>
        <v>0</v>
      </c>
      <c r="BF299" s="169">
        <f t="shared" si="238"/>
        <v>0</v>
      </c>
      <c r="BG299" s="169">
        <f t="shared" si="238"/>
        <v>0</v>
      </c>
      <c r="BH299" s="169">
        <f t="shared" si="239"/>
        <v>0</v>
      </c>
      <c r="BI299" s="169">
        <f t="shared" si="239"/>
        <v>0</v>
      </c>
      <c r="BJ299" s="169">
        <f t="shared" si="239"/>
        <v>0</v>
      </c>
      <c r="BK299" s="169">
        <f t="shared" si="239"/>
        <v>0</v>
      </c>
      <c r="BL299" s="169">
        <f t="shared" si="239"/>
        <v>0</v>
      </c>
      <c r="BM299" s="169">
        <f t="shared" si="239"/>
        <v>0</v>
      </c>
      <c r="BN299" s="169">
        <f t="shared" si="239"/>
        <v>0</v>
      </c>
      <c r="BO299" s="169">
        <f t="shared" si="239"/>
        <v>0</v>
      </c>
      <c r="BP299" s="169">
        <f t="shared" si="239"/>
        <v>0</v>
      </c>
      <c r="BQ299" s="169">
        <f t="shared" si="239"/>
        <v>0</v>
      </c>
      <c r="BR299" s="169">
        <f t="shared" si="240"/>
        <v>0</v>
      </c>
      <c r="BS299" s="169">
        <f t="shared" si="240"/>
        <v>0</v>
      </c>
      <c r="BT299" s="169">
        <f t="shared" si="240"/>
        <v>0</v>
      </c>
      <c r="BU299" s="169">
        <f t="shared" si="240"/>
        <v>0</v>
      </c>
      <c r="BV299" s="169">
        <f t="shared" si="240"/>
        <v>0</v>
      </c>
      <c r="BW299" s="169">
        <f t="shared" si="240"/>
        <v>0</v>
      </c>
      <c r="BX299" s="169">
        <f t="shared" si="240"/>
        <v>0</v>
      </c>
      <c r="BY299" s="169">
        <f t="shared" si="240"/>
        <v>0</v>
      </c>
      <c r="BZ299" s="169">
        <f t="shared" si="240"/>
        <v>0</v>
      </c>
      <c r="CA299" s="169">
        <f t="shared" si="240"/>
        <v>0</v>
      </c>
      <c r="CB299" s="169">
        <f t="shared" si="241"/>
        <v>0</v>
      </c>
      <c r="CC299" s="169">
        <f t="shared" si="241"/>
        <v>0</v>
      </c>
      <c r="CD299" s="169">
        <f t="shared" si="241"/>
        <v>0</v>
      </c>
      <c r="CE299" s="169">
        <f t="shared" si="241"/>
        <v>0</v>
      </c>
      <c r="CF299" s="169">
        <f t="shared" si="241"/>
        <v>0</v>
      </c>
      <c r="CG299" s="169">
        <f t="shared" si="241"/>
        <v>0</v>
      </c>
      <c r="CH299" s="169">
        <f t="shared" si="241"/>
        <v>0</v>
      </c>
    </row>
    <row r="300" spans="3:86" s="36" customFormat="1" outlineLevel="1" x14ac:dyDescent="0.2">
      <c r="C300" s="38"/>
      <c r="E300" s="172"/>
      <c r="F300" s="61">
        <f>Ts_First_Fin_Yr-1+ROWS(F$243:F300)</f>
        <v>2081</v>
      </c>
      <c r="G300" s="160">
        <f t="shared" si="223"/>
        <v>5</v>
      </c>
      <c r="H300" s="171">
        <f t="shared" si="224"/>
        <v>0</v>
      </c>
      <c r="I300" s="131">
        <f t="shared" si="225"/>
        <v>1E-14</v>
      </c>
      <c r="J300" s="169">
        <f t="shared" si="234"/>
        <v>0</v>
      </c>
      <c r="K300" s="169">
        <f t="shared" si="234"/>
        <v>0</v>
      </c>
      <c r="L300" s="169">
        <f t="shared" si="234"/>
        <v>0</v>
      </c>
      <c r="M300" s="169">
        <f t="shared" si="234"/>
        <v>0</v>
      </c>
      <c r="N300" s="169">
        <f t="shared" si="234"/>
        <v>0</v>
      </c>
      <c r="O300" s="169">
        <f t="shared" si="234"/>
        <v>0</v>
      </c>
      <c r="P300" s="169">
        <f t="shared" si="234"/>
        <v>0</v>
      </c>
      <c r="Q300" s="169">
        <f t="shared" si="234"/>
        <v>0</v>
      </c>
      <c r="R300" s="169">
        <f t="shared" si="234"/>
        <v>0</v>
      </c>
      <c r="S300" s="169">
        <f t="shared" si="234"/>
        <v>0</v>
      </c>
      <c r="T300" s="169">
        <f t="shared" si="235"/>
        <v>0</v>
      </c>
      <c r="U300" s="169">
        <f t="shared" si="235"/>
        <v>0</v>
      </c>
      <c r="V300" s="169">
        <f t="shared" si="235"/>
        <v>0</v>
      </c>
      <c r="W300" s="169">
        <f t="shared" si="235"/>
        <v>0</v>
      </c>
      <c r="X300" s="169">
        <f t="shared" si="235"/>
        <v>0</v>
      </c>
      <c r="Y300" s="169">
        <f t="shared" si="235"/>
        <v>0</v>
      </c>
      <c r="Z300" s="169">
        <f t="shared" si="235"/>
        <v>0</v>
      </c>
      <c r="AA300" s="169">
        <f t="shared" si="235"/>
        <v>0</v>
      </c>
      <c r="AB300" s="169">
        <f t="shared" si="235"/>
        <v>0</v>
      </c>
      <c r="AC300" s="169">
        <f t="shared" si="235"/>
        <v>0</v>
      </c>
      <c r="AD300" s="169">
        <f t="shared" si="236"/>
        <v>0</v>
      </c>
      <c r="AE300" s="169">
        <f t="shared" si="236"/>
        <v>0</v>
      </c>
      <c r="AF300" s="169">
        <f t="shared" si="236"/>
        <v>0</v>
      </c>
      <c r="AG300" s="169">
        <f t="shared" si="236"/>
        <v>0</v>
      </c>
      <c r="AH300" s="169">
        <f t="shared" si="236"/>
        <v>0</v>
      </c>
      <c r="AI300" s="169">
        <f t="shared" si="236"/>
        <v>0</v>
      </c>
      <c r="AJ300" s="169">
        <f t="shared" si="236"/>
        <v>0</v>
      </c>
      <c r="AK300" s="169">
        <f t="shared" si="236"/>
        <v>0</v>
      </c>
      <c r="AL300" s="169">
        <f t="shared" si="236"/>
        <v>0</v>
      </c>
      <c r="AM300" s="169">
        <f t="shared" si="236"/>
        <v>0</v>
      </c>
      <c r="AN300" s="169">
        <f t="shared" si="237"/>
        <v>0</v>
      </c>
      <c r="AO300" s="169">
        <f t="shared" si="237"/>
        <v>0</v>
      </c>
      <c r="AP300" s="169">
        <f t="shared" si="237"/>
        <v>0</v>
      </c>
      <c r="AQ300" s="169">
        <f t="shared" si="237"/>
        <v>0</v>
      </c>
      <c r="AR300" s="169">
        <f t="shared" si="237"/>
        <v>0</v>
      </c>
      <c r="AS300" s="169">
        <f t="shared" si="237"/>
        <v>0</v>
      </c>
      <c r="AT300" s="169">
        <f t="shared" si="237"/>
        <v>0</v>
      </c>
      <c r="AU300" s="169">
        <f t="shared" si="237"/>
        <v>0</v>
      </c>
      <c r="AV300" s="169">
        <f t="shared" si="237"/>
        <v>0</v>
      </c>
      <c r="AW300" s="169">
        <f t="shared" si="237"/>
        <v>0</v>
      </c>
      <c r="AX300" s="169">
        <f t="shared" si="238"/>
        <v>0</v>
      </c>
      <c r="AY300" s="169">
        <f t="shared" si="238"/>
        <v>0</v>
      </c>
      <c r="AZ300" s="169">
        <f t="shared" si="238"/>
        <v>0</v>
      </c>
      <c r="BA300" s="169">
        <f t="shared" si="238"/>
        <v>0</v>
      </c>
      <c r="BB300" s="169">
        <f t="shared" si="238"/>
        <v>0</v>
      </c>
      <c r="BC300" s="169">
        <f t="shared" si="238"/>
        <v>0</v>
      </c>
      <c r="BD300" s="169">
        <f t="shared" si="238"/>
        <v>0</v>
      </c>
      <c r="BE300" s="169">
        <f t="shared" si="238"/>
        <v>0</v>
      </c>
      <c r="BF300" s="169">
        <f t="shared" si="238"/>
        <v>0</v>
      </c>
      <c r="BG300" s="169">
        <f t="shared" si="238"/>
        <v>0</v>
      </c>
      <c r="BH300" s="169">
        <f t="shared" si="239"/>
        <v>0</v>
      </c>
      <c r="BI300" s="169">
        <f t="shared" si="239"/>
        <v>0</v>
      </c>
      <c r="BJ300" s="169">
        <f t="shared" si="239"/>
        <v>0</v>
      </c>
      <c r="BK300" s="169">
        <f t="shared" si="239"/>
        <v>0</v>
      </c>
      <c r="BL300" s="169">
        <f t="shared" si="239"/>
        <v>0</v>
      </c>
      <c r="BM300" s="169">
        <f t="shared" si="239"/>
        <v>0</v>
      </c>
      <c r="BN300" s="169">
        <f t="shared" si="239"/>
        <v>0</v>
      </c>
      <c r="BO300" s="169">
        <f t="shared" si="239"/>
        <v>0</v>
      </c>
      <c r="BP300" s="169">
        <f t="shared" si="239"/>
        <v>0</v>
      </c>
      <c r="BQ300" s="169">
        <f t="shared" si="239"/>
        <v>0</v>
      </c>
      <c r="BR300" s="169">
        <f t="shared" si="240"/>
        <v>0</v>
      </c>
      <c r="BS300" s="169">
        <f t="shared" si="240"/>
        <v>0</v>
      </c>
      <c r="BT300" s="169">
        <f t="shared" si="240"/>
        <v>0</v>
      </c>
      <c r="BU300" s="169">
        <f t="shared" si="240"/>
        <v>0</v>
      </c>
      <c r="BV300" s="169">
        <f t="shared" si="240"/>
        <v>0</v>
      </c>
      <c r="BW300" s="169">
        <f t="shared" si="240"/>
        <v>0</v>
      </c>
      <c r="BX300" s="169">
        <f t="shared" si="240"/>
        <v>0</v>
      </c>
      <c r="BY300" s="169">
        <f t="shared" si="240"/>
        <v>0</v>
      </c>
      <c r="BZ300" s="169">
        <f t="shared" si="240"/>
        <v>0</v>
      </c>
      <c r="CA300" s="169">
        <f t="shared" si="240"/>
        <v>0</v>
      </c>
      <c r="CB300" s="169">
        <f t="shared" si="241"/>
        <v>0</v>
      </c>
      <c r="CC300" s="169">
        <f t="shared" si="241"/>
        <v>0</v>
      </c>
      <c r="CD300" s="169">
        <f t="shared" si="241"/>
        <v>0</v>
      </c>
      <c r="CE300" s="169">
        <f t="shared" si="241"/>
        <v>0</v>
      </c>
      <c r="CF300" s="169">
        <f t="shared" si="241"/>
        <v>0</v>
      </c>
      <c r="CG300" s="169">
        <f t="shared" si="241"/>
        <v>0</v>
      </c>
      <c r="CH300" s="169">
        <f t="shared" si="241"/>
        <v>0</v>
      </c>
    </row>
    <row r="301" spans="3:86" s="36" customFormat="1" outlineLevel="1" x14ac:dyDescent="0.2">
      <c r="C301" s="38"/>
      <c r="E301" s="172"/>
      <c r="F301" s="61">
        <f>Ts_First_Fin_Yr-1+ROWS(F$243:F301)</f>
        <v>2082</v>
      </c>
      <c r="G301" s="160">
        <f t="shared" si="223"/>
        <v>5</v>
      </c>
      <c r="H301" s="171">
        <f t="shared" si="224"/>
        <v>0</v>
      </c>
      <c r="I301" s="131">
        <f t="shared" si="225"/>
        <v>1E-14</v>
      </c>
      <c r="J301" s="169">
        <f t="shared" si="234"/>
        <v>0</v>
      </c>
      <c r="K301" s="169">
        <f t="shared" si="234"/>
        <v>0</v>
      </c>
      <c r="L301" s="169">
        <f t="shared" si="234"/>
        <v>0</v>
      </c>
      <c r="M301" s="169">
        <f t="shared" si="234"/>
        <v>0</v>
      </c>
      <c r="N301" s="169">
        <f t="shared" si="234"/>
        <v>0</v>
      </c>
      <c r="O301" s="169">
        <f t="shared" si="234"/>
        <v>0</v>
      </c>
      <c r="P301" s="169">
        <f t="shared" si="234"/>
        <v>0</v>
      </c>
      <c r="Q301" s="169">
        <f t="shared" si="234"/>
        <v>0</v>
      </c>
      <c r="R301" s="169">
        <f t="shared" si="234"/>
        <v>0</v>
      </c>
      <c r="S301" s="169">
        <f t="shared" si="234"/>
        <v>0</v>
      </c>
      <c r="T301" s="169">
        <f t="shared" si="235"/>
        <v>0</v>
      </c>
      <c r="U301" s="169">
        <f t="shared" si="235"/>
        <v>0</v>
      </c>
      <c r="V301" s="169">
        <f t="shared" si="235"/>
        <v>0</v>
      </c>
      <c r="W301" s="169">
        <f t="shared" si="235"/>
        <v>0</v>
      </c>
      <c r="X301" s="169">
        <f t="shared" si="235"/>
        <v>0</v>
      </c>
      <c r="Y301" s="169">
        <f t="shared" si="235"/>
        <v>0</v>
      </c>
      <c r="Z301" s="169">
        <f t="shared" si="235"/>
        <v>0</v>
      </c>
      <c r="AA301" s="169">
        <f t="shared" si="235"/>
        <v>0</v>
      </c>
      <c r="AB301" s="169">
        <f t="shared" si="235"/>
        <v>0</v>
      </c>
      <c r="AC301" s="169">
        <f t="shared" si="235"/>
        <v>0</v>
      </c>
      <c r="AD301" s="169">
        <f t="shared" si="236"/>
        <v>0</v>
      </c>
      <c r="AE301" s="169">
        <f t="shared" si="236"/>
        <v>0</v>
      </c>
      <c r="AF301" s="169">
        <f t="shared" si="236"/>
        <v>0</v>
      </c>
      <c r="AG301" s="169">
        <f t="shared" si="236"/>
        <v>0</v>
      </c>
      <c r="AH301" s="169">
        <f t="shared" si="236"/>
        <v>0</v>
      </c>
      <c r="AI301" s="169">
        <f t="shared" si="236"/>
        <v>0</v>
      </c>
      <c r="AJ301" s="169">
        <f t="shared" si="236"/>
        <v>0</v>
      </c>
      <c r="AK301" s="169">
        <f t="shared" si="236"/>
        <v>0</v>
      </c>
      <c r="AL301" s="169">
        <f t="shared" si="236"/>
        <v>0</v>
      </c>
      <c r="AM301" s="169">
        <f t="shared" si="236"/>
        <v>0</v>
      </c>
      <c r="AN301" s="169">
        <f t="shared" si="237"/>
        <v>0</v>
      </c>
      <c r="AO301" s="169">
        <f t="shared" si="237"/>
        <v>0</v>
      </c>
      <c r="AP301" s="169">
        <f t="shared" si="237"/>
        <v>0</v>
      </c>
      <c r="AQ301" s="169">
        <f t="shared" si="237"/>
        <v>0</v>
      </c>
      <c r="AR301" s="169">
        <f t="shared" si="237"/>
        <v>0</v>
      </c>
      <c r="AS301" s="169">
        <f t="shared" si="237"/>
        <v>0</v>
      </c>
      <c r="AT301" s="169">
        <f t="shared" si="237"/>
        <v>0</v>
      </c>
      <c r="AU301" s="169">
        <f t="shared" si="237"/>
        <v>0</v>
      </c>
      <c r="AV301" s="169">
        <f t="shared" si="237"/>
        <v>0</v>
      </c>
      <c r="AW301" s="169">
        <f t="shared" si="237"/>
        <v>0</v>
      </c>
      <c r="AX301" s="169">
        <f t="shared" si="238"/>
        <v>0</v>
      </c>
      <c r="AY301" s="169">
        <f t="shared" si="238"/>
        <v>0</v>
      </c>
      <c r="AZ301" s="169">
        <f t="shared" si="238"/>
        <v>0</v>
      </c>
      <c r="BA301" s="169">
        <f t="shared" si="238"/>
        <v>0</v>
      </c>
      <c r="BB301" s="169">
        <f t="shared" si="238"/>
        <v>0</v>
      </c>
      <c r="BC301" s="169">
        <f t="shared" si="238"/>
        <v>0</v>
      </c>
      <c r="BD301" s="169">
        <f t="shared" si="238"/>
        <v>0</v>
      </c>
      <c r="BE301" s="169">
        <f t="shared" si="238"/>
        <v>0</v>
      </c>
      <c r="BF301" s="169">
        <f t="shared" si="238"/>
        <v>0</v>
      </c>
      <c r="BG301" s="169">
        <f t="shared" si="238"/>
        <v>0</v>
      </c>
      <c r="BH301" s="169">
        <f t="shared" si="239"/>
        <v>0</v>
      </c>
      <c r="BI301" s="169">
        <f t="shared" si="239"/>
        <v>0</v>
      </c>
      <c r="BJ301" s="169">
        <f t="shared" si="239"/>
        <v>0</v>
      </c>
      <c r="BK301" s="169">
        <f t="shared" si="239"/>
        <v>0</v>
      </c>
      <c r="BL301" s="169">
        <f t="shared" si="239"/>
        <v>0</v>
      </c>
      <c r="BM301" s="169">
        <f t="shared" si="239"/>
        <v>0</v>
      </c>
      <c r="BN301" s="169">
        <f t="shared" si="239"/>
        <v>0</v>
      </c>
      <c r="BO301" s="169">
        <f t="shared" si="239"/>
        <v>0</v>
      </c>
      <c r="BP301" s="169">
        <f t="shared" si="239"/>
        <v>0</v>
      </c>
      <c r="BQ301" s="169">
        <f t="shared" si="239"/>
        <v>0</v>
      </c>
      <c r="BR301" s="169">
        <f t="shared" si="240"/>
        <v>0</v>
      </c>
      <c r="BS301" s="169">
        <f t="shared" si="240"/>
        <v>0</v>
      </c>
      <c r="BT301" s="169">
        <f t="shared" si="240"/>
        <v>0</v>
      </c>
      <c r="BU301" s="169">
        <f t="shared" si="240"/>
        <v>0</v>
      </c>
      <c r="BV301" s="169">
        <f t="shared" si="240"/>
        <v>0</v>
      </c>
      <c r="BW301" s="169">
        <f t="shared" si="240"/>
        <v>0</v>
      </c>
      <c r="BX301" s="169">
        <f t="shared" si="240"/>
        <v>0</v>
      </c>
      <c r="BY301" s="169">
        <f t="shared" si="240"/>
        <v>0</v>
      </c>
      <c r="BZ301" s="169">
        <f t="shared" si="240"/>
        <v>0</v>
      </c>
      <c r="CA301" s="169">
        <f t="shared" si="240"/>
        <v>0</v>
      </c>
      <c r="CB301" s="169">
        <f t="shared" si="241"/>
        <v>0</v>
      </c>
      <c r="CC301" s="169">
        <f t="shared" si="241"/>
        <v>0</v>
      </c>
      <c r="CD301" s="169">
        <f t="shared" si="241"/>
        <v>0</v>
      </c>
      <c r="CE301" s="169">
        <f t="shared" si="241"/>
        <v>0</v>
      </c>
      <c r="CF301" s="169">
        <f t="shared" si="241"/>
        <v>0</v>
      </c>
      <c r="CG301" s="169">
        <f t="shared" si="241"/>
        <v>0</v>
      </c>
      <c r="CH301" s="169">
        <f t="shared" si="241"/>
        <v>0</v>
      </c>
    </row>
    <row r="302" spans="3:86" s="36" customFormat="1" outlineLevel="1" x14ac:dyDescent="0.2">
      <c r="C302" s="38"/>
      <c r="E302" s="172"/>
      <c r="F302" s="61">
        <f>Ts_First_Fin_Yr-1+ROWS(F$243:F302)</f>
        <v>2083</v>
      </c>
      <c r="G302" s="160">
        <f t="shared" si="223"/>
        <v>5</v>
      </c>
      <c r="H302" s="171">
        <f t="shared" si="224"/>
        <v>0</v>
      </c>
      <c r="I302" s="131">
        <f t="shared" si="225"/>
        <v>1E-14</v>
      </c>
      <c r="J302" s="169">
        <f t="shared" si="234"/>
        <v>0</v>
      </c>
      <c r="K302" s="169">
        <f t="shared" si="234"/>
        <v>0</v>
      </c>
      <c r="L302" s="169">
        <f t="shared" si="234"/>
        <v>0</v>
      </c>
      <c r="M302" s="169">
        <f t="shared" si="234"/>
        <v>0</v>
      </c>
      <c r="N302" s="169">
        <f t="shared" si="234"/>
        <v>0</v>
      </c>
      <c r="O302" s="169">
        <f t="shared" si="234"/>
        <v>0</v>
      </c>
      <c r="P302" s="169">
        <f t="shared" si="234"/>
        <v>0</v>
      </c>
      <c r="Q302" s="169">
        <f t="shared" si="234"/>
        <v>0</v>
      </c>
      <c r="R302" s="169">
        <f t="shared" si="234"/>
        <v>0</v>
      </c>
      <c r="S302" s="169">
        <f t="shared" si="234"/>
        <v>0</v>
      </c>
      <c r="T302" s="169">
        <f t="shared" si="235"/>
        <v>0</v>
      </c>
      <c r="U302" s="169">
        <f t="shared" si="235"/>
        <v>0</v>
      </c>
      <c r="V302" s="169">
        <f t="shared" si="235"/>
        <v>0</v>
      </c>
      <c r="W302" s="169">
        <f t="shared" si="235"/>
        <v>0</v>
      </c>
      <c r="X302" s="169">
        <f t="shared" si="235"/>
        <v>0</v>
      </c>
      <c r="Y302" s="169">
        <f t="shared" si="235"/>
        <v>0</v>
      </c>
      <c r="Z302" s="169">
        <f t="shared" si="235"/>
        <v>0</v>
      </c>
      <c r="AA302" s="169">
        <f t="shared" si="235"/>
        <v>0</v>
      </c>
      <c r="AB302" s="169">
        <f t="shared" si="235"/>
        <v>0</v>
      </c>
      <c r="AC302" s="169">
        <f t="shared" si="235"/>
        <v>0</v>
      </c>
      <c r="AD302" s="169">
        <f t="shared" si="236"/>
        <v>0</v>
      </c>
      <c r="AE302" s="169">
        <f t="shared" si="236"/>
        <v>0</v>
      </c>
      <c r="AF302" s="169">
        <f t="shared" si="236"/>
        <v>0</v>
      </c>
      <c r="AG302" s="169">
        <f t="shared" si="236"/>
        <v>0</v>
      </c>
      <c r="AH302" s="169">
        <f t="shared" si="236"/>
        <v>0</v>
      </c>
      <c r="AI302" s="169">
        <f t="shared" si="236"/>
        <v>0</v>
      </c>
      <c r="AJ302" s="169">
        <f t="shared" si="236"/>
        <v>0</v>
      </c>
      <c r="AK302" s="169">
        <f t="shared" si="236"/>
        <v>0</v>
      </c>
      <c r="AL302" s="169">
        <f t="shared" si="236"/>
        <v>0</v>
      </c>
      <c r="AM302" s="169">
        <f t="shared" si="236"/>
        <v>0</v>
      </c>
      <c r="AN302" s="169">
        <f t="shared" si="237"/>
        <v>0</v>
      </c>
      <c r="AO302" s="169">
        <f t="shared" si="237"/>
        <v>0</v>
      </c>
      <c r="AP302" s="169">
        <f t="shared" si="237"/>
        <v>0</v>
      </c>
      <c r="AQ302" s="169">
        <f t="shared" si="237"/>
        <v>0</v>
      </c>
      <c r="AR302" s="169">
        <f t="shared" si="237"/>
        <v>0</v>
      </c>
      <c r="AS302" s="169">
        <f t="shared" si="237"/>
        <v>0</v>
      </c>
      <c r="AT302" s="169">
        <f t="shared" si="237"/>
        <v>0</v>
      </c>
      <c r="AU302" s="169">
        <f t="shared" si="237"/>
        <v>0</v>
      </c>
      <c r="AV302" s="169">
        <f t="shared" si="237"/>
        <v>0</v>
      </c>
      <c r="AW302" s="169">
        <f t="shared" si="237"/>
        <v>0</v>
      </c>
      <c r="AX302" s="169">
        <f t="shared" si="238"/>
        <v>0</v>
      </c>
      <c r="AY302" s="169">
        <f t="shared" si="238"/>
        <v>0</v>
      </c>
      <c r="AZ302" s="169">
        <f t="shared" si="238"/>
        <v>0</v>
      </c>
      <c r="BA302" s="169">
        <f t="shared" si="238"/>
        <v>0</v>
      </c>
      <c r="BB302" s="169">
        <f t="shared" si="238"/>
        <v>0</v>
      </c>
      <c r="BC302" s="169">
        <f t="shared" si="238"/>
        <v>0</v>
      </c>
      <c r="BD302" s="169">
        <f t="shared" si="238"/>
        <v>0</v>
      </c>
      <c r="BE302" s="169">
        <f t="shared" si="238"/>
        <v>0</v>
      </c>
      <c r="BF302" s="169">
        <f t="shared" si="238"/>
        <v>0</v>
      </c>
      <c r="BG302" s="169">
        <f t="shared" si="238"/>
        <v>0</v>
      </c>
      <c r="BH302" s="169">
        <f t="shared" si="239"/>
        <v>0</v>
      </c>
      <c r="BI302" s="169">
        <f t="shared" si="239"/>
        <v>0</v>
      </c>
      <c r="BJ302" s="169">
        <f t="shared" si="239"/>
        <v>0</v>
      </c>
      <c r="BK302" s="169">
        <f t="shared" si="239"/>
        <v>0</v>
      </c>
      <c r="BL302" s="169">
        <f t="shared" si="239"/>
        <v>0</v>
      </c>
      <c r="BM302" s="169">
        <f t="shared" si="239"/>
        <v>0</v>
      </c>
      <c r="BN302" s="169">
        <f t="shared" si="239"/>
        <v>0</v>
      </c>
      <c r="BO302" s="169">
        <f t="shared" si="239"/>
        <v>0</v>
      </c>
      <c r="BP302" s="169">
        <f t="shared" si="239"/>
        <v>0</v>
      </c>
      <c r="BQ302" s="169">
        <f t="shared" si="239"/>
        <v>0</v>
      </c>
      <c r="BR302" s="169">
        <f t="shared" si="240"/>
        <v>0</v>
      </c>
      <c r="BS302" s="169">
        <f t="shared" si="240"/>
        <v>0</v>
      </c>
      <c r="BT302" s="169">
        <f t="shared" si="240"/>
        <v>0</v>
      </c>
      <c r="BU302" s="169">
        <f t="shared" si="240"/>
        <v>0</v>
      </c>
      <c r="BV302" s="169">
        <f t="shared" si="240"/>
        <v>0</v>
      </c>
      <c r="BW302" s="169">
        <f t="shared" si="240"/>
        <v>0</v>
      </c>
      <c r="BX302" s="169">
        <f t="shared" si="240"/>
        <v>0</v>
      </c>
      <c r="BY302" s="169">
        <f t="shared" si="240"/>
        <v>0</v>
      </c>
      <c r="BZ302" s="169">
        <f t="shared" si="240"/>
        <v>0</v>
      </c>
      <c r="CA302" s="169">
        <f t="shared" si="240"/>
        <v>0</v>
      </c>
      <c r="CB302" s="169">
        <f t="shared" si="241"/>
        <v>0</v>
      </c>
      <c r="CC302" s="169">
        <f t="shared" si="241"/>
        <v>0</v>
      </c>
      <c r="CD302" s="169">
        <f t="shared" si="241"/>
        <v>0</v>
      </c>
      <c r="CE302" s="169">
        <f t="shared" si="241"/>
        <v>0</v>
      </c>
      <c r="CF302" s="169">
        <f t="shared" si="241"/>
        <v>0</v>
      </c>
      <c r="CG302" s="169">
        <f t="shared" si="241"/>
        <v>0</v>
      </c>
      <c r="CH302" s="169">
        <f t="shared" si="241"/>
        <v>0</v>
      </c>
    </row>
    <row r="303" spans="3:86" s="36" customFormat="1" outlineLevel="1" x14ac:dyDescent="0.2">
      <c r="C303" s="38"/>
      <c r="E303" s="172"/>
      <c r="F303" s="61">
        <f>Ts_First_Fin_Yr-1+ROWS(F$243:F303)</f>
        <v>2084</v>
      </c>
      <c r="G303" s="160">
        <f t="shared" si="223"/>
        <v>5</v>
      </c>
      <c r="H303" s="171">
        <f t="shared" si="224"/>
        <v>0</v>
      </c>
      <c r="I303" s="131">
        <f t="shared" si="225"/>
        <v>1E-14</v>
      </c>
      <c r="J303" s="169">
        <f t="shared" ref="J303:S312" si="242">IF($F303&gt;=J$9,0,IF(J$9&lt;=($F303+$G303),(1-$I303)^(J$9-$F303-1)*$I303/(1-(1-$I303)^$G303),0)*$H303)</f>
        <v>0</v>
      </c>
      <c r="K303" s="169">
        <f t="shared" si="242"/>
        <v>0</v>
      </c>
      <c r="L303" s="169">
        <f t="shared" si="242"/>
        <v>0</v>
      </c>
      <c r="M303" s="169">
        <f t="shared" si="242"/>
        <v>0</v>
      </c>
      <c r="N303" s="169">
        <f t="shared" si="242"/>
        <v>0</v>
      </c>
      <c r="O303" s="169">
        <f t="shared" si="242"/>
        <v>0</v>
      </c>
      <c r="P303" s="169">
        <f t="shared" si="242"/>
        <v>0</v>
      </c>
      <c r="Q303" s="169">
        <f t="shared" si="242"/>
        <v>0</v>
      </c>
      <c r="R303" s="169">
        <f t="shared" si="242"/>
        <v>0</v>
      </c>
      <c r="S303" s="169">
        <f t="shared" si="242"/>
        <v>0</v>
      </c>
      <c r="T303" s="169">
        <f t="shared" ref="T303:AC312" si="243">IF($F303&gt;=T$9,0,IF(T$9&lt;=($F303+$G303),(1-$I303)^(T$9-$F303-1)*$I303/(1-(1-$I303)^$G303),0)*$H303)</f>
        <v>0</v>
      </c>
      <c r="U303" s="169">
        <f t="shared" si="243"/>
        <v>0</v>
      </c>
      <c r="V303" s="169">
        <f t="shared" si="243"/>
        <v>0</v>
      </c>
      <c r="W303" s="169">
        <f t="shared" si="243"/>
        <v>0</v>
      </c>
      <c r="X303" s="169">
        <f t="shared" si="243"/>
        <v>0</v>
      </c>
      <c r="Y303" s="169">
        <f t="shared" si="243"/>
        <v>0</v>
      </c>
      <c r="Z303" s="169">
        <f t="shared" si="243"/>
        <v>0</v>
      </c>
      <c r="AA303" s="169">
        <f t="shared" si="243"/>
        <v>0</v>
      </c>
      <c r="AB303" s="169">
        <f t="shared" si="243"/>
        <v>0</v>
      </c>
      <c r="AC303" s="169">
        <f t="shared" si="243"/>
        <v>0</v>
      </c>
      <c r="AD303" s="169">
        <f t="shared" ref="AD303:AM312" si="244">IF($F303&gt;=AD$9,0,IF(AD$9&lt;=($F303+$G303),(1-$I303)^(AD$9-$F303-1)*$I303/(1-(1-$I303)^$G303),0)*$H303)</f>
        <v>0</v>
      </c>
      <c r="AE303" s="169">
        <f t="shared" si="244"/>
        <v>0</v>
      </c>
      <c r="AF303" s="169">
        <f t="shared" si="244"/>
        <v>0</v>
      </c>
      <c r="AG303" s="169">
        <f t="shared" si="244"/>
        <v>0</v>
      </c>
      <c r="AH303" s="169">
        <f t="shared" si="244"/>
        <v>0</v>
      </c>
      <c r="AI303" s="169">
        <f t="shared" si="244"/>
        <v>0</v>
      </c>
      <c r="AJ303" s="169">
        <f t="shared" si="244"/>
        <v>0</v>
      </c>
      <c r="AK303" s="169">
        <f t="shared" si="244"/>
        <v>0</v>
      </c>
      <c r="AL303" s="169">
        <f t="shared" si="244"/>
        <v>0</v>
      </c>
      <c r="AM303" s="169">
        <f t="shared" si="244"/>
        <v>0</v>
      </c>
      <c r="AN303" s="169">
        <f t="shared" ref="AN303:AW312" si="245">IF($F303&gt;=AN$9,0,IF(AN$9&lt;=($F303+$G303),(1-$I303)^(AN$9-$F303-1)*$I303/(1-(1-$I303)^$G303),0)*$H303)</f>
        <v>0</v>
      </c>
      <c r="AO303" s="169">
        <f t="shared" si="245"/>
        <v>0</v>
      </c>
      <c r="AP303" s="169">
        <f t="shared" si="245"/>
        <v>0</v>
      </c>
      <c r="AQ303" s="169">
        <f t="shared" si="245"/>
        <v>0</v>
      </c>
      <c r="AR303" s="169">
        <f t="shared" si="245"/>
        <v>0</v>
      </c>
      <c r="AS303" s="169">
        <f t="shared" si="245"/>
        <v>0</v>
      </c>
      <c r="AT303" s="169">
        <f t="shared" si="245"/>
        <v>0</v>
      </c>
      <c r="AU303" s="169">
        <f t="shared" si="245"/>
        <v>0</v>
      </c>
      <c r="AV303" s="169">
        <f t="shared" si="245"/>
        <v>0</v>
      </c>
      <c r="AW303" s="169">
        <f t="shared" si="245"/>
        <v>0</v>
      </c>
      <c r="AX303" s="169">
        <f t="shared" ref="AX303:BG312" si="246">IF($F303&gt;=AX$9,0,IF(AX$9&lt;=($F303+$G303),(1-$I303)^(AX$9-$F303-1)*$I303/(1-(1-$I303)^$G303),0)*$H303)</f>
        <v>0</v>
      </c>
      <c r="AY303" s="169">
        <f t="shared" si="246"/>
        <v>0</v>
      </c>
      <c r="AZ303" s="169">
        <f t="shared" si="246"/>
        <v>0</v>
      </c>
      <c r="BA303" s="169">
        <f t="shared" si="246"/>
        <v>0</v>
      </c>
      <c r="BB303" s="169">
        <f t="shared" si="246"/>
        <v>0</v>
      </c>
      <c r="BC303" s="169">
        <f t="shared" si="246"/>
        <v>0</v>
      </c>
      <c r="BD303" s="169">
        <f t="shared" si="246"/>
        <v>0</v>
      </c>
      <c r="BE303" s="169">
        <f t="shared" si="246"/>
        <v>0</v>
      </c>
      <c r="BF303" s="169">
        <f t="shared" si="246"/>
        <v>0</v>
      </c>
      <c r="BG303" s="169">
        <f t="shared" si="246"/>
        <v>0</v>
      </c>
      <c r="BH303" s="169">
        <f t="shared" ref="BH303:BQ312" si="247">IF($F303&gt;=BH$9,0,IF(BH$9&lt;=($F303+$G303),(1-$I303)^(BH$9-$F303-1)*$I303/(1-(1-$I303)^$G303),0)*$H303)</f>
        <v>0</v>
      </c>
      <c r="BI303" s="169">
        <f t="shared" si="247"/>
        <v>0</v>
      </c>
      <c r="BJ303" s="169">
        <f t="shared" si="247"/>
        <v>0</v>
      </c>
      <c r="BK303" s="169">
        <f t="shared" si="247"/>
        <v>0</v>
      </c>
      <c r="BL303" s="169">
        <f t="shared" si="247"/>
        <v>0</v>
      </c>
      <c r="BM303" s="169">
        <f t="shared" si="247"/>
        <v>0</v>
      </c>
      <c r="BN303" s="169">
        <f t="shared" si="247"/>
        <v>0</v>
      </c>
      <c r="BO303" s="169">
        <f t="shared" si="247"/>
        <v>0</v>
      </c>
      <c r="BP303" s="169">
        <f t="shared" si="247"/>
        <v>0</v>
      </c>
      <c r="BQ303" s="169">
        <f t="shared" si="247"/>
        <v>0</v>
      </c>
      <c r="BR303" s="169">
        <f t="shared" ref="BR303:CA312" si="248">IF($F303&gt;=BR$9,0,IF(BR$9&lt;=($F303+$G303),(1-$I303)^(BR$9-$F303-1)*$I303/(1-(1-$I303)^$G303),0)*$H303)</f>
        <v>0</v>
      </c>
      <c r="BS303" s="169">
        <f t="shared" si="248"/>
        <v>0</v>
      </c>
      <c r="BT303" s="169">
        <f t="shared" si="248"/>
        <v>0</v>
      </c>
      <c r="BU303" s="169">
        <f t="shared" si="248"/>
        <v>0</v>
      </c>
      <c r="BV303" s="169">
        <f t="shared" si="248"/>
        <v>0</v>
      </c>
      <c r="BW303" s="169">
        <f t="shared" si="248"/>
        <v>0</v>
      </c>
      <c r="BX303" s="169">
        <f t="shared" si="248"/>
        <v>0</v>
      </c>
      <c r="BY303" s="169">
        <f t="shared" si="248"/>
        <v>0</v>
      </c>
      <c r="BZ303" s="169">
        <f t="shared" si="248"/>
        <v>0</v>
      </c>
      <c r="CA303" s="169">
        <f t="shared" si="248"/>
        <v>0</v>
      </c>
      <c r="CB303" s="169">
        <f t="shared" ref="CB303:CH312" si="249">IF($F303&gt;=CB$9,0,IF(CB$9&lt;=($F303+$G303),(1-$I303)^(CB$9-$F303-1)*$I303/(1-(1-$I303)^$G303),0)*$H303)</f>
        <v>0</v>
      </c>
      <c r="CC303" s="169">
        <f t="shared" si="249"/>
        <v>0</v>
      </c>
      <c r="CD303" s="169">
        <f t="shared" si="249"/>
        <v>0</v>
      </c>
      <c r="CE303" s="169">
        <f t="shared" si="249"/>
        <v>0</v>
      </c>
      <c r="CF303" s="169">
        <f t="shared" si="249"/>
        <v>0</v>
      </c>
      <c r="CG303" s="169">
        <f t="shared" si="249"/>
        <v>0</v>
      </c>
      <c r="CH303" s="169">
        <f t="shared" si="249"/>
        <v>0</v>
      </c>
    </row>
    <row r="304" spans="3:86" s="36" customFormat="1" outlineLevel="1" x14ac:dyDescent="0.2">
      <c r="C304" s="38"/>
      <c r="E304" s="172"/>
      <c r="F304" s="61">
        <f>Ts_First_Fin_Yr-1+ROWS(F$243:F304)</f>
        <v>2085</v>
      </c>
      <c r="G304" s="160">
        <f t="shared" si="223"/>
        <v>5</v>
      </c>
      <c r="H304" s="171">
        <f t="shared" si="224"/>
        <v>0</v>
      </c>
      <c r="I304" s="131">
        <f t="shared" si="225"/>
        <v>1E-14</v>
      </c>
      <c r="J304" s="169">
        <f t="shared" si="242"/>
        <v>0</v>
      </c>
      <c r="K304" s="169">
        <f t="shared" si="242"/>
        <v>0</v>
      </c>
      <c r="L304" s="169">
        <f t="shared" si="242"/>
        <v>0</v>
      </c>
      <c r="M304" s="169">
        <f t="shared" si="242"/>
        <v>0</v>
      </c>
      <c r="N304" s="169">
        <f t="shared" si="242"/>
        <v>0</v>
      </c>
      <c r="O304" s="169">
        <f t="shared" si="242"/>
        <v>0</v>
      </c>
      <c r="P304" s="169">
        <f t="shared" si="242"/>
        <v>0</v>
      </c>
      <c r="Q304" s="169">
        <f t="shared" si="242"/>
        <v>0</v>
      </c>
      <c r="R304" s="169">
        <f t="shared" si="242"/>
        <v>0</v>
      </c>
      <c r="S304" s="169">
        <f t="shared" si="242"/>
        <v>0</v>
      </c>
      <c r="T304" s="169">
        <f t="shared" si="243"/>
        <v>0</v>
      </c>
      <c r="U304" s="169">
        <f t="shared" si="243"/>
        <v>0</v>
      </c>
      <c r="V304" s="169">
        <f t="shared" si="243"/>
        <v>0</v>
      </c>
      <c r="W304" s="169">
        <f t="shared" si="243"/>
        <v>0</v>
      </c>
      <c r="X304" s="169">
        <f t="shared" si="243"/>
        <v>0</v>
      </c>
      <c r="Y304" s="169">
        <f t="shared" si="243"/>
        <v>0</v>
      </c>
      <c r="Z304" s="169">
        <f t="shared" si="243"/>
        <v>0</v>
      </c>
      <c r="AA304" s="169">
        <f t="shared" si="243"/>
        <v>0</v>
      </c>
      <c r="AB304" s="169">
        <f t="shared" si="243"/>
        <v>0</v>
      </c>
      <c r="AC304" s="169">
        <f t="shared" si="243"/>
        <v>0</v>
      </c>
      <c r="AD304" s="169">
        <f t="shared" si="244"/>
        <v>0</v>
      </c>
      <c r="AE304" s="169">
        <f t="shared" si="244"/>
        <v>0</v>
      </c>
      <c r="AF304" s="169">
        <f t="shared" si="244"/>
        <v>0</v>
      </c>
      <c r="AG304" s="169">
        <f t="shared" si="244"/>
        <v>0</v>
      </c>
      <c r="AH304" s="169">
        <f t="shared" si="244"/>
        <v>0</v>
      </c>
      <c r="AI304" s="169">
        <f t="shared" si="244"/>
        <v>0</v>
      </c>
      <c r="AJ304" s="169">
        <f t="shared" si="244"/>
        <v>0</v>
      </c>
      <c r="AK304" s="169">
        <f t="shared" si="244"/>
        <v>0</v>
      </c>
      <c r="AL304" s="169">
        <f t="shared" si="244"/>
        <v>0</v>
      </c>
      <c r="AM304" s="169">
        <f t="shared" si="244"/>
        <v>0</v>
      </c>
      <c r="AN304" s="169">
        <f t="shared" si="245"/>
        <v>0</v>
      </c>
      <c r="AO304" s="169">
        <f t="shared" si="245"/>
        <v>0</v>
      </c>
      <c r="AP304" s="169">
        <f t="shared" si="245"/>
        <v>0</v>
      </c>
      <c r="AQ304" s="169">
        <f t="shared" si="245"/>
        <v>0</v>
      </c>
      <c r="AR304" s="169">
        <f t="shared" si="245"/>
        <v>0</v>
      </c>
      <c r="AS304" s="169">
        <f t="shared" si="245"/>
        <v>0</v>
      </c>
      <c r="AT304" s="169">
        <f t="shared" si="245"/>
        <v>0</v>
      </c>
      <c r="AU304" s="169">
        <f t="shared" si="245"/>
        <v>0</v>
      </c>
      <c r="AV304" s="169">
        <f t="shared" si="245"/>
        <v>0</v>
      </c>
      <c r="AW304" s="169">
        <f t="shared" si="245"/>
        <v>0</v>
      </c>
      <c r="AX304" s="169">
        <f t="shared" si="246"/>
        <v>0</v>
      </c>
      <c r="AY304" s="169">
        <f t="shared" si="246"/>
        <v>0</v>
      </c>
      <c r="AZ304" s="169">
        <f t="shared" si="246"/>
        <v>0</v>
      </c>
      <c r="BA304" s="169">
        <f t="shared" si="246"/>
        <v>0</v>
      </c>
      <c r="BB304" s="169">
        <f t="shared" si="246"/>
        <v>0</v>
      </c>
      <c r="BC304" s="169">
        <f t="shared" si="246"/>
        <v>0</v>
      </c>
      <c r="BD304" s="169">
        <f t="shared" si="246"/>
        <v>0</v>
      </c>
      <c r="BE304" s="169">
        <f t="shared" si="246"/>
        <v>0</v>
      </c>
      <c r="BF304" s="169">
        <f t="shared" si="246"/>
        <v>0</v>
      </c>
      <c r="BG304" s="169">
        <f t="shared" si="246"/>
        <v>0</v>
      </c>
      <c r="BH304" s="169">
        <f t="shared" si="247"/>
        <v>0</v>
      </c>
      <c r="BI304" s="169">
        <f t="shared" si="247"/>
        <v>0</v>
      </c>
      <c r="BJ304" s="169">
        <f t="shared" si="247"/>
        <v>0</v>
      </c>
      <c r="BK304" s="169">
        <f t="shared" si="247"/>
        <v>0</v>
      </c>
      <c r="BL304" s="169">
        <f t="shared" si="247"/>
        <v>0</v>
      </c>
      <c r="BM304" s="169">
        <f t="shared" si="247"/>
        <v>0</v>
      </c>
      <c r="BN304" s="169">
        <f t="shared" si="247"/>
        <v>0</v>
      </c>
      <c r="BO304" s="169">
        <f t="shared" si="247"/>
        <v>0</v>
      </c>
      <c r="BP304" s="169">
        <f t="shared" si="247"/>
        <v>0</v>
      </c>
      <c r="BQ304" s="169">
        <f t="shared" si="247"/>
        <v>0</v>
      </c>
      <c r="BR304" s="169">
        <f t="shared" si="248"/>
        <v>0</v>
      </c>
      <c r="BS304" s="169">
        <f t="shared" si="248"/>
        <v>0</v>
      </c>
      <c r="BT304" s="169">
        <f t="shared" si="248"/>
        <v>0</v>
      </c>
      <c r="BU304" s="169">
        <f t="shared" si="248"/>
        <v>0</v>
      </c>
      <c r="BV304" s="169">
        <f t="shared" si="248"/>
        <v>0</v>
      </c>
      <c r="BW304" s="169">
        <f t="shared" si="248"/>
        <v>0</v>
      </c>
      <c r="BX304" s="169">
        <f t="shared" si="248"/>
        <v>0</v>
      </c>
      <c r="BY304" s="169">
        <f t="shared" si="248"/>
        <v>0</v>
      </c>
      <c r="BZ304" s="169">
        <f t="shared" si="248"/>
        <v>0</v>
      </c>
      <c r="CA304" s="169">
        <f t="shared" si="248"/>
        <v>0</v>
      </c>
      <c r="CB304" s="169">
        <f t="shared" si="249"/>
        <v>0</v>
      </c>
      <c r="CC304" s="169">
        <f t="shared" si="249"/>
        <v>0</v>
      </c>
      <c r="CD304" s="169">
        <f t="shared" si="249"/>
        <v>0</v>
      </c>
      <c r="CE304" s="169">
        <f t="shared" si="249"/>
        <v>0</v>
      </c>
      <c r="CF304" s="169">
        <f t="shared" si="249"/>
        <v>0</v>
      </c>
      <c r="CG304" s="169">
        <f t="shared" si="249"/>
        <v>0</v>
      </c>
      <c r="CH304" s="169">
        <f t="shared" si="249"/>
        <v>0</v>
      </c>
    </row>
    <row r="305" spans="3:86" s="36" customFormat="1" outlineLevel="1" x14ac:dyDescent="0.2">
      <c r="C305" s="38"/>
      <c r="E305" s="172"/>
      <c r="F305" s="61">
        <f>Ts_First_Fin_Yr-1+ROWS(F$243:F305)</f>
        <v>2086</v>
      </c>
      <c r="G305" s="160">
        <f t="shared" si="223"/>
        <v>5</v>
      </c>
      <c r="H305" s="171">
        <f t="shared" si="224"/>
        <v>0</v>
      </c>
      <c r="I305" s="131">
        <f t="shared" si="225"/>
        <v>1E-14</v>
      </c>
      <c r="J305" s="169">
        <f t="shared" si="242"/>
        <v>0</v>
      </c>
      <c r="K305" s="169">
        <f t="shared" si="242"/>
        <v>0</v>
      </c>
      <c r="L305" s="169">
        <f t="shared" si="242"/>
        <v>0</v>
      </c>
      <c r="M305" s="169">
        <f t="shared" si="242"/>
        <v>0</v>
      </c>
      <c r="N305" s="169">
        <f t="shared" si="242"/>
        <v>0</v>
      </c>
      <c r="O305" s="169">
        <f t="shared" si="242"/>
        <v>0</v>
      </c>
      <c r="P305" s="169">
        <f t="shared" si="242"/>
        <v>0</v>
      </c>
      <c r="Q305" s="169">
        <f t="shared" si="242"/>
        <v>0</v>
      </c>
      <c r="R305" s="169">
        <f t="shared" si="242"/>
        <v>0</v>
      </c>
      <c r="S305" s="169">
        <f t="shared" si="242"/>
        <v>0</v>
      </c>
      <c r="T305" s="169">
        <f t="shared" si="243"/>
        <v>0</v>
      </c>
      <c r="U305" s="169">
        <f t="shared" si="243"/>
        <v>0</v>
      </c>
      <c r="V305" s="169">
        <f t="shared" si="243"/>
        <v>0</v>
      </c>
      <c r="W305" s="169">
        <f t="shared" si="243"/>
        <v>0</v>
      </c>
      <c r="X305" s="169">
        <f t="shared" si="243"/>
        <v>0</v>
      </c>
      <c r="Y305" s="169">
        <f t="shared" si="243"/>
        <v>0</v>
      </c>
      <c r="Z305" s="169">
        <f t="shared" si="243"/>
        <v>0</v>
      </c>
      <c r="AA305" s="169">
        <f t="shared" si="243"/>
        <v>0</v>
      </c>
      <c r="AB305" s="169">
        <f t="shared" si="243"/>
        <v>0</v>
      </c>
      <c r="AC305" s="169">
        <f t="shared" si="243"/>
        <v>0</v>
      </c>
      <c r="AD305" s="169">
        <f t="shared" si="244"/>
        <v>0</v>
      </c>
      <c r="AE305" s="169">
        <f t="shared" si="244"/>
        <v>0</v>
      </c>
      <c r="AF305" s="169">
        <f t="shared" si="244"/>
        <v>0</v>
      </c>
      <c r="AG305" s="169">
        <f t="shared" si="244"/>
        <v>0</v>
      </c>
      <c r="AH305" s="169">
        <f t="shared" si="244"/>
        <v>0</v>
      </c>
      <c r="AI305" s="169">
        <f t="shared" si="244"/>
        <v>0</v>
      </c>
      <c r="AJ305" s="169">
        <f t="shared" si="244"/>
        <v>0</v>
      </c>
      <c r="AK305" s="169">
        <f t="shared" si="244"/>
        <v>0</v>
      </c>
      <c r="AL305" s="169">
        <f t="shared" si="244"/>
        <v>0</v>
      </c>
      <c r="AM305" s="169">
        <f t="shared" si="244"/>
        <v>0</v>
      </c>
      <c r="AN305" s="169">
        <f t="shared" si="245"/>
        <v>0</v>
      </c>
      <c r="AO305" s="169">
        <f t="shared" si="245"/>
        <v>0</v>
      </c>
      <c r="AP305" s="169">
        <f t="shared" si="245"/>
        <v>0</v>
      </c>
      <c r="AQ305" s="169">
        <f t="shared" si="245"/>
        <v>0</v>
      </c>
      <c r="AR305" s="169">
        <f t="shared" si="245"/>
        <v>0</v>
      </c>
      <c r="AS305" s="169">
        <f t="shared" si="245"/>
        <v>0</v>
      </c>
      <c r="AT305" s="169">
        <f t="shared" si="245"/>
        <v>0</v>
      </c>
      <c r="AU305" s="169">
        <f t="shared" si="245"/>
        <v>0</v>
      </c>
      <c r="AV305" s="169">
        <f t="shared" si="245"/>
        <v>0</v>
      </c>
      <c r="AW305" s="169">
        <f t="shared" si="245"/>
        <v>0</v>
      </c>
      <c r="AX305" s="169">
        <f t="shared" si="246"/>
        <v>0</v>
      </c>
      <c r="AY305" s="169">
        <f t="shared" si="246"/>
        <v>0</v>
      </c>
      <c r="AZ305" s="169">
        <f t="shared" si="246"/>
        <v>0</v>
      </c>
      <c r="BA305" s="169">
        <f t="shared" si="246"/>
        <v>0</v>
      </c>
      <c r="BB305" s="169">
        <f t="shared" si="246"/>
        <v>0</v>
      </c>
      <c r="BC305" s="169">
        <f t="shared" si="246"/>
        <v>0</v>
      </c>
      <c r="BD305" s="169">
        <f t="shared" si="246"/>
        <v>0</v>
      </c>
      <c r="BE305" s="169">
        <f t="shared" si="246"/>
        <v>0</v>
      </c>
      <c r="BF305" s="169">
        <f t="shared" si="246"/>
        <v>0</v>
      </c>
      <c r="BG305" s="169">
        <f t="shared" si="246"/>
        <v>0</v>
      </c>
      <c r="BH305" s="169">
        <f t="shared" si="247"/>
        <v>0</v>
      </c>
      <c r="BI305" s="169">
        <f t="shared" si="247"/>
        <v>0</v>
      </c>
      <c r="BJ305" s="169">
        <f t="shared" si="247"/>
        <v>0</v>
      </c>
      <c r="BK305" s="169">
        <f t="shared" si="247"/>
        <v>0</v>
      </c>
      <c r="BL305" s="169">
        <f t="shared" si="247"/>
        <v>0</v>
      </c>
      <c r="BM305" s="169">
        <f t="shared" si="247"/>
        <v>0</v>
      </c>
      <c r="BN305" s="169">
        <f t="shared" si="247"/>
        <v>0</v>
      </c>
      <c r="BO305" s="169">
        <f t="shared" si="247"/>
        <v>0</v>
      </c>
      <c r="BP305" s="169">
        <f t="shared" si="247"/>
        <v>0</v>
      </c>
      <c r="BQ305" s="169">
        <f t="shared" si="247"/>
        <v>0</v>
      </c>
      <c r="BR305" s="169">
        <f t="shared" si="248"/>
        <v>0</v>
      </c>
      <c r="BS305" s="169">
        <f t="shared" si="248"/>
        <v>0</v>
      </c>
      <c r="BT305" s="169">
        <f t="shared" si="248"/>
        <v>0</v>
      </c>
      <c r="BU305" s="169">
        <f t="shared" si="248"/>
        <v>0</v>
      </c>
      <c r="BV305" s="169">
        <f t="shared" si="248"/>
        <v>0</v>
      </c>
      <c r="BW305" s="169">
        <f t="shared" si="248"/>
        <v>0</v>
      </c>
      <c r="BX305" s="169">
        <f t="shared" si="248"/>
        <v>0</v>
      </c>
      <c r="BY305" s="169">
        <f t="shared" si="248"/>
        <v>0</v>
      </c>
      <c r="BZ305" s="169">
        <f t="shared" si="248"/>
        <v>0</v>
      </c>
      <c r="CA305" s="169">
        <f t="shared" si="248"/>
        <v>0</v>
      </c>
      <c r="CB305" s="169">
        <f t="shared" si="249"/>
        <v>0</v>
      </c>
      <c r="CC305" s="169">
        <f t="shared" si="249"/>
        <v>0</v>
      </c>
      <c r="CD305" s="169">
        <f t="shared" si="249"/>
        <v>0</v>
      </c>
      <c r="CE305" s="169">
        <f t="shared" si="249"/>
        <v>0</v>
      </c>
      <c r="CF305" s="169">
        <f t="shared" si="249"/>
        <v>0</v>
      </c>
      <c r="CG305" s="169">
        <f t="shared" si="249"/>
        <v>0</v>
      </c>
      <c r="CH305" s="169">
        <f t="shared" si="249"/>
        <v>0</v>
      </c>
    </row>
    <row r="306" spans="3:86" s="36" customFormat="1" outlineLevel="1" x14ac:dyDescent="0.2">
      <c r="C306" s="38"/>
      <c r="E306" s="172"/>
      <c r="F306" s="61">
        <f>Ts_First_Fin_Yr-1+ROWS(F$243:F306)</f>
        <v>2087</v>
      </c>
      <c r="G306" s="160">
        <f t="shared" si="223"/>
        <v>5</v>
      </c>
      <c r="H306" s="171">
        <f t="shared" si="224"/>
        <v>0</v>
      </c>
      <c r="I306" s="131">
        <f t="shared" si="225"/>
        <v>1E-14</v>
      </c>
      <c r="J306" s="169">
        <f t="shared" si="242"/>
        <v>0</v>
      </c>
      <c r="K306" s="169">
        <f t="shared" si="242"/>
        <v>0</v>
      </c>
      <c r="L306" s="169">
        <f t="shared" si="242"/>
        <v>0</v>
      </c>
      <c r="M306" s="169">
        <f t="shared" si="242"/>
        <v>0</v>
      </c>
      <c r="N306" s="169">
        <f t="shared" si="242"/>
        <v>0</v>
      </c>
      <c r="O306" s="169">
        <f t="shared" si="242"/>
        <v>0</v>
      </c>
      <c r="P306" s="169">
        <f t="shared" si="242"/>
        <v>0</v>
      </c>
      <c r="Q306" s="169">
        <f t="shared" si="242"/>
        <v>0</v>
      </c>
      <c r="R306" s="169">
        <f t="shared" si="242"/>
        <v>0</v>
      </c>
      <c r="S306" s="169">
        <f t="shared" si="242"/>
        <v>0</v>
      </c>
      <c r="T306" s="169">
        <f t="shared" si="243"/>
        <v>0</v>
      </c>
      <c r="U306" s="169">
        <f t="shared" si="243"/>
        <v>0</v>
      </c>
      <c r="V306" s="169">
        <f t="shared" si="243"/>
        <v>0</v>
      </c>
      <c r="W306" s="169">
        <f t="shared" si="243"/>
        <v>0</v>
      </c>
      <c r="X306" s="169">
        <f t="shared" si="243"/>
        <v>0</v>
      </c>
      <c r="Y306" s="169">
        <f t="shared" si="243"/>
        <v>0</v>
      </c>
      <c r="Z306" s="169">
        <f t="shared" si="243"/>
        <v>0</v>
      </c>
      <c r="AA306" s="169">
        <f t="shared" si="243"/>
        <v>0</v>
      </c>
      <c r="AB306" s="169">
        <f t="shared" si="243"/>
        <v>0</v>
      </c>
      <c r="AC306" s="169">
        <f t="shared" si="243"/>
        <v>0</v>
      </c>
      <c r="AD306" s="169">
        <f t="shared" si="244"/>
        <v>0</v>
      </c>
      <c r="AE306" s="169">
        <f t="shared" si="244"/>
        <v>0</v>
      </c>
      <c r="AF306" s="169">
        <f t="shared" si="244"/>
        <v>0</v>
      </c>
      <c r="AG306" s="169">
        <f t="shared" si="244"/>
        <v>0</v>
      </c>
      <c r="AH306" s="169">
        <f t="shared" si="244"/>
        <v>0</v>
      </c>
      <c r="AI306" s="169">
        <f t="shared" si="244"/>
        <v>0</v>
      </c>
      <c r="AJ306" s="169">
        <f t="shared" si="244"/>
        <v>0</v>
      </c>
      <c r="AK306" s="169">
        <f t="shared" si="244"/>
        <v>0</v>
      </c>
      <c r="AL306" s="169">
        <f t="shared" si="244"/>
        <v>0</v>
      </c>
      <c r="AM306" s="169">
        <f t="shared" si="244"/>
        <v>0</v>
      </c>
      <c r="AN306" s="169">
        <f t="shared" si="245"/>
        <v>0</v>
      </c>
      <c r="AO306" s="169">
        <f t="shared" si="245"/>
        <v>0</v>
      </c>
      <c r="AP306" s="169">
        <f t="shared" si="245"/>
        <v>0</v>
      </c>
      <c r="AQ306" s="169">
        <f t="shared" si="245"/>
        <v>0</v>
      </c>
      <c r="AR306" s="169">
        <f t="shared" si="245"/>
        <v>0</v>
      </c>
      <c r="AS306" s="169">
        <f t="shared" si="245"/>
        <v>0</v>
      </c>
      <c r="AT306" s="169">
        <f t="shared" si="245"/>
        <v>0</v>
      </c>
      <c r="AU306" s="169">
        <f t="shared" si="245"/>
        <v>0</v>
      </c>
      <c r="AV306" s="169">
        <f t="shared" si="245"/>
        <v>0</v>
      </c>
      <c r="AW306" s="169">
        <f t="shared" si="245"/>
        <v>0</v>
      </c>
      <c r="AX306" s="169">
        <f t="shared" si="246"/>
        <v>0</v>
      </c>
      <c r="AY306" s="169">
        <f t="shared" si="246"/>
        <v>0</v>
      </c>
      <c r="AZ306" s="169">
        <f t="shared" si="246"/>
        <v>0</v>
      </c>
      <c r="BA306" s="169">
        <f t="shared" si="246"/>
        <v>0</v>
      </c>
      <c r="BB306" s="169">
        <f t="shared" si="246"/>
        <v>0</v>
      </c>
      <c r="BC306" s="169">
        <f t="shared" si="246"/>
        <v>0</v>
      </c>
      <c r="BD306" s="169">
        <f t="shared" si="246"/>
        <v>0</v>
      </c>
      <c r="BE306" s="169">
        <f t="shared" si="246"/>
        <v>0</v>
      </c>
      <c r="BF306" s="169">
        <f t="shared" si="246"/>
        <v>0</v>
      </c>
      <c r="BG306" s="169">
        <f t="shared" si="246"/>
        <v>0</v>
      </c>
      <c r="BH306" s="169">
        <f t="shared" si="247"/>
        <v>0</v>
      </c>
      <c r="BI306" s="169">
        <f t="shared" si="247"/>
        <v>0</v>
      </c>
      <c r="BJ306" s="169">
        <f t="shared" si="247"/>
        <v>0</v>
      </c>
      <c r="BK306" s="169">
        <f t="shared" si="247"/>
        <v>0</v>
      </c>
      <c r="BL306" s="169">
        <f t="shared" si="247"/>
        <v>0</v>
      </c>
      <c r="BM306" s="169">
        <f t="shared" si="247"/>
        <v>0</v>
      </c>
      <c r="BN306" s="169">
        <f t="shared" si="247"/>
        <v>0</v>
      </c>
      <c r="BO306" s="169">
        <f t="shared" si="247"/>
        <v>0</v>
      </c>
      <c r="BP306" s="169">
        <f t="shared" si="247"/>
        <v>0</v>
      </c>
      <c r="BQ306" s="169">
        <f t="shared" si="247"/>
        <v>0</v>
      </c>
      <c r="BR306" s="169">
        <f t="shared" si="248"/>
        <v>0</v>
      </c>
      <c r="BS306" s="169">
        <f t="shared" si="248"/>
        <v>0</v>
      </c>
      <c r="BT306" s="169">
        <f t="shared" si="248"/>
        <v>0</v>
      </c>
      <c r="BU306" s="169">
        <f t="shared" si="248"/>
        <v>0</v>
      </c>
      <c r="BV306" s="169">
        <f t="shared" si="248"/>
        <v>0</v>
      </c>
      <c r="BW306" s="169">
        <f t="shared" si="248"/>
        <v>0</v>
      </c>
      <c r="BX306" s="169">
        <f t="shared" si="248"/>
        <v>0</v>
      </c>
      <c r="BY306" s="169">
        <f t="shared" si="248"/>
        <v>0</v>
      </c>
      <c r="BZ306" s="169">
        <f t="shared" si="248"/>
        <v>0</v>
      </c>
      <c r="CA306" s="169">
        <f t="shared" si="248"/>
        <v>0</v>
      </c>
      <c r="CB306" s="169">
        <f t="shared" si="249"/>
        <v>0</v>
      </c>
      <c r="CC306" s="169">
        <f t="shared" si="249"/>
        <v>0</v>
      </c>
      <c r="CD306" s="169">
        <f t="shared" si="249"/>
        <v>0</v>
      </c>
      <c r="CE306" s="169">
        <f t="shared" si="249"/>
        <v>0</v>
      </c>
      <c r="CF306" s="169">
        <f t="shared" si="249"/>
        <v>0</v>
      </c>
      <c r="CG306" s="169">
        <f t="shared" si="249"/>
        <v>0</v>
      </c>
      <c r="CH306" s="169">
        <f t="shared" si="249"/>
        <v>0</v>
      </c>
    </row>
    <row r="307" spans="3:86" s="36" customFormat="1" outlineLevel="1" x14ac:dyDescent="0.2">
      <c r="C307" s="38"/>
      <c r="E307" s="172"/>
      <c r="F307" s="61">
        <f>Ts_First_Fin_Yr-1+ROWS(F$243:F307)</f>
        <v>2088</v>
      </c>
      <c r="G307" s="160">
        <f t="shared" ref="G307:G319" si="250">IF(OR(AND(F307&lt;=Ts_Last_Yr_Current_Fcast,IF(G$236=G$238,G$236)),AND(F307&gt;Ts_Last_Yr_Current_Fcast,IF(G$236=G$239,G$236))),G$235-F307+1,$G$229)</f>
        <v>5</v>
      </c>
      <c r="H307" s="171">
        <f t="shared" ref="H307:H319" si="251">INDEX($J$227:$CH$227,MATCH($F307,$J$9:$CH$9,0))</f>
        <v>0</v>
      </c>
      <c r="I307" s="131">
        <f t="shared" ref="I307:I319" si="252">IF(F307&lt;=Ts_Last_Yr_Current_Fcast,$G$233,$G$234)*$G$231*$G$230+Ts_Min_Shape_Factor</f>
        <v>1E-14</v>
      </c>
      <c r="J307" s="169">
        <f t="shared" si="242"/>
        <v>0</v>
      </c>
      <c r="K307" s="169">
        <f t="shared" si="242"/>
        <v>0</v>
      </c>
      <c r="L307" s="169">
        <f t="shared" si="242"/>
        <v>0</v>
      </c>
      <c r="M307" s="169">
        <f t="shared" si="242"/>
        <v>0</v>
      </c>
      <c r="N307" s="169">
        <f t="shared" si="242"/>
        <v>0</v>
      </c>
      <c r="O307" s="169">
        <f t="shared" si="242"/>
        <v>0</v>
      </c>
      <c r="P307" s="169">
        <f t="shared" si="242"/>
        <v>0</v>
      </c>
      <c r="Q307" s="169">
        <f t="shared" si="242"/>
        <v>0</v>
      </c>
      <c r="R307" s="169">
        <f t="shared" si="242"/>
        <v>0</v>
      </c>
      <c r="S307" s="169">
        <f t="shared" si="242"/>
        <v>0</v>
      </c>
      <c r="T307" s="169">
        <f t="shared" si="243"/>
        <v>0</v>
      </c>
      <c r="U307" s="169">
        <f t="shared" si="243"/>
        <v>0</v>
      </c>
      <c r="V307" s="169">
        <f t="shared" si="243"/>
        <v>0</v>
      </c>
      <c r="W307" s="169">
        <f t="shared" si="243"/>
        <v>0</v>
      </c>
      <c r="X307" s="169">
        <f t="shared" si="243"/>
        <v>0</v>
      </c>
      <c r="Y307" s="169">
        <f t="shared" si="243"/>
        <v>0</v>
      </c>
      <c r="Z307" s="169">
        <f t="shared" si="243"/>
        <v>0</v>
      </c>
      <c r="AA307" s="169">
        <f t="shared" si="243"/>
        <v>0</v>
      </c>
      <c r="AB307" s="169">
        <f t="shared" si="243"/>
        <v>0</v>
      </c>
      <c r="AC307" s="169">
        <f t="shared" si="243"/>
        <v>0</v>
      </c>
      <c r="AD307" s="169">
        <f t="shared" si="244"/>
        <v>0</v>
      </c>
      <c r="AE307" s="169">
        <f t="shared" si="244"/>
        <v>0</v>
      </c>
      <c r="AF307" s="169">
        <f t="shared" si="244"/>
        <v>0</v>
      </c>
      <c r="AG307" s="169">
        <f t="shared" si="244"/>
        <v>0</v>
      </c>
      <c r="AH307" s="169">
        <f t="shared" si="244"/>
        <v>0</v>
      </c>
      <c r="AI307" s="169">
        <f t="shared" si="244"/>
        <v>0</v>
      </c>
      <c r="AJ307" s="169">
        <f t="shared" si="244"/>
        <v>0</v>
      </c>
      <c r="AK307" s="169">
        <f t="shared" si="244"/>
        <v>0</v>
      </c>
      <c r="AL307" s="169">
        <f t="shared" si="244"/>
        <v>0</v>
      </c>
      <c r="AM307" s="169">
        <f t="shared" si="244"/>
        <v>0</v>
      </c>
      <c r="AN307" s="169">
        <f t="shared" si="245"/>
        <v>0</v>
      </c>
      <c r="AO307" s="169">
        <f t="shared" si="245"/>
        <v>0</v>
      </c>
      <c r="AP307" s="169">
        <f t="shared" si="245"/>
        <v>0</v>
      </c>
      <c r="AQ307" s="169">
        <f t="shared" si="245"/>
        <v>0</v>
      </c>
      <c r="AR307" s="169">
        <f t="shared" si="245"/>
        <v>0</v>
      </c>
      <c r="AS307" s="169">
        <f t="shared" si="245"/>
        <v>0</v>
      </c>
      <c r="AT307" s="169">
        <f t="shared" si="245"/>
        <v>0</v>
      </c>
      <c r="AU307" s="169">
        <f t="shared" si="245"/>
        <v>0</v>
      </c>
      <c r="AV307" s="169">
        <f t="shared" si="245"/>
        <v>0</v>
      </c>
      <c r="AW307" s="169">
        <f t="shared" si="245"/>
        <v>0</v>
      </c>
      <c r="AX307" s="169">
        <f t="shared" si="246"/>
        <v>0</v>
      </c>
      <c r="AY307" s="169">
        <f t="shared" si="246"/>
        <v>0</v>
      </c>
      <c r="AZ307" s="169">
        <f t="shared" si="246"/>
        <v>0</v>
      </c>
      <c r="BA307" s="169">
        <f t="shared" si="246"/>
        <v>0</v>
      </c>
      <c r="BB307" s="169">
        <f t="shared" si="246"/>
        <v>0</v>
      </c>
      <c r="BC307" s="169">
        <f t="shared" si="246"/>
        <v>0</v>
      </c>
      <c r="BD307" s="169">
        <f t="shared" si="246"/>
        <v>0</v>
      </c>
      <c r="BE307" s="169">
        <f t="shared" si="246"/>
        <v>0</v>
      </c>
      <c r="BF307" s="169">
        <f t="shared" si="246"/>
        <v>0</v>
      </c>
      <c r="BG307" s="169">
        <f t="shared" si="246"/>
        <v>0</v>
      </c>
      <c r="BH307" s="169">
        <f t="shared" si="247"/>
        <v>0</v>
      </c>
      <c r="BI307" s="169">
        <f t="shared" si="247"/>
        <v>0</v>
      </c>
      <c r="BJ307" s="169">
        <f t="shared" si="247"/>
        <v>0</v>
      </c>
      <c r="BK307" s="169">
        <f t="shared" si="247"/>
        <v>0</v>
      </c>
      <c r="BL307" s="169">
        <f t="shared" si="247"/>
        <v>0</v>
      </c>
      <c r="BM307" s="169">
        <f t="shared" si="247"/>
        <v>0</v>
      </c>
      <c r="BN307" s="169">
        <f t="shared" si="247"/>
        <v>0</v>
      </c>
      <c r="BO307" s="169">
        <f t="shared" si="247"/>
        <v>0</v>
      </c>
      <c r="BP307" s="169">
        <f t="shared" si="247"/>
        <v>0</v>
      </c>
      <c r="BQ307" s="169">
        <f t="shared" si="247"/>
        <v>0</v>
      </c>
      <c r="BR307" s="169">
        <f t="shared" si="248"/>
        <v>0</v>
      </c>
      <c r="BS307" s="169">
        <f t="shared" si="248"/>
        <v>0</v>
      </c>
      <c r="BT307" s="169">
        <f t="shared" si="248"/>
        <v>0</v>
      </c>
      <c r="BU307" s="169">
        <f t="shared" si="248"/>
        <v>0</v>
      </c>
      <c r="BV307" s="169">
        <f t="shared" si="248"/>
        <v>0</v>
      </c>
      <c r="BW307" s="169">
        <f t="shared" si="248"/>
        <v>0</v>
      </c>
      <c r="BX307" s="169">
        <f t="shared" si="248"/>
        <v>0</v>
      </c>
      <c r="BY307" s="169">
        <f t="shared" si="248"/>
        <v>0</v>
      </c>
      <c r="BZ307" s="169">
        <f t="shared" si="248"/>
        <v>0</v>
      </c>
      <c r="CA307" s="169">
        <f t="shared" si="248"/>
        <v>0</v>
      </c>
      <c r="CB307" s="169">
        <f t="shared" si="249"/>
        <v>0</v>
      </c>
      <c r="CC307" s="169">
        <f t="shared" si="249"/>
        <v>0</v>
      </c>
      <c r="CD307" s="169">
        <f t="shared" si="249"/>
        <v>0</v>
      </c>
      <c r="CE307" s="169">
        <f t="shared" si="249"/>
        <v>0</v>
      </c>
      <c r="CF307" s="169">
        <f t="shared" si="249"/>
        <v>0</v>
      </c>
      <c r="CG307" s="169">
        <f t="shared" si="249"/>
        <v>0</v>
      </c>
      <c r="CH307" s="169">
        <f t="shared" si="249"/>
        <v>0</v>
      </c>
    </row>
    <row r="308" spans="3:86" s="36" customFormat="1" outlineLevel="1" x14ac:dyDescent="0.2">
      <c r="C308" s="38"/>
      <c r="E308" s="172"/>
      <c r="F308" s="61">
        <f>Ts_First_Fin_Yr-1+ROWS(F$243:F308)</f>
        <v>2089</v>
      </c>
      <c r="G308" s="160">
        <f t="shared" si="250"/>
        <v>5</v>
      </c>
      <c r="H308" s="171">
        <f t="shared" si="251"/>
        <v>0</v>
      </c>
      <c r="I308" s="131">
        <f t="shared" si="252"/>
        <v>1E-14</v>
      </c>
      <c r="J308" s="169">
        <f t="shared" si="242"/>
        <v>0</v>
      </c>
      <c r="K308" s="169">
        <f t="shared" si="242"/>
        <v>0</v>
      </c>
      <c r="L308" s="169">
        <f t="shared" si="242"/>
        <v>0</v>
      </c>
      <c r="M308" s="169">
        <f t="shared" si="242"/>
        <v>0</v>
      </c>
      <c r="N308" s="169">
        <f t="shared" si="242"/>
        <v>0</v>
      </c>
      <c r="O308" s="169">
        <f t="shared" si="242"/>
        <v>0</v>
      </c>
      <c r="P308" s="169">
        <f t="shared" si="242"/>
        <v>0</v>
      </c>
      <c r="Q308" s="169">
        <f t="shared" si="242"/>
        <v>0</v>
      </c>
      <c r="R308" s="169">
        <f t="shared" si="242"/>
        <v>0</v>
      </c>
      <c r="S308" s="169">
        <f t="shared" si="242"/>
        <v>0</v>
      </c>
      <c r="T308" s="169">
        <f t="shared" si="243"/>
        <v>0</v>
      </c>
      <c r="U308" s="169">
        <f t="shared" si="243"/>
        <v>0</v>
      </c>
      <c r="V308" s="169">
        <f t="shared" si="243"/>
        <v>0</v>
      </c>
      <c r="W308" s="169">
        <f t="shared" si="243"/>
        <v>0</v>
      </c>
      <c r="X308" s="169">
        <f t="shared" si="243"/>
        <v>0</v>
      </c>
      <c r="Y308" s="169">
        <f t="shared" si="243"/>
        <v>0</v>
      </c>
      <c r="Z308" s="169">
        <f t="shared" si="243"/>
        <v>0</v>
      </c>
      <c r="AA308" s="169">
        <f t="shared" si="243"/>
        <v>0</v>
      </c>
      <c r="AB308" s="169">
        <f t="shared" si="243"/>
        <v>0</v>
      </c>
      <c r="AC308" s="169">
        <f t="shared" si="243"/>
        <v>0</v>
      </c>
      <c r="AD308" s="169">
        <f t="shared" si="244"/>
        <v>0</v>
      </c>
      <c r="AE308" s="169">
        <f t="shared" si="244"/>
        <v>0</v>
      </c>
      <c r="AF308" s="169">
        <f t="shared" si="244"/>
        <v>0</v>
      </c>
      <c r="AG308" s="169">
        <f t="shared" si="244"/>
        <v>0</v>
      </c>
      <c r="AH308" s="169">
        <f t="shared" si="244"/>
        <v>0</v>
      </c>
      <c r="AI308" s="169">
        <f t="shared" si="244"/>
        <v>0</v>
      </c>
      <c r="AJ308" s="169">
        <f t="shared" si="244"/>
        <v>0</v>
      </c>
      <c r="AK308" s="169">
        <f t="shared" si="244"/>
        <v>0</v>
      </c>
      <c r="AL308" s="169">
        <f t="shared" si="244"/>
        <v>0</v>
      </c>
      <c r="AM308" s="169">
        <f t="shared" si="244"/>
        <v>0</v>
      </c>
      <c r="AN308" s="169">
        <f t="shared" si="245"/>
        <v>0</v>
      </c>
      <c r="AO308" s="169">
        <f t="shared" si="245"/>
        <v>0</v>
      </c>
      <c r="AP308" s="169">
        <f t="shared" si="245"/>
        <v>0</v>
      </c>
      <c r="AQ308" s="169">
        <f t="shared" si="245"/>
        <v>0</v>
      </c>
      <c r="AR308" s="169">
        <f t="shared" si="245"/>
        <v>0</v>
      </c>
      <c r="AS308" s="169">
        <f t="shared" si="245"/>
        <v>0</v>
      </c>
      <c r="AT308" s="169">
        <f t="shared" si="245"/>
        <v>0</v>
      </c>
      <c r="AU308" s="169">
        <f t="shared" si="245"/>
        <v>0</v>
      </c>
      <c r="AV308" s="169">
        <f t="shared" si="245"/>
        <v>0</v>
      </c>
      <c r="AW308" s="169">
        <f t="shared" si="245"/>
        <v>0</v>
      </c>
      <c r="AX308" s="169">
        <f t="shared" si="246"/>
        <v>0</v>
      </c>
      <c r="AY308" s="169">
        <f t="shared" si="246"/>
        <v>0</v>
      </c>
      <c r="AZ308" s="169">
        <f t="shared" si="246"/>
        <v>0</v>
      </c>
      <c r="BA308" s="169">
        <f t="shared" si="246"/>
        <v>0</v>
      </c>
      <c r="BB308" s="169">
        <f t="shared" si="246"/>
        <v>0</v>
      </c>
      <c r="BC308" s="169">
        <f t="shared" si="246"/>
        <v>0</v>
      </c>
      <c r="BD308" s="169">
        <f t="shared" si="246"/>
        <v>0</v>
      </c>
      <c r="BE308" s="169">
        <f t="shared" si="246"/>
        <v>0</v>
      </c>
      <c r="BF308" s="169">
        <f t="shared" si="246"/>
        <v>0</v>
      </c>
      <c r="BG308" s="169">
        <f t="shared" si="246"/>
        <v>0</v>
      </c>
      <c r="BH308" s="169">
        <f t="shared" si="247"/>
        <v>0</v>
      </c>
      <c r="BI308" s="169">
        <f t="shared" si="247"/>
        <v>0</v>
      </c>
      <c r="BJ308" s="169">
        <f t="shared" si="247"/>
        <v>0</v>
      </c>
      <c r="BK308" s="169">
        <f t="shared" si="247"/>
        <v>0</v>
      </c>
      <c r="BL308" s="169">
        <f t="shared" si="247"/>
        <v>0</v>
      </c>
      <c r="BM308" s="169">
        <f t="shared" si="247"/>
        <v>0</v>
      </c>
      <c r="BN308" s="169">
        <f t="shared" si="247"/>
        <v>0</v>
      </c>
      <c r="BO308" s="169">
        <f t="shared" si="247"/>
        <v>0</v>
      </c>
      <c r="BP308" s="169">
        <f t="shared" si="247"/>
        <v>0</v>
      </c>
      <c r="BQ308" s="169">
        <f t="shared" si="247"/>
        <v>0</v>
      </c>
      <c r="BR308" s="169">
        <f t="shared" si="248"/>
        <v>0</v>
      </c>
      <c r="BS308" s="169">
        <f t="shared" si="248"/>
        <v>0</v>
      </c>
      <c r="BT308" s="169">
        <f t="shared" si="248"/>
        <v>0</v>
      </c>
      <c r="BU308" s="169">
        <f t="shared" si="248"/>
        <v>0</v>
      </c>
      <c r="BV308" s="169">
        <f t="shared" si="248"/>
        <v>0</v>
      </c>
      <c r="BW308" s="169">
        <f t="shared" si="248"/>
        <v>0</v>
      </c>
      <c r="BX308" s="169">
        <f t="shared" si="248"/>
        <v>0</v>
      </c>
      <c r="BY308" s="169">
        <f t="shared" si="248"/>
        <v>0</v>
      </c>
      <c r="BZ308" s="169">
        <f t="shared" si="248"/>
        <v>0</v>
      </c>
      <c r="CA308" s="169">
        <f t="shared" si="248"/>
        <v>0</v>
      </c>
      <c r="CB308" s="169">
        <f t="shared" si="249"/>
        <v>0</v>
      </c>
      <c r="CC308" s="169">
        <f t="shared" si="249"/>
        <v>0</v>
      </c>
      <c r="CD308" s="169">
        <f t="shared" si="249"/>
        <v>0</v>
      </c>
      <c r="CE308" s="169">
        <f t="shared" si="249"/>
        <v>0</v>
      </c>
      <c r="CF308" s="169">
        <f t="shared" si="249"/>
        <v>0</v>
      </c>
      <c r="CG308" s="169">
        <f t="shared" si="249"/>
        <v>0</v>
      </c>
      <c r="CH308" s="169">
        <f t="shared" si="249"/>
        <v>0</v>
      </c>
    </row>
    <row r="309" spans="3:86" s="36" customFormat="1" outlineLevel="1" x14ac:dyDescent="0.2">
      <c r="C309" s="38"/>
      <c r="E309" s="172"/>
      <c r="F309" s="61">
        <f>Ts_First_Fin_Yr-1+ROWS(F$243:F309)</f>
        <v>2090</v>
      </c>
      <c r="G309" s="160">
        <f t="shared" si="250"/>
        <v>5</v>
      </c>
      <c r="H309" s="171">
        <f t="shared" si="251"/>
        <v>0</v>
      </c>
      <c r="I309" s="131">
        <f t="shared" si="252"/>
        <v>1E-14</v>
      </c>
      <c r="J309" s="169">
        <f t="shared" si="242"/>
        <v>0</v>
      </c>
      <c r="K309" s="169">
        <f t="shared" si="242"/>
        <v>0</v>
      </c>
      <c r="L309" s="169">
        <f t="shared" si="242"/>
        <v>0</v>
      </c>
      <c r="M309" s="169">
        <f t="shared" si="242"/>
        <v>0</v>
      </c>
      <c r="N309" s="169">
        <f t="shared" si="242"/>
        <v>0</v>
      </c>
      <c r="O309" s="169">
        <f t="shared" si="242"/>
        <v>0</v>
      </c>
      <c r="P309" s="169">
        <f t="shared" si="242"/>
        <v>0</v>
      </c>
      <c r="Q309" s="169">
        <f t="shared" si="242"/>
        <v>0</v>
      </c>
      <c r="R309" s="169">
        <f t="shared" si="242"/>
        <v>0</v>
      </c>
      <c r="S309" s="169">
        <f t="shared" si="242"/>
        <v>0</v>
      </c>
      <c r="T309" s="169">
        <f t="shared" si="243"/>
        <v>0</v>
      </c>
      <c r="U309" s="169">
        <f t="shared" si="243"/>
        <v>0</v>
      </c>
      <c r="V309" s="169">
        <f t="shared" si="243"/>
        <v>0</v>
      </c>
      <c r="W309" s="169">
        <f t="shared" si="243"/>
        <v>0</v>
      </c>
      <c r="X309" s="169">
        <f t="shared" si="243"/>
        <v>0</v>
      </c>
      <c r="Y309" s="169">
        <f t="shared" si="243"/>
        <v>0</v>
      </c>
      <c r="Z309" s="169">
        <f t="shared" si="243"/>
        <v>0</v>
      </c>
      <c r="AA309" s="169">
        <f t="shared" si="243"/>
        <v>0</v>
      </c>
      <c r="AB309" s="169">
        <f t="shared" si="243"/>
        <v>0</v>
      </c>
      <c r="AC309" s="169">
        <f t="shared" si="243"/>
        <v>0</v>
      </c>
      <c r="AD309" s="169">
        <f t="shared" si="244"/>
        <v>0</v>
      </c>
      <c r="AE309" s="169">
        <f t="shared" si="244"/>
        <v>0</v>
      </c>
      <c r="AF309" s="169">
        <f t="shared" si="244"/>
        <v>0</v>
      </c>
      <c r="AG309" s="169">
        <f t="shared" si="244"/>
        <v>0</v>
      </c>
      <c r="AH309" s="169">
        <f t="shared" si="244"/>
        <v>0</v>
      </c>
      <c r="AI309" s="169">
        <f t="shared" si="244"/>
        <v>0</v>
      </c>
      <c r="AJ309" s="169">
        <f t="shared" si="244"/>
        <v>0</v>
      </c>
      <c r="AK309" s="169">
        <f t="shared" si="244"/>
        <v>0</v>
      </c>
      <c r="AL309" s="169">
        <f t="shared" si="244"/>
        <v>0</v>
      </c>
      <c r="AM309" s="169">
        <f t="shared" si="244"/>
        <v>0</v>
      </c>
      <c r="AN309" s="169">
        <f t="shared" si="245"/>
        <v>0</v>
      </c>
      <c r="AO309" s="169">
        <f t="shared" si="245"/>
        <v>0</v>
      </c>
      <c r="AP309" s="169">
        <f t="shared" si="245"/>
        <v>0</v>
      </c>
      <c r="AQ309" s="169">
        <f t="shared" si="245"/>
        <v>0</v>
      </c>
      <c r="AR309" s="169">
        <f t="shared" si="245"/>
        <v>0</v>
      </c>
      <c r="AS309" s="169">
        <f t="shared" si="245"/>
        <v>0</v>
      </c>
      <c r="AT309" s="169">
        <f t="shared" si="245"/>
        <v>0</v>
      </c>
      <c r="AU309" s="169">
        <f t="shared" si="245"/>
        <v>0</v>
      </c>
      <c r="AV309" s="169">
        <f t="shared" si="245"/>
        <v>0</v>
      </c>
      <c r="AW309" s="169">
        <f t="shared" si="245"/>
        <v>0</v>
      </c>
      <c r="AX309" s="169">
        <f t="shared" si="246"/>
        <v>0</v>
      </c>
      <c r="AY309" s="169">
        <f t="shared" si="246"/>
        <v>0</v>
      </c>
      <c r="AZ309" s="169">
        <f t="shared" si="246"/>
        <v>0</v>
      </c>
      <c r="BA309" s="169">
        <f t="shared" si="246"/>
        <v>0</v>
      </c>
      <c r="BB309" s="169">
        <f t="shared" si="246"/>
        <v>0</v>
      </c>
      <c r="BC309" s="169">
        <f t="shared" si="246"/>
        <v>0</v>
      </c>
      <c r="BD309" s="169">
        <f t="shared" si="246"/>
        <v>0</v>
      </c>
      <c r="BE309" s="169">
        <f t="shared" si="246"/>
        <v>0</v>
      </c>
      <c r="BF309" s="169">
        <f t="shared" si="246"/>
        <v>0</v>
      </c>
      <c r="BG309" s="169">
        <f t="shared" si="246"/>
        <v>0</v>
      </c>
      <c r="BH309" s="169">
        <f t="shared" si="247"/>
        <v>0</v>
      </c>
      <c r="BI309" s="169">
        <f t="shared" si="247"/>
        <v>0</v>
      </c>
      <c r="BJ309" s="169">
        <f t="shared" si="247"/>
        <v>0</v>
      </c>
      <c r="BK309" s="169">
        <f t="shared" si="247"/>
        <v>0</v>
      </c>
      <c r="BL309" s="169">
        <f t="shared" si="247"/>
        <v>0</v>
      </c>
      <c r="BM309" s="169">
        <f t="shared" si="247"/>
        <v>0</v>
      </c>
      <c r="BN309" s="169">
        <f t="shared" si="247"/>
        <v>0</v>
      </c>
      <c r="BO309" s="169">
        <f t="shared" si="247"/>
        <v>0</v>
      </c>
      <c r="BP309" s="169">
        <f t="shared" si="247"/>
        <v>0</v>
      </c>
      <c r="BQ309" s="169">
        <f t="shared" si="247"/>
        <v>0</v>
      </c>
      <c r="BR309" s="169">
        <f t="shared" si="248"/>
        <v>0</v>
      </c>
      <c r="BS309" s="169">
        <f t="shared" si="248"/>
        <v>0</v>
      </c>
      <c r="BT309" s="169">
        <f t="shared" si="248"/>
        <v>0</v>
      </c>
      <c r="BU309" s="169">
        <f t="shared" si="248"/>
        <v>0</v>
      </c>
      <c r="BV309" s="169">
        <f t="shared" si="248"/>
        <v>0</v>
      </c>
      <c r="BW309" s="169">
        <f t="shared" si="248"/>
        <v>0</v>
      </c>
      <c r="BX309" s="169">
        <f t="shared" si="248"/>
        <v>0</v>
      </c>
      <c r="BY309" s="169">
        <f t="shared" si="248"/>
        <v>0</v>
      </c>
      <c r="BZ309" s="169">
        <f t="shared" si="248"/>
        <v>0</v>
      </c>
      <c r="CA309" s="169">
        <f t="shared" si="248"/>
        <v>0</v>
      </c>
      <c r="CB309" s="169">
        <f t="shared" si="249"/>
        <v>0</v>
      </c>
      <c r="CC309" s="169">
        <f t="shared" si="249"/>
        <v>0</v>
      </c>
      <c r="CD309" s="169">
        <f t="shared" si="249"/>
        <v>0</v>
      </c>
      <c r="CE309" s="169">
        <f t="shared" si="249"/>
        <v>0</v>
      </c>
      <c r="CF309" s="169">
        <f t="shared" si="249"/>
        <v>0</v>
      </c>
      <c r="CG309" s="169">
        <f t="shared" si="249"/>
        <v>0</v>
      </c>
      <c r="CH309" s="169">
        <f t="shared" si="249"/>
        <v>0</v>
      </c>
    </row>
    <row r="310" spans="3:86" s="36" customFormat="1" outlineLevel="1" x14ac:dyDescent="0.2">
      <c r="C310" s="38"/>
      <c r="E310" s="172"/>
      <c r="F310" s="61">
        <f>Ts_First_Fin_Yr-1+ROWS(F$243:F310)</f>
        <v>2091</v>
      </c>
      <c r="G310" s="160">
        <f t="shared" si="250"/>
        <v>5</v>
      </c>
      <c r="H310" s="171">
        <f t="shared" si="251"/>
        <v>0</v>
      </c>
      <c r="I310" s="131">
        <f t="shared" si="252"/>
        <v>1E-14</v>
      </c>
      <c r="J310" s="169">
        <f t="shared" si="242"/>
        <v>0</v>
      </c>
      <c r="K310" s="169">
        <f t="shared" si="242"/>
        <v>0</v>
      </c>
      <c r="L310" s="169">
        <f t="shared" si="242"/>
        <v>0</v>
      </c>
      <c r="M310" s="169">
        <f t="shared" si="242"/>
        <v>0</v>
      </c>
      <c r="N310" s="169">
        <f t="shared" si="242"/>
        <v>0</v>
      </c>
      <c r="O310" s="169">
        <f t="shared" si="242"/>
        <v>0</v>
      </c>
      <c r="P310" s="169">
        <f t="shared" si="242"/>
        <v>0</v>
      </c>
      <c r="Q310" s="169">
        <f t="shared" si="242"/>
        <v>0</v>
      </c>
      <c r="R310" s="169">
        <f t="shared" si="242"/>
        <v>0</v>
      </c>
      <c r="S310" s="169">
        <f t="shared" si="242"/>
        <v>0</v>
      </c>
      <c r="T310" s="169">
        <f t="shared" si="243"/>
        <v>0</v>
      </c>
      <c r="U310" s="169">
        <f t="shared" si="243"/>
        <v>0</v>
      </c>
      <c r="V310" s="169">
        <f t="shared" si="243"/>
        <v>0</v>
      </c>
      <c r="W310" s="169">
        <f t="shared" si="243"/>
        <v>0</v>
      </c>
      <c r="X310" s="169">
        <f t="shared" si="243"/>
        <v>0</v>
      </c>
      <c r="Y310" s="169">
        <f t="shared" si="243"/>
        <v>0</v>
      </c>
      <c r="Z310" s="169">
        <f t="shared" si="243"/>
        <v>0</v>
      </c>
      <c r="AA310" s="169">
        <f t="shared" si="243"/>
        <v>0</v>
      </c>
      <c r="AB310" s="169">
        <f t="shared" si="243"/>
        <v>0</v>
      </c>
      <c r="AC310" s="169">
        <f t="shared" si="243"/>
        <v>0</v>
      </c>
      <c r="AD310" s="169">
        <f t="shared" si="244"/>
        <v>0</v>
      </c>
      <c r="AE310" s="169">
        <f t="shared" si="244"/>
        <v>0</v>
      </c>
      <c r="AF310" s="169">
        <f t="shared" si="244"/>
        <v>0</v>
      </c>
      <c r="AG310" s="169">
        <f t="shared" si="244"/>
        <v>0</v>
      </c>
      <c r="AH310" s="169">
        <f t="shared" si="244"/>
        <v>0</v>
      </c>
      <c r="AI310" s="169">
        <f t="shared" si="244"/>
        <v>0</v>
      </c>
      <c r="AJ310" s="169">
        <f t="shared" si="244"/>
        <v>0</v>
      </c>
      <c r="AK310" s="169">
        <f t="shared" si="244"/>
        <v>0</v>
      </c>
      <c r="AL310" s="169">
        <f t="shared" si="244"/>
        <v>0</v>
      </c>
      <c r="AM310" s="169">
        <f t="shared" si="244"/>
        <v>0</v>
      </c>
      <c r="AN310" s="169">
        <f t="shared" si="245"/>
        <v>0</v>
      </c>
      <c r="AO310" s="169">
        <f t="shared" si="245"/>
        <v>0</v>
      </c>
      <c r="AP310" s="169">
        <f t="shared" si="245"/>
        <v>0</v>
      </c>
      <c r="AQ310" s="169">
        <f t="shared" si="245"/>
        <v>0</v>
      </c>
      <c r="AR310" s="169">
        <f t="shared" si="245"/>
        <v>0</v>
      </c>
      <c r="AS310" s="169">
        <f t="shared" si="245"/>
        <v>0</v>
      </c>
      <c r="AT310" s="169">
        <f t="shared" si="245"/>
        <v>0</v>
      </c>
      <c r="AU310" s="169">
        <f t="shared" si="245"/>
        <v>0</v>
      </c>
      <c r="AV310" s="169">
        <f t="shared" si="245"/>
        <v>0</v>
      </c>
      <c r="AW310" s="169">
        <f t="shared" si="245"/>
        <v>0</v>
      </c>
      <c r="AX310" s="169">
        <f t="shared" si="246"/>
        <v>0</v>
      </c>
      <c r="AY310" s="169">
        <f t="shared" si="246"/>
        <v>0</v>
      </c>
      <c r="AZ310" s="169">
        <f t="shared" si="246"/>
        <v>0</v>
      </c>
      <c r="BA310" s="169">
        <f t="shared" si="246"/>
        <v>0</v>
      </c>
      <c r="BB310" s="169">
        <f t="shared" si="246"/>
        <v>0</v>
      </c>
      <c r="BC310" s="169">
        <f t="shared" si="246"/>
        <v>0</v>
      </c>
      <c r="BD310" s="169">
        <f t="shared" si="246"/>
        <v>0</v>
      </c>
      <c r="BE310" s="169">
        <f t="shared" si="246"/>
        <v>0</v>
      </c>
      <c r="BF310" s="169">
        <f t="shared" si="246"/>
        <v>0</v>
      </c>
      <c r="BG310" s="169">
        <f t="shared" si="246"/>
        <v>0</v>
      </c>
      <c r="BH310" s="169">
        <f t="shared" si="247"/>
        <v>0</v>
      </c>
      <c r="BI310" s="169">
        <f t="shared" si="247"/>
        <v>0</v>
      </c>
      <c r="BJ310" s="169">
        <f t="shared" si="247"/>
        <v>0</v>
      </c>
      <c r="BK310" s="169">
        <f t="shared" si="247"/>
        <v>0</v>
      </c>
      <c r="BL310" s="169">
        <f t="shared" si="247"/>
        <v>0</v>
      </c>
      <c r="BM310" s="169">
        <f t="shared" si="247"/>
        <v>0</v>
      </c>
      <c r="BN310" s="169">
        <f t="shared" si="247"/>
        <v>0</v>
      </c>
      <c r="BO310" s="169">
        <f t="shared" si="247"/>
        <v>0</v>
      </c>
      <c r="BP310" s="169">
        <f t="shared" si="247"/>
        <v>0</v>
      </c>
      <c r="BQ310" s="169">
        <f t="shared" si="247"/>
        <v>0</v>
      </c>
      <c r="BR310" s="169">
        <f t="shared" si="248"/>
        <v>0</v>
      </c>
      <c r="BS310" s="169">
        <f t="shared" si="248"/>
        <v>0</v>
      </c>
      <c r="BT310" s="169">
        <f t="shared" si="248"/>
        <v>0</v>
      </c>
      <c r="BU310" s="169">
        <f t="shared" si="248"/>
        <v>0</v>
      </c>
      <c r="BV310" s="169">
        <f t="shared" si="248"/>
        <v>0</v>
      </c>
      <c r="BW310" s="169">
        <f t="shared" si="248"/>
        <v>0</v>
      </c>
      <c r="BX310" s="169">
        <f t="shared" si="248"/>
        <v>0</v>
      </c>
      <c r="BY310" s="169">
        <f t="shared" si="248"/>
        <v>0</v>
      </c>
      <c r="BZ310" s="169">
        <f t="shared" si="248"/>
        <v>0</v>
      </c>
      <c r="CA310" s="169">
        <f t="shared" si="248"/>
        <v>0</v>
      </c>
      <c r="CB310" s="169">
        <f t="shared" si="249"/>
        <v>0</v>
      </c>
      <c r="CC310" s="169">
        <f t="shared" si="249"/>
        <v>0</v>
      </c>
      <c r="CD310" s="169">
        <f t="shared" si="249"/>
        <v>0</v>
      </c>
      <c r="CE310" s="169">
        <f t="shared" si="249"/>
        <v>0</v>
      </c>
      <c r="CF310" s="169">
        <f t="shared" si="249"/>
        <v>0</v>
      </c>
      <c r="CG310" s="169">
        <f t="shared" si="249"/>
        <v>0</v>
      </c>
      <c r="CH310" s="169">
        <f t="shared" si="249"/>
        <v>0</v>
      </c>
    </row>
    <row r="311" spans="3:86" s="36" customFormat="1" outlineLevel="1" x14ac:dyDescent="0.2">
      <c r="C311" s="38"/>
      <c r="E311" s="172"/>
      <c r="F311" s="61">
        <f>Ts_First_Fin_Yr-1+ROWS(F$243:F311)</f>
        <v>2092</v>
      </c>
      <c r="G311" s="160">
        <f t="shared" si="250"/>
        <v>5</v>
      </c>
      <c r="H311" s="171">
        <f t="shared" si="251"/>
        <v>0</v>
      </c>
      <c r="I311" s="131">
        <f t="shared" si="252"/>
        <v>1E-14</v>
      </c>
      <c r="J311" s="169">
        <f t="shared" si="242"/>
        <v>0</v>
      </c>
      <c r="K311" s="169">
        <f t="shared" si="242"/>
        <v>0</v>
      </c>
      <c r="L311" s="169">
        <f t="shared" si="242"/>
        <v>0</v>
      </c>
      <c r="M311" s="169">
        <f t="shared" si="242"/>
        <v>0</v>
      </c>
      <c r="N311" s="169">
        <f t="shared" si="242"/>
        <v>0</v>
      </c>
      <c r="O311" s="169">
        <f t="shared" si="242"/>
        <v>0</v>
      </c>
      <c r="P311" s="169">
        <f t="shared" si="242"/>
        <v>0</v>
      </c>
      <c r="Q311" s="169">
        <f t="shared" si="242"/>
        <v>0</v>
      </c>
      <c r="R311" s="169">
        <f t="shared" si="242"/>
        <v>0</v>
      </c>
      <c r="S311" s="169">
        <f t="shared" si="242"/>
        <v>0</v>
      </c>
      <c r="T311" s="169">
        <f t="shared" si="243"/>
        <v>0</v>
      </c>
      <c r="U311" s="169">
        <f t="shared" si="243"/>
        <v>0</v>
      </c>
      <c r="V311" s="169">
        <f t="shared" si="243"/>
        <v>0</v>
      </c>
      <c r="W311" s="169">
        <f t="shared" si="243"/>
        <v>0</v>
      </c>
      <c r="X311" s="169">
        <f t="shared" si="243"/>
        <v>0</v>
      </c>
      <c r="Y311" s="169">
        <f t="shared" si="243"/>
        <v>0</v>
      </c>
      <c r="Z311" s="169">
        <f t="shared" si="243"/>
        <v>0</v>
      </c>
      <c r="AA311" s="169">
        <f t="shared" si="243"/>
        <v>0</v>
      </c>
      <c r="AB311" s="169">
        <f t="shared" si="243"/>
        <v>0</v>
      </c>
      <c r="AC311" s="169">
        <f t="shared" si="243"/>
        <v>0</v>
      </c>
      <c r="AD311" s="169">
        <f t="shared" si="244"/>
        <v>0</v>
      </c>
      <c r="AE311" s="169">
        <f t="shared" si="244"/>
        <v>0</v>
      </c>
      <c r="AF311" s="169">
        <f t="shared" si="244"/>
        <v>0</v>
      </c>
      <c r="AG311" s="169">
        <f t="shared" si="244"/>
        <v>0</v>
      </c>
      <c r="AH311" s="169">
        <f t="shared" si="244"/>
        <v>0</v>
      </c>
      <c r="AI311" s="169">
        <f t="shared" si="244"/>
        <v>0</v>
      </c>
      <c r="AJ311" s="169">
        <f t="shared" si="244"/>
        <v>0</v>
      </c>
      <c r="AK311" s="169">
        <f t="shared" si="244"/>
        <v>0</v>
      </c>
      <c r="AL311" s="169">
        <f t="shared" si="244"/>
        <v>0</v>
      </c>
      <c r="AM311" s="169">
        <f t="shared" si="244"/>
        <v>0</v>
      </c>
      <c r="AN311" s="169">
        <f t="shared" si="245"/>
        <v>0</v>
      </c>
      <c r="AO311" s="169">
        <f t="shared" si="245"/>
        <v>0</v>
      </c>
      <c r="AP311" s="169">
        <f t="shared" si="245"/>
        <v>0</v>
      </c>
      <c r="AQ311" s="169">
        <f t="shared" si="245"/>
        <v>0</v>
      </c>
      <c r="AR311" s="169">
        <f t="shared" si="245"/>
        <v>0</v>
      </c>
      <c r="AS311" s="169">
        <f t="shared" si="245"/>
        <v>0</v>
      </c>
      <c r="AT311" s="169">
        <f t="shared" si="245"/>
        <v>0</v>
      </c>
      <c r="AU311" s="169">
        <f t="shared" si="245"/>
        <v>0</v>
      </c>
      <c r="AV311" s="169">
        <f t="shared" si="245"/>
        <v>0</v>
      </c>
      <c r="AW311" s="169">
        <f t="shared" si="245"/>
        <v>0</v>
      </c>
      <c r="AX311" s="169">
        <f t="shared" si="246"/>
        <v>0</v>
      </c>
      <c r="AY311" s="169">
        <f t="shared" si="246"/>
        <v>0</v>
      </c>
      <c r="AZ311" s="169">
        <f t="shared" si="246"/>
        <v>0</v>
      </c>
      <c r="BA311" s="169">
        <f t="shared" si="246"/>
        <v>0</v>
      </c>
      <c r="BB311" s="169">
        <f t="shared" si="246"/>
        <v>0</v>
      </c>
      <c r="BC311" s="169">
        <f t="shared" si="246"/>
        <v>0</v>
      </c>
      <c r="BD311" s="169">
        <f t="shared" si="246"/>
        <v>0</v>
      </c>
      <c r="BE311" s="169">
        <f t="shared" si="246"/>
        <v>0</v>
      </c>
      <c r="BF311" s="169">
        <f t="shared" si="246"/>
        <v>0</v>
      </c>
      <c r="BG311" s="169">
        <f t="shared" si="246"/>
        <v>0</v>
      </c>
      <c r="BH311" s="169">
        <f t="shared" si="247"/>
        <v>0</v>
      </c>
      <c r="BI311" s="169">
        <f t="shared" si="247"/>
        <v>0</v>
      </c>
      <c r="BJ311" s="169">
        <f t="shared" si="247"/>
        <v>0</v>
      </c>
      <c r="BK311" s="169">
        <f t="shared" si="247"/>
        <v>0</v>
      </c>
      <c r="BL311" s="169">
        <f t="shared" si="247"/>
        <v>0</v>
      </c>
      <c r="BM311" s="169">
        <f t="shared" si="247"/>
        <v>0</v>
      </c>
      <c r="BN311" s="169">
        <f t="shared" si="247"/>
        <v>0</v>
      </c>
      <c r="BO311" s="169">
        <f t="shared" si="247"/>
        <v>0</v>
      </c>
      <c r="BP311" s="169">
        <f t="shared" si="247"/>
        <v>0</v>
      </c>
      <c r="BQ311" s="169">
        <f t="shared" si="247"/>
        <v>0</v>
      </c>
      <c r="BR311" s="169">
        <f t="shared" si="248"/>
        <v>0</v>
      </c>
      <c r="BS311" s="169">
        <f t="shared" si="248"/>
        <v>0</v>
      </c>
      <c r="BT311" s="169">
        <f t="shared" si="248"/>
        <v>0</v>
      </c>
      <c r="BU311" s="169">
        <f t="shared" si="248"/>
        <v>0</v>
      </c>
      <c r="BV311" s="169">
        <f t="shared" si="248"/>
        <v>0</v>
      </c>
      <c r="BW311" s="169">
        <f t="shared" si="248"/>
        <v>0</v>
      </c>
      <c r="BX311" s="169">
        <f t="shared" si="248"/>
        <v>0</v>
      </c>
      <c r="BY311" s="169">
        <f t="shared" si="248"/>
        <v>0</v>
      </c>
      <c r="BZ311" s="169">
        <f t="shared" si="248"/>
        <v>0</v>
      </c>
      <c r="CA311" s="169">
        <f t="shared" si="248"/>
        <v>0</v>
      </c>
      <c r="CB311" s="169">
        <f t="shared" si="249"/>
        <v>0</v>
      </c>
      <c r="CC311" s="169">
        <f t="shared" si="249"/>
        <v>0</v>
      </c>
      <c r="CD311" s="169">
        <f t="shared" si="249"/>
        <v>0</v>
      </c>
      <c r="CE311" s="169">
        <f t="shared" si="249"/>
        <v>0</v>
      </c>
      <c r="CF311" s="169">
        <f t="shared" si="249"/>
        <v>0</v>
      </c>
      <c r="CG311" s="169">
        <f t="shared" si="249"/>
        <v>0</v>
      </c>
      <c r="CH311" s="169">
        <f t="shared" si="249"/>
        <v>0</v>
      </c>
    </row>
    <row r="312" spans="3:86" s="36" customFormat="1" outlineLevel="1" x14ac:dyDescent="0.2">
      <c r="C312" s="38"/>
      <c r="E312" s="172"/>
      <c r="F312" s="61">
        <f>Ts_First_Fin_Yr-1+ROWS(F$243:F312)</f>
        <v>2093</v>
      </c>
      <c r="G312" s="160">
        <f t="shared" si="250"/>
        <v>5</v>
      </c>
      <c r="H312" s="171">
        <f t="shared" si="251"/>
        <v>0</v>
      </c>
      <c r="I312" s="131">
        <f t="shared" si="252"/>
        <v>1E-14</v>
      </c>
      <c r="J312" s="169">
        <f t="shared" si="242"/>
        <v>0</v>
      </c>
      <c r="K312" s="169">
        <f t="shared" si="242"/>
        <v>0</v>
      </c>
      <c r="L312" s="169">
        <f t="shared" si="242"/>
        <v>0</v>
      </c>
      <c r="M312" s="169">
        <f t="shared" si="242"/>
        <v>0</v>
      </c>
      <c r="N312" s="169">
        <f t="shared" si="242"/>
        <v>0</v>
      </c>
      <c r="O312" s="169">
        <f t="shared" si="242"/>
        <v>0</v>
      </c>
      <c r="P312" s="169">
        <f t="shared" si="242"/>
        <v>0</v>
      </c>
      <c r="Q312" s="169">
        <f t="shared" si="242"/>
        <v>0</v>
      </c>
      <c r="R312" s="169">
        <f t="shared" si="242"/>
        <v>0</v>
      </c>
      <c r="S312" s="169">
        <f t="shared" si="242"/>
        <v>0</v>
      </c>
      <c r="T312" s="169">
        <f t="shared" si="243"/>
        <v>0</v>
      </c>
      <c r="U312" s="169">
        <f t="shared" si="243"/>
        <v>0</v>
      </c>
      <c r="V312" s="169">
        <f t="shared" si="243"/>
        <v>0</v>
      </c>
      <c r="W312" s="169">
        <f t="shared" si="243"/>
        <v>0</v>
      </c>
      <c r="X312" s="169">
        <f t="shared" si="243"/>
        <v>0</v>
      </c>
      <c r="Y312" s="169">
        <f t="shared" si="243"/>
        <v>0</v>
      </c>
      <c r="Z312" s="169">
        <f t="shared" si="243"/>
        <v>0</v>
      </c>
      <c r="AA312" s="169">
        <f t="shared" si="243"/>
        <v>0</v>
      </c>
      <c r="AB312" s="169">
        <f t="shared" si="243"/>
        <v>0</v>
      </c>
      <c r="AC312" s="169">
        <f t="shared" si="243"/>
        <v>0</v>
      </c>
      <c r="AD312" s="169">
        <f t="shared" si="244"/>
        <v>0</v>
      </c>
      <c r="AE312" s="169">
        <f t="shared" si="244"/>
        <v>0</v>
      </c>
      <c r="AF312" s="169">
        <f t="shared" si="244"/>
        <v>0</v>
      </c>
      <c r="AG312" s="169">
        <f t="shared" si="244"/>
        <v>0</v>
      </c>
      <c r="AH312" s="169">
        <f t="shared" si="244"/>
        <v>0</v>
      </c>
      <c r="AI312" s="169">
        <f t="shared" si="244"/>
        <v>0</v>
      </c>
      <c r="AJ312" s="169">
        <f t="shared" si="244"/>
        <v>0</v>
      </c>
      <c r="AK312" s="169">
        <f t="shared" si="244"/>
        <v>0</v>
      </c>
      <c r="AL312" s="169">
        <f t="shared" si="244"/>
        <v>0</v>
      </c>
      <c r="AM312" s="169">
        <f t="shared" si="244"/>
        <v>0</v>
      </c>
      <c r="AN312" s="169">
        <f t="shared" si="245"/>
        <v>0</v>
      </c>
      <c r="AO312" s="169">
        <f t="shared" si="245"/>
        <v>0</v>
      </c>
      <c r="AP312" s="169">
        <f t="shared" si="245"/>
        <v>0</v>
      </c>
      <c r="AQ312" s="169">
        <f t="shared" si="245"/>
        <v>0</v>
      </c>
      <c r="AR312" s="169">
        <f t="shared" si="245"/>
        <v>0</v>
      </c>
      <c r="AS312" s="169">
        <f t="shared" si="245"/>
        <v>0</v>
      </c>
      <c r="AT312" s="169">
        <f t="shared" si="245"/>
        <v>0</v>
      </c>
      <c r="AU312" s="169">
        <f t="shared" si="245"/>
        <v>0</v>
      </c>
      <c r="AV312" s="169">
        <f t="shared" si="245"/>
        <v>0</v>
      </c>
      <c r="AW312" s="169">
        <f t="shared" si="245"/>
        <v>0</v>
      </c>
      <c r="AX312" s="169">
        <f t="shared" si="246"/>
        <v>0</v>
      </c>
      <c r="AY312" s="169">
        <f t="shared" si="246"/>
        <v>0</v>
      </c>
      <c r="AZ312" s="169">
        <f t="shared" si="246"/>
        <v>0</v>
      </c>
      <c r="BA312" s="169">
        <f t="shared" si="246"/>
        <v>0</v>
      </c>
      <c r="BB312" s="169">
        <f t="shared" si="246"/>
        <v>0</v>
      </c>
      <c r="BC312" s="169">
        <f t="shared" si="246"/>
        <v>0</v>
      </c>
      <c r="BD312" s="169">
        <f t="shared" si="246"/>
        <v>0</v>
      </c>
      <c r="BE312" s="169">
        <f t="shared" si="246"/>
        <v>0</v>
      </c>
      <c r="BF312" s="169">
        <f t="shared" si="246"/>
        <v>0</v>
      </c>
      <c r="BG312" s="169">
        <f t="shared" si="246"/>
        <v>0</v>
      </c>
      <c r="BH312" s="169">
        <f t="shared" si="247"/>
        <v>0</v>
      </c>
      <c r="BI312" s="169">
        <f t="shared" si="247"/>
        <v>0</v>
      </c>
      <c r="BJ312" s="169">
        <f t="shared" si="247"/>
        <v>0</v>
      </c>
      <c r="BK312" s="169">
        <f t="shared" si="247"/>
        <v>0</v>
      </c>
      <c r="BL312" s="169">
        <f t="shared" si="247"/>
        <v>0</v>
      </c>
      <c r="BM312" s="169">
        <f t="shared" si="247"/>
        <v>0</v>
      </c>
      <c r="BN312" s="169">
        <f t="shared" si="247"/>
        <v>0</v>
      </c>
      <c r="BO312" s="169">
        <f t="shared" si="247"/>
        <v>0</v>
      </c>
      <c r="BP312" s="169">
        <f t="shared" si="247"/>
        <v>0</v>
      </c>
      <c r="BQ312" s="169">
        <f t="shared" si="247"/>
        <v>0</v>
      </c>
      <c r="BR312" s="169">
        <f t="shared" si="248"/>
        <v>0</v>
      </c>
      <c r="BS312" s="169">
        <f t="shared" si="248"/>
        <v>0</v>
      </c>
      <c r="BT312" s="169">
        <f t="shared" si="248"/>
        <v>0</v>
      </c>
      <c r="BU312" s="169">
        <f t="shared" si="248"/>
        <v>0</v>
      </c>
      <c r="BV312" s="169">
        <f t="shared" si="248"/>
        <v>0</v>
      </c>
      <c r="BW312" s="169">
        <f t="shared" si="248"/>
        <v>0</v>
      </c>
      <c r="BX312" s="169">
        <f t="shared" si="248"/>
        <v>0</v>
      </c>
      <c r="BY312" s="169">
        <f t="shared" si="248"/>
        <v>0</v>
      </c>
      <c r="BZ312" s="169">
        <f t="shared" si="248"/>
        <v>0</v>
      </c>
      <c r="CA312" s="169">
        <f t="shared" si="248"/>
        <v>0</v>
      </c>
      <c r="CB312" s="169">
        <f t="shared" si="249"/>
        <v>0</v>
      </c>
      <c r="CC312" s="169">
        <f t="shared" si="249"/>
        <v>0</v>
      </c>
      <c r="CD312" s="169">
        <f t="shared" si="249"/>
        <v>0</v>
      </c>
      <c r="CE312" s="169">
        <f t="shared" si="249"/>
        <v>0</v>
      </c>
      <c r="CF312" s="169">
        <f t="shared" si="249"/>
        <v>0</v>
      </c>
      <c r="CG312" s="169">
        <f t="shared" si="249"/>
        <v>0</v>
      </c>
      <c r="CH312" s="169">
        <f t="shared" si="249"/>
        <v>0</v>
      </c>
    </row>
    <row r="313" spans="3:86" s="36" customFormat="1" outlineLevel="1" x14ac:dyDescent="0.2">
      <c r="C313" s="38"/>
      <c r="E313" s="172"/>
      <c r="F313" s="61">
        <f>Ts_First_Fin_Yr-1+ROWS(F$243:F313)</f>
        <v>2094</v>
      </c>
      <c r="G313" s="160">
        <f t="shared" si="250"/>
        <v>5</v>
      </c>
      <c r="H313" s="171">
        <f t="shared" si="251"/>
        <v>0</v>
      </c>
      <c r="I313" s="131">
        <f t="shared" si="252"/>
        <v>1E-14</v>
      </c>
      <c r="J313" s="169">
        <f t="shared" ref="J313:S319" si="253">IF($F313&gt;=J$9,0,IF(J$9&lt;=($F313+$G313),(1-$I313)^(J$9-$F313-1)*$I313/(1-(1-$I313)^$G313),0)*$H313)</f>
        <v>0</v>
      </c>
      <c r="K313" s="169">
        <f t="shared" si="253"/>
        <v>0</v>
      </c>
      <c r="L313" s="169">
        <f t="shared" si="253"/>
        <v>0</v>
      </c>
      <c r="M313" s="169">
        <f t="shared" si="253"/>
        <v>0</v>
      </c>
      <c r="N313" s="169">
        <f t="shared" si="253"/>
        <v>0</v>
      </c>
      <c r="O313" s="169">
        <f t="shared" si="253"/>
        <v>0</v>
      </c>
      <c r="P313" s="169">
        <f t="shared" si="253"/>
        <v>0</v>
      </c>
      <c r="Q313" s="169">
        <f t="shared" si="253"/>
        <v>0</v>
      </c>
      <c r="R313" s="169">
        <f t="shared" si="253"/>
        <v>0</v>
      </c>
      <c r="S313" s="169">
        <f t="shared" si="253"/>
        <v>0</v>
      </c>
      <c r="T313" s="169">
        <f t="shared" ref="T313:AC319" si="254">IF($F313&gt;=T$9,0,IF(T$9&lt;=($F313+$G313),(1-$I313)^(T$9-$F313-1)*$I313/(1-(1-$I313)^$G313),0)*$H313)</f>
        <v>0</v>
      </c>
      <c r="U313" s="169">
        <f t="shared" si="254"/>
        <v>0</v>
      </c>
      <c r="V313" s="169">
        <f t="shared" si="254"/>
        <v>0</v>
      </c>
      <c r="W313" s="169">
        <f t="shared" si="254"/>
        <v>0</v>
      </c>
      <c r="X313" s="169">
        <f t="shared" si="254"/>
        <v>0</v>
      </c>
      <c r="Y313" s="169">
        <f t="shared" si="254"/>
        <v>0</v>
      </c>
      <c r="Z313" s="169">
        <f t="shared" si="254"/>
        <v>0</v>
      </c>
      <c r="AA313" s="169">
        <f t="shared" si="254"/>
        <v>0</v>
      </c>
      <c r="AB313" s="169">
        <f t="shared" si="254"/>
        <v>0</v>
      </c>
      <c r="AC313" s="169">
        <f t="shared" si="254"/>
        <v>0</v>
      </c>
      <c r="AD313" s="169">
        <f t="shared" ref="AD313:AM319" si="255">IF($F313&gt;=AD$9,0,IF(AD$9&lt;=($F313+$G313),(1-$I313)^(AD$9-$F313-1)*$I313/(1-(1-$I313)^$G313),0)*$H313)</f>
        <v>0</v>
      </c>
      <c r="AE313" s="169">
        <f t="shared" si="255"/>
        <v>0</v>
      </c>
      <c r="AF313" s="169">
        <f t="shared" si="255"/>
        <v>0</v>
      </c>
      <c r="AG313" s="169">
        <f t="shared" si="255"/>
        <v>0</v>
      </c>
      <c r="AH313" s="169">
        <f t="shared" si="255"/>
        <v>0</v>
      </c>
      <c r="AI313" s="169">
        <f t="shared" si="255"/>
        <v>0</v>
      </c>
      <c r="AJ313" s="169">
        <f t="shared" si="255"/>
        <v>0</v>
      </c>
      <c r="AK313" s="169">
        <f t="shared" si="255"/>
        <v>0</v>
      </c>
      <c r="AL313" s="169">
        <f t="shared" si="255"/>
        <v>0</v>
      </c>
      <c r="AM313" s="169">
        <f t="shared" si="255"/>
        <v>0</v>
      </c>
      <c r="AN313" s="169">
        <f t="shared" ref="AN313:AW319" si="256">IF($F313&gt;=AN$9,0,IF(AN$9&lt;=($F313+$G313),(1-$I313)^(AN$9-$F313-1)*$I313/(1-(1-$I313)^$G313),0)*$H313)</f>
        <v>0</v>
      </c>
      <c r="AO313" s="169">
        <f t="shared" si="256"/>
        <v>0</v>
      </c>
      <c r="AP313" s="169">
        <f t="shared" si="256"/>
        <v>0</v>
      </c>
      <c r="AQ313" s="169">
        <f t="shared" si="256"/>
        <v>0</v>
      </c>
      <c r="AR313" s="169">
        <f t="shared" si="256"/>
        <v>0</v>
      </c>
      <c r="AS313" s="169">
        <f t="shared" si="256"/>
        <v>0</v>
      </c>
      <c r="AT313" s="169">
        <f t="shared" si="256"/>
        <v>0</v>
      </c>
      <c r="AU313" s="169">
        <f t="shared" si="256"/>
        <v>0</v>
      </c>
      <c r="AV313" s="169">
        <f t="shared" si="256"/>
        <v>0</v>
      </c>
      <c r="AW313" s="169">
        <f t="shared" si="256"/>
        <v>0</v>
      </c>
      <c r="AX313" s="169">
        <f t="shared" ref="AX313:BG319" si="257">IF($F313&gt;=AX$9,0,IF(AX$9&lt;=($F313+$G313),(1-$I313)^(AX$9-$F313-1)*$I313/(1-(1-$I313)^$G313),0)*$H313)</f>
        <v>0</v>
      </c>
      <c r="AY313" s="169">
        <f t="shared" si="257"/>
        <v>0</v>
      </c>
      <c r="AZ313" s="169">
        <f t="shared" si="257"/>
        <v>0</v>
      </c>
      <c r="BA313" s="169">
        <f t="shared" si="257"/>
        <v>0</v>
      </c>
      <c r="BB313" s="169">
        <f t="shared" si="257"/>
        <v>0</v>
      </c>
      <c r="BC313" s="169">
        <f t="shared" si="257"/>
        <v>0</v>
      </c>
      <c r="BD313" s="169">
        <f t="shared" si="257"/>
        <v>0</v>
      </c>
      <c r="BE313" s="169">
        <f t="shared" si="257"/>
        <v>0</v>
      </c>
      <c r="BF313" s="169">
        <f t="shared" si="257"/>
        <v>0</v>
      </c>
      <c r="BG313" s="169">
        <f t="shared" si="257"/>
        <v>0</v>
      </c>
      <c r="BH313" s="169">
        <f t="shared" ref="BH313:BQ319" si="258">IF($F313&gt;=BH$9,0,IF(BH$9&lt;=($F313+$G313),(1-$I313)^(BH$9-$F313-1)*$I313/(1-(1-$I313)^$G313),0)*$H313)</f>
        <v>0</v>
      </c>
      <c r="BI313" s="169">
        <f t="shared" si="258"/>
        <v>0</v>
      </c>
      <c r="BJ313" s="169">
        <f t="shared" si="258"/>
        <v>0</v>
      </c>
      <c r="BK313" s="169">
        <f t="shared" si="258"/>
        <v>0</v>
      </c>
      <c r="BL313" s="169">
        <f t="shared" si="258"/>
        <v>0</v>
      </c>
      <c r="BM313" s="169">
        <f t="shared" si="258"/>
        <v>0</v>
      </c>
      <c r="BN313" s="169">
        <f t="shared" si="258"/>
        <v>0</v>
      </c>
      <c r="BO313" s="169">
        <f t="shared" si="258"/>
        <v>0</v>
      </c>
      <c r="BP313" s="169">
        <f t="shared" si="258"/>
        <v>0</v>
      </c>
      <c r="BQ313" s="169">
        <f t="shared" si="258"/>
        <v>0</v>
      </c>
      <c r="BR313" s="169">
        <f t="shared" ref="BR313:CA319" si="259">IF($F313&gt;=BR$9,0,IF(BR$9&lt;=($F313+$G313),(1-$I313)^(BR$9-$F313-1)*$I313/(1-(1-$I313)^$G313),0)*$H313)</f>
        <v>0</v>
      </c>
      <c r="BS313" s="169">
        <f t="shared" si="259"/>
        <v>0</v>
      </c>
      <c r="BT313" s="169">
        <f t="shared" si="259"/>
        <v>0</v>
      </c>
      <c r="BU313" s="169">
        <f t="shared" si="259"/>
        <v>0</v>
      </c>
      <c r="BV313" s="169">
        <f t="shared" si="259"/>
        <v>0</v>
      </c>
      <c r="BW313" s="169">
        <f t="shared" si="259"/>
        <v>0</v>
      </c>
      <c r="BX313" s="169">
        <f t="shared" si="259"/>
        <v>0</v>
      </c>
      <c r="BY313" s="169">
        <f t="shared" si="259"/>
        <v>0</v>
      </c>
      <c r="BZ313" s="169">
        <f t="shared" si="259"/>
        <v>0</v>
      </c>
      <c r="CA313" s="169">
        <f t="shared" si="259"/>
        <v>0</v>
      </c>
      <c r="CB313" s="169">
        <f t="shared" ref="CB313:CH319" si="260">IF($F313&gt;=CB$9,0,IF(CB$9&lt;=($F313+$G313),(1-$I313)^(CB$9-$F313-1)*$I313/(1-(1-$I313)^$G313),0)*$H313)</f>
        <v>0</v>
      </c>
      <c r="CC313" s="169">
        <f t="shared" si="260"/>
        <v>0</v>
      </c>
      <c r="CD313" s="169">
        <f t="shared" si="260"/>
        <v>0</v>
      </c>
      <c r="CE313" s="169">
        <f t="shared" si="260"/>
        <v>0</v>
      </c>
      <c r="CF313" s="169">
        <f t="shared" si="260"/>
        <v>0</v>
      </c>
      <c r="CG313" s="169">
        <f t="shared" si="260"/>
        <v>0</v>
      </c>
      <c r="CH313" s="169">
        <f t="shared" si="260"/>
        <v>0</v>
      </c>
    </row>
    <row r="314" spans="3:86" s="36" customFormat="1" outlineLevel="1" x14ac:dyDescent="0.2">
      <c r="C314" s="38"/>
      <c r="E314" s="172"/>
      <c r="F314" s="61">
        <f>Ts_First_Fin_Yr-1+ROWS(F$243:F314)</f>
        <v>2095</v>
      </c>
      <c r="G314" s="160">
        <f t="shared" si="250"/>
        <v>5</v>
      </c>
      <c r="H314" s="171">
        <f t="shared" si="251"/>
        <v>0</v>
      </c>
      <c r="I314" s="131">
        <f t="shared" si="252"/>
        <v>1E-14</v>
      </c>
      <c r="J314" s="169">
        <f t="shared" si="253"/>
        <v>0</v>
      </c>
      <c r="K314" s="169">
        <f t="shared" si="253"/>
        <v>0</v>
      </c>
      <c r="L314" s="169">
        <f t="shared" si="253"/>
        <v>0</v>
      </c>
      <c r="M314" s="169">
        <f t="shared" si="253"/>
        <v>0</v>
      </c>
      <c r="N314" s="169">
        <f t="shared" si="253"/>
        <v>0</v>
      </c>
      <c r="O314" s="169">
        <f t="shared" si="253"/>
        <v>0</v>
      </c>
      <c r="P314" s="169">
        <f t="shared" si="253"/>
        <v>0</v>
      </c>
      <c r="Q314" s="169">
        <f t="shared" si="253"/>
        <v>0</v>
      </c>
      <c r="R314" s="169">
        <f t="shared" si="253"/>
        <v>0</v>
      </c>
      <c r="S314" s="169">
        <f t="shared" si="253"/>
        <v>0</v>
      </c>
      <c r="T314" s="169">
        <f t="shared" si="254"/>
        <v>0</v>
      </c>
      <c r="U314" s="169">
        <f t="shared" si="254"/>
        <v>0</v>
      </c>
      <c r="V314" s="169">
        <f t="shared" si="254"/>
        <v>0</v>
      </c>
      <c r="W314" s="169">
        <f t="shared" si="254"/>
        <v>0</v>
      </c>
      <c r="X314" s="169">
        <f t="shared" si="254"/>
        <v>0</v>
      </c>
      <c r="Y314" s="169">
        <f t="shared" si="254"/>
        <v>0</v>
      </c>
      <c r="Z314" s="169">
        <f t="shared" si="254"/>
        <v>0</v>
      </c>
      <c r="AA314" s="169">
        <f t="shared" si="254"/>
        <v>0</v>
      </c>
      <c r="AB314" s="169">
        <f t="shared" si="254"/>
        <v>0</v>
      </c>
      <c r="AC314" s="169">
        <f t="shared" si="254"/>
        <v>0</v>
      </c>
      <c r="AD314" s="169">
        <f t="shared" si="255"/>
        <v>0</v>
      </c>
      <c r="AE314" s="169">
        <f t="shared" si="255"/>
        <v>0</v>
      </c>
      <c r="AF314" s="169">
        <f t="shared" si="255"/>
        <v>0</v>
      </c>
      <c r="AG314" s="169">
        <f t="shared" si="255"/>
        <v>0</v>
      </c>
      <c r="AH314" s="169">
        <f t="shared" si="255"/>
        <v>0</v>
      </c>
      <c r="AI314" s="169">
        <f t="shared" si="255"/>
        <v>0</v>
      </c>
      <c r="AJ314" s="169">
        <f t="shared" si="255"/>
        <v>0</v>
      </c>
      <c r="AK314" s="169">
        <f t="shared" si="255"/>
        <v>0</v>
      </c>
      <c r="AL314" s="169">
        <f t="shared" si="255"/>
        <v>0</v>
      </c>
      <c r="AM314" s="169">
        <f t="shared" si="255"/>
        <v>0</v>
      </c>
      <c r="AN314" s="169">
        <f t="shared" si="256"/>
        <v>0</v>
      </c>
      <c r="AO314" s="169">
        <f t="shared" si="256"/>
        <v>0</v>
      </c>
      <c r="AP314" s="169">
        <f t="shared" si="256"/>
        <v>0</v>
      </c>
      <c r="AQ314" s="169">
        <f t="shared" si="256"/>
        <v>0</v>
      </c>
      <c r="AR314" s="169">
        <f t="shared" si="256"/>
        <v>0</v>
      </c>
      <c r="AS314" s="169">
        <f t="shared" si="256"/>
        <v>0</v>
      </c>
      <c r="AT314" s="169">
        <f t="shared" si="256"/>
        <v>0</v>
      </c>
      <c r="AU314" s="169">
        <f t="shared" si="256"/>
        <v>0</v>
      </c>
      <c r="AV314" s="169">
        <f t="shared" si="256"/>
        <v>0</v>
      </c>
      <c r="AW314" s="169">
        <f t="shared" si="256"/>
        <v>0</v>
      </c>
      <c r="AX314" s="169">
        <f t="shared" si="257"/>
        <v>0</v>
      </c>
      <c r="AY314" s="169">
        <f t="shared" si="257"/>
        <v>0</v>
      </c>
      <c r="AZ314" s="169">
        <f t="shared" si="257"/>
        <v>0</v>
      </c>
      <c r="BA314" s="169">
        <f t="shared" si="257"/>
        <v>0</v>
      </c>
      <c r="BB314" s="169">
        <f t="shared" si="257"/>
        <v>0</v>
      </c>
      <c r="BC314" s="169">
        <f t="shared" si="257"/>
        <v>0</v>
      </c>
      <c r="BD314" s="169">
        <f t="shared" si="257"/>
        <v>0</v>
      </c>
      <c r="BE314" s="169">
        <f t="shared" si="257"/>
        <v>0</v>
      </c>
      <c r="BF314" s="169">
        <f t="shared" si="257"/>
        <v>0</v>
      </c>
      <c r="BG314" s="169">
        <f t="shared" si="257"/>
        <v>0</v>
      </c>
      <c r="BH314" s="169">
        <f t="shared" si="258"/>
        <v>0</v>
      </c>
      <c r="BI314" s="169">
        <f t="shared" si="258"/>
        <v>0</v>
      </c>
      <c r="BJ314" s="169">
        <f t="shared" si="258"/>
        <v>0</v>
      </c>
      <c r="BK314" s="169">
        <f t="shared" si="258"/>
        <v>0</v>
      </c>
      <c r="BL314" s="169">
        <f t="shared" si="258"/>
        <v>0</v>
      </c>
      <c r="BM314" s="169">
        <f t="shared" si="258"/>
        <v>0</v>
      </c>
      <c r="BN314" s="169">
        <f t="shared" si="258"/>
        <v>0</v>
      </c>
      <c r="BO314" s="169">
        <f t="shared" si="258"/>
        <v>0</v>
      </c>
      <c r="BP314" s="169">
        <f t="shared" si="258"/>
        <v>0</v>
      </c>
      <c r="BQ314" s="169">
        <f t="shared" si="258"/>
        <v>0</v>
      </c>
      <c r="BR314" s="169">
        <f t="shared" si="259"/>
        <v>0</v>
      </c>
      <c r="BS314" s="169">
        <f t="shared" si="259"/>
        <v>0</v>
      </c>
      <c r="BT314" s="169">
        <f t="shared" si="259"/>
        <v>0</v>
      </c>
      <c r="BU314" s="169">
        <f t="shared" si="259"/>
        <v>0</v>
      </c>
      <c r="BV314" s="169">
        <f t="shared" si="259"/>
        <v>0</v>
      </c>
      <c r="BW314" s="169">
        <f t="shared" si="259"/>
        <v>0</v>
      </c>
      <c r="BX314" s="169">
        <f t="shared" si="259"/>
        <v>0</v>
      </c>
      <c r="BY314" s="169">
        <f t="shared" si="259"/>
        <v>0</v>
      </c>
      <c r="BZ314" s="169">
        <f t="shared" si="259"/>
        <v>0</v>
      </c>
      <c r="CA314" s="169">
        <f t="shared" si="259"/>
        <v>0</v>
      </c>
      <c r="CB314" s="169">
        <f t="shared" si="260"/>
        <v>0</v>
      </c>
      <c r="CC314" s="169">
        <f t="shared" si="260"/>
        <v>0</v>
      </c>
      <c r="CD314" s="169">
        <f t="shared" si="260"/>
        <v>0</v>
      </c>
      <c r="CE314" s="169">
        <f t="shared" si="260"/>
        <v>0</v>
      </c>
      <c r="CF314" s="169">
        <f t="shared" si="260"/>
        <v>0</v>
      </c>
      <c r="CG314" s="169">
        <f t="shared" si="260"/>
        <v>0</v>
      </c>
      <c r="CH314" s="169">
        <f t="shared" si="260"/>
        <v>0</v>
      </c>
    </row>
    <row r="315" spans="3:86" s="36" customFormat="1" outlineLevel="1" x14ac:dyDescent="0.2">
      <c r="C315" s="38"/>
      <c r="E315" s="172"/>
      <c r="F315" s="61">
        <f>Ts_First_Fin_Yr-1+ROWS(F$243:F315)</f>
        <v>2096</v>
      </c>
      <c r="G315" s="160">
        <f t="shared" si="250"/>
        <v>5</v>
      </c>
      <c r="H315" s="171">
        <f t="shared" si="251"/>
        <v>0</v>
      </c>
      <c r="I315" s="131">
        <f t="shared" si="252"/>
        <v>1E-14</v>
      </c>
      <c r="J315" s="169">
        <f t="shared" si="253"/>
        <v>0</v>
      </c>
      <c r="K315" s="169">
        <f t="shared" si="253"/>
        <v>0</v>
      </c>
      <c r="L315" s="169">
        <f t="shared" si="253"/>
        <v>0</v>
      </c>
      <c r="M315" s="169">
        <f t="shared" si="253"/>
        <v>0</v>
      </c>
      <c r="N315" s="169">
        <f t="shared" si="253"/>
        <v>0</v>
      </c>
      <c r="O315" s="169">
        <f t="shared" si="253"/>
        <v>0</v>
      </c>
      <c r="P315" s="169">
        <f t="shared" si="253"/>
        <v>0</v>
      </c>
      <c r="Q315" s="169">
        <f t="shared" si="253"/>
        <v>0</v>
      </c>
      <c r="R315" s="169">
        <f t="shared" si="253"/>
        <v>0</v>
      </c>
      <c r="S315" s="169">
        <f t="shared" si="253"/>
        <v>0</v>
      </c>
      <c r="T315" s="169">
        <f t="shared" si="254"/>
        <v>0</v>
      </c>
      <c r="U315" s="169">
        <f t="shared" si="254"/>
        <v>0</v>
      </c>
      <c r="V315" s="169">
        <f t="shared" si="254"/>
        <v>0</v>
      </c>
      <c r="W315" s="169">
        <f t="shared" si="254"/>
        <v>0</v>
      </c>
      <c r="X315" s="169">
        <f t="shared" si="254"/>
        <v>0</v>
      </c>
      <c r="Y315" s="169">
        <f t="shared" si="254"/>
        <v>0</v>
      </c>
      <c r="Z315" s="169">
        <f t="shared" si="254"/>
        <v>0</v>
      </c>
      <c r="AA315" s="169">
        <f t="shared" si="254"/>
        <v>0</v>
      </c>
      <c r="AB315" s="169">
        <f t="shared" si="254"/>
        <v>0</v>
      </c>
      <c r="AC315" s="169">
        <f t="shared" si="254"/>
        <v>0</v>
      </c>
      <c r="AD315" s="169">
        <f t="shared" si="255"/>
        <v>0</v>
      </c>
      <c r="AE315" s="169">
        <f t="shared" si="255"/>
        <v>0</v>
      </c>
      <c r="AF315" s="169">
        <f t="shared" si="255"/>
        <v>0</v>
      </c>
      <c r="AG315" s="169">
        <f t="shared" si="255"/>
        <v>0</v>
      </c>
      <c r="AH315" s="169">
        <f t="shared" si="255"/>
        <v>0</v>
      </c>
      <c r="AI315" s="169">
        <f t="shared" si="255"/>
        <v>0</v>
      </c>
      <c r="AJ315" s="169">
        <f t="shared" si="255"/>
        <v>0</v>
      </c>
      <c r="AK315" s="169">
        <f t="shared" si="255"/>
        <v>0</v>
      </c>
      <c r="AL315" s="169">
        <f t="shared" si="255"/>
        <v>0</v>
      </c>
      <c r="AM315" s="169">
        <f t="shared" si="255"/>
        <v>0</v>
      </c>
      <c r="AN315" s="169">
        <f t="shared" si="256"/>
        <v>0</v>
      </c>
      <c r="AO315" s="169">
        <f t="shared" si="256"/>
        <v>0</v>
      </c>
      <c r="AP315" s="169">
        <f t="shared" si="256"/>
        <v>0</v>
      </c>
      <c r="AQ315" s="169">
        <f t="shared" si="256"/>
        <v>0</v>
      </c>
      <c r="AR315" s="169">
        <f t="shared" si="256"/>
        <v>0</v>
      </c>
      <c r="AS315" s="169">
        <f t="shared" si="256"/>
        <v>0</v>
      </c>
      <c r="AT315" s="169">
        <f t="shared" si="256"/>
        <v>0</v>
      </c>
      <c r="AU315" s="169">
        <f t="shared" si="256"/>
        <v>0</v>
      </c>
      <c r="AV315" s="169">
        <f t="shared" si="256"/>
        <v>0</v>
      </c>
      <c r="AW315" s="169">
        <f t="shared" si="256"/>
        <v>0</v>
      </c>
      <c r="AX315" s="169">
        <f t="shared" si="257"/>
        <v>0</v>
      </c>
      <c r="AY315" s="169">
        <f t="shared" si="257"/>
        <v>0</v>
      </c>
      <c r="AZ315" s="169">
        <f t="shared" si="257"/>
        <v>0</v>
      </c>
      <c r="BA315" s="169">
        <f t="shared" si="257"/>
        <v>0</v>
      </c>
      <c r="BB315" s="169">
        <f t="shared" si="257"/>
        <v>0</v>
      </c>
      <c r="BC315" s="169">
        <f t="shared" si="257"/>
        <v>0</v>
      </c>
      <c r="BD315" s="169">
        <f t="shared" si="257"/>
        <v>0</v>
      </c>
      <c r="BE315" s="169">
        <f t="shared" si="257"/>
        <v>0</v>
      </c>
      <c r="BF315" s="169">
        <f t="shared" si="257"/>
        <v>0</v>
      </c>
      <c r="BG315" s="169">
        <f t="shared" si="257"/>
        <v>0</v>
      </c>
      <c r="BH315" s="169">
        <f t="shared" si="258"/>
        <v>0</v>
      </c>
      <c r="BI315" s="169">
        <f t="shared" si="258"/>
        <v>0</v>
      </c>
      <c r="BJ315" s="169">
        <f t="shared" si="258"/>
        <v>0</v>
      </c>
      <c r="BK315" s="169">
        <f t="shared" si="258"/>
        <v>0</v>
      </c>
      <c r="BL315" s="169">
        <f t="shared" si="258"/>
        <v>0</v>
      </c>
      <c r="BM315" s="169">
        <f t="shared" si="258"/>
        <v>0</v>
      </c>
      <c r="BN315" s="169">
        <f t="shared" si="258"/>
        <v>0</v>
      </c>
      <c r="BO315" s="169">
        <f t="shared" si="258"/>
        <v>0</v>
      </c>
      <c r="BP315" s="169">
        <f t="shared" si="258"/>
        <v>0</v>
      </c>
      <c r="BQ315" s="169">
        <f t="shared" si="258"/>
        <v>0</v>
      </c>
      <c r="BR315" s="169">
        <f t="shared" si="259"/>
        <v>0</v>
      </c>
      <c r="BS315" s="169">
        <f t="shared" si="259"/>
        <v>0</v>
      </c>
      <c r="BT315" s="169">
        <f t="shared" si="259"/>
        <v>0</v>
      </c>
      <c r="BU315" s="169">
        <f t="shared" si="259"/>
        <v>0</v>
      </c>
      <c r="BV315" s="169">
        <f t="shared" si="259"/>
        <v>0</v>
      </c>
      <c r="BW315" s="169">
        <f t="shared" si="259"/>
        <v>0</v>
      </c>
      <c r="BX315" s="169">
        <f t="shared" si="259"/>
        <v>0</v>
      </c>
      <c r="BY315" s="169">
        <f t="shared" si="259"/>
        <v>0</v>
      </c>
      <c r="BZ315" s="169">
        <f t="shared" si="259"/>
        <v>0</v>
      </c>
      <c r="CA315" s="169">
        <f t="shared" si="259"/>
        <v>0</v>
      </c>
      <c r="CB315" s="169">
        <f t="shared" si="260"/>
        <v>0</v>
      </c>
      <c r="CC315" s="169">
        <f t="shared" si="260"/>
        <v>0</v>
      </c>
      <c r="CD315" s="169">
        <f t="shared" si="260"/>
        <v>0</v>
      </c>
      <c r="CE315" s="169">
        <f t="shared" si="260"/>
        <v>0</v>
      </c>
      <c r="CF315" s="169">
        <f t="shared" si="260"/>
        <v>0</v>
      </c>
      <c r="CG315" s="169">
        <f t="shared" si="260"/>
        <v>0</v>
      </c>
      <c r="CH315" s="169">
        <f t="shared" si="260"/>
        <v>0</v>
      </c>
    </row>
    <row r="316" spans="3:86" s="36" customFormat="1" outlineLevel="1" x14ac:dyDescent="0.2">
      <c r="C316" s="38"/>
      <c r="E316" s="172"/>
      <c r="F316" s="61">
        <f>Ts_First_Fin_Yr-1+ROWS(F$243:F316)</f>
        <v>2097</v>
      </c>
      <c r="G316" s="160">
        <f t="shared" si="250"/>
        <v>5</v>
      </c>
      <c r="H316" s="171">
        <f t="shared" si="251"/>
        <v>0</v>
      </c>
      <c r="I316" s="131">
        <f t="shared" si="252"/>
        <v>1E-14</v>
      </c>
      <c r="J316" s="169">
        <f t="shared" si="253"/>
        <v>0</v>
      </c>
      <c r="K316" s="169">
        <f t="shared" si="253"/>
        <v>0</v>
      </c>
      <c r="L316" s="169">
        <f t="shared" si="253"/>
        <v>0</v>
      </c>
      <c r="M316" s="169">
        <f t="shared" si="253"/>
        <v>0</v>
      </c>
      <c r="N316" s="169">
        <f t="shared" si="253"/>
        <v>0</v>
      </c>
      <c r="O316" s="169">
        <f t="shared" si="253"/>
        <v>0</v>
      </c>
      <c r="P316" s="169">
        <f t="shared" si="253"/>
        <v>0</v>
      </c>
      <c r="Q316" s="169">
        <f t="shared" si="253"/>
        <v>0</v>
      </c>
      <c r="R316" s="169">
        <f t="shared" si="253"/>
        <v>0</v>
      </c>
      <c r="S316" s="169">
        <f t="shared" si="253"/>
        <v>0</v>
      </c>
      <c r="T316" s="169">
        <f t="shared" si="254"/>
        <v>0</v>
      </c>
      <c r="U316" s="169">
        <f t="shared" si="254"/>
        <v>0</v>
      </c>
      <c r="V316" s="169">
        <f t="shared" si="254"/>
        <v>0</v>
      </c>
      <c r="W316" s="169">
        <f t="shared" si="254"/>
        <v>0</v>
      </c>
      <c r="X316" s="169">
        <f t="shared" si="254"/>
        <v>0</v>
      </c>
      <c r="Y316" s="169">
        <f t="shared" si="254"/>
        <v>0</v>
      </c>
      <c r="Z316" s="169">
        <f t="shared" si="254"/>
        <v>0</v>
      </c>
      <c r="AA316" s="169">
        <f t="shared" si="254"/>
        <v>0</v>
      </c>
      <c r="AB316" s="169">
        <f t="shared" si="254"/>
        <v>0</v>
      </c>
      <c r="AC316" s="169">
        <f t="shared" si="254"/>
        <v>0</v>
      </c>
      <c r="AD316" s="169">
        <f t="shared" si="255"/>
        <v>0</v>
      </c>
      <c r="AE316" s="169">
        <f t="shared" si="255"/>
        <v>0</v>
      </c>
      <c r="AF316" s="169">
        <f t="shared" si="255"/>
        <v>0</v>
      </c>
      <c r="AG316" s="169">
        <f t="shared" si="255"/>
        <v>0</v>
      </c>
      <c r="AH316" s="169">
        <f t="shared" si="255"/>
        <v>0</v>
      </c>
      <c r="AI316" s="169">
        <f t="shared" si="255"/>
        <v>0</v>
      </c>
      <c r="AJ316" s="169">
        <f t="shared" si="255"/>
        <v>0</v>
      </c>
      <c r="AK316" s="169">
        <f t="shared" si="255"/>
        <v>0</v>
      </c>
      <c r="AL316" s="169">
        <f t="shared" si="255"/>
        <v>0</v>
      </c>
      <c r="AM316" s="169">
        <f t="shared" si="255"/>
        <v>0</v>
      </c>
      <c r="AN316" s="169">
        <f t="shared" si="256"/>
        <v>0</v>
      </c>
      <c r="AO316" s="169">
        <f t="shared" si="256"/>
        <v>0</v>
      </c>
      <c r="AP316" s="169">
        <f t="shared" si="256"/>
        <v>0</v>
      </c>
      <c r="AQ316" s="169">
        <f t="shared" si="256"/>
        <v>0</v>
      </c>
      <c r="AR316" s="169">
        <f t="shared" si="256"/>
        <v>0</v>
      </c>
      <c r="AS316" s="169">
        <f t="shared" si="256"/>
        <v>0</v>
      </c>
      <c r="AT316" s="169">
        <f t="shared" si="256"/>
        <v>0</v>
      </c>
      <c r="AU316" s="169">
        <f t="shared" si="256"/>
        <v>0</v>
      </c>
      <c r="AV316" s="169">
        <f t="shared" si="256"/>
        <v>0</v>
      </c>
      <c r="AW316" s="169">
        <f t="shared" si="256"/>
        <v>0</v>
      </c>
      <c r="AX316" s="169">
        <f t="shared" si="257"/>
        <v>0</v>
      </c>
      <c r="AY316" s="169">
        <f t="shared" si="257"/>
        <v>0</v>
      </c>
      <c r="AZ316" s="169">
        <f t="shared" si="257"/>
        <v>0</v>
      </c>
      <c r="BA316" s="169">
        <f t="shared" si="257"/>
        <v>0</v>
      </c>
      <c r="BB316" s="169">
        <f t="shared" si="257"/>
        <v>0</v>
      </c>
      <c r="BC316" s="169">
        <f t="shared" si="257"/>
        <v>0</v>
      </c>
      <c r="BD316" s="169">
        <f t="shared" si="257"/>
        <v>0</v>
      </c>
      <c r="BE316" s="169">
        <f t="shared" si="257"/>
        <v>0</v>
      </c>
      <c r="BF316" s="169">
        <f t="shared" si="257"/>
        <v>0</v>
      </c>
      <c r="BG316" s="169">
        <f t="shared" si="257"/>
        <v>0</v>
      </c>
      <c r="BH316" s="169">
        <f t="shared" si="258"/>
        <v>0</v>
      </c>
      <c r="BI316" s="169">
        <f t="shared" si="258"/>
        <v>0</v>
      </c>
      <c r="BJ316" s="169">
        <f t="shared" si="258"/>
        <v>0</v>
      </c>
      <c r="BK316" s="169">
        <f t="shared" si="258"/>
        <v>0</v>
      </c>
      <c r="BL316" s="169">
        <f t="shared" si="258"/>
        <v>0</v>
      </c>
      <c r="BM316" s="169">
        <f t="shared" si="258"/>
        <v>0</v>
      </c>
      <c r="BN316" s="169">
        <f t="shared" si="258"/>
        <v>0</v>
      </c>
      <c r="BO316" s="169">
        <f t="shared" si="258"/>
        <v>0</v>
      </c>
      <c r="BP316" s="169">
        <f t="shared" si="258"/>
        <v>0</v>
      </c>
      <c r="BQ316" s="169">
        <f t="shared" si="258"/>
        <v>0</v>
      </c>
      <c r="BR316" s="169">
        <f t="shared" si="259"/>
        <v>0</v>
      </c>
      <c r="BS316" s="169">
        <f t="shared" si="259"/>
        <v>0</v>
      </c>
      <c r="BT316" s="169">
        <f t="shared" si="259"/>
        <v>0</v>
      </c>
      <c r="BU316" s="169">
        <f t="shared" si="259"/>
        <v>0</v>
      </c>
      <c r="BV316" s="169">
        <f t="shared" si="259"/>
        <v>0</v>
      </c>
      <c r="BW316" s="169">
        <f t="shared" si="259"/>
        <v>0</v>
      </c>
      <c r="BX316" s="169">
        <f t="shared" si="259"/>
        <v>0</v>
      </c>
      <c r="BY316" s="169">
        <f t="shared" si="259"/>
        <v>0</v>
      </c>
      <c r="BZ316" s="169">
        <f t="shared" si="259"/>
        <v>0</v>
      </c>
      <c r="CA316" s="169">
        <f t="shared" si="259"/>
        <v>0</v>
      </c>
      <c r="CB316" s="169">
        <f t="shared" si="260"/>
        <v>0</v>
      </c>
      <c r="CC316" s="169">
        <f t="shared" si="260"/>
        <v>0</v>
      </c>
      <c r="CD316" s="169">
        <f t="shared" si="260"/>
        <v>0</v>
      </c>
      <c r="CE316" s="169">
        <f t="shared" si="260"/>
        <v>0</v>
      </c>
      <c r="CF316" s="169">
        <f t="shared" si="260"/>
        <v>0</v>
      </c>
      <c r="CG316" s="169">
        <f t="shared" si="260"/>
        <v>0</v>
      </c>
      <c r="CH316" s="169">
        <f t="shared" si="260"/>
        <v>0</v>
      </c>
    </row>
    <row r="317" spans="3:86" s="36" customFormat="1" outlineLevel="1" x14ac:dyDescent="0.2">
      <c r="C317" s="38"/>
      <c r="E317" s="172"/>
      <c r="F317" s="61">
        <f>Ts_First_Fin_Yr-1+ROWS(F$243:F317)</f>
        <v>2098</v>
      </c>
      <c r="G317" s="160">
        <f t="shared" si="250"/>
        <v>5</v>
      </c>
      <c r="H317" s="171">
        <f t="shared" si="251"/>
        <v>0</v>
      </c>
      <c r="I317" s="131">
        <f t="shared" si="252"/>
        <v>1E-14</v>
      </c>
      <c r="J317" s="169">
        <f t="shared" si="253"/>
        <v>0</v>
      </c>
      <c r="K317" s="169">
        <f t="shared" si="253"/>
        <v>0</v>
      </c>
      <c r="L317" s="169">
        <f t="shared" si="253"/>
        <v>0</v>
      </c>
      <c r="M317" s="169">
        <f t="shared" si="253"/>
        <v>0</v>
      </c>
      <c r="N317" s="169">
        <f t="shared" si="253"/>
        <v>0</v>
      </c>
      <c r="O317" s="169">
        <f t="shared" si="253"/>
        <v>0</v>
      </c>
      <c r="P317" s="169">
        <f t="shared" si="253"/>
        <v>0</v>
      </c>
      <c r="Q317" s="169">
        <f t="shared" si="253"/>
        <v>0</v>
      </c>
      <c r="R317" s="169">
        <f t="shared" si="253"/>
        <v>0</v>
      </c>
      <c r="S317" s="169">
        <f t="shared" si="253"/>
        <v>0</v>
      </c>
      <c r="T317" s="169">
        <f t="shared" si="254"/>
        <v>0</v>
      </c>
      <c r="U317" s="169">
        <f t="shared" si="254"/>
        <v>0</v>
      </c>
      <c r="V317" s="169">
        <f t="shared" si="254"/>
        <v>0</v>
      </c>
      <c r="W317" s="169">
        <f t="shared" si="254"/>
        <v>0</v>
      </c>
      <c r="X317" s="169">
        <f t="shared" si="254"/>
        <v>0</v>
      </c>
      <c r="Y317" s="169">
        <f t="shared" si="254"/>
        <v>0</v>
      </c>
      <c r="Z317" s="169">
        <f t="shared" si="254"/>
        <v>0</v>
      </c>
      <c r="AA317" s="169">
        <f t="shared" si="254"/>
        <v>0</v>
      </c>
      <c r="AB317" s="169">
        <f t="shared" si="254"/>
        <v>0</v>
      </c>
      <c r="AC317" s="169">
        <f t="shared" si="254"/>
        <v>0</v>
      </c>
      <c r="AD317" s="169">
        <f t="shared" si="255"/>
        <v>0</v>
      </c>
      <c r="AE317" s="169">
        <f t="shared" si="255"/>
        <v>0</v>
      </c>
      <c r="AF317" s="169">
        <f t="shared" si="255"/>
        <v>0</v>
      </c>
      <c r="AG317" s="169">
        <f t="shared" si="255"/>
        <v>0</v>
      </c>
      <c r="AH317" s="169">
        <f t="shared" si="255"/>
        <v>0</v>
      </c>
      <c r="AI317" s="169">
        <f t="shared" si="255"/>
        <v>0</v>
      </c>
      <c r="AJ317" s="169">
        <f t="shared" si="255"/>
        <v>0</v>
      </c>
      <c r="AK317" s="169">
        <f t="shared" si="255"/>
        <v>0</v>
      </c>
      <c r="AL317" s="169">
        <f t="shared" si="255"/>
        <v>0</v>
      </c>
      <c r="AM317" s="169">
        <f t="shared" si="255"/>
        <v>0</v>
      </c>
      <c r="AN317" s="169">
        <f t="shared" si="256"/>
        <v>0</v>
      </c>
      <c r="AO317" s="169">
        <f t="shared" si="256"/>
        <v>0</v>
      </c>
      <c r="AP317" s="169">
        <f t="shared" si="256"/>
        <v>0</v>
      </c>
      <c r="AQ317" s="169">
        <f t="shared" si="256"/>
        <v>0</v>
      </c>
      <c r="AR317" s="169">
        <f t="shared" si="256"/>
        <v>0</v>
      </c>
      <c r="AS317" s="169">
        <f t="shared" si="256"/>
        <v>0</v>
      </c>
      <c r="AT317" s="169">
        <f t="shared" si="256"/>
        <v>0</v>
      </c>
      <c r="AU317" s="169">
        <f t="shared" si="256"/>
        <v>0</v>
      </c>
      <c r="AV317" s="169">
        <f t="shared" si="256"/>
        <v>0</v>
      </c>
      <c r="AW317" s="169">
        <f t="shared" si="256"/>
        <v>0</v>
      </c>
      <c r="AX317" s="169">
        <f t="shared" si="257"/>
        <v>0</v>
      </c>
      <c r="AY317" s="169">
        <f t="shared" si="257"/>
        <v>0</v>
      </c>
      <c r="AZ317" s="169">
        <f t="shared" si="257"/>
        <v>0</v>
      </c>
      <c r="BA317" s="169">
        <f t="shared" si="257"/>
        <v>0</v>
      </c>
      <c r="BB317" s="169">
        <f t="shared" si="257"/>
        <v>0</v>
      </c>
      <c r="BC317" s="169">
        <f t="shared" si="257"/>
        <v>0</v>
      </c>
      <c r="BD317" s="169">
        <f t="shared" si="257"/>
        <v>0</v>
      </c>
      <c r="BE317" s="169">
        <f t="shared" si="257"/>
        <v>0</v>
      </c>
      <c r="BF317" s="169">
        <f t="shared" si="257"/>
        <v>0</v>
      </c>
      <c r="BG317" s="169">
        <f t="shared" si="257"/>
        <v>0</v>
      </c>
      <c r="BH317" s="169">
        <f t="shared" si="258"/>
        <v>0</v>
      </c>
      <c r="BI317" s="169">
        <f t="shared" si="258"/>
        <v>0</v>
      </c>
      <c r="BJ317" s="169">
        <f t="shared" si="258"/>
        <v>0</v>
      </c>
      <c r="BK317" s="169">
        <f t="shared" si="258"/>
        <v>0</v>
      </c>
      <c r="BL317" s="169">
        <f t="shared" si="258"/>
        <v>0</v>
      </c>
      <c r="BM317" s="169">
        <f t="shared" si="258"/>
        <v>0</v>
      </c>
      <c r="BN317" s="169">
        <f t="shared" si="258"/>
        <v>0</v>
      </c>
      <c r="BO317" s="169">
        <f t="shared" si="258"/>
        <v>0</v>
      </c>
      <c r="BP317" s="169">
        <f t="shared" si="258"/>
        <v>0</v>
      </c>
      <c r="BQ317" s="169">
        <f t="shared" si="258"/>
        <v>0</v>
      </c>
      <c r="BR317" s="169">
        <f t="shared" si="259"/>
        <v>0</v>
      </c>
      <c r="BS317" s="169">
        <f t="shared" si="259"/>
        <v>0</v>
      </c>
      <c r="BT317" s="169">
        <f t="shared" si="259"/>
        <v>0</v>
      </c>
      <c r="BU317" s="169">
        <f t="shared" si="259"/>
        <v>0</v>
      </c>
      <c r="BV317" s="169">
        <f t="shared" si="259"/>
        <v>0</v>
      </c>
      <c r="BW317" s="169">
        <f t="shared" si="259"/>
        <v>0</v>
      </c>
      <c r="BX317" s="169">
        <f t="shared" si="259"/>
        <v>0</v>
      </c>
      <c r="BY317" s="169">
        <f t="shared" si="259"/>
        <v>0</v>
      </c>
      <c r="BZ317" s="169">
        <f t="shared" si="259"/>
        <v>0</v>
      </c>
      <c r="CA317" s="169">
        <f t="shared" si="259"/>
        <v>0</v>
      </c>
      <c r="CB317" s="169">
        <f t="shared" si="260"/>
        <v>0</v>
      </c>
      <c r="CC317" s="169">
        <f t="shared" si="260"/>
        <v>0</v>
      </c>
      <c r="CD317" s="169">
        <f t="shared" si="260"/>
        <v>0</v>
      </c>
      <c r="CE317" s="169">
        <f t="shared" si="260"/>
        <v>0</v>
      </c>
      <c r="CF317" s="169">
        <f t="shared" si="260"/>
        <v>0</v>
      </c>
      <c r="CG317" s="169">
        <f t="shared" si="260"/>
        <v>0</v>
      </c>
      <c r="CH317" s="169">
        <f t="shared" si="260"/>
        <v>0</v>
      </c>
    </row>
    <row r="318" spans="3:86" s="36" customFormat="1" outlineLevel="1" x14ac:dyDescent="0.2">
      <c r="C318" s="38"/>
      <c r="E318" s="172"/>
      <c r="F318" s="61">
        <f>Ts_First_Fin_Yr-1+ROWS(F$243:F318)</f>
        <v>2099</v>
      </c>
      <c r="G318" s="160">
        <f t="shared" si="250"/>
        <v>5</v>
      </c>
      <c r="H318" s="171">
        <f t="shared" si="251"/>
        <v>0</v>
      </c>
      <c r="I318" s="131">
        <f t="shared" si="252"/>
        <v>1E-14</v>
      </c>
      <c r="J318" s="169">
        <f t="shared" si="253"/>
        <v>0</v>
      </c>
      <c r="K318" s="169">
        <f t="shared" si="253"/>
        <v>0</v>
      </c>
      <c r="L318" s="169">
        <f t="shared" si="253"/>
        <v>0</v>
      </c>
      <c r="M318" s="169">
        <f t="shared" si="253"/>
        <v>0</v>
      </c>
      <c r="N318" s="169">
        <f t="shared" si="253"/>
        <v>0</v>
      </c>
      <c r="O318" s="169">
        <f t="shared" si="253"/>
        <v>0</v>
      </c>
      <c r="P318" s="169">
        <f t="shared" si="253"/>
        <v>0</v>
      </c>
      <c r="Q318" s="169">
        <f t="shared" si="253"/>
        <v>0</v>
      </c>
      <c r="R318" s="169">
        <f t="shared" si="253"/>
        <v>0</v>
      </c>
      <c r="S318" s="169">
        <f t="shared" si="253"/>
        <v>0</v>
      </c>
      <c r="T318" s="169">
        <f t="shared" si="254"/>
        <v>0</v>
      </c>
      <c r="U318" s="169">
        <f t="shared" si="254"/>
        <v>0</v>
      </c>
      <c r="V318" s="169">
        <f t="shared" si="254"/>
        <v>0</v>
      </c>
      <c r="W318" s="169">
        <f t="shared" si="254"/>
        <v>0</v>
      </c>
      <c r="X318" s="169">
        <f t="shared" si="254"/>
        <v>0</v>
      </c>
      <c r="Y318" s="169">
        <f t="shared" si="254"/>
        <v>0</v>
      </c>
      <c r="Z318" s="169">
        <f t="shared" si="254"/>
        <v>0</v>
      </c>
      <c r="AA318" s="169">
        <f t="shared" si="254"/>
        <v>0</v>
      </c>
      <c r="AB318" s="169">
        <f t="shared" si="254"/>
        <v>0</v>
      </c>
      <c r="AC318" s="169">
        <f t="shared" si="254"/>
        <v>0</v>
      </c>
      <c r="AD318" s="169">
        <f t="shared" si="255"/>
        <v>0</v>
      </c>
      <c r="AE318" s="169">
        <f t="shared" si="255"/>
        <v>0</v>
      </c>
      <c r="AF318" s="169">
        <f t="shared" si="255"/>
        <v>0</v>
      </c>
      <c r="AG318" s="169">
        <f t="shared" si="255"/>
        <v>0</v>
      </c>
      <c r="AH318" s="169">
        <f t="shared" si="255"/>
        <v>0</v>
      </c>
      <c r="AI318" s="169">
        <f t="shared" si="255"/>
        <v>0</v>
      </c>
      <c r="AJ318" s="169">
        <f t="shared" si="255"/>
        <v>0</v>
      </c>
      <c r="AK318" s="169">
        <f t="shared" si="255"/>
        <v>0</v>
      </c>
      <c r="AL318" s="169">
        <f t="shared" si="255"/>
        <v>0</v>
      </c>
      <c r="AM318" s="169">
        <f t="shared" si="255"/>
        <v>0</v>
      </c>
      <c r="AN318" s="169">
        <f t="shared" si="256"/>
        <v>0</v>
      </c>
      <c r="AO318" s="169">
        <f t="shared" si="256"/>
        <v>0</v>
      </c>
      <c r="AP318" s="169">
        <f t="shared" si="256"/>
        <v>0</v>
      </c>
      <c r="AQ318" s="169">
        <f t="shared" si="256"/>
        <v>0</v>
      </c>
      <c r="AR318" s="169">
        <f t="shared" si="256"/>
        <v>0</v>
      </c>
      <c r="AS318" s="169">
        <f t="shared" si="256"/>
        <v>0</v>
      </c>
      <c r="AT318" s="169">
        <f t="shared" si="256"/>
        <v>0</v>
      </c>
      <c r="AU318" s="169">
        <f t="shared" si="256"/>
        <v>0</v>
      </c>
      <c r="AV318" s="169">
        <f t="shared" si="256"/>
        <v>0</v>
      </c>
      <c r="AW318" s="169">
        <f t="shared" si="256"/>
        <v>0</v>
      </c>
      <c r="AX318" s="169">
        <f t="shared" si="257"/>
        <v>0</v>
      </c>
      <c r="AY318" s="169">
        <f t="shared" si="257"/>
        <v>0</v>
      </c>
      <c r="AZ318" s="169">
        <f t="shared" si="257"/>
        <v>0</v>
      </c>
      <c r="BA318" s="169">
        <f t="shared" si="257"/>
        <v>0</v>
      </c>
      <c r="BB318" s="169">
        <f t="shared" si="257"/>
        <v>0</v>
      </c>
      <c r="BC318" s="169">
        <f t="shared" si="257"/>
        <v>0</v>
      </c>
      <c r="BD318" s="169">
        <f t="shared" si="257"/>
        <v>0</v>
      </c>
      <c r="BE318" s="169">
        <f t="shared" si="257"/>
        <v>0</v>
      </c>
      <c r="BF318" s="169">
        <f t="shared" si="257"/>
        <v>0</v>
      </c>
      <c r="BG318" s="169">
        <f t="shared" si="257"/>
        <v>0</v>
      </c>
      <c r="BH318" s="169">
        <f t="shared" si="258"/>
        <v>0</v>
      </c>
      <c r="BI318" s="169">
        <f t="shared" si="258"/>
        <v>0</v>
      </c>
      <c r="BJ318" s="169">
        <f t="shared" si="258"/>
        <v>0</v>
      </c>
      <c r="BK318" s="169">
        <f t="shared" si="258"/>
        <v>0</v>
      </c>
      <c r="BL318" s="169">
        <f t="shared" si="258"/>
        <v>0</v>
      </c>
      <c r="BM318" s="169">
        <f t="shared" si="258"/>
        <v>0</v>
      </c>
      <c r="BN318" s="169">
        <f t="shared" si="258"/>
        <v>0</v>
      </c>
      <c r="BO318" s="169">
        <f t="shared" si="258"/>
        <v>0</v>
      </c>
      <c r="BP318" s="169">
        <f t="shared" si="258"/>
        <v>0</v>
      </c>
      <c r="BQ318" s="169">
        <f t="shared" si="258"/>
        <v>0</v>
      </c>
      <c r="BR318" s="169">
        <f t="shared" si="259"/>
        <v>0</v>
      </c>
      <c r="BS318" s="169">
        <f t="shared" si="259"/>
        <v>0</v>
      </c>
      <c r="BT318" s="169">
        <f t="shared" si="259"/>
        <v>0</v>
      </c>
      <c r="BU318" s="169">
        <f t="shared" si="259"/>
        <v>0</v>
      </c>
      <c r="BV318" s="169">
        <f t="shared" si="259"/>
        <v>0</v>
      </c>
      <c r="BW318" s="169">
        <f t="shared" si="259"/>
        <v>0</v>
      </c>
      <c r="BX318" s="169">
        <f t="shared" si="259"/>
        <v>0</v>
      </c>
      <c r="BY318" s="169">
        <f t="shared" si="259"/>
        <v>0</v>
      </c>
      <c r="BZ318" s="169">
        <f t="shared" si="259"/>
        <v>0</v>
      </c>
      <c r="CA318" s="169">
        <f t="shared" si="259"/>
        <v>0</v>
      </c>
      <c r="CB318" s="169">
        <f t="shared" si="260"/>
        <v>0</v>
      </c>
      <c r="CC318" s="169">
        <f t="shared" si="260"/>
        <v>0</v>
      </c>
      <c r="CD318" s="169">
        <f t="shared" si="260"/>
        <v>0</v>
      </c>
      <c r="CE318" s="169">
        <f t="shared" si="260"/>
        <v>0</v>
      </c>
      <c r="CF318" s="169">
        <f t="shared" si="260"/>
        <v>0</v>
      </c>
      <c r="CG318" s="169">
        <f t="shared" si="260"/>
        <v>0</v>
      </c>
      <c r="CH318" s="169">
        <f t="shared" si="260"/>
        <v>0</v>
      </c>
    </row>
    <row r="319" spans="3:86" s="36" customFormat="1" outlineLevel="1" x14ac:dyDescent="0.2">
      <c r="C319" s="38"/>
      <c r="E319" s="172"/>
      <c r="F319" s="61">
        <f>Ts_First_Fin_Yr-1+ROWS(F$243:F319)</f>
        <v>2100</v>
      </c>
      <c r="G319" s="160">
        <f t="shared" si="250"/>
        <v>5</v>
      </c>
      <c r="H319" s="171">
        <f t="shared" si="251"/>
        <v>0</v>
      </c>
      <c r="I319" s="131">
        <f t="shared" si="252"/>
        <v>1E-14</v>
      </c>
      <c r="J319" s="169">
        <f t="shared" si="253"/>
        <v>0</v>
      </c>
      <c r="K319" s="169">
        <f t="shared" si="253"/>
        <v>0</v>
      </c>
      <c r="L319" s="169">
        <f t="shared" si="253"/>
        <v>0</v>
      </c>
      <c r="M319" s="169">
        <f t="shared" si="253"/>
        <v>0</v>
      </c>
      <c r="N319" s="169">
        <f t="shared" si="253"/>
        <v>0</v>
      </c>
      <c r="O319" s="169">
        <f t="shared" si="253"/>
        <v>0</v>
      </c>
      <c r="P319" s="169">
        <f t="shared" si="253"/>
        <v>0</v>
      </c>
      <c r="Q319" s="169">
        <f t="shared" si="253"/>
        <v>0</v>
      </c>
      <c r="R319" s="169">
        <f t="shared" si="253"/>
        <v>0</v>
      </c>
      <c r="S319" s="169">
        <f t="shared" si="253"/>
        <v>0</v>
      </c>
      <c r="T319" s="169">
        <f t="shared" si="254"/>
        <v>0</v>
      </c>
      <c r="U319" s="169">
        <f t="shared" si="254"/>
        <v>0</v>
      </c>
      <c r="V319" s="169">
        <f t="shared" si="254"/>
        <v>0</v>
      </c>
      <c r="W319" s="169">
        <f t="shared" si="254"/>
        <v>0</v>
      </c>
      <c r="X319" s="169">
        <f t="shared" si="254"/>
        <v>0</v>
      </c>
      <c r="Y319" s="169">
        <f t="shared" si="254"/>
        <v>0</v>
      </c>
      <c r="Z319" s="169">
        <f t="shared" si="254"/>
        <v>0</v>
      </c>
      <c r="AA319" s="169">
        <f t="shared" si="254"/>
        <v>0</v>
      </c>
      <c r="AB319" s="169">
        <f t="shared" si="254"/>
        <v>0</v>
      </c>
      <c r="AC319" s="169">
        <f t="shared" si="254"/>
        <v>0</v>
      </c>
      <c r="AD319" s="169">
        <f t="shared" si="255"/>
        <v>0</v>
      </c>
      <c r="AE319" s="169">
        <f t="shared" si="255"/>
        <v>0</v>
      </c>
      <c r="AF319" s="169">
        <f t="shared" si="255"/>
        <v>0</v>
      </c>
      <c r="AG319" s="169">
        <f t="shared" si="255"/>
        <v>0</v>
      </c>
      <c r="AH319" s="169">
        <f t="shared" si="255"/>
        <v>0</v>
      </c>
      <c r="AI319" s="169">
        <f t="shared" si="255"/>
        <v>0</v>
      </c>
      <c r="AJ319" s="169">
        <f t="shared" si="255"/>
        <v>0</v>
      </c>
      <c r="AK319" s="169">
        <f t="shared" si="255"/>
        <v>0</v>
      </c>
      <c r="AL319" s="169">
        <f t="shared" si="255"/>
        <v>0</v>
      </c>
      <c r="AM319" s="169">
        <f t="shared" si="255"/>
        <v>0</v>
      </c>
      <c r="AN319" s="169">
        <f t="shared" si="256"/>
        <v>0</v>
      </c>
      <c r="AO319" s="169">
        <f t="shared" si="256"/>
        <v>0</v>
      </c>
      <c r="AP319" s="169">
        <f t="shared" si="256"/>
        <v>0</v>
      </c>
      <c r="AQ319" s="169">
        <f t="shared" si="256"/>
        <v>0</v>
      </c>
      <c r="AR319" s="169">
        <f t="shared" si="256"/>
        <v>0</v>
      </c>
      <c r="AS319" s="169">
        <f t="shared" si="256"/>
        <v>0</v>
      </c>
      <c r="AT319" s="169">
        <f t="shared" si="256"/>
        <v>0</v>
      </c>
      <c r="AU319" s="169">
        <f t="shared" si="256"/>
        <v>0</v>
      </c>
      <c r="AV319" s="169">
        <f t="shared" si="256"/>
        <v>0</v>
      </c>
      <c r="AW319" s="169">
        <f t="shared" si="256"/>
        <v>0</v>
      </c>
      <c r="AX319" s="169">
        <f t="shared" si="257"/>
        <v>0</v>
      </c>
      <c r="AY319" s="169">
        <f t="shared" si="257"/>
        <v>0</v>
      </c>
      <c r="AZ319" s="169">
        <f t="shared" si="257"/>
        <v>0</v>
      </c>
      <c r="BA319" s="169">
        <f t="shared" si="257"/>
        <v>0</v>
      </c>
      <c r="BB319" s="169">
        <f t="shared" si="257"/>
        <v>0</v>
      </c>
      <c r="BC319" s="169">
        <f t="shared" si="257"/>
        <v>0</v>
      </c>
      <c r="BD319" s="169">
        <f t="shared" si="257"/>
        <v>0</v>
      </c>
      <c r="BE319" s="169">
        <f t="shared" si="257"/>
        <v>0</v>
      </c>
      <c r="BF319" s="169">
        <f t="shared" si="257"/>
        <v>0</v>
      </c>
      <c r="BG319" s="169">
        <f t="shared" si="257"/>
        <v>0</v>
      </c>
      <c r="BH319" s="169">
        <f t="shared" si="258"/>
        <v>0</v>
      </c>
      <c r="BI319" s="169">
        <f t="shared" si="258"/>
        <v>0</v>
      </c>
      <c r="BJ319" s="169">
        <f t="shared" si="258"/>
        <v>0</v>
      </c>
      <c r="BK319" s="169">
        <f t="shared" si="258"/>
        <v>0</v>
      </c>
      <c r="BL319" s="169">
        <f t="shared" si="258"/>
        <v>0</v>
      </c>
      <c r="BM319" s="169">
        <f t="shared" si="258"/>
        <v>0</v>
      </c>
      <c r="BN319" s="169">
        <f t="shared" si="258"/>
        <v>0</v>
      </c>
      <c r="BO319" s="169">
        <f t="shared" si="258"/>
        <v>0</v>
      </c>
      <c r="BP319" s="169">
        <f t="shared" si="258"/>
        <v>0</v>
      </c>
      <c r="BQ319" s="169">
        <f t="shared" si="258"/>
        <v>0</v>
      </c>
      <c r="BR319" s="169">
        <f t="shared" si="259"/>
        <v>0</v>
      </c>
      <c r="BS319" s="169">
        <f t="shared" si="259"/>
        <v>0</v>
      </c>
      <c r="BT319" s="169">
        <f t="shared" si="259"/>
        <v>0</v>
      </c>
      <c r="BU319" s="169">
        <f t="shared" si="259"/>
        <v>0</v>
      </c>
      <c r="BV319" s="169">
        <f t="shared" si="259"/>
        <v>0</v>
      </c>
      <c r="BW319" s="169">
        <f t="shared" si="259"/>
        <v>0</v>
      </c>
      <c r="BX319" s="169">
        <f t="shared" si="259"/>
        <v>0</v>
      </c>
      <c r="BY319" s="169">
        <f t="shared" si="259"/>
        <v>0</v>
      </c>
      <c r="BZ319" s="169">
        <f t="shared" si="259"/>
        <v>0</v>
      </c>
      <c r="CA319" s="169">
        <f t="shared" si="259"/>
        <v>0</v>
      </c>
      <c r="CB319" s="169">
        <f t="shared" si="260"/>
        <v>0</v>
      </c>
      <c r="CC319" s="169">
        <f t="shared" si="260"/>
        <v>0</v>
      </c>
      <c r="CD319" s="169">
        <f t="shared" si="260"/>
        <v>0</v>
      </c>
      <c r="CE319" s="169">
        <f t="shared" si="260"/>
        <v>0</v>
      </c>
      <c r="CF319" s="169">
        <f t="shared" si="260"/>
        <v>0</v>
      </c>
      <c r="CG319" s="169">
        <f t="shared" si="260"/>
        <v>0</v>
      </c>
      <c r="CH319" s="169">
        <f t="shared" si="260"/>
        <v>0</v>
      </c>
    </row>
    <row r="320" spans="3:86" s="36" customFormat="1" ht="5.85" customHeight="1" outlineLevel="1" x14ac:dyDescent="0.2"/>
    <row r="321" spans="6:86" s="36" customFormat="1" outlineLevel="1" x14ac:dyDescent="0.2">
      <c r="F321" s="209" t="str">
        <f>"Total "&amp;B223&amp;" Accelerated Depreciation"</f>
        <v>Total IT &amp; Other Accelerated Depreciation</v>
      </c>
      <c r="G321" s="209"/>
      <c r="H321" s="209"/>
      <c r="I321" s="209"/>
      <c r="J321" s="73">
        <f t="shared" ref="J321:AO321" si="261">SUM(J241:J319)</f>
        <v>2.7011915957428867</v>
      </c>
      <c r="K321" s="73">
        <f t="shared" si="261"/>
        <v>6.2440233026076495</v>
      </c>
      <c r="L321" s="73">
        <f t="shared" si="261"/>
        <v>10.267238969725231</v>
      </c>
      <c r="M321" s="73">
        <f t="shared" si="261"/>
        <v>14.610710610344672</v>
      </c>
      <c r="N321" s="73">
        <f t="shared" si="261"/>
        <v>14.251390820834406</v>
      </c>
      <c r="O321" s="73">
        <f t="shared" si="261"/>
        <v>16.052830671782459</v>
      </c>
      <c r="P321" s="73">
        <f t="shared" si="261"/>
        <v>15.765617296610799</v>
      </c>
      <c r="Q321" s="73">
        <f t="shared" si="261"/>
        <v>14.998019961186314</v>
      </c>
      <c r="R321" s="73">
        <f t="shared" si="261"/>
        <v>13.747385735675291</v>
      </c>
      <c r="S321" s="73">
        <f t="shared" si="261"/>
        <v>14.335570427966415</v>
      </c>
      <c r="T321" s="73">
        <f t="shared" si="261"/>
        <v>15.30140615895731</v>
      </c>
      <c r="U321" s="73">
        <f t="shared" si="261"/>
        <v>14.650282492618693</v>
      </c>
      <c r="V321" s="73">
        <f t="shared" si="261"/>
        <v>13.836377909695432</v>
      </c>
      <c r="W321" s="73">
        <f t="shared" si="261"/>
        <v>13.022473326772168</v>
      </c>
      <c r="X321" s="73">
        <f t="shared" si="261"/>
        <v>12.208568743848907</v>
      </c>
      <c r="Y321" s="73">
        <f t="shared" si="261"/>
        <v>11.394664160925645</v>
      </c>
      <c r="Z321" s="73">
        <f t="shared" si="261"/>
        <v>10.580759578002382</v>
      </c>
      <c r="AA321" s="73">
        <f t="shared" si="261"/>
        <v>9.7668549950791199</v>
      </c>
      <c r="AB321" s="73">
        <f t="shared" si="261"/>
        <v>8.9529504121558574</v>
      </c>
      <c r="AC321" s="73">
        <f t="shared" si="261"/>
        <v>8.1390458292325949</v>
      </c>
      <c r="AD321" s="73">
        <f t="shared" si="261"/>
        <v>7.3251412463093342</v>
      </c>
      <c r="AE321" s="73">
        <f t="shared" si="261"/>
        <v>6.5112366633860725</v>
      </c>
      <c r="AF321" s="73">
        <f t="shared" si="261"/>
        <v>5.6973320804628109</v>
      </c>
      <c r="AG321" s="73">
        <f t="shared" si="261"/>
        <v>4.8834274975395493</v>
      </c>
      <c r="AH321" s="73">
        <f t="shared" si="261"/>
        <v>4.0695229146162877</v>
      </c>
      <c r="AI321" s="73">
        <f t="shared" si="261"/>
        <v>3.2556183316930269</v>
      </c>
      <c r="AJ321" s="73">
        <f t="shared" si="261"/>
        <v>2.4417137487697658</v>
      </c>
      <c r="AK321" s="73">
        <f t="shared" si="261"/>
        <v>1.6278091658465055</v>
      </c>
      <c r="AL321" s="73">
        <f t="shared" si="261"/>
        <v>0.97668549950790018</v>
      </c>
      <c r="AM321" s="73">
        <f t="shared" si="261"/>
        <v>0.48834274975394898</v>
      </c>
      <c r="AN321" s="73">
        <f t="shared" si="261"/>
        <v>0.16278091658464913</v>
      </c>
      <c r="AO321" s="73">
        <f t="shared" si="261"/>
        <v>0</v>
      </c>
      <c r="AP321" s="73">
        <f t="shared" ref="AP321:BU321" si="262">SUM(AP241:AP319)</f>
        <v>0</v>
      </c>
      <c r="AQ321" s="73">
        <f t="shared" si="262"/>
        <v>0</v>
      </c>
      <c r="AR321" s="73">
        <f t="shared" si="262"/>
        <v>0</v>
      </c>
      <c r="AS321" s="73">
        <f t="shared" si="262"/>
        <v>0</v>
      </c>
      <c r="AT321" s="73">
        <f t="shared" si="262"/>
        <v>0</v>
      </c>
      <c r="AU321" s="73">
        <f t="shared" si="262"/>
        <v>0</v>
      </c>
      <c r="AV321" s="73">
        <f t="shared" si="262"/>
        <v>0</v>
      </c>
      <c r="AW321" s="73">
        <f t="shared" si="262"/>
        <v>0</v>
      </c>
      <c r="AX321" s="73">
        <f t="shared" si="262"/>
        <v>0</v>
      </c>
      <c r="AY321" s="73">
        <f t="shared" si="262"/>
        <v>0</v>
      </c>
      <c r="AZ321" s="73">
        <f t="shared" si="262"/>
        <v>0</v>
      </c>
      <c r="BA321" s="73">
        <f t="shared" si="262"/>
        <v>0</v>
      </c>
      <c r="BB321" s="73">
        <f t="shared" si="262"/>
        <v>0</v>
      </c>
      <c r="BC321" s="73">
        <f t="shared" si="262"/>
        <v>0</v>
      </c>
      <c r="BD321" s="73">
        <f t="shared" si="262"/>
        <v>0</v>
      </c>
      <c r="BE321" s="73">
        <f t="shared" si="262"/>
        <v>0</v>
      </c>
      <c r="BF321" s="73">
        <f t="shared" si="262"/>
        <v>0</v>
      </c>
      <c r="BG321" s="73">
        <f t="shared" si="262"/>
        <v>0</v>
      </c>
      <c r="BH321" s="73">
        <f t="shared" si="262"/>
        <v>0</v>
      </c>
      <c r="BI321" s="73">
        <f t="shared" si="262"/>
        <v>0</v>
      </c>
      <c r="BJ321" s="73">
        <f t="shared" si="262"/>
        <v>0</v>
      </c>
      <c r="BK321" s="73">
        <f t="shared" si="262"/>
        <v>0</v>
      </c>
      <c r="BL321" s="73">
        <f t="shared" si="262"/>
        <v>0</v>
      </c>
      <c r="BM321" s="73">
        <f t="shared" si="262"/>
        <v>0</v>
      </c>
      <c r="BN321" s="73">
        <f t="shared" si="262"/>
        <v>0</v>
      </c>
      <c r="BO321" s="73">
        <f t="shared" si="262"/>
        <v>0</v>
      </c>
      <c r="BP321" s="73">
        <f t="shared" si="262"/>
        <v>0</v>
      </c>
      <c r="BQ321" s="73">
        <f t="shared" si="262"/>
        <v>0</v>
      </c>
      <c r="BR321" s="73">
        <f t="shared" si="262"/>
        <v>0</v>
      </c>
      <c r="BS321" s="73">
        <f t="shared" si="262"/>
        <v>0</v>
      </c>
      <c r="BT321" s="73">
        <f t="shared" si="262"/>
        <v>0</v>
      </c>
      <c r="BU321" s="73">
        <f t="shared" si="262"/>
        <v>0</v>
      </c>
      <c r="BV321" s="73">
        <f t="shared" ref="BV321:CH321" si="263">SUM(BV241:BV319)</f>
        <v>0</v>
      </c>
      <c r="BW321" s="73">
        <f t="shared" si="263"/>
        <v>0</v>
      </c>
      <c r="BX321" s="73">
        <f t="shared" si="263"/>
        <v>0</v>
      </c>
      <c r="BY321" s="73">
        <f t="shared" si="263"/>
        <v>0</v>
      </c>
      <c r="BZ321" s="73">
        <f t="shared" si="263"/>
        <v>0</v>
      </c>
      <c r="CA321" s="73">
        <f t="shared" si="263"/>
        <v>0</v>
      </c>
      <c r="CB321" s="73">
        <f t="shared" si="263"/>
        <v>0</v>
      </c>
      <c r="CC321" s="73">
        <f t="shared" si="263"/>
        <v>0</v>
      </c>
      <c r="CD321" s="73">
        <f t="shared" si="263"/>
        <v>0</v>
      </c>
      <c r="CE321" s="73">
        <f t="shared" si="263"/>
        <v>0</v>
      </c>
      <c r="CF321" s="73">
        <f t="shared" si="263"/>
        <v>0</v>
      </c>
      <c r="CG321" s="73">
        <f t="shared" si="263"/>
        <v>0</v>
      </c>
      <c r="CH321" s="73">
        <f t="shared" si="263"/>
        <v>0</v>
      </c>
    </row>
    <row r="322" spans="6:86" s="36" customFormat="1" outlineLevel="1" x14ac:dyDescent="0.2"/>
    <row r="323" spans="6:86" s="36" customFormat="1" outlineLevel="1" x14ac:dyDescent="0.2"/>
  </sheetData>
  <sheetProtection formatColumns="0" formatRows="0"/>
  <mergeCells count="6">
    <mergeCell ref="F18:I18"/>
    <mergeCell ref="F122:I122"/>
    <mergeCell ref="F113:I113"/>
    <mergeCell ref="F217:I217"/>
    <mergeCell ref="F321:I321"/>
    <mergeCell ref="F226:I226"/>
  </mergeCells>
  <hyperlinks>
    <hyperlink ref="A1" location="HL_Home" tooltip="Go to Table of Contents" display="HL_Home" xr:uid="{E8021648-B81B-4DA8-8F7D-F140BE09D837}"/>
    <hyperlink ref="A2" location="HL_Err_Chk" tooltip="Go to Error Checks" display="HL_Err_Chk" xr:uid="{02512DB7-404D-456E-BECA-8F3B2997243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1C01-F13E-4B96-9E47-554197F6C641}">
  <sheetPr>
    <pageSetUpPr autoPageBreaks="0"/>
  </sheetPr>
  <dimension ref="A1:CH56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L25" sqref="L25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166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131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E15" s="43" t="s">
        <v>173</v>
      </c>
    </row>
    <row r="16" spans="1:86" s="36" customFormat="1" outlineLevel="1" x14ac:dyDescent="0.2">
      <c r="F16" s="91" t="s">
        <v>75</v>
      </c>
      <c r="J16" s="56">
        <f t="shared" ref="J16:AO16" si="18">I19</f>
        <v>1730.3566237966645</v>
      </c>
      <c r="K16" s="56">
        <f t="shared" si="18"/>
        <v>1750.0215745907049</v>
      </c>
      <c r="L16" s="56">
        <f t="shared" si="18"/>
        <v>1762.5445253847454</v>
      </c>
      <c r="M16" s="56">
        <f t="shared" si="18"/>
        <v>1762.6394761787858</v>
      </c>
      <c r="N16" s="56">
        <f t="shared" si="18"/>
        <v>1755.4284269728262</v>
      </c>
      <c r="O16" s="56">
        <f t="shared" si="18"/>
        <v>1735.4353777668666</v>
      </c>
      <c r="P16" s="56">
        <f t="shared" si="18"/>
        <v>1697.9688122447944</v>
      </c>
      <c r="Q16" s="56">
        <f t="shared" si="18"/>
        <v>1660.0456318296685</v>
      </c>
      <c r="R16" s="56">
        <f t="shared" si="18"/>
        <v>1621.0415386245227</v>
      </c>
      <c r="S16" s="56">
        <f t="shared" si="18"/>
        <v>1581.016662598505</v>
      </c>
      <c r="T16" s="56">
        <f t="shared" si="18"/>
        <v>1539.9180649301884</v>
      </c>
      <c r="U16" s="56">
        <f t="shared" si="18"/>
        <v>1497.7299357233151</v>
      </c>
      <c r="V16" s="56">
        <f t="shared" si="18"/>
        <v>1454.5055834414864</v>
      </c>
      <c r="W16" s="56">
        <f t="shared" si="18"/>
        <v>1410.2461429328175</v>
      </c>
      <c r="X16" s="56">
        <f t="shared" si="18"/>
        <v>1364.9498833901253</v>
      </c>
      <c r="Y16" s="56">
        <f t="shared" si="18"/>
        <v>1318.5375144226084</v>
      </c>
      <c r="Z16" s="56">
        <f t="shared" si="18"/>
        <v>1270.6076709026745</v>
      </c>
      <c r="AA16" s="56">
        <f t="shared" si="18"/>
        <v>1221.1302146575742</v>
      </c>
      <c r="AB16" s="56">
        <f t="shared" si="18"/>
        <v>1170.5339795886998</v>
      </c>
      <c r="AC16" s="56">
        <f t="shared" si="18"/>
        <v>1118.9329201473245</v>
      </c>
      <c r="AD16" s="56">
        <f t="shared" si="18"/>
        <v>1066.3082361881841</v>
      </c>
      <c r="AE16" s="56">
        <f t="shared" si="18"/>
        <v>1012.6480425168426</v>
      </c>
      <c r="AF16" s="56">
        <f t="shared" si="18"/>
        <v>957.94724429598386</v>
      </c>
      <c r="AG16" s="56">
        <f t="shared" si="18"/>
        <v>902.05634257999748</v>
      </c>
      <c r="AH16" s="56">
        <f t="shared" si="18"/>
        <v>845.0799161435832</v>
      </c>
      <c r="AI16" s="56">
        <f t="shared" si="18"/>
        <v>787.07881136971412</v>
      </c>
      <c r="AJ16" s="56">
        <f t="shared" si="18"/>
        <v>728.1332801114811</v>
      </c>
      <c r="AK16" s="56">
        <f t="shared" si="18"/>
        <v>668.26314627329293</v>
      </c>
      <c r="AL16" s="56">
        <f t="shared" si="18"/>
        <v>608.08378165825991</v>
      </c>
      <c r="AM16" s="56">
        <f t="shared" si="18"/>
        <v>547.90667053794016</v>
      </c>
      <c r="AN16" s="56">
        <f t="shared" si="18"/>
        <v>487.54034353060695</v>
      </c>
      <c r="AO16" s="56">
        <f t="shared" si="18"/>
        <v>427.13976406136049</v>
      </c>
      <c r="AP16" s="56">
        <f t="shared" ref="AP16:BU16" si="19">AO19</f>
        <v>366.71823250859637</v>
      </c>
      <c r="AQ16" s="56">
        <f t="shared" si="19"/>
        <v>306.27163727993002</v>
      </c>
      <c r="AR16" s="56">
        <f t="shared" si="19"/>
        <v>298.22786344307508</v>
      </c>
      <c r="AS16" s="56">
        <f t="shared" si="19"/>
        <v>290.95312393222883</v>
      </c>
      <c r="AT16" s="56">
        <f t="shared" si="19"/>
        <v>283.59111733645017</v>
      </c>
      <c r="AU16" s="56">
        <f t="shared" si="19"/>
        <v>276.1121903530867</v>
      </c>
      <c r="AV16" s="56">
        <f t="shared" si="19"/>
        <v>268.5262170335468</v>
      </c>
      <c r="AW16" s="56">
        <f t="shared" si="19"/>
        <v>260.81952321830903</v>
      </c>
      <c r="AX16" s="56">
        <f t="shared" si="19"/>
        <v>253.00207640406333</v>
      </c>
      <c r="AY16" s="56">
        <f t="shared" si="19"/>
        <v>245.06808298335864</v>
      </c>
      <c r="AZ16" s="56">
        <f t="shared" si="19"/>
        <v>237.02744815603057</v>
      </c>
      <c r="BA16" s="56">
        <f t="shared" si="19"/>
        <v>228.85718438283814</v>
      </c>
      <c r="BB16" s="56">
        <f t="shared" si="19"/>
        <v>220.57370688489243</v>
      </c>
      <c r="BC16" s="56">
        <f t="shared" si="19"/>
        <v>212.17754518545507</v>
      </c>
      <c r="BD16" s="56">
        <f t="shared" si="19"/>
        <v>203.67078622914556</v>
      </c>
      <c r="BE16" s="56">
        <f t="shared" si="19"/>
        <v>195.04146901993602</v>
      </c>
      <c r="BF16" s="56">
        <f t="shared" si="19"/>
        <v>186.30124306958271</v>
      </c>
      <c r="BG16" s="56">
        <f t="shared" si="19"/>
        <v>177.44596563727396</v>
      </c>
      <c r="BH16" s="56">
        <f t="shared" si="19"/>
        <v>168.48716164105738</v>
      </c>
      <c r="BI16" s="56">
        <f t="shared" si="19"/>
        <v>159.40654695419255</v>
      </c>
      <c r="BJ16" s="56">
        <f t="shared" si="19"/>
        <v>151.66091707957844</v>
      </c>
      <c r="BK16" s="56">
        <f t="shared" si="19"/>
        <v>145.14611492019631</v>
      </c>
      <c r="BL16" s="56">
        <f t="shared" si="19"/>
        <v>139.64823906710669</v>
      </c>
      <c r="BM16" s="56">
        <f t="shared" si="19"/>
        <v>135.02631362750961</v>
      </c>
      <c r="BN16" s="56">
        <f t="shared" si="19"/>
        <v>131.05106666167077</v>
      </c>
      <c r="BO16" s="56">
        <f t="shared" si="19"/>
        <v>127.38209193896262</v>
      </c>
      <c r="BP16" s="56">
        <f t="shared" si="19"/>
        <v>124.03300132205226</v>
      </c>
      <c r="BQ16" s="56">
        <f t="shared" si="19"/>
        <v>120.97503130793726</v>
      </c>
      <c r="BR16" s="56">
        <f t="shared" si="19"/>
        <v>118.20869791514167</v>
      </c>
      <c r="BS16" s="56">
        <f t="shared" si="19"/>
        <v>115.71894294861166</v>
      </c>
      <c r="BT16" s="56">
        <f t="shared" si="19"/>
        <v>113.4994920697513</v>
      </c>
      <c r="BU16" s="56">
        <f t="shared" si="19"/>
        <v>111.52289000949871</v>
      </c>
      <c r="BV16" s="56">
        <f t="shared" ref="BV16:CH16" si="20">BU19</f>
        <v>109.78040170351268</v>
      </c>
      <c r="BW16" s="56">
        <f t="shared" si="20"/>
        <v>108.25665747246778</v>
      </c>
      <c r="BX16" s="56">
        <f t="shared" si="20"/>
        <v>106.94223698662537</v>
      </c>
      <c r="BY16" s="56">
        <f t="shared" si="20"/>
        <v>105.79277138097797</v>
      </c>
      <c r="BZ16" s="56">
        <f t="shared" si="20"/>
        <v>104.80214205906543</v>
      </c>
      <c r="CA16" s="56">
        <f t="shared" si="20"/>
        <v>103.94077565877927</v>
      </c>
      <c r="CB16" s="56">
        <f t="shared" si="20"/>
        <v>103.20931279235218</v>
      </c>
      <c r="CC16" s="56">
        <f t="shared" si="20"/>
        <v>102.57624889519202</v>
      </c>
      <c r="CD16" s="56">
        <f t="shared" si="20"/>
        <v>102.02540442886732</v>
      </c>
      <c r="CE16" s="56">
        <f t="shared" si="20"/>
        <v>101.54327861968203</v>
      </c>
      <c r="CF16" s="56">
        <f t="shared" si="20"/>
        <v>101.11764777945345</v>
      </c>
      <c r="CG16" s="56">
        <f t="shared" si="20"/>
        <v>100.7128957512049</v>
      </c>
      <c r="CH16" s="56">
        <f t="shared" si="20"/>
        <v>100.32418102398961</v>
      </c>
    </row>
    <row r="17" spans="2:86" s="36" customFormat="1" outlineLevel="1" x14ac:dyDescent="0.2">
      <c r="F17" s="91" t="s">
        <v>134</v>
      </c>
      <c r="J17" s="56">
        <f>Base_Dep!J19</f>
        <v>72.099999999999994</v>
      </c>
      <c r="K17" s="56">
        <f>Base_Dep!K19</f>
        <v>66.400000000000006</v>
      </c>
      <c r="L17" s="56">
        <f>Base_Dep!L19</f>
        <v>55.3</v>
      </c>
      <c r="M17" s="56">
        <f>Base_Dep!M19</f>
        <v>49.1</v>
      </c>
      <c r="N17" s="56">
        <f>Base_Dep!N19</f>
        <v>37.299999999999997</v>
      </c>
      <c r="O17" s="56">
        <f>Base_Dep!O19</f>
        <v>20.572483683887459</v>
      </c>
      <c r="P17" s="56">
        <f>Base_Dep!P19</f>
        <v>20.527318464511495</v>
      </c>
      <c r="Q17" s="56">
        <f>Base_Dep!Q19</f>
        <v>19.85695204378165</v>
      </c>
      <c r="R17" s="56">
        <f>Base_Dep!R19</f>
        <v>19.233308263785563</v>
      </c>
      <c r="S17" s="56">
        <f>Base_Dep!S19</f>
        <v>18.544252786762211</v>
      </c>
      <c r="T17" s="56">
        <f>Base_Dep!T19</f>
        <v>17.82560630394082</v>
      </c>
      <c r="U17" s="56">
        <f>Base_Dep!U19</f>
        <v>17.145895355064223</v>
      </c>
      <c r="V17" s="56">
        <f>Base_Dep!V19</f>
        <v>16.453725035325295</v>
      </c>
      <c r="W17" s="56">
        <f>Base_Dep!W19</f>
        <v>15.745980502008443</v>
      </c>
      <c r="X17" s="56">
        <f>Base_Dep!X19</f>
        <v>14.944790687224078</v>
      </c>
      <c r="Y17" s="56">
        <f>Base_Dep!Y19</f>
        <v>13.726211948551489</v>
      </c>
      <c r="Z17" s="56">
        <f>Base_Dep!Z19</f>
        <v>12.453123462356185</v>
      </c>
      <c r="AA17" s="56">
        <f>Base_Dep!AA19</f>
        <v>11.583407107828979</v>
      </c>
      <c r="AB17" s="56">
        <f>Base_Dep!AB19</f>
        <v>10.810250877484869</v>
      </c>
      <c r="AC17" s="56">
        <f>Base_Dep!AC19</f>
        <v>10.002831377269338</v>
      </c>
      <c r="AD17" s="56">
        <f>Base_Dep!AD19</f>
        <v>9.1673782926135541</v>
      </c>
      <c r="AE17" s="56">
        <f>Base_Dep!AE19</f>
        <v>8.3101213089486841</v>
      </c>
      <c r="AF17" s="56">
        <f>Base_Dep!AF19</f>
        <v>7.2862202400000813</v>
      </c>
      <c r="AG17" s="56">
        <f>Base_Dep!AG19</f>
        <v>6.346419924372241</v>
      </c>
      <c r="AH17" s="56">
        <f>Base_Dep!AH19</f>
        <v>5.4486699854047842</v>
      </c>
      <c r="AI17" s="56">
        <f>Base_Dep!AI19</f>
        <v>4.6132169007489994</v>
      </c>
      <c r="AJ17" s="56">
        <f>Base_Dep!AJ19</f>
        <v>3.7808786588087986</v>
      </c>
      <c r="AK17" s="56">
        <f>Base_Dep!AK19</f>
        <v>3.5472654551400153</v>
      </c>
      <c r="AL17" s="56">
        <f>Base_Dep!AL19</f>
        <v>3.6204642589562335</v>
      </c>
      <c r="AM17" s="56">
        <f>Base_Dep!AM19</f>
        <v>3.5036576571218423</v>
      </c>
      <c r="AN17" s="56">
        <f>Base_Dep!AN19</f>
        <v>3.5394783483510555</v>
      </c>
      <c r="AO17" s="56">
        <f>Base_Dep!AO19</f>
        <v>3.5893158318003966</v>
      </c>
      <c r="AP17" s="56">
        <f>Base_Dep!AP19</f>
        <v>3.6360384725341528</v>
      </c>
      <c r="AQ17" s="56">
        <f>Base_Dep!AQ19</f>
        <v>3.6765314278367422</v>
      </c>
      <c r="AR17" s="56">
        <f>Base_Dep!AR19</f>
        <v>4.5190963824021546</v>
      </c>
      <c r="AS17" s="56">
        <f>Base_Dep!AS19</f>
        <v>4.5222112251177382</v>
      </c>
      <c r="AT17" s="56">
        <f>Base_Dep!AT19</f>
        <v>4.4957350620352763</v>
      </c>
      <c r="AU17" s="56">
        <f>Base_Dep!AU19</f>
        <v>4.4786034270995652</v>
      </c>
      <c r="AV17" s="56">
        <f>Base_Dep!AV19</f>
        <v>4.4474549999437274</v>
      </c>
      <c r="AW17" s="56">
        <f>Base_Dep!AW19</f>
        <v>4.4256511009346413</v>
      </c>
      <c r="AX17" s="56">
        <f>Base_Dep!AX19</f>
        <v>4.3976175164943871</v>
      </c>
      <c r="AY17" s="56">
        <f>Base_Dep!AY19</f>
        <v>4.3789284602008847</v>
      </c>
      <c r="AZ17" s="56">
        <f>Base_Dep!AZ19</f>
        <v>4.3368780835405039</v>
      </c>
      <c r="BA17" s="56">
        <f>Base_Dep!BA19</f>
        <v>4.310401920458041</v>
      </c>
      <c r="BB17" s="56">
        <f>Base_Dep!BB19</f>
        <v>4.28392575737558</v>
      </c>
      <c r="BC17" s="56">
        <f>Base_Dep!BC19</f>
        <v>4.2590070156509094</v>
      </c>
      <c r="BD17" s="56">
        <f>Base_Dep!BD19</f>
        <v>4.2216289030639036</v>
      </c>
      <c r="BE17" s="56">
        <f>Base_Dep!BE19</f>
        <v>4.1951527399814408</v>
      </c>
      <c r="BF17" s="56">
        <f>Base_Dep!BF19</f>
        <v>4.164004312825603</v>
      </c>
      <c r="BG17" s="56">
        <f>Base_Dep!BG19</f>
        <v>4.1437578351743092</v>
      </c>
      <c r="BH17" s="56">
        <f>Base_Dep!BH19</f>
        <v>4.104822301229512</v>
      </c>
      <c r="BI17" s="56">
        <f>Base_Dep!BI19</f>
        <v>4.0799035595048414</v>
      </c>
      <c r="BJ17" s="56">
        <f>Base_Dep!BJ19</f>
        <v>4.0643293459269225</v>
      </c>
      <c r="BK17" s="56">
        <f>Base_Dep!BK19</f>
        <v>4.0565422391379631</v>
      </c>
      <c r="BL17" s="56">
        <f>Base_Dep!BL19</f>
        <v>4.0316234974132925</v>
      </c>
      <c r="BM17" s="56">
        <f>Base_Dep!BM19</f>
        <v>4.01293444111979</v>
      </c>
      <c r="BN17" s="56">
        <f>Base_Dep!BN19</f>
        <v>3.9880156993951199</v>
      </c>
      <c r="BO17" s="56">
        <f>Base_Dep!BO19</f>
        <v>3.9771137498905769</v>
      </c>
      <c r="BP17" s="56">
        <f>Base_Dep!BP19</f>
        <v>3.9506375868081145</v>
      </c>
      <c r="BQ17" s="56">
        <f>Base_Dep!BQ19</f>
        <v>3.9366207945879879</v>
      </c>
      <c r="BR17" s="56">
        <f>Base_Dep!BR19</f>
        <v>3.921046581010069</v>
      </c>
      <c r="BS17" s="56">
        <f>Base_Dep!BS19</f>
        <v>3.9132594742211095</v>
      </c>
      <c r="BT17" s="56">
        <f>Base_Dep!BT19</f>
        <v>3.891455575212023</v>
      </c>
      <c r="BU17" s="56">
        <f>Base_Dep!BU19</f>
        <v>3.8743239402763119</v>
      </c>
      <c r="BV17" s="56">
        <f>Base_Dep!BV19</f>
        <v>3.855634883982809</v>
      </c>
      <c r="BW17" s="56">
        <f>Base_Dep!BW19</f>
        <v>3.8431755131204746</v>
      </c>
      <c r="BX17" s="56">
        <f>Base_Dep!BX19</f>
        <v>3.8104696646068446</v>
      </c>
      <c r="BY17" s="56">
        <f>Base_Dep!BY19</f>
        <v>3.7964528723867179</v>
      </c>
      <c r="BZ17" s="56">
        <f>Base_Dep!BZ19</f>
        <v>3.7699767093042555</v>
      </c>
      <c r="CA17" s="56">
        <f>Base_Dep!CA19</f>
        <v>3.7590747597997121</v>
      </c>
      <c r="CB17" s="56">
        <f>Base_Dep!CB19</f>
        <v>3.7325985967172497</v>
      </c>
      <c r="CC17" s="56">
        <f>Base_Dep!CC19</f>
        <v>3.7061224336347878</v>
      </c>
      <c r="CD17" s="56">
        <f>Base_Dep!CD19</f>
        <v>3.6827611132679099</v>
      </c>
      <c r="CE17" s="56">
        <f>Base_Dep!CE19</f>
        <v>3.6671868996899906</v>
      </c>
      <c r="CF17" s="56">
        <f>Base_Dep!CF19</f>
        <v>3.634481051176361</v>
      </c>
      <c r="CG17" s="56">
        <f>Base_Dep!CG19</f>
        <v>3.6142345735250667</v>
      </c>
      <c r="CH17" s="56">
        <f>Base_Dep!CH19</f>
        <v>3.5846435677270208</v>
      </c>
    </row>
    <row r="18" spans="2:86" s="36" customFormat="1" outlineLevel="1" x14ac:dyDescent="0.2">
      <c r="F18" s="91" t="s">
        <v>93</v>
      </c>
      <c r="J18" s="56">
        <f>-Base_Dep!J103</f>
        <v>-52.43504920595953</v>
      </c>
      <c r="K18" s="56">
        <f>-Base_Dep!K103</f>
        <v>-53.87704920595953</v>
      </c>
      <c r="L18" s="56">
        <f>-Base_Dep!L103</f>
        <v>-55.205049205959533</v>
      </c>
      <c r="M18" s="56">
        <f>-Base_Dep!M103</f>
        <v>-56.311049205959534</v>
      </c>
      <c r="N18" s="56">
        <f>-Base_Dep!N103</f>
        <v>-57.293049205959534</v>
      </c>
      <c r="O18" s="56">
        <f>-Base_Dep!O103</f>
        <v>-58.039049205959536</v>
      </c>
      <c r="P18" s="56">
        <f>-Base_Dep!P103</f>
        <v>-58.450498879637287</v>
      </c>
      <c r="Q18" s="56">
        <f>-Base_Dep!Q103</f>
        <v>-58.861045248927518</v>
      </c>
      <c r="R18" s="56">
        <f>-Base_Dep!R103</f>
        <v>-59.258184289803154</v>
      </c>
      <c r="S18" s="56">
        <f>-Base_Dep!S103</f>
        <v>-59.642850455078865</v>
      </c>
      <c r="T18" s="56">
        <f>-Base_Dep!T103</f>
        <v>-60.013735510814108</v>
      </c>
      <c r="U18" s="56">
        <f>-Base_Dep!U103</f>
        <v>-60.370247636892927</v>
      </c>
      <c r="V18" s="56">
        <f>-Base_Dep!V103</f>
        <v>-60.713165543994208</v>
      </c>
      <c r="W18" s="56">
        <f>-Base_Dep!W103</f>
        <v>-61.042240044700712</v>
      </c>
      <c r="X18" s="56">
        <f>-Base_Dep!X103</f>
        <v>-61.357159654740883</v>
      </c>
      <c r="Y18" s="56">
        <f>-Base_Dep!Y103</f>
        <v>-61.656055468485363</v>
      </c>
      <c r="Z18" s="56">
        <f>-Base_Dep!Z103</f>
        <v>-61.930579707456396</v>
      </c>
      <c r="AA18" s="56">
        <f>-Base_Dep!AA103</f>
        <v>-62.179642176703517</v>
      </c>
      <c r="AB18" s="56">
        <f>-Base_Dep!AB103</f>
        <v>-62.411310318860096</v>
      </c>
      <c r="AC18" s="56">
        <f>-Base_Dep!AC103</f>
        <v>-62.627515336409793</v>
      </c>
      <c r="AD18" s="56">
        <f>-Base_Dep!AD103</f>
        <v>-62.82757196395518</v>
      </c>
      <c r="AE18" s="56">
        <f>-Base_Dep!AE103</f>
        <v>-63.010919529807452</v>
      </c>
      <c r="AF18" s="56">
        <f>-Base_Dep!AF103</f>
        <v>-63.177121955986429</v>
      </c>
      <c r="AG18" s="56">
        <f>-Base_Dep!AG103</f>
        <v>-63.322846360786428</v>
      </c>
      <c r="AH18" s="56">
        <f>-Base_Dep!AH103</f>
        <v>-63.449774759273872</v>
      </c>
      <c r="AI18" s="56">
        <f>-Base_Dep!AI103</f>
        <v>-63.55874815898197</v>
      </c>
      <c r="AJ18" s="56">
        <f>-Base_Dep!AJ103</f>
        <v>-63.651012496996948</v>
      </c>
      <c r="AK18" s="56">
        <f>-Base_Dep!AK103</f>
        <v>-63.726630070173123</v>
      </c>
      <c r="AL18" s="56">
        <f>-Base_Dep!AL103</f>
        <v>-63.797575379275926</v>
      </c>
      <c r="AM18" s="56">
        <f>-Base_Dep!AM103</f>
        <v>-63.869984664455053</v>
      </c>
      <c r="AN18" s="56">
        <f>-Base_Dep!AN103</f>
        <v>-63.940057817597491</v>
      </c>
      <c r="AO18" s="56">
        <f>-Base_Dep!AO103</f>
        <v>-64.010847384564514</v>
      </c>
      <c r="AP18" s="56">
        <f>-Base_Dep!AP103</f>
        <v>-64.082633701200521</v>
      </c>
      <c r="AQ18" s="56">
        <f>-Base_Dep!AQ103</f>
        <v>-11.720305264691653</v>
      </c>
      <c r="AR18" s="56">
        <f>-Base_Dep!AR103</f>
        <v>-11.793835893248389</v>
      </c>
      <c r="AS18" s="56">
        <f>-Base_Dep!AS103</f>
        <v>-11.884217820896431</v>
      </c>
      <c r="AT18" s="56">
        <f>-Base_Dep!AT103</f>
        <v>-11.974662045398786</v>
      </c>
      <c r="AU18" s="56">
        <f>-Base_Dep!AU103</f>
        <v>-12.06457674663949</v>
      </c>
      <c r="AV18" s="56">
        <f>-Base_Dep!AV103</f>
        <v>-12.154148815181482</v>
      </c>
      <c r="AW18" s="56">
        <f>-Base_Dep!AW103</f>
        <v>-12.243097915180357</v>
      </c>
      <c r="AX18" s="56">
        <f>-Base_Dep!AX103</f>
        <v>-12.33161093719905</v>
      </c>
      <c r="AY18" s="56">
        <f>-Base_Dep!AY103</f>
        <v>-12.419563287528938</v>
      </c>
      <c r="AZ18" s="56">
        <f>-Base_Dep!AZ103</f>
        <v>-12.507141856732956</v>
      </c>
      <c r="BA18" s="56">
        <f>-Base_Dep!BA103</f>
        <v>-12.593879418403766</v>
      </c>
      <c r="BB18" s="56">
        <f>-Base_Dep!BB103</f>
        <v>-12.680087456812927</v>
      </c>
      <c r="BC18" s="56">
        <f>-Base_Dep!BC103</f>
        <v>-12.765765971960439</v>
      </c>
      <c r="BD18" s="56">
        <f>-Base_Dep!BD103</f>
        <v>-12.850946112273457</v>
      </c>
      <c r="BE18" s="56">
        <f>-Base_Dep!BE103</f>
        <v>-12.935378690334735</v>
      </c>
      <c r="BF18" s="56">
        <f>-Base_Dep!BF103</f>
        <v>-13.019281745134364</v>
      </c>
      <c r="BG18" s="56">
        <f>-Base_Dep!BG103</f>
        <v>-13.102561831390876</v>
      </c>
      <c r="BH18" s="56">
        <f>-Base_Dep!BH103</f>
        <v>-13.185436988094361</v>
      </c>
      <c r="BI18" s="56">
        <f>-Base_Dep!BI103</f>
        <v>-11.825533434118952</v>
      </c>
      <c r="BJ18" s="56">
        <f>-Base_Dep!BJ103</f>
        <v>-10.579131505309052</v>
      </c>
      <c r="BK18" s="56">
        <f>-Base_Dep!BK103</f>
        <v>-9.5544180922275928</v>
      </c>
      <c r="BL18" s="56">
        <f>-Base_Dep!BL103</f>
        <v>-8.6535489370103509</v>
      </c>
      <c r="BM18" s="56">
        <f>-Base_Dep!BM103</f>
        <v>-7.9881814069586179</v>
      </c>
      <c r="BN18" s="56">
        <f>-Base_Dep!BN103</f>
        <v>-7.6569904221032665</v>
      </c>
      <c r="BO18" s="56">
        <f>-Base_Dep!BO103</f>
        <v>-7.3262043668009387</v>
      </c>
      <c r="BP18" s="56">
        <f>-Base_Dep!BP103</f>
        <v>-7.0086076009231153</v>
      </c>
      <c r="BQ18" s="56">
        <f>-Base_Dep!BQ103</f>
        <v>-6.7029541873835665</v>
      </c>
      <c r="BR18" s="56">
        <f>-Base_Dep!BR103</f>
        <v>-6.4108015475400828</v>
      </c>
      <c r="BS18" s="56">
        <f>-Base_Dep!BS103</f>
        <v>-6.1327103530814693</v>
      </c>
      <c r="BT18" s="56">
        <f>-Base_Dep!BT103</f>
        <v>-5.8680576354646066</v>
      </c>
      <c r="BU18" s="56">
        <f>-Base_Dep!BU103</f>
        <v>-5.6168122462623415</v>
      </c>
      <c r="BV18" s="56">
        <f>-Base_Dep!BV103</f>
        <v>-5.3793791150276986</v>
      </c>
      <c r="BW18" s="56">
        <f>-Base_Dep!BW103</f>
        <v>-5.1575959989628712</v>
      </c>
      <c r="BX18" s="56">
        <f>-Base_Dep!BX103</f>
        <v>-4.9599352702542516</v>
      </c>
      <c r="BY18" s="56">
        <f>-Base_Dep!BY103</f>
        <v>-4.7870821942992636</v>
      </c>
      <c r="BZ18" s="56">
        <f>-Base_Dep!BZ103</f>
        <v>-4.6313431095904187</v>
      </c>
      <c r="CA18" s="56">
        <f>-Base_Dep!CA103</f>
        <v>-4.4905376262268062</v>
      </c>
      <c r="CB18" s="56">
        <f>-Base_Dep!CB103</f>
        <v>-4.365662493877414</v>
      </c>
      <c r="CC18" s="56">
        <f>-Base_Dep!CC103</f>
        <v>-4.2569668999594867</v>
      </c>
      <c r="CD18" s="56">
        <f>-Base_Dep!CD103</f>
        <v>-4.1648869224532099</v>
      </c>
      <c r="CE18" s="56">
        <f>-Base_Dep!CE103</f>
        <v>-4.0928177399185675</v>
      </c>
      <c r="CF18" s="56">
        <f>-Base_Dep!CF103</f>
        <v>-4.039233079424922</v>
      </c>
      <c r="CG18" s="56">
        <f>-Base_Dep!CG103</f>
        <v>-4.0029493007403536</v>
      </c>
      <c r="CH18" s="56">
        <f>-Base_Dep!CH103</f>
        <v>-3.9829696541958755</v>
      </c>
    </row>
    <row r="19" spans="2:86" s="36" customFormat="1" outlineLevel="1" x14ac:dyDescent="0.2">
      <c r="F19" s="214" t="s">
        <v>136</v>
      </c>
      <c r="G19" s="214"/>
      <c r="H19" s="214"/>
      <c r="I19" s="93">
        <f>Base_Dep!H23</f>
        <v>1730.3566237966645</v>
      </c>
      <c r="J19" s="93">
        <f t="shared" ref="J19:AO19" si="21">SUM(J16:J18)</f>
        <v>1750.0215745907049</v>
      </c>
      <c r="K19" s="93">
        <f t="shared" si="21"/>
        <v>1762.5445253847454</v>
      </c>
      <c r="L19" s="93">
        <f t="shared" si="21"/>
        <v>1762.6394761787858</v>
      </c>
      <c r="M19" s="93">
        <f t="shared" si="21"/>
        <v>1755.4284269728262</v>
      </c>
      <c r="N19" s="93">
        <f t="shared" si="21"/>
        <v>1735.4353777668666</v>
      </c>
      <c r="O19" s="93">
        <f t="shared" si="21"/>
        <v>1697.9688122447944</v>
      </c>
      <c r="P19" s="93">
        <f t="shared" si="21"/>
        <v>1660.0456318296685</v>
      </c>
      <c r="Q19" s="93">
        <f t="shared" si="21"/>
        <v>1621.0415386245227</v>
      </c>
      <c r="R19" s="93">
        <f t="shared" si="21"/>
        <v>1581.016662598505</v>
      </c>
      <c r="S19" s="93">
        <f t="shared" si="21"/>
        <v>1539.9180649301884</v>
      </c>
      <c r="T19" s="93">
        <f t="shared" si="21"/>
        <v>1497.7299357233151</v>
      </c>
      <c r="U19" s="93">
        <f t="shared" si="21"/>
        <v>1454.5055834414864</v>
      </c>
      <c r="V19" s="93">
        <f t="shared" si="21"/>
        <v>1410.2461429328175</v>
      </c>
      <c r="W19" s="93">
        <f t="shared" si="21"/>
        <v>1364.9498833901253</v>
      </c>
      <c r="X19" s="93">
        <f t="shared" si="21"/>
        <v>1318.5375144226084</v>
      </c>
      <c r="Y19" s="93">
        <f t="shared" si="21"/>
        <v>1270.6076709026745</v>
      </c>
      <c r="Z19" s="93">
        <f t="shared" si="21"/>
        <v>1221.1302146575742</v>
      </c>
      <c r="AA19" s="93">
        <f t="shared" si="21"/>
        <v>1170.5339795886998</v>
      </c>
      <c r="AB19" s="93">
        <f t="shared" si="21"/>
        <v>1118.9329201473245</v>
      </c>
      <c r="AC19" s="93">
        <f t="shared" si="21"/>
        <v>1066.3082361881841</v>
      </c>
      <c r="AD19" s="93">
        <f t="shared" si="21"/>
        <v>1012.6480425168426</v>
      </c>
      <c r="AE19" s="93">
        <f t="shared" si="21"/>
        <v>957.94724429598386</v>
      </c>
      <c r="AF19" s="93">
        <f t="shared" si="21"/>
        <v>902.05634257999748</v>
      </c>
      <c r="AG19" s="93">
        <f t="shared" si="21"/>
        <v>845.0799161435832</v>
      </c>
      <c r="AH19" s="93">
        <f t="shared" si="21"/>
        <v>787.07881136971412</v>
      </c>
      <c r="AI19" s="93">
        <f t="shared" si="21"/>
        <v>728.1332801114811</v>
      </c>
      <c r="AJ19" s="93">
        <f t="shared" si="21"/>
        <v>668.26314627329293</v>
      </c>
      <c r="AK19" s="93">
        <f t="shared" si="21"/>
        <v>608.08378165825991</v>
      </c>
      <c r="AL19" s="93">
        <f t="shared" si="21"/>
        <v>547.90667053794016</v>
      </c>
      <c r="AM19" s="93">
        <f t="shared" si="21"/>
        <v>487.54034353060695</v>
      </c>
      <c r="AN19" s="93">
        <f t="shared" si="21"/>
        <v>427.13976406136049</v>
      </c>
      <c r="AO19" s="93">
        <f t="shared" si="21"/>
        <v>366.71823250859637</v>
      </c>
      <c r="AP19" s="93">
        <f t="shared" ref="AP19:BU19" si="22">SUM(AP16:AP18)</f>
        <v>306.27163727993002</v>
      </c>
      <c r="AQ19" s="93">
        <f t="shared" si="22"/>
        <v>298.22786344307508</v>
      </c>
      <c r="AR19" s="93">
        <f t="shared" si="22"/>
        <v>290.95312393222883</v>
      </c>
      <c r="AS19" s="93">
        <f t="shared" si="22"/>
        <v>283.59111733645017</v>
      </c>
      <c r="AT19" s="93">
        <f t="shared" si="22"/>
        <v>276.1121903530867</v>
      </c>
      <c r="AU19" s="93">
        <f t="shared" si="22"/>
        <v>268.5262170335468</v>
      </c>
      <c r="AV19" s="93">
        <f t="shared" si="22"/>
        <v>260.81952321830903</v>
      </c>
      <c r="AW19" s="93">
        <f t="shared" si="22"/>
        <v>253.00207640406333</v>
      </c>
      <c r="AX19" s="93">
        <f t="shared" si="22"/>
        <v>245.06808298335864</v>
      </c>
      <c r="AY19" s="93">
        <f t="shared" si="22"/>
        <v>237.02744815603057</v>
      </c>
      <c r="AZ19" s="93">
        <f t="shared" si="22"/>
        <v>228.85718438283814</v>
      </c>
      <c r="BA19" s="93">
        <f t="shared" si="22"/>
        <v>220.57370688489243</v>
      </c>
      <c r="BB19" s="93">
        <f t="shared" si="22"/>
        <v>212.17754518545507</v>
      </c>
      <c r="BC19" s="93">
        <f t="shared" si="22"/>
        <v>203.67078622914556</v>
      </c>
      <c r="BD19" s="93">
        <f t="shared" si="22"/>
        <v>195.04146901993602</v>
      </c>
      <c r="BE19" s="93">
        <f t="shared" si="22"/>
        <v>186.30124306958271</v>
      </c>
      <c r="BF19" s="93">
        <f t="shared" si="22"/>
        <v>177.44596563727396</v>
      </c>
      <c r="BG19" s="93">
        <f t="shared" si="22"/>
        <v>168.48716164105738</v>
      </c>
      <c r="BH19" s="93">
        <f t="shared" si="22"/>
        <v>159.40654695419255</v>
      </c>
      <c r="BI19" s="93">
        <f t="shared" si="22"/>
        <v>151.66091707957844</v>
      </c>
      <c r="BJ19" s="93">
        <f t="shared" si="22"/>
        <v>145.14611492019631</v>
      </c>
      <c r="BK19" s="93">
        <f t="shared" si="22"/>
        <v>139.64823906710669</v>
      </c>
      <c r="BL19" s="93">
        <f t="shared" si="22"/>
        <v>135.02631362750961</v>
      </c>
      <c r="BM19" s="93">
        <f t="shared" si="22"/>
        <v>131.05106666167077</v>
      </c>
      <c r="BN19" s="93">
        <f t="shared" si="22"/>
        <v>127.38209193896262</v>
      </c>
      <c r="BO19" s="93">
        <f t="shared" si="22"/>
        <v>124.03300132205226</v>
      </c>
      <c r="BP19" s="93">
        <f t="shared" si="22"/>
        <v>120.97503130793726</v>
      </c>
      <c r="BQ19" s="93">
        <f t="shared" si="22"/>
        <v>118.20869791514167</v>
      </c>
      <c r="BR19" s="93">
        <f t="shared" si="22"/>
        <v>115.71894294861166</v>
      </c>
      <c r="BS19" s="93">
        <f t="shared" si="22"/>
        <v>113.4994920697513</v>
      </c>
      <c r="BT19" s="93">
        <f t="shared" si="22"/>
        <v>111.52289000949871</v>
      </c>
      <c r="BU19" s="93">
        <f t="shared" si="22"/>
        <v>109.78040170351268</v>
      </c>
      <c r="BV19" s="93">
        <f t="shared" ref="BV19:CH19" si="23">SUM(BV16:BV18)</f>
        <v>108.25665747246778</v>
      </c>
      <c r="BW19" s="93">
        <f t="shared" si="23"/>
        <v>106.94223698662537</v>
      </c>
      <c r="BX19" s="93">
        <f t="shared" si="23"/>
        <v>105.79277138097797</v>
      </c>
      <c r="BY19" s="93">
        <f t="shared" si="23"/>
        <v>104.80214205906543</v>
      </c>
      <c r="BZ19" s="93">
        <f t="shared" si="23"/>
        <v>103.94077565877927</v>
      </c>
      <c r="CA19" s="93">
        <f t="shared" si="23"/>
        <v>103.20931279235218</v>
      </c>
      <c r="CB19" s="93">
        <f t="shared" si="23"/>
        <v>102.57624889519202</v>
      </c>
      <c r="CC19" s="93">
        <f t="shared" si="23"/>
        <v>102.02540442886732</v>
      </c>
      <c r="CD19" s="93">
        <f t="shared" si="23"/>
        <v>101.54327861968203</v>
      </c>
      <c r="CE19" s="93">
        <f t="shared" si="23"/>
        <v>101.11764777945345</v>
      </c>
      <c r="CF19" s="93">
        <f t="shared" si="23"/>
        <v>100.7128957512049</v>
      </c>
      <c r="CG19" s="93">
        <f t="shared" si="23"/>
        <v>100.32418102398961</v>
      </c>
      <c r="CH19" s="93">
        <f t="shared" si="23"/>
        <v>99.925854937520768</v>
      </c>
    </row>
    <row r="20" spans="2:86" s="36" customFormat="1" outlineLevel="1" x14ac:dyDescent="0.2"/>
    <row r="21" spans="2:86" s="36" customFormat="1" outlineLevel="1" x14ac:dyDescent="0.2">
      <c r="E21" s="43" t="s">
        <v>172</v>
      </c>
    </row>
    <row r="22" spans="2:86" s="36" customFormat="1" outlineLevel="1" x14ac:dyDescent="0.2">
      <c r="F22" s="91" t="s">
        <v>75</v>
      </c>
      <c r="J22" s="82">
        <f t="shared" ref="J22:AO22" si="24">I25</f>
        <v>1730.3566237966645</v>
      </c>
      <c r="K22" s="82">
        <f t="shared" si="24"/>
        <v>1707.9558740304865</v>
      </c>
      <c r="L22" s="82">
        <f t="shared" si="24"/>
        <v>1680.3504365949946</v>
      </c>
      <c r="M22" s="82">
        <f t="shared" si="24"/>
        <v>1642.3857589756778</v>
      </c>
      <c r="N22" s="82">
        <f t="shared" si="24"/>
        <v>1599.4489487224319</v>
      </c>
      <c r="O22" s="82">
        <f t="shared" si="24"/>
        <v>1546.1788682532481</v>
      </c>
      <c r="P22" s="82">
        <f t="shared" si="24"/>
        <v>1478.1381136763434</v>
      </c>
      <c r="Q22" s="82">
        <f t="shared" si="24"/>
        <v>1413.2558352017581</v>
      </c>
      <c r="R22" s="82">
        <f t="shared" si="24"/>
        <v>1350.7602265141559</v>
      </c>
      <c r="S22" s="82">
        <f t="shared" si="24"/>
        <v>1290.5699375394495</v>
      </c>
      <c r="T22" s="82">
        <f t="shared" si="24"/>
        <v>1232.4963214888248</v>
      </c>
      <c r="U22" s="82">
        <f t="shared" si="24"/>
        <v>1176.3933988372585</v>
      </c>
      <c r="V22" s="82">
        <f t="shared" si="24"/>
        <v>1122.1896202636151</v>
      </c>
      <c r="W22" s="82">
        <f t="shared" si="24"/>
        <v>1069.7663568750709</v>
      </c>
      <c r="X22" s="82">
        <f t="shared" si="24"/>
        <v>1019.0070011271323</v>
      </c>
      <c r="Y22" s="82">
        <f t="shared" si="24"/>
        <v>969.72207356353374</v>
      </c>
      <c r="Z22" s="82">
        <f t="shared" si="24"/>
        <v>921.40451766202693</v>
      </c>
      <c r="AA22" s="82">
        <f t="shared" si="24"/>
        <v>873.92282326460258</v>
      </c>
      <c r="AB22" s="82">
        <f t="shared" si="24"/>
        <v>827.60858993186309</v>
      </c>
      <c r="AC22" s="82">
        <f t="shared" si="24"/>
        <v>782.48249931309681</v>
      </c>
      <c r="AD22" s="82">
        <f t="shared" si="24"/>
        <v>738.43628301426463</v>
      </c>
      <c r="AE22" s="82">
        <f t="shared" si="24"/>
        <v>695.37223894952604</v>
      </c>
      <c r="AF22" s="82">
        <f t="shared" si="24"/>
        <v>653.2029576948496</v>
      </c>
      <c r="AG22" s="82">
        <f t="shared" si="24"/>
        <v>611.6999850472007</v>
      </c>
      <c r="AH22" s="82">
        <f t="shared" si="24"/>
        <v>570.89216912394704</v>
      </c>
      <c r="AI22" s="82">
        <f t="shared" si="24"/>
        <v>530.76771478440912</v>
      </c>
      <c r="AJ22" s="82">
        <f t="shared" si="24"/>
        <v>491.33719607289231</v>
      </c>
      <c r="AK22" s="82">
        <f t="shared" si="24"/>
        <v>452.55360152896213</v>
      </c>
      <c r="AL22" s="82">
        <f t="shared" si="24"/>
        <v>414.96819496926622</v>
      </c>
      <c r="AM22" s="82">
        <f t="shared" si="24"/>
        <v>378.83095924943314</v>
      </c>
      <c r="AN22" s="82">
        <f t="shared" si="24"/>
        <v>343.89142807357899</v>
      </c>
      <c r="AO22" s="82">
        <f t="shared" si="24"/>
        <v>310.24797801873734</v>
      </c>
      <c r="AP22" s="82">
        <f t="shared" ref="AP22:BU22" si="25">AO25</f>
        <v>277.85962899309766</v>
      </c>
      <c r="AQ22" s="82">
        <f t="shared" si="25"/>
        <v>246.6702033296269</v>
      </c>
      <c r="AR22" s="82">
        <f t="shared" si="25"/>
        <v>240.52479464383489</v>
      </c>
      <c r="AS22" s="82">
        <f t="shared" si="25"/>
        <v>235.29935175193444</v>
      </c>
      <c r="AT22" s="82">
        <f t="shared" si="25"/>
        <v>230.13139935965964</v>
      </c>
      <c r="AU22" s="82">
        <f t="shared" si="25"/>
        <v>224.98537505531505</v>
      </c>
      <c r="AV22" s="82">
        <f t="shared" si="25"/>
        <v>219.86548534428894</v>
      </c>
      <c r="AW22" s="82">
        <f t="shared" si="25"/>
        <v>214.75261962470219</v>
      </c>
      <c r="AX22" s="82">
        <f t="shared" si="25"/>
        <v>209.65153099316305</v>
      </c>
      <c r="AY22" s="82">
        <f t="shared" si="25"/>
        <v>204.55142406049683</v>
      </c>
      <c r="AZ22" s="82">
        <f t="shared" si="25"/>
        <v>199.45740643140647</v>
      </c>
      <c r="BA22" s="82">
        <f t="shared" si="25"/>
        <v>194.34188858220122</v>
      </c>
      <c r="BB22" s="82">
        <f t="shared" si="25"/>
        <v>189.21687189644939</v>
      </c>
      <c r="BC22" s="82">
        <f t="shared" si="25"/>
        <v>184.0786519227276</v>
      </c>
      <c r="BD22" s="82">
        <f t="shared" si="25"/>
        <v>178.92525439441926</v>
      </c>
      <c r="BE22" s="82">
        <f t="shared" si="25"/>
        <v>173.74082279404459</v>
      </c>
      <c r="BF22" s="82">
        <f t="shared" si="25"/>
        <v>168.53327026477777</v>
      </c>
      <c r="BG22" s="82">
        <f t="shared" si="25"/>
        <v>163.29486999104788</v>
      </c>
      <c r="BH22" s="82">
        <f t="shared" si="25"/>
        <v>158.03370913842392</v>
      </c>
      <c r="BI22" s="82">
        <f t="shared" si="25"/>
        <v>152.72820593390628</v>
      </c>
      <c r="BJ22" s="82">
        <f t="shared" si="25"/>
        <v>147.80863135008607</v>
      </c>
      <c r="BK22" s="82">
        <f t="shared" si="25"/>
        <v>143.23161767328659</v>
      </c>
      <c r="BL22" s="82">
        <f t="shared" si="25"/>
        <v>138.92286941602438</v>
      </c>
      <c r="BM22" s="82">
        <f t="shared" si="25"/>
        <v>134.8148293148133</v>
      </c>
      <c r="BN22" s="82">
        <f t="shared" si="25"/>
        <v>130.83319246532534</v>
      </c>
      <c r="BO22" s="82">
        <f t="shared" si="25"/>
        <v>127.15809278433103</v>
      </c>
      <c r="BP22" s="82">
        <f t="shared" si="25"/>
        <v>123.80314181058736</v>
      </c>
      <c r="BQ22" s="82">
        <f t="shared" si="25"/>
        <v>120.73956549075254</v>
      </c>
      <c r="BR22" s="82">
        <f t="shared" si="25"/>
        <v>117.96787028965774</v>
      </c>
      <c r="BS22" s="82">
        <f t="shared" si="25"/>
        <v>115.47298721274812</v>
      </c>
      <c r="BT22" s="82">
        <f t="shared" si="25"/>
        <v>113.24863067343583</v>
      </c>
      <c r="BU22" s="82">
        <f t="shared" si="25"/>
        <v>111.26733465299031</v>
      </c>
      <c r="BV22" s="82">
        <f t="shared" ref="BV22:CH22" si="26">BU25</f>
        <v>109.52035336231785</v>
      </c>
      <c r="BW22" s="82">
        <f t="shared" si="26"/>
        <v>107.9923060734304</v>
      </c>
      <c r="BX22" s="82">
        <f t="shared" si="26"/>
        <v>106.67375993787309</v>
      </c>
      <c r="BY22" s="82">
        <f t="shared" si="26"/>
        <v>105.52032679472605</v>
      </c>
      <c r="BZ22" s="82">
        <f t="shared" si="26"/>
        <v>104.52586820346119</v>
      </c>
      <c r="CA22" s="82">
        <f t="shared" si="26"/>
        <v>103.6607971121942</v>
      </c>
      <c r="CB22" s="82">
        <f t="shared" si="26"/>
        <v>102.92574218751329</v>
      </c>
      <c r="CC22" s="82">
        <f t="shared" si="26"/>
        <v>102.28918612186466</v>
      </c>
      <c r="CD22" s="82">
        <f t="shared" si="26"/>
        <v>101.73493643452586</v>
      </c>
      <c r="CE22" s="82">
        <f t="shared" si="26"/>
        <v>101.24947906068361</v>
      </c>
      <c r="CF22" s="82">
        <f t="shared" si="26"/>
        <v>100.82057430517628</v>
      </c>
      <c r="CG22" s="82">
        <f t="shared" si="26"/>
        <v>100.41259122494017</v>
      </c>
      <c r="CH22" s="82">
        <f t="shared" si="26"/>
        <v>100.02067446975573</v>
      </c>
    </row>
    <row r="23" spans="2:86" s="36" customFormat="1" outlineLevel="1" x14ac:dyDescent="0.2">
      <c r="F23" s="91" t="s">
        <v>134</v>
      </c>
      <c r="J23" s="82">
        <f>FoG_Dep!J19</f>
        <v>72.099999999999994</v>
      </c>
      <c r="K23" s="82">
        <f>FoG_Dep!K19</f>
        <v>66.400000000000006</v>
      </c>
      <c r="L23" s="82">
        <f>FoG_Dep!L19</f>
        <v>55.3</v>
      </c>
      <c r="M23" s="82">
        <f>FoG_Dep!M19</f>
        <v>49.1</v>
      </c>
      <c r="N23" s="82">
        <f>FoG_Dep!N19</f>
        <v>37.299999999999997</v>
      </c>
      <c r="O23" s="82">
        <f>FoG_Dep!O19</f>
        <v>20.572483683887459</v>
      </c>
      <c r="P23" s="82">
        <f>FoG_Dep!P19</f>
        <v>20.527318464511495</v>
      </c>
      <c r="Q23" s="82">
        <f>FoG_Dep!Q19</f>
        <v>19.85695204378165</v>
      </c>
      <c r="R23" s="82">
        <f>FoG_Dep!R19</f>
        <v>19.233308263785563</v>
      </c>
      <c r="S23" s="82">
        <f>FoG_Dep!S19</f>
        <v>18.544252786762211</v>
      </c>
      <c r="T23" s="82">
        <f>FoG_Dep!T19</f>
        <v>17.82560630394082</v>
      </c>
      <c r="U23" s="82">
        <f>FoG_Dep!U19</f>
        <v>17.145895355064223</v>
      </c>
      <c r="V23" s="82">
        <f>FoG_Dep!V19</f>
        <v>16.453725035325295</v>
      </c>
      <c r="W23" s="82">
        <f>FoG_Dep!W19</f>
        <v>15.745980502008443</v>
      </c>
      <c r="X23" s="82">
        <f>FoG_Dep!X19</f>
        <v>14.944790687224078</v>
      </c>
      <c r="Y23" s="82">
        <f>FoG_Dep!Y19</f>
        <v>13.726211948551489</v>
      </c>
      <c r="Z23" s="82">
        <f>FoG_Dep!Z19</f>
        <v>12.453123462356185</v>
      </c>
      <c r="AA23" s="82">
        <f>FoG_Dep!AA19</f>
        <v>11.583407107828979</v>
      </c>
      <c r="AB23" s="82">
        <f>FoG_Dep!AB19</f>
        <v>10.810250877484869</v>
      </c>
      <c r="AC23" s="82">
        <f>FoG_Dep!AC19</f>
        <v>10.002831377269338</v>
      </c>
      <c r="AD23" s="82">
        <f>FoG_Dep!AD19</f>
        <v>9.1673782926135541</v>
      </c>
      <c r="AE23" s="82">
        <f>FoG_Dep!AE19</f>
        <v>8.3101213089486841</v>
      </c>
      <c r="AF23" s="82">
        <f>FoG_Dep!AF19</f>
        <v>7.2862202400000813</v>
      </c>
      <c r="AG23" s="82">
        <f>FoG_Dep!AG19</f>
        <v>6.346419924372241</v>
      </c>
      <c r="AH23" s="82">
        <f>FoG_Dep!AH19</f>
        <v>5.4486699854047842</v>
      </c>
      <c r="AI23" s="82">
        <f>FoG_Dep!AI19</f>
        <v>4.6132169007489994</v>
      </c>
      <c r="AJ23" s="82">
        <f>FoG_Dep!AJ19</f>
        <v>3.7808786588087986</v>
      </c>
      <c r="AK23" s="82">
        <f>FoG_Dep!AK19</f>
        <v>3.5472654551400153</v>
      </c>
      <c r="AL23" s="82">
        <f>FoG_Dep!AL19</f>
        <v>3.6204642589562335</v>
      </c>
      <c r="AM23" s="82">
        <f>FoG_Dep!AM19</f>
        <v>3.5036576571218423</v>
      </c>
      <c r="AN23" s="82">
        <f>FoG_Dep!AN19</f>
        <v>3.5394783483510555</v>
      </c>
      <c r="AO23" s="82">
        <f>FoG_Dep!AO19</f>
        <v>3.5893158318003966</v>
      </c>
      <c r="AP23" s="82">
        <f>FoG_Dep!AP19</f>
        <v>3.6360384725341528</v>
      </c>
      <c r="AQ23" s="82">
        <f>FoG_Dep!AQ19</f>
        <v>3.6765314278367422</v>
      </c>
      <c r="AR23" s="82">
        <f>FoG_Dep!AR19</f>
        <v>4.5190963824021546</v>
      </c>
      <c r="AS23" s="82">
        <f>FoG_Dep!AS19</f>
        <v>4.5222112251177382</v>
      </c>
      <c r="AT23" s="82">
        <f>FoG_Dep!AT19</f>
        <v>4.4957350620352763</v>
      </c>
      <c r="AU23" s="82">
        <f>FoG_Dep!AU19</f>
        <v>4.4786034270995652</v>
      </c>
      <c r="AV23" s="82">
        <f>FoG_Dep!AV19</f>
        <v>4.4474549999437274</v>
      </c>
      <c r="AW23" s="82">
        <f>FoG_Dep!AW19</f>
        <v>4.4256511009346413</v>
      </c>
      <c r="AX23" s="82">
        <f>FoG_Dep!AX19</f>
        <v>4.3976175164943871</v>
      </c>
      <c r="AY23" s="82">
        <f>FoG_Dep!AY19</f>
        <v>4.3789284602008847</v>
      </c>
      <c r="AZ23" s="82">
        <f>FoG_Dep!AZ19</f>
        <v>4.3368780835405039</v>
      </c>
      <c r="BA23" s="82">
        <f>FoG_Dep!BA19</f>
        <v>4.310401920458041</v>
      </c>
      <c r="BB23" s="82">
        <f>FoG_Dep!BB19</f>
        <v>4.28392575737558</v>
      </c>
      <c r="BC23" s="82">
        <f>FoG_Dep!BC19</f>
        <v>4.2590070156509094</v>
      </c>
      <c r="BD23" s="82">
        <f>FoG_Dep!BD19</f>
        <v>4.2216289030639036</v>
      </c>
      <c r="BE23" s="82">
        <f>FoG_Dep!BE19</f>
        <v>4.1951527399814408</v>
      </c>
      <c r="BF23" s="82">
        <f>FoG_Dep!BF19</f>
        <v>4.164004312825603</v>
      </c>
      <c r="BG23" s="82">
        <f>FoG_Dep!BG19</f>
        <v>4.1437578351743092</v>
      </c>
      <c r="BH23" s="82">
        <f>FoG_Dep!BH19</f>
        <v>4.104822301229512</v>
      </c>
      <c r="BI23" s="82">
        <f>FoG_Dep!BI19</f>
        <v>4.0799035595048414</v>
      </c>
      <c r="BJ23" s="82">
        <f>FoG_Dep!BJ19</f>
        <v>4.0643293459269225</v>
      </c>
      <c r="BK23" s="82">
        <f>FoG_Dep!BK19</f>
        <v>4.0565422391379631</v>
      </c>
      <c r="BL23" s="82">
        <f>FoG_Dep!BL19</f>
        <v>4.0316234974132925</v>
      </c>
      <c r="BM23" s="82">
        <f>FoG_Dep!BM19</f>
        <v>4.01293444111979</v>
      </c>
      <c r="BN23" s="82">
        <f>FoG_Dep!BN19</f>
        <v>3.9880156993951199</v>
      </c>
      <c r="BO23" s="82">
        <f>FoG_Dep!BO19</f>
        <v>3.9771137498905769</v>
      </c>
      <c r="BP23" s="82">
        <f>FoG_Dep!BP19</f>
        <v>3.9506375868081145</v>
      </c>
      <c r="BQ23" s="82">
        <f>FoG_Dep!BQ19</f>
        <v>3.9366207945879879</v>
      </c>
      <c r="BR23" s="82">
        <f>FoG_Dep!BR19</f>
        <v>3.921046581010069</v>
      </c>
      <c r="BS23" s="82">
        <f>FoG_Dep!BS19</f>
        <v>3.9132594742211095</v>
      </c>
      <c r="BT23" s="82">
        <f>FoG_Dep!BT19</f>
        <v>3.891455575212023</v>
      </c>
      <c r="BU23" s="82">
        <f>FoG_Dep!BU19</f>
        <v>3.8743239402763119</v>
      </c>
      <c r="BV23" s="82">
        <f>FoG_Dep!BV19</f>
        <v>3.855634883982809</v>
      </c>
      <c r="BW23" s="82">
        <f>FoG_Dep!BW19</f>
        <v>3.8431755131204746</v>
      </c>
      <c r="BX23" s="82">
        <f>FoG_Dep!BX19</f>
        <v>3.8104696646068446</v>
      </c>
      <c r="BY23" s="82">
        <f>FoG_Dep!BY19</f>
        <v>3.7964528723867179</v>
      </c>
      <c r="BZ23" s="82">
        <f>FoG_Dep!BZ19</f>
        <v>3.7699767093042555</v>
      </c>
      <c r="CA23" s="82">
        <f>FoG_Dep!CA19</f>
        <v>3.7590747597997121</v>
      </c>
      <c r="CB23" s="82">
        <f>FoG_Dep!CB19</f>
        <v>3.7325985967172497</v>
      </c>
      <c r="CC23" s="82">
        <f>FoG_Dep!CC19</f>
        <v>3.7061224336347878</v>
      </c>
      <c r="CD23" s="82">
        <f>FoG_Dep!CD19</f>
        <v>3.6827611132679099</v>
      </c>
      <c r="CE23" s="82">
        <f>FoG_Dep!CE19</f>
        <v>3.6671868996899906</v>
      </c>
      <c r="CF23" s="82">
        <f>FoG_Dep!CF19</f>
        <v>3.634481051176361</v>
      </c>
      <c r="CG23" s="82">
        <f>FoG_Dep!CG19</f>
        <v>3.6142345735250667</v>
      </c>
      <c r="CH23" s="82">
        <f>FoG_Dep!CH19</f>
        <v>3.5846435677270208</v>
      </c>
    </row>
    <row r="24" spans="2:86" s="36" customFormat="1" outlineLevel="1" x14ac:dyDescent="0.2">
      <c r="F24" s="91" t="s">
        <v>93</v>
      </c>
      <c r="J24" s="56">
        <f>-FoG_Dep!J113</f>
        <v>-94.500749766177918</v>
      </c>
      <c r="K24" s="56">
        <f>-FoG_Dep!K113</f>
        <v>-94.005437435491956</v>
      </c>
      <c r="L24" s="56">
        <f>-FoG_Dep!L113</f>
        <v>-93.264677619316586</v>
      </c>
      <c r="M24" s="56">
        <f>-FoG_Dep!M113</f>
        <v>-92.036810253245889</v>
      </c>
      <c r="N24" s="56">
        <f>-FoG_Dep!N113</f>
        <v>-90.57008046918375</v>
      </c>
      <c r="O24" s="56">
        <f>-FoG_Dep!O113</f>
        <v>-88.613238260792002</v>
      </c>
      <c r="P24" s="56">
        <f>-FoG_Dep!P113</f>
        <v>-85.409596939096787</v>
      </c>
      <c r="Q24" s="56">
        <f>-FoG_Dep!Q113</f>
        <v>-82.352560731383804</v>
      </c>
      <c r="R24" s="56">
        <f>-FoG_Dep!R113</f>
        <v>-79.423597238491922</v>
      </c>
      <c r="S24" s="56">
        <f>-FoG_Dep!S113</f>
        <v>-76.617868837386823</v>
      </c>
      <c r="T24" s="56">
        <f>-FoG_Dep!T113</f>
        <v>-73.928528955507147</v>
      </c>
      <c r="U24" s="56">
        <f>-FoG_Dep!U113</f>
        <v>-71.349673928707432</v>
      </c>
      <c r="V24" s="56">
        <f>-FoG_Dep!V113</f>
        <v>-68.876988423869449</v>
      </c>
      <c r="W24" s="56">
        <f>-FoG_Dep!W113</f>
        <v>-66.505336249947007</v>
      </c>
      <c r="X24" s="56">
        <f>-FoG_Dep!X113</f>
        <v>-64.2297182508226</v>
      </c>
      <c r="Y24" s="56">
        <f>-FoG_Dep!Y113</f>
        <v>-62.043767850058366</v>
      </c>
      <c r="Z24" s="56">
        <f>-FoG_Dep!Z113</f>
        <v>-59.934817859780544</v>
      </c>
      <c r="AA24" s="56">
        <f>-FoG_Dep!AA113</f>
        <v>-57.897640440568473</v>
      </c>
      <c r="AB24" s="56">
        <f>-FoG_Dep!AB113</f>
        <v>-55.936341496251245</v>
      </c>
      <c r="AC24" s="56">
        <f>-FoG_Dep!AC113</f>
        <v>-54.049047676101516</v>
      </c>
      <c r="AD24" s="56">
        <f>-FoG_Dep!AD113</f>
        <v>-52.231422357352137</v>
      </c>
      <c r="AE24" s="56">
        <f>-FoG_Dep!AE113</f>
        <v>-50.479402563625186</v>
      </c>
      <c r="AF24" s="56">
        <f>-FoG_Dep!AF113</f>
        <v>-48.789192887648888</v>
      </c>
      <c r="AG24" s="56">
        <f>-FoG_Dep!AG113</f>
        <v>-47.154235847625841</v>
      </c>
      <c r="AH24" s="56">
        <f>-FoG_Dep!AH113</f>
        <v>-45.573124324942668</v>
      </c>
      <c r="AI24" s="56">
        <f>-FoG_Dep!AI113</f>
        <v>-44.043735612265785</v>
      </c>
      <c r="AJ24" s="56">
        <f>-FoG_Dep!AJ113</f>
        <v>-42.564473202738959</v>
      </c>
      <c r="AK24" s="56">
        <f>-FoG_Dep!AK113</f>
        <v>-41.132672014835919</v>
      </c>
      <c r="AL24" s="56">
        <f>-FoG_Dep!AL113</f>
        <v>-39.757699978789304</v>
      </c>
      <c r="AM24" s="56">
        <f>-FoG_Dep!AM113</f>
        <v>-38.443188832975963</v>
      </c>
      <c r="AN24" s="56">
        <f>-FoG_Dep!AN113</f>
        <v>-37.18292840319269</v>
      </c>
      <c r="AO24" s="56">
        <f>-FoG_Dep!AO113</f>
        <v>-35.977664857440061</v>
      </c>
      <c r="AP24" s="56">
        <f>-FoG_Dep!AP113</f>
        <v>-34.825464136004911</v>
      </c>
      <c r="AQ24" s="56">
        <f>-FoG_Dep!AQ113</f>
        <v>-9.8219401136287612</v>
      </c>
      <c r="AR24" s="56">
        <f>-FoG_Dep!AR113</f>
        <v>-9.7445392743026034</v>
      </c>
      <c r="AS24" s="56">
        <f>-FoG_Dep!AS113</f>
        <v>-9.690163617392539</v>
      </c>
      <c r="AT24" s="56">
        <f>-FoG_Dep!AT113</f>
        <v>-9.641759366379846</v>
      </c>
      <c r="AU24" s="56">
        <f>-FoG_Dep!AU113</f>
        <v>-9.598493138125674</v>
      </c>
      <c r="AV24" s="56">
        <f>-FoG_Dep!AV113</f>
        <v>-9.5603207195304556</v>
      </c>
      <c r="AW24" s="56">
        <f>-FoG_Dep!AW113</f>
        <v>-9.526739732473775</v>
      </c>
      <c r="AX24" s="56">
        <f>-FoG_Dep!AX113</f>
        <v>-9.4977244491606054</v>
      </c>
      <c r="AY24" s="56">
        <f>-FoG_Dep!AY113</f>
        <v>-9.4729460892912414</v>
      </c>
      <c r="AZ24" s="56">
        <f>-FoG_Dep!AZ113</f>
        <v>-9.4523959327457536</v>
      </c>
      <c r="BA24" s="56">
        <f>-FoG_Dep!BA113</f>
        <v>-9.4354186062098666</v>
      </c>
      <c r="BB24" s="56">
        <f>-FoG_Dep!BB113</f>
        <v>-9.4221457310973609</v>
      </c>
      <c r="BC24" s="56">
        <f>-FoG_Dep!BC113</f>
        <v>-9.412404543959255</v>
      </c>
      <c r="BD24" s="56">
        <f>-FoG_Dep!BD113</f>
        <v>-9.4060605034385691</v>
      </c>
      <c r="BE24" s="56">
        <f>-FoG_Dep!BE113</f>
        <v>-9.4027052692482584</v>
      </c>
      <c r="BF24" s="56">
        <f>-FoG_Dep!BF113</f>
        <v>-9.4024045865554893</v>
      </c>
      <c r="BG24" s="56">
        <f>-FoG_Dep!BG113</f>
        <v>-9.4049186877982827</v>
      </c>
      <c r="BH24" s="56">
        <f>-FoG_Dep!BH113</f>
        <v>-9.4103255057471529</v>
      </c>
      <c r="BI24" s="56">
        <f>-FoG_Dep!BI113</f>
        <v>-8.9994781433250299</v>
      </c>
      <c r="BJ24" s="56">
        <f>-FoG_Dep!BJ113</f>
        <v>-8.6413430227264136</v>
      </c>
      <c r="BK24" s="56">
        <f>-FoG_Dep!BK113</f>
        <v>-8.365290496400176</v>
      </c>
      <c r="BL24" s="56">
        <f>-FoG_Dep!BL113</f>
        <v>-8.1396635986243577</v>
      </c>
      <c r="BM24" s="56">
        <f>-FoG_Dep!BM113</f>
        <v>-7.9945712906077437</v>
      </c>
      <c r="BN24" s="56">
        <f>-FoG_Dep!BN113</f>
        <v>-7.6631153803894172</v>
      </c>
      <c r="BO24" s="56">
        <f>-FoG_Dep!BO113</f>
        <v>-7.3320647236342333</v>
      </c>
      <c r="BP24" s="56">
        <f>-FoG_Dep!BP113</f>
        <v>-7.0142139066429294</v>
      </c>
      <c r="BQ24" s="56">
        <f>-FoG_Dep!BQ113</f>
        <v>-6.7083159956827787</v>
      </c>
      <c r="BR24" s="56">
        <f>-FoG_Dep!BR113</f>
        <v>-6.4159296579196923</v>
      </c>
      <c r="BS24" s="56">
        <f>-FoG_Dep!BS113</f>
        <v>-6.137616013533397</v>
      </c>
      <c r="BT24" s="56">
        <f>-FoG_Dep!BT113</f>
        <v>-5.8727515956575305</v>
      </c>
      <c r="BU24" s="56">
        <f>-FoG_Dep!BU113</f>
        <v>-5.6213052309487752</v>
      </c>
      <c r="BV24" s="56">
        <f>-FoG_Dep!BV113</f>
        <v>-5.3836821728702668</v>
      </c>
      <c r="BW24" s="56">
        <f>-FoG_Dep!BW113</f>
        <v>-5.1617216486777808</v>
      </c>
      <c r="BX24" s="56">
        <f>-FoG_Dep!BX113</f>
        <v>-4.9639028077538843</v>
      </c>
      <c r="BY24" s="56">
        <f>-FoG_Dep!BY113</f>
        <v>-4.7909114636515762</v>
      </c>
      <c r="BZ24" s="56">
        <f>-FoG_Dep!BZ113</f>
        <v>-4.6350478005712485</v>
      </c>
      <c r="CA24" s="56">
        <f>-FoG_Dep!CA113</f>
        <v>-4.4941296844806251</v>
      </c>
      <c r="CB24" s="56">
        <f>-FoG_Dep!CB113</f>
        <v>-4.3691546623658875</v>
      </c>
      <c r="CC24" s="56">
        <f>-FoG_Dep!CC113</f>
        <v>-4.2603721209735843</v>
      </c>
      <c r="CD24" s="56">
        <f>-FoG_Dep!CD113</f>
        <v>-4.168218487110166</v>
      </c>
      <c r="CE24" s="56">
        <f>-FoG_Dep!CE113</f>
        <v>-4.0960916551973279</v>
      </c>
      <c r="CF24" s="56">
        <f>-FoG_Dep!CF113</f>
        <v>-4.0424641314124719</v>
      </c>
      <c r="CG24" s="56">
        <f>-FoG_Dep!CG113</f>
        <v>-4.0061513287095032</v>
      </c>
      <c r="CH24" s="56">
        <f>-FoG_Dep!CH113</f>
        <v>-3.9861557001022421</v>
      </c>
    </row>
    <row r="25" spans="2:86" s="36" customFormat="1" outlineLevel="1" x14ac:dyDescent="0.2">
      <c r="F25" s="207" t="s">
        <v>136</v>
      </c>
      <c r="G25" s="207"/>
      <c r="H25" s="207"/>
      <c r="I25" s="93">
        <f>GA!G8</f>
        <v>1730.3566237966645</v>
      </c>
      <c r="J25" s="93">
        <f t="shared" ref="J25:AO25" si="27">SUM(J22:J24)</f>
        <v>1707.9558740304865</v>
      </c>
      <c r="K25" s="93">
        <f t="shared" si="27"/>
        <v>1680.3504365949946</v>
      </c>
      <c r="L25" s="93">
        <f t="shared" si="27"/>
        <v>1642.3857589756778</v>
      </c>
      <c r="M25" s="93">
        <f t="shared" si="27"/>
        <v>1599.4489487224319</v>
      </c>
      <c r="N25" s="93">
        <f t="shared" si="27"/>
        <v>1546.1788682532481</v>
      </c>
      <c r="O25" s="93">
        <f t="shared" si="27"/>
        <v>1478.1381136763434</v>
      </c>
      <c r="P25" s="93">
        <f t="shared" si="27"/>
        <v>1413.2558352017581</v>
      </c>
      <c r="Q25" s="93">
        <f t="shared" si="27"/>
        <v>1350.7602265141559</v>
      </c>
      <c r="R25" s="93">
        <f t="shared" si="27"/>
        <v>1290.5699375394495</v>
      </c>
      <c r="S25" s="93">
        <f t="shared" si="27"/>
        <v>1232.4963214888248</v>
      </c>
      <c r="T25" s="93">
        <f t="shared" si="27"/>
        <v>1176.3933988372585</v>
      </c>
      <c r="U25" s="93">
        <f t="shared" si="27"/>
        <v>1122.1896202636151</v>
      </c>
      <c r="V25" s="93">
        <f t="shared" si="27"/>
        <v>1069.7663568750709</v>
      </c>
      <c r="W25" s="93">
        <f t="shared" si="27"/>
        <v>1019.0070011271323</v>
      </c>
      <c r="X25" s="93">
        <f t="shared" si="27"/>
        <v>969.72207356353374</v>
      </c>
      <c r="Y25" s="93">
        <f t="shared" si="27"/>
        <v>921.40451766202693</v>
      </c>
      <c r="Z25" s="93">
        <f t="shared" si="27"/>
        <v>873.92282326460258</v>
      </c>
      <c r="AA25" s="93">
        <f t="shared" si="27"/>
        <v>827.60858993186309</v>
      </c>
      <c r="AB25" s="93">
        <f t="shared" si="27"/>
        <v>782.48249931309681</v>
      </c>
      <c r="AC25" s="93">
        <f t="shared" si="27"/>
        <v>738.43628301426463</v>
      </c>
      <c r="AD25" s="93">
        <f t="shared" si="27"/>
        <v>695.37223894952604</v>
      </c>
      <c r="AE25" s="93">
        <f t="shared" si="27"/>
        <v>653.2029576948496</v>
      </c>
      <c r="AF25" s="93">
        <f t="shared" si="27"/>
        <v>611.6999850472007</v>
      </c>
      <c r="AG25" s="93">
        <f t="shared" si="27"/>
        <v>570.89216912394704</v>
      </c>
      <c r="AH25" s="93">
        <f t="shared" si="27"/>
        <v>530.76771478440912</v>
      </c>
      <c r="AI25" s="93">
        <f t="shared" si="27"/>
        <v>491.33719607289231</v>
      </c>
      <c r="AJ25" s="93">
        <f t="shared" si="27"/>
        <v>452.55360152896213</v>
      </c>
      <c r="AK25" s="93">
        <f t="shared" si="27"/>
        <v>414.96819496926622</v>
      </c>
      <c r="AL25" s="93">
        <f t="shared" si="27"/>
        <v>378.83095924943314</v>
      </c>
      <c r="AM25" s="93">
        <f t="shared" si="27"/>
        <v>343.89142807357899</v>
      </c>
      <c r="AN25" s="93">
        <f t="shared" si="27"/>
        <v>310.24797801873734</v>
      </c>
      <c r="AO25" s="93">
        <f t="shared" si="27"/>
        <v>277.85962899309766</v>
      </c>
      <c r="AP25" s="93">
        <f t="shared" ref="AP25:BU25" si="28">SUM(AP22:AP24)</f>
        <v>246.6702033296269</v>
      </c>
      <c r="AQ25" s="93">
        <f t="shared" si="28"/>
        <v>240.52479464383489</v>
      </c>
      <c r="AR25" s="93">
        <f t="shared" si="28"/>
        <v>235.29935175193444</v>
      </c>
      <c r="AS25" s="93">
        <f t="shared" si="28"/>
        <v>230.13139935965964</v>
      </c>
      <c r="AT25" s="93">
        <f t="shared" si="28"/>
        <v>224.98537505531505</v>
      </c>
      <c r="AU25" s="93">
        <f t="shared" si="28"/>
        <v>219.86548534428894</v>
      </c>
      <c r="AV25" s="93">
        <f t="shared" si="28"/>
        <v>214.75261962470219</v>
      </c>
      <c r="AW25" s="93">
        <f t="shared" si="28"/>
        <v>209.65153099316305</v>
      </c>
      <c r="AX25" s="93">
        <f t="shared" si="28"/>
        <v>204.55142406049683</v>
      </c>
      <c r="AY25" s="93">
        <f t="shared" si="28"/>
        <v>199.45740643140647</v>
      </c>
      <c r="AZ25" s="93">
        <f t="shared" si="28"/>
        <v>194.34188858220122</v>
      </c>
      <c r="BA25" s="93">
        <f t="shared" si="28"/>
        <v>189.21687189644939</v>
      </c>
      <c r="BB25" s="93">
        <f t="shared" si="28"/>
        <v>184.0786519227276</v>
      </c>
      <c r="BC25" s="93">
        <f t="shared" si="28"/>
        <v>178.92525439441926</v>
      </c>
      <c r="BD25" s="93">
        <f t="shared" si="28"/>
        <v>173.74082279404459</v>
      </c>
      <c r="BE25" s="93">
        <f t="shared" si="28"/>
        <v>168.53327026477777</v>
      </c>
      <c r="BF25" s="93">
        <f t="shared" si="28"/>
        <v>163.29486999104788</v>
      </c>
      <c r="BG25" s="93">
        <f t="shared" si="28"/>
        <v>158.03370913842392</v>
      </c>
      <c r="BH25" s="93">
        <f t="shared" si="28"/>
        <v>152.72820593390628</v>
      </c>
      <c r="BI25" s="93">
        <f t="shared" si="28"/>
        <v>147.80863135008607</v>
      </c>
      <c r="BJ25" s="93">
        <f t="shared" si="28"/>
        <v>143.23161767328659</v>
      </c>
      <c r="BK25" s="93">
        <f t="shared" si="28"/>
        <v>138.92286941602438</v>
      </c>
      <c r="BL25" s="93">
        <f t="shared" si="28"/>
        <v>134.8148293148133</v>
      </c>
      <c r="BM25" s="93">
        <f t="shared" si="28"/>
        <v>130.83319246532534</v>
      </c>
      <c r="BN25" s="93">
        <f t="shared" si="28"/>
        <v>127.15809278433103</v>
      </c>
      <c r="BO25" s="93">
        <f t="shared" si="28"/>
        <v>123.80314181058736</v>
      </c>
      <c r="BP25" s="93">
        <f t="shared" si="28"/>
        <v>120.73956549075254</v>
      </c>
      <c r="BQ25" s="93">
        <f t="shared" si="28"/>
        <v>117.96787028965774</v>
      </c>
      <c r="BR25" s="93">
        <f t="shared" si="28"/>
        <v>115.47298721274812</v>
      </c>
      <c r="BS25" s="93">
        <f t="shared" si="28"/>
        <v>113.24863067343583</v>
      </c>
      <c r="BT25" s="93">
        <f t="shared" si="28"/>
        <v>111.26733465299031</v>
      </c>
      <c r="BU25" s="93">
        <f t="shared" si="28"/>
        <v>109.52035336231785</v>
      </c>
      <c r="BV25" s="93">
        <f t="shared" ref="BV25:CH25" si="29">SUM(BV22:BV24)</f>
        <v>107.9923060734304</v>
      </c>
      <c r="BW25" s="93">
        <f t="shared" si="29"/>
        <v>106.67375993787309</v>
      </c>
      <c r="BX25" s="93">
        <f t="shared" si="29"/>
        <v>105.52032679472605</v>
      </c>
      <c r="BY25" s="93">
        <f t="shared" si="29"/>
        <v>104.52586820346119</v>
      </c>
      <c r="BZ25" s="93">
        <f t="shared" si="29"/>
        <v>103.6607971121942</v>
      </c>
      <c r="CA25" s="93">
        <f t="shared" si="29"/>
        <v>102.92574218751329</v>
      </c>
      <c r="CB25" s="93">
        <f t="shared" si="29"/>
        <v>102.28918612186466</v>
      </c>
      <c r="CC25" s="93">
        <f t="shared" si="29"/>
        <v>101.73493643452586</v>
      </c>
      <c r="CD25" s="93">
        <f t="shared" si="29"/>
        <v>101.24947906068361</v>
      </c>
      <c r="CE25" s="93">
        <f t="shared" si="29"/>
        <v>100.82057430517628</v>
      </c>
      <c r="CF25" s="93">
        <f t="shared" si="29"/>
        <v>100.41259122494017</v>
      </c>
      <c r="CG25" s="93">
        <f t="shared" si="29"/>
        <v>100.02067446975573</v>
      </c>
      <c r="CH25" s="93">
        <f t="shared" si="29"/>
        <v>99.619162337380516</v>
      </c>
    </row>
    <row r="26" spans="2:86" s="36" customFormat="1" outlineLevel="1" x14ac:dyDescent="0.2"/>
    <row r="28" spans="2:86" x14ac:dyDescent="0.2">
      <c r="B28" s="2" t="s">
        <v>132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</row>
    <row r="29" spans="2:86" outlineLevel="1" x14ac:dyDescent="0.2"/>
    <row r="30" spans="2:86" outlineLevel="1" x14ac:dyDescent="0.2">
      <c r="E30" s="42" t="s">
        <v>173</v>
      </c>
    </row>
    <row r="31" spans="2:86" outlineLevel="1" x14ac:dyDescent="0.2">
      <c r="F31" s="84" t="s">
        <v>75</v>
      </c>
      <c r="J31" s="45">
        <f t="shared" ref="J31:AO31" si="30">I34</f>
        <v>121.05810138498173</v>
      </c>
      <c r="K31" s="45">
        <f t="shared" si="30"/>
        <v>124.75229124648355</v>
      </c>
      <c r="L31" s="45">
        <f t="shared" si="30"/>
        <v>127.49314777465204</v>
      </c>
      <c r="M31" s="45">
        <f t="shared" si="30"/>
        <v>127.57400430282055</v>
      </c>
      <c r="N31" s="45">
        <f t="shared" si="30"/>
        <v>123.70152749765573</v>
      </c>
      <c r="O31" s="45">
        <f t="shared" si="30"/>
        <v>117.47571735915756</v>
      </c>
      <c r="P31" s="45">
        <f t="shared" si="30"/>
        <v>109.15037820102461</v>
      </c>
      <c r="Q31" s="45">
        <f t="shared" si="30"/>
        <v>100.26017479329755</v>
      </c>
      <c r="R31" s="45">
        <f t="shared" si="30"/>
        <v>90.49083318980216</v>
      </c>
      <c r="S31" s="45">
        <f t="shared" si="30"/>
        <v>79.879949783505793</v>
      </c>
      <c r="T31" s="45">
        <f t="shared" si="30"/>
        <v>68.426704573883555</v>
      </c>
      <c r="U31" s="45">
        <f t="shared" si="30"/>
        <v>68.249481522585768</v>
      </c>
      <c r="V31" s="45">
        <f t="shared" si="30"/>
        <v>67.278544072087314</v>
      </c>
      <c r="W31" s="45">
        <f t="shared" si="30"/>
        <v>65.531968934337868</v>
      </c>
      <c r="X31" s="45">
        <f t="shared" si="30"/>
        <v>63.027071415289974</v>
      </c>
      <c r="Y31" s="45">
        <f t="shared" si="30"/>
        <v>59.755555891901352</v>
      </c>
      <c r="Z31" s="45">
        <f t="shared" si="30"/>
        <v>55.603222088799882</v>
      </c>
      <c r="AA31" s="45">
        <f t="shared" si="30"/>
        <v>51.639438098821699</v>
      </c>
      <c r="AB31" s="45">
        <f t="shared" si="30"/>
        <v>48.040743968922591</v>
      </c>
      <c r="AC31" s="45">
        <f t="shared" si="30"/>
        <v>44.759111918415165</v>
      </c>
      <c r="AD31" s="45">
        <f t="shared" si="30"/>
        <v>41.607427254723135</v>
      </c>
      <c r="AE31" s="45">
        <f t="shared" si="30"/>
        <v>38.494746586411054</v>
      </c>
      <c r="AF31" s="45">
        <f t="shared" si="30"/>
        <v>35.342635228865795</v>
      </c>
      <c r="AG31" s="45">
        <f t="shared" si="30"/>
        <v>32.120716785127954</v>
      </c>
      <c r="AH31" s="45">
        <f t="shared" si="30"/>
        <v>28.864881165153754</v>
      </c>
      <c r="AI31" s="45">
        <f t="shared" si="30"/>
        <v>25.596170861955148</v>
      </c>
      <c r="AJ31" s="45">
        <f t="shared" si="30"/>
        <v>22.339989148345889</v>
      </c>
      <c r="AK31" s="45">
        <f t="shared" si="30"/>
        <v>19.099970007494157</v>
      </c>
      <c r="AL31" s="45">
        <f t="shared" si="30"/>
        <v>16.185957387045338</v>
      </c>
      <c r="AM31" s="45">
        <f t="shared" si="30"/>
        <v>13.682906650208565</v>
      </c>
      <c r="AN31" s="45">
        <f t="shared" si="30"/>
        <v>11.503003217568592</v>
      </c>
      <c r="AO31" s="45">
        <f t="shared" si="30"/>
        <v>9.6747891898189806</v>
      </c>
      <c r="AP31" s="45">
        <f t="shared" ref="AP31:BU31" si="31">AO34</f>
        <v>8.1679361403287611</v>
      </c>
      <c r="AQ31" s="45">
        <f t="shared" si="31"/>
        <v>6.9448822854941046</v>
      </c>
      <c r="AR31" s="45">
        <f t="shared" si="31"/>
        <v>5.9760606046811819</v>
      </c>
      <c r="AS31" s="45">
        <f t="shared" si="31"/>
        <v>5.50362219014559</v>
      </c>
      <c r="AT31" s="45">
        <f t="shared" si="31"/>
        <v>5.2039588689023919</v>
      </c>
      <c r="AU31" s="45">
        <f t="shared" si="31"/>
        <v>5.041446981704123</v>
      </c>
      <c r="AV31" s="45">
        <f t="shared" si="31"/>
        <v>4.9936144274357837</v>
      </c>
      <c r="AW31" s="45">
        <f t="shared" si="31"/>
        <v>5.0262911401171833</v>
      </c>
      <c r="AX31" s="45">
        <f t="shared" si="31"/>
        <v>5.1152745504579977</v>
      </c>
      <c r="AY31" s="45">
        <f t="shared" si="31"/>
        <v>5.231897481275567</v>
      </c>
      <c r="AZ31" s="45">
        <f t="shared" si="31"/>
        <v>5.3542069719074901</v>
      </c>
      <c r="BA31" s="45">
        <f t="shared" si="31"/>
        <v>5.4492096747327947</v>
      </c>
      <c r="BB31" s="45">
        <f t="shared" si="31"/>
        <v>5.5178400425661573</v>
      </c>
      <c r="BC31" s="45">
        <f t="shared" si="31"/>
        <v>5.5623130746719918</v>
      </c>
      <c r="BD31" s="45">
        <f t="shared" si="31"/>
        <v>5.5811405684195208</v>
      </c>
      <c r="BE31" s="45">
        <f t="shared" si="31"/>
        <v>5.5715191653647178</v>
      </c>
      <c r="BF31" s="45">
        <f t="shared" si="31"/>
        <v>5.5390209730321267</v>
      </c>
      <c r="BG31" s="45">
        <f t="shared" si="31"/>
        <v>5.4837152101487607</v>
      </c>
      <c r="BH31" s="45">
        <f t="shared" si="31"/>
        <v>5.4108278906041001</v>
      </c>
      <c r="BI31" s="45">
        <f t="shared" si="31"/>
        <v>5.3333029163495702</v>
      </c>
      <c r="BJ31" s="45">
        <f t="shared" si="31"/>
        <v>5.2567470042732216</v>
      </c>
      <c r="BK31" s="45">
        <f t="shared" si="31"/>
        <v>5.184240387727133</v>
      </c>
      <c r="BL31" s="45">
        <f t="shared" si="31"/>
        <v>5.1183441596107828</v>
      </c>
      <c r="BM31" s="45">
        <f t="shared" si="31"/>
        <v>5.0528286344930038</v>
      </c>
      <c r="BN31" s="45">
        <f t="shared" si="31"/>
        <v>4.9898395929111983</v>
      </c>
      <c r="BO31" s="45">
        <f t="shared" si="31"/>
        <v>4.9270928168739383</v>
      </c>
      <c r="BP31" s="45">
        <f t="shared" si="31"/>
        <v>4.8693990079086253</v>
      </c>
      <c r="BQ31" s="45">
        <f t="shared" si="31"/>
        <v>4.8108745742191568</v>
      </c>
      <c r="BR31" s="45">
        <f t="shared" si="31"/>
        <v>4.7556726394263107</v>
      </c>
      <c r="BS31" s="45">
        <f t="shared" si="31"/>
        <v>4.7029971881694381</v>
      </c>
      <c r="BT31" s="45">
        <f t="shared" si="31"/>
        <v>4.6552362665304869</v>
      </c>
      <c r="BU31" s="45">
        <f t="shared" si="31"/>
        <v>4.6070600325294579</v>
      </c>
      <c r="BV31" s="45">
        <f t="shared" ref="BV31:CH31" si="32">BU34</f>
        <v>4.5599220794336235</v>
      </c>
      <c r="BW31" s="45">
        <f t="shared" si="32"/>
        <v>4.512991782518827</v>
      </c>
      <c r="BX31" s="45">
        <f t="shared" si="32"/>
        <v>4.4683110942319528</v>
      </c>
      <c r="BY31" s="45">
        <f t="shared" si="32"/>
        <v>4.418542829509625</v>
      </c>
      <c r="BZ31" s="45">
        <f t="shared" si="32"/>
        <v>4.3700897206005438</v>
      </c>
      <c r="CA31" s="45">
        <f t="shared" si="32"/>
        <v>4.3187640345204246</v>
      </c>
      <c r="CB31" s="45">
        <f t="shared" si="32"/>
        <v>4.2701724881573178</v>
      </c>
      <c r="CC31" s="45">
        <f t="shared" si="32"/>
        <v>4.2188121927136919</v>
      </c>
      <c r="CD31" s="45">
        <f t="shared" si="32"/>
        <v>4.1648561950070793</v>
      </c>
      <c r="CE31" s="45">
        <f t="shared" si="32"/>
        <v>4.109377385306181</v>
      </c>
      <c r="CF31" s="45">
        <f t="shared" si="32"/>
        <v>4.0552483407820361</v>
      </c>
      <c r="CG31" s="45">
        <f t="shared" si="32"/>
        <v>3.9965162509115286</v>
      </c>
      <c r="CH31" s="45">
        <f t="shared" si="32"/>
        <v>3.9377495516775149</v>
      </c>
    </row>
    <row r="32" spans="2:86" outlineLevel="1" x14ac:dyDescent="0.2">
      <c r="F32" s="84" t="s">
        <v>134</v>
      </c>
      <c r="J32" s="45">
        <f>Base_Dep!J114</f>
        <v>15.8</v>
      </c>
      <c r="K32" s="45">
        <f>Base_Dep!K114</f>
        <v>15.9</v>
      </c>
      <c r="L32" s="45">
        <f>Base_Dep!L114</f>
        <v>14.3</v>
      </c>
      <c r="M32" s="45">
        <f>Base_Dep!M114</f>
        <v>11.3</v>
      </c>
      <c r="N32" s="45">
        <f>Base_Dep!N114</f>
        <v>9.6999999999999993</v>
      </c>
      <c r="O32" s="45">
        <f>Base_Dep!O114</f>
        <v>8.2471376470318969</v>
      </c>
      <c r="P32" s="45">
        <f>Base_Dep!P114</f>
        <v>8.2320825739065757</v>
      </c>
      <c r="Q32" s="45">
        <f>Base_Dep!Q114</f>
        <v>7.9017498830653539</v>
      </c>
      <c r="R32" s="45">
        <f>Base_Dep!R114</f>
        <v>7.58699140580205</v>
      </c>
      <c r="S32" s="45">
        <f>Base_Dep!S114</f>
        <v>7.2504290295296601</v>
      </c>
      <c r="T32" s="45">
        <f>Base_Dep!T114</f>
        <v>6.9040029846579216</v>
      </c>
      <c r="U32" s="45">
        <f>Base_Dep!U114</f>
        <v>6.5705554511011153</v>
      </c>
      <c r="V32" s="45">
        <f>Base_Dep!V114</f>
        <v>6.2329547939235317</v>
      </c>
      <c r="W32" s="45">
        <f>Base_Dep!W114</f>
        <v>5.8901627322199728</v>
      </c>
      <c r="X32" s="45">
        <f>Base_Dep!X114</f>
        <v>5.5162222433605788</v>
      </c>
      <c r="Y32" s="45">
        <f>Base_Dep!Y114</f>
        <v>5.0031521132051084</v>
      </c>
      <c r="Z32" s="45">
        <f>Base_Dep!Z114</f>
        <v>4.4719120672087325</v>
      </c>
      <c r="AA32" s="45">
        <f>Base_Dep!AA114</f>
        <v>4.0751293984350569</v>
      </c>
      <c r="AB32" s="45">
        <f>Base_Dep!AB114</f>
        <v>3.7105334377224133</v>
      </c>
      <c r="AC32" s="45">
        <f>Base_Dep!AC114</f>
        <v>3.3345163870526284</v>
      </c>
      <c r="AD32" s="45">
        <f>Base_Dep!AD114</f>
        <v>2.9491548082360937</v>
      </c>
      <c r="AE32" s="45">
        <f>Base_Dep!AE114</f>
        <v>2.5565252630831958</v>
      </c>
      <c r="AF32" s="45">
        <f>Base_Dep!AF114</f>
        <v>2.1083476895023874</v>
      </c>
      <c r="AG32" s="45">
        <f>Base_Dep!AG114</f>
        <v>1.6882037003618333</v>
      </c>
      <c r="AH32" s="45">
        <f>Base_Dep!AH114</f>
        <v>1.2820765034414081</v>
      </c>
      <c r="AI32" s="45">
        <f>Base_Dep!AI114</f>
        <v>0.89671492462487246</v>
      </c>
      <c r="AJ32" s="45">
        <f>Base_Dep!AJ114</f>
        <v>0.51239162671353167</v>
      </c>
      <c r="AK32" s="45">
        <f>Base_Dep!AK114</f>
        <v>0.4345205588239372</v>
      </c>
      <c r="AL32" s="45">
        <f>Base_Dep!AL114</f>
        <v>0.45892016009601017</v>
      </c>
      <c r="AM32" s="45">
        <f>Base_Dep!AM114</f>
        <v>0.41998462615121296</v>
      </c>
      <c r="AN32" s="45">
        <f>Base_Dep!AN114</f>
        <v>0.4319248565609507</v>
      </c>
      <c r="AO32" s="45">
        <f>Base_Dep!AO114</f>
        <v>0.44853735104406423</v>
      </c>
      <c r="AP32" s="45">
        <f>Base_Dep!AP114</f>
        <v>0.46411156462198311</v>
      </c>
      <c r="AQ32" s="45">
        <f>Base_Dep!AQ114</f>
        <v>0.47760921638951281</v>
      </c>
      <c r="AR32" s="45">
        <f>Base_Dep!AR114</f>
        <v>0.75846420124465019</v>
      </c>
      <c r="AS32" s="45">
        <f>Base_Dep!AS114</f>
        <v>0.75950248214984495</v>
      </c>
      <c r="AT32" s="45">
        <f>Base_Dep!AT114</f>
        <v>0.75067709445569086</v>
      </c>
      <c r="AU32" s="45">
        <f>Base_Dep!AU114</f>
        <v>0.7449665494771206</v>
      </c>
      <c r="AV32" s="45">
        <f>Base_Dep!AV114</f>
        <v>0.73458374042517471</v>
      </c>
      <c r="AW32" s="45">
        <f>Base_Dep!AW114</f>
        <v>0.72731577408881254</v>
      </c>
      <c r="AX32" s="45">
        <f>Base_Dep!AX114</f>
        <v>0.71797124594206119</v>
      </c>
      <c r="AY32" s="45">
        <f>Base_Dep!AY114</f>
        <v>0.71174156051089366</v>
      </c>
      <c r="AZ32" s="45">
        <f>Base_Dep!AZ114</f>
        <v>0.69772476829076657</v>
      </c>
      <c r="BA32" s="45">
        <f>Base_Dep!BA114</f>
        <v>0.68889938059661249</v>
      </c>
      <c r="BB32" s="45">
        <f>Base_Dep!BB114</f>
        <v>0.68007399290245862</v>
      </c>
      <c r="BC32" s="45">
        <f>Base_Dep!BC114</f>
        <v>0.67176774566090169</v>
      </c>
      <c r="BD32" s="45">
        <f>Base_Dep!BD114</f>
        <v>0.65930837479856663</v>
      </c>
      <c r="BE32" s="45">
        <f>Base_Dep!BE114</f>
        <v>0.65048298710441255</v>
      </c>
      <c r="BF32" s="45">
        <f>Base_Dep!BF114</f>
        <v>0.64010017805246666</v>
      </c>
      <c r="BG32" s="45">
        <f>Base_Dep!BG114</f>
        <v>0.63335135216870186</v>
      </c>
      <c r="BH32" s="45">
        <f>Base_Dep!BH114</f>
        <v>0.62037284085376942</v>
      </c>
      <c r="BI32" s="45">
        <f>Base_Dep!BI114</f>
        <v>0.61206659361221261</v>
      </c>
      <c r="BJ32" s="45">
        <f>Base_Dep!BJ114</f>
        <v>0.60687518908623961</v>
      </c>
      <c r="BK32" s="45">
        <f>Base_Dep!BK114</f>
        <v>0.60427948682325316</v>
      </c>
      <c r="BL32" s="45">
        <f>Base_Dep!BL114</f>
        <v>0.59597323958169646</v>
      </c>
      <c r="BM32" s="45">
        <f>Base_Dep!BM114</f>
        <v>0.58974355415052893</v>
      </c>
      <c r="BN32" s="45">
        <f>Base_Dep!BN114</f>
        <v>0.58143730690897222</v>
      </c>
      <c r="BO32" s="45">
        <f>Base_Dep!BO114</f>
        <v>0.57780332374079113</v>
      </c>
      <c r="BP32" s="45">
        <f>Base_Dep!BP114</f>
        <v>0.56897793604663705</v>
      </c>
      <c r="BQ32" s="45">
        <f>Base_Dep!BQ114</f>
        <v>0.56430567197326142</v>
      </c>
      <c r="BR32" s="45">
        <f>Base_Dep!BR114</f>
        <v>0.55911426744728854</v>
      </c>
      <c r="BS32" s="45">
        <f>Base_Dep!BS114</f>
        <v>0.55651856518430198</v>
      </c>
      <c r="BT32" s="45">
        <f>Base_Dep!BT114</f>
        <v>0.54925059884793981</v>
      </c>
      <c r="BU32" s="45">
        <f>Base_Dep!BU114</f>
        <v>0.54354005386936943</v>
      </c>
      <c r="BV32" s="45">
        <f>Base_Dep!BV114</f>
        <v>0.5373103684382019</v>
      </c>
      <c r="BW32" s="45">
        <f>Base_Dep!BW114</f>
        <v>0.53315724481742355</v>
      </c>
      <c r="BX32" s="45">
        <f>Base_Dep!BX114</f>
        <v>0.5222552953128804</v>
      </c>
      <c r="BY32" s="45">
        <f>Base_Dep!BY114</f>
        <v>0.51758303123950467</v>
      </c>
      <c r="BZ32" s="45">
        <f>Base_Dep!BZ114</f>
        <v>0.50875764354535069</v>
      </c>
      <c r="CA32" s="45">
        <f>Base_Dep!CA114</f>
        <v>0.5051236603771696</v>
      </c>
      <c r="CB32" s="45">
        <f>Base_Dep!CB114</f>
        <v>0.49629827268301552</v>
      </c>
      <c r="CC32" s="45">
        <f>Base_Dep!CC114</f>
        <v>0.48747288498886149</v>
      </c>
      <c r="CD32" s="45">
        <f>Base_Dep!CD114</f>
        <v>0.47968577819990205</v>
      </c>
      <c r="CE32" s="45">
        <f>Base_Dep!CE114</f>
        <v>0.4744943736739291</v>
      </c>
      <c r="CF32" s="45">
        <f>Base_Dep!CF114</f>
        <v>0.46359242416938584</v>
      </c>
      <c r="CG32" s="45">
        <f>Base_Dep!CG114</f>
        <v>0.45684359828562099</v>
      </c>
      <c r="CH32" s="45">
        <f>Base_Dep!CH114</f>
        <v>0.44697992968627231</v>
      </c>
    </row>
    <row r="33" spans="2:86" outlineLevel="1" x14ac:dyDescent="0.2">
      <c r="F33" s="84" t="s">
        <v>93</v>
      </c>
      <c r="J33" s="45">
        <f>-Base_Dep!J198</f>
        <v>-12.105810138498173</v>
      </c>
      <c r="K33" s="45">
        <f>-Base_Dep!K198</f>
        <v>-13.159143471831506</v>
      </c>
      <c r="L33" s="45">
        <f>-Base_Dep!L198</f>
        <v>-14.219143471831506</v>
      </c>
      <c r="M33" s="45">
        <f>-Base_Dep!M198</f>
        <v>-15.172476805164839</v>
      </c>
      <c r="N33" s="45">
        <f>-Base_Dep!N198</f>
        <v>-15.925810138498173</v>
      </c>
      <c r="O33" s="45">
        <f>-Base_Dep!O198</f>
        <v>-16.57247680516484</v>
      </c>
      <c r="P33" s="45">
        <f>-Base_Dep!P198</f>
        <v>-17.122285981633631</v>
      </c>
      <c r="Q33" s="45">
        <f>-Base_Dep!Q198</f>
        <v>-17.671091486560737</v>
      </c>
      <c r="R33" s="45">
        <f>-Base_Dep!R198</f>
        <v>-18.197874812098426</v>
      </c>
      <c r="S33" s="45">
        <f>-Base_Dep!S198</f>
        <v>-18.703674239151898</v>
      </c>
      <c r="T33" s="45">
        <f>-Base_Dep!T198</f>
        <v>-7.0812260359557024</v>
      </c>
      <c r="U33" s="45">
        <f>-Base_Dep!U198</f>
        <v>-7.5414929015995638</v>
      </c>
      <c r="V33" s="45">
        <f>-Base_Dep!V198</f>
        <v>-7.9795299316729711</v>
      </c>
      <c r="W33" s="45">
        <f>-Base_Dep!W198</f>
        <v>-8.3950602512678731</v>
      </c>
      <c r="X33" s="45">
        <f>-Base_Dep!X198</f>
        <v>-8.7877377667492045</v>
      </c>
      <c r="Y33" s="45">
        <f>-Base_Dep!Y198</f>
        <v>-9.155485916306576</v>
      </c>
      <c r="Z33" s="45">
        <f>-Base_Dep!Z198</f>
        <v>-8.4356960571869166</v>
      </c>
      <c r="AA33" s="45">
        <f>-Base_Dep!AA198</f>
        <v>-7.6738235283341663</v>
      </c>
      <c r="AB33" s="45">
        <f>-Base_Dep!AB198</f>
        <v>-6.9921654882298361</v>
      </c>
      <c r="AC33" s="45">
        <f>-Base_Dep!AC198</f>
        <v>-6.4862010507446639</v>
      </c>
      <c r="AD33" s="45">
        <f>-Base_Dep!AD198</f>
        <v>-6.0618354765481737</v>
      </c>
      <c r="AE33" s="45">
        <f>-Base_Dep!AE198</f>
        <v>-5.7086366206284538</v>
      </c>
      <c r="AF33" s="45">
        <f>-Base_Dep!AF198</f>
        <v>-5.3302661332402286</v>
      </c>
      <c r="AG33" s="45">
        <f>-Base_Dep!AG198</f>
        <v>-4.9440393203360307</v>
      </c>
      <c r="AH33" s="45">
        <f>-Base_Dep!AH198</f>
        <v>-4.5507868066400157</v>
      </c>
      <c r="AI33" s="45">
        <f>-Base_Dep!AI198</f>
        <v>-4.1528966382341324</v>
      </c>
      <c r="AJ33" s="45">
        <f>-Base_Dep!AJ198</f>
        <v>-3.7524107675652618</v>
      </c>
      <c r="AK33" s="45">
        <f>-Base_Dep!AK198</f>
        <v>-3.348533179272756</v>
      </c>
      <c r="AL33" s="45">
        <f>-Base_Dep!AL198</f>
        <v>-2.9619708969327831</v>
      </c>
      <c r="AM33" s="45">
        <f>-Base_Dep!AM198</f>
        <v>-2.5998880587911857</v>
      </c>
      <c r="AN33" s="45">
        <f>-Base_Dep!AN198</f>
        <v>-2.2601388843105612</v>
      </c>
      <c r="AO33" s="45">
        <f>-Base_Dep!AO198</f>
        <v>-1.9553904005342844</v>
      </c>
      <c r="AP33" s="45">
        <f>-Base_Dep!AP198</f>
        <v>-1.6871654194566399</v>
      </c>
      <c r="AQ33" s="45">
        <f>-Base_Dep!AQ198</f>
        <v>-1.4464308972024349</v>
      </c>
      <c r="AR33" s="45">
        <f>-Base_Dep!AR198</f>
        <v>-1.2309026157802418</v>
      </c>
      <c r="AS33" s="45">
        <f>-Base_Dep!AS198</f>
        <v>-1.0591658033930429</v>
      </c>
      <c r="AT33" s="45">
        <f>-Base_Dep!AT198</f>
        <v>-0.91318898165395967</v>
      </c>
      <c r="AU33" s="45">
        <f>-Base_Dep!AU198</f>
        <v>-0.79279910374545937</v>
      </c>
      <c r="AV33" s="45">
        <f>-Base_Dep!AV198</f>
        <v>-0.70190702774377489</v>
      </c>
      <c r="AW33" s="45">
        <f>-Base_Dep!AW198</f>
        <v>-0.63833236374799773</v>
      </c>
      <c r="AX33" s="45">
        <f>-Base_Dep!AX198</f>
        <v>-0.60134831512449127</v>
      </c>
      <c r="AY33" s="45">
        <f>-Base_Dep!AY198</f>
        <v>-0.58943206987897057</v>
      </c>
      <c r="AZ33" s="45">
        <f>-Base_Dep!AZ198</f>
        <v>-0.60272206546546137</v>
      </c>
      <c r="BA33" s="45">
        <f>-Base_Dep!BA198</f>
        <v>-0.62026901276324986</v>
      </c>
      <c r="BB33" s="45">
        <f>-Base_Dep!BB198</f>
        <v>-0.63560096079662343</v>
      </c>
      <c r="BC33" s="45">
        <f>-Base_Dep!BC198</f>
        <v>-0.65294025191337313</v>
      </c>
      <c r="BD33" s="45">
        <f>-Base_Dep!BD198</f>
        <v>-0.66892977785336993</v>
      </c>
      <c r="BE33" s="45">
        <f>-Base_Dep!BE198</f>
        <v>-0.68298117943700343</v>
      </c>
      <c r="BF33" s="45">
        <f>-Base_Dep!BF198</f>
        <v>-0.69540594093583208</v>
      </c>
      <c r="BG33" s="45">
        <f>-Base_Dep!BG198</f>
        <v>-0.70623867171336241</v>
      </c>
      <c r="BH33" s="45">
        <f>-Base_Dep!BH198</f>
        <v>-0.69789781510829896</v>
      </c>
      <c r="BI33" s="45">
        <f>-Base_Dep!BI198</f>
        <v>-0.68862250568856054</v>
      </c>
      <c r="BJ33" s="45">
        <f>-Base_Dep!BJ198</f>
        <v>-0.67938180563232864</v>
      </c>
      <c r="BK33" s="45">
        <f>-Base_Dep!BK198</f>
        <v>-0.67017571493960326</v>
      </c>
      <c r="BL33" s="45">
        <f>-Base_Dep!BL198</f>
        <v>-0.66148876469947526</v>
      </c>
      <c r="BM33" s="45">
        <f>-Base_Dep!BM198</f>
        <v>-0.65273259573233411</v>
      </c>
      <c r="BN33" s="45">
        <f>-Base_Dep!BN198</f>
        <v>-0.64418408294623197</v>
      </c>
      <c r="BO33" s="45">
        <f>-Base_Dep!BO198</f>
        <v>-0.63549713270610397</v>
      </c>
      <c r="BP33" s="45">
        <f>-Base_Dep!BP198</f>
        <v>-0.62750236973610574</v>
      </c>
      <c r="BQ33" s="45">
        <f>-Base_Dep!BQ198</f>
        <v>-0.61950760676610706</v>
      </c>
      <c r="BR33" s="45">
        <f>-Base_Dep!BR198</f>
        <v>-0.61178971870416066</v>
      </c>
      <c r="BS33" s="45">
        <f>-Base_Dep!BS198</f>
        <v>-0.60427948682325316</v>
      </c>
      <c r="BT33" s="45">
        <f>-Base_Dep!BT198</f>
        <v>-0.59742683284896891</v>
      </c>
      <c r="BU33" s="45">
        <f>-Base_Dep!BU198</f>
        <v>-0.59067800696520401</v>
      </c>
      <c r="BV33" s="45">
        <f>-Base_Dep!BV198</f>
        <v>-0.58424066535299757</v>
      </c>
      <c r="BW33" s="45">
        <f>-Base_Dep!BW198</f>
        <v>-0.57783793310429765</v>
      </c>
      <c r="BX33" s="45">
        <f>-Base_Dep!BX198</f>
        <v>-0.57202356003520782</v>
      </c>
      <c r="BY33" s="45">
        <f>-Base_Dep!BY198</f>
        <v>-0.56603614014858572</v>
      </c>
      <c r="BZ33" s="45">
        <f>-Base_Dep!BZ198</f>
        <v>-0.56008332962547003</v>
      </c>
      <c r="CA33" s="45">
        <f>-Base_Dep!CA198</f>
        <v>-0.55371520674027652</v>
      </c>
      <c r="CB33" s="45">
        <f>-Base_Dep!CB198</f>
        <v>-0.54765856812664138</v>
      </c>
      <c r="CC33" s="45">
        <f>-Base_Dep!CC198</f>
        <v>-0.54142888269547385</v>
      </c>
      <c r="CD33" s="45">
        <f>-Base_Dep!CD198</f>
        <v>-0.53516458790079979</v>
      </c>
      <c r="CE33" s="45">
        <f>-Base_Dep!CE198</f>
        <v>-0.52862341819807379</v>
      </c>
      <c r="CF33" s="45">
        <f>-Base_Dep!CF198</f>
        <v>-0.52232451403989333</v>
      </c>
      <c r="CG33" s="45">
        <f>-Base_Dep!CG198</f>
        <v>-0.51561029751963494</v>
      </c>
      <c r="CH33" s="45">
        <f>-Base_Dep!CH198</f>
        <v>-0.5087922529088571</v>
      </c>
    </row>
    <row r="34" spans="2:86" outlineLevel="1" x14ac:dyDescent="0.2">
      <c r="F34" s="215" t="s">
        <v>136</v>
      </c>
      <c r="G34" s="215"/>
      <c r="H34" s="215"/>
      <c r="I34" s="58">
        <f>Base_Dep!H118</f>
        <v>121.05810138498173</v>
      </c>
      <c r="J34" s="58">
        <f t="shared" ref="J34:AO34" si="33">SUM(J31:J33)</f>
        <v>124.75229124648355</v>
      </c>
      <c r="K34" s="58">
        <f t="shared" si="33"/>
        <v>127.49314777465204</v>
      </c>
      <c r="L34" s="58">
        <f t="shared" si="33"/>
        <v>127.57400430282055</v>
      </c>
      <c r="M34" s="58">
        <f t="shared" si="33"/>
        <v>123.70152749765573</v>
      </c>
      <c r="N34" s="58">
        <f t="shared" si="33"/>
        <v>117.47571735915756</v>
      </c>
      <c r="O34" s="58">
        <f t="shared" si="33"/>
        <v>109.15037820102461</v>
      </c>
      <c r="P34" s="58">
        <f t="shared" si="33"/>
        <v>100.26017479329755</v>
      </c>
      <c r="Q34" s="58">
        <f t="shared" si="33"/>
        <v>90.49083318980216</v>
      </c>
      <c r="R34" s="58">
        <f t="shared" si="33"/>
        <v>79.879949783505793</v>
      </c>
      <c r="S34" s="58">
        <f t="shared" si="33"/>
        <v>68.426704573883555</v>
      </c>
      <c r="T34" s="58">
        <f t="shared" si="33"/>
        <v>68.249481522585768</v>
      </c>
      <c r="U34" s="58">
        <f t="shared" si="33"/>
        <v>67.278544072087314</v>
      </c>
      <c r="V34" s="58">
        <f t="shared" si="33"/>
        <v>65.531968934337868</v>
      </c>
      <c r="W34" s="58">
        <f t="shared" si="33"/>
        <v>63.027071415289974</v>
      </c>
      <c r="X34" s="58">
        <f t="shared" si="33"/>
        <v>59.755555891901352</v>
      </c>
      <c r="Y34" s="58">
        <f t="shared" si="33"/>
        <v>55.603222088799882</v>
      </c>
      <c r="Z34" s="58">
        <f t="shared" si="33"/>
        <v>51.639438098821699</v>
      </c>
      <c r="AA34" s="58">
        <f t="shared" si="33"/>
        <v>48.040743968922591</v>
      </c>
      <c r="AB34" s="58">
        <f t="shared" si="33"/>
        <v>44.759111918415165</v>
      </c>
      <c r="AC34" s="58">
        <f t="shared" si="33"/>
        <v>41.607427254723135</v>
      </c>
      <c r="AD34" s="58">
        <f t="shared" si="33"/>
        <v>38.494746586411054</v>
      </c>
      <c r="AE34" s="58">
        <f t="shared" si="33"/>
        <v>35.342635228865795</v>
      </c>
      <c r="AF34" s="58">
        <f t="shared" si="33"/>
        <v>32.120716785127954</v>
      </c>
      <c r="AG34" s="58">
        <f t="shared" si="33"/>
        <v>28.864881165153754</v>
      </c>
      <c r="AH34" s="58">
        <f t="shared" si="33"/>
        <v>25.596170861955148</v>
      </c>
      <c r="AI34" s="58">
        <f t="shared" si="33"/>
        <v>22.339989148345889</v>
      </c>
      <c r="AJ34" s="58">
        <f t="shared" si="33"/>
        <v>19.099970007494157</v>
      </c>
      <c r="AK34" s="58">
        <f t="shared" si="33"/>
        <v>16.185957387045338</v>
      </c>
      <c r="AL34" s="58">
        <f t="shared" si="33"/>
        <v>13.682906650208565</v>
      </c>
      <c r="AM34" s="58">
        <f t="shared" si="33"/>
        <v>11.503003217568592</v>
      </c>
      <c r="AN34" s="58">
        <f t="shared" si="33"/>
        <v>9.6747891898189806</v>
      </c>
      <c r="AO34" s="58">
        <f t="shared" si="33"/>
        <v>8.1679361403287611</v>
      </c>
      <c r="AP34" s="58">
        <f t="shared" ref="AP34:BU34" si="34">SUM(AP31:AP33)</f>
        <v>6.9448822854941046</v>
      </c>
      <c r="AQ34" s="58">
        <f t="shared" si="34"/>
        <v>5.9760606046811819</v>
      </c>
      <c r="AR34" s="58">
        <f t="shared" si="34"/>
        <v>5.50362219014559</v>
      </c>
      <c r="AS34" s="58">
        <f t="shared" si="34"/>
        <v>5.2039588689023919</v>
      </c>
      <c r="AT34" s="58">
        <f t="shared" si="34"/>
        <v>5.041446981704123</v>
      </c>
      <c r="AU34" s="58">
        <f t="shared" si="34"/>
        <v>4.9936144274357837</v>
      </c>
      <c r="AV34" s="58">
        <f t="shared" si="34"/>
        <v>5.0262911401171833</v>
      </c>
      <c r="AW34" s="58">
        <f t="shared" si="34"/>
        <v>5.1152745504579977</v>
      </c>
      <c r="AX34" s="58">
        <f t="shared" si="34"/>
        <v>5.231897481275567</v>
      </c>
      <c r="AY34" s="58">
        <f t="shared" si="34"/>
        <v>5.3542069719074901</v>
      </c>
      <c r="AZ34" s="58">
        <f t="shared" si="34"/>
        <v>5.4492096747327947</v>
      </c>
      <c r="BA34" s="58">
        <f t="shared" si="34"/>
        <v>5.5178400425661573</v>
      </c>
      <c r="BB34" s="58">
        <f t="shared" si="34"/>
        <v>5.5623130746719918</v>
      </c>
      <c r="BC34" s="58">
        <f t="shared" si="34"/>
        <v>5.5811405684195208</v>
      </c>
      <c r="BD34" s="58">
        <f t="shared" si="34"/>
        <v>5.5715191653647178</v>
      </c>
      <c r="BE34" s="58">
        <f t="shared" si="34"/>
        <v>5.5390209730321267</v>
      </c>
      <c r="BF34" s="58">
        <f t="shared" si="34"/>
        <v>5.4837152101487607</v>
      </c>
      <c r="BG34" s="58">
        <f t="shared" si="34"/>
        <v>5.4108278906041001</v>
      </c>
      <c r="BH34" s="58">
        <f t="shared" si="34"/>
        <v>5.3333029163495702</v>
      </c>
      <c r="BI34" s="58">
        <f t="shared" si="34"/>
        <v>5.2567470042732216</v>
      </c>
      <c r="BJ34" s="58">
        <f t="shared" si="34"/>
        <v>5.184240387727133</v>
      </c>
      <c r="BK34" s="58">
        <f t="shared" si="34"/>
        <v>5.1183441596107828</v>
      </c>
      <c r="BL34" s="58">
        <f t="shared" si="34"/>
        <v>5.0528286344930038</v>
      </c>
      <c r="BM34" s="58">
        <f t="shared" si="34"/>
        <v>4.9898395929111983</v>
      </c>
      <c r="BN34" s="58">
        <f t="shared" si="34"/>
        <v>4.9270928168739383</v>
      </c>
      <c r="BO34" s="58">
        <f t="shared" si="34"/>
        <v>4.8693990079086253</v>
      </c>
      <c r="BP34" s="58">
        <f t="shared" si="34"/>
        <v>4.8108745742191568</v>
      </c>
      <c r="BQ34" s="58">
        <f t="shared" si="34"/>
        <v>4.7556726394263107</v>
      </c>
      <c r="BR34" s="58">
        <f t="shared" si="34"/>
        <v>4.7029971881694381</v>
      </c>
      <c r="BS34" s="58">
        <f t="shared" si="34"/>
        <v>4.6552362665304869</v>
      </c>
      <c r="BT34" s="58">
        <f t="shared" si="34"/>
        <v>4.6070600325294579</v>
      </c>
      <c r="BU34" s="58">
        <f t="shared" si="34"/>
        <v>4.5599220794336235</v>
      </c>
      <c r="BV34" s="58">
        <f t="shared" ref="BV34:CH34" si="35">SUM(BV31:BV33)</f>
        <v>4.512991782518827</v>
      </c>
      <c r="BW34" s="58">
        <f t="shared" si="35"/>
        <v>4.4683110942319528</v>
      </c>
      <c r="BX34" s="58">
        <f t="shared" si="35"/>
        <v>4.418542829509625</v>
      </c>
      <c r="BY34" s="58">
        <f t="shared" si="35"/>
        <v>4.3700897206005438</v>
      </c>
      <c r="BZ34" s="58">
        <f t="shared" si="35"/>
        <v>4.3187640345204246</v>
      </c>
      <c r="CA34" s="58">
        <f t="shared" si="35"/>
        <v>4.2701724881573178</v>
      </c>
      <c r="CB34" s="58">
        <f t="shared" si="35"/>
        <v>4.2188121927136919</v>
      </c>
      <c r="CC34" s="58">
        <f t="shared" si="35"/>
        <v>4.1648561950070793</v>
      </c>
      <c r="CD34" s="58">
        <f t="shared" si="35"/>
        <v>4.109377385306181</v>
      </c>
      <c r="CE34" s="58">
        <f t="shared" si="35"/>
        <v>4.0552483407820361</v>
      </c>
      <c r="CF34" s="58">
        <f t="shared" si="35"/>
        <v>3.9965162509115286</v>
      </c>
      <c r="CG34" s="58">
        <f t="shared" si="35"/>
        <v>3.9377495516775149</v>
      </c>
      <c r="CH34" s="58">
        <f t="shared" si="35"/>
        <v>3.8759372284549301</v>
      </c>
    </row>
    <row r="35" spans="2:86" outlineLevel="1" x14ac:dyDescent="0.2"/>
    <row r="36" spans="2:86" outlineLevel="1" x14ac:dyDescent="0.2">
      <c r="E36" s="42" t="s">
        <v>172</v>
      </c>
    </row>
    <row r="37" spans="2:86" outlineLevel="1" x14ac:dyDescent="0.2">
      <c r="F37" s="84" t="s">
        <v>75</v>
      </c>
      <c r="J37" s="83">
        <f t="shared" ref="J37:AO37" si="36">I40</f>
        <v>121.05810138498173</v>
      </c>
      <c r="K37" s="83">
        <f t="shared" si="36"/>
        <v>122.36041905937255</v>
      </c>
      <c r="L37" s="83">
        <f t="shared" si="36"/>
        <v>122.96687627833893</v>
      </c>
      <c r="M37" s="83">
        <f t="shared" si="36"/>
        <v>121.20116335166281</v>
      </c>
      <c r="N37" s="83">
        <f t="shared" si="36"/>
        <v>115.83527757007721</v>
      </c>
      <c r="O37" s="83">
        <f t="shared" si="36"/>
        <v>108.55712989004523</v>
      </c>
      <c r="P37" s="83">
        <f t="shared" si="36"/>
        <v>99.667090992846227</v>
      </c>
      <c r="Q37" s="83">
        <f t="shared" si="36"/>
        <v>90.910944847244537</v>
      </c>
      <c r="R37" s="83">
        <f t="shared" si="36"/>
        <v>81.945891080357455</v>
      </c>
      <c r="S37" s="83">
        <f t="shared" si="36"/>
        <v>72.782180382475829</v>
      </c>
      <c r="T37" s="83">
        <f t="shared" si="36"/>
        <v>63.392762643258251</v>
      </c>
      <c r="U37" s="83">
        <f t="shared" si="36"/>
        <v>63.323565401219383</v>
      </c>
      <c r="V37" s="83">
        <f t="shared" si="36"/>
        <v>62.638032801198243</v>
      </c>
      <c r="W37" s="83">
        <f t="shared" si="36"/>
        <v>61.347007250735011</v>
      </c>
      <c r="X37" s="83">
        <f t="shared" si="36"/>
        <v>59.460865857976344</v>
      </c>
      <c r="Y37" s="83">
        <f t="shared" si="36"/>
        <v>56.964658891933823</v>
      </c>
      <c r="Z37" s="83">
        <f t="shared" si="36"/>
        <v>53.737805863809214</v>
      </c>
      <c r="AA37" s="83">
        <f t="shared" si="36"/>
        <v>50.532955759785978</v>
      </c>
      <c r="AB37" s="83">
        <f t="shared" si="36"/>
        <v>47.488519314162417</v>
      </c>
      <c r="AC37" s="83">
        <f t="shared" si="36"/>
        <v>44.553036882833986</v>
      </c>
      <c r="AD37" s="83">
        <f t="shared" si="36"/>
        <v>41.567975254839034</v>
      </c>
      <c r="AE37" s="83">
        <f t="shared" si="36"/>
        <v>38.450445620105931</v>
      </c>
      <c r="AF37" s="83">
        <f t="shared" si="36"/>
        <v>35.293767825977184</v>
      </c>
      <c r="AG37" s="83">
        <f t="shared" si="36"/>
        <v>32.067585610714183</v>
      </c>
      <c r="AH37" s="83">
        <f t="shared" si="36"/>
        <v>28.807795168683008</v>
      </c>
      <c r="AI37" s="83">
        <f t="shared" si="36"/>
        <v>25.535444612874468</v>
      </c>
      <c r="AJ37" s="83">
        <f t="shared" si="36"/>
        <v>22.275940925842058</v>
      </c>
      <c r="AK37" s="83">
        <f t="shared" si="36"/>
        <v>19.032920167100826</v>
      </c>
      <c r="AL37" s="83">
        <f t="shared" si="36"/>
        <v>16.116228997389403</v>
      </c>
      <c r="AM37" s="83">
        <f t="shared" si="36"/>
        <v>13.610808929105975</v>
      </c>
      <c r="AN37" s="83">
        <f t="shared" si="36"/>
        <v>11.428825801306997</v>
      </c>
      <c r="AO37" s="83">
        <f t="shared" si="36"/>
        <v>9.5988038496044794</v>
      </c>
      <c r="AP37" s="83">
        <f t="shared" ref="AP37:BU37" si="37">AO40</f>
        <v>8.0903866497131744</v>
      </c>
      <c r="AQ37" s="83">
        <f t="shared" si="37"/>
        <v>6.8659832022514831</v>
      </c>
      <c r="AR37" s="83">
        <f t="shared" si="37"/>
        <v>5.8960044964949088</v>
      </c>
      <c r="AS37" s="83">
        <f t="shared" si="37"/>
        <v>5.4225814617936257</v>
      </c>
      <c r="AT37" s="83">
        <f t="shared" si="37"/>
        <v>5.1220708956136898</v>
      </c>
      <c r="AU37" s="83">
        <f t="shared" si="37"/>
        <v>4.9588285328482176</v>
      </c>
      <c r="AV37" s="83">
        <f t="shared" si="37"/>
        <v>4.9103618049459143</v>
      </c>
      <c r="AW37" s="83">
        <f t="shared" si="37"/>
        <v>4.9424770501276782</v>
      </c>
      <c r="AX37" s="83">
        <f t="shared" si="37"/>
        <v>5.0309498474356449</v>
      </c>
      <c r="AY37" s="83">
        <f t="shared" si="37"/>
        <v>5.1470917493967372</v>
      </c>
      <c r="AZ37" s="83">
        <f t="shared" si="37"/>
        <v>5.2689297431816335</v>
      </c>
      <c r="BA37" s="83">
        <f t="shared" si="37"/>
        <v>5.3634503182639426</v>
      </c>
      <c r="BB37" s="83">
        <f t="shared" si="37"/>
        <v>5.4315845222494739</v>
      </c>
      <c r="BC37" s="83">
        <f t="shared" si="37"/>
        <v>5.4755491262186382</v>
      </c>
      <c r="BD37" s="83">
        <f t="shared" si="37"/>
        <v>5.4938543218324121</v>
      </c>
      <c r="BE37" s="83">
        <f t="shared" si="37"/>
        <v>5.4836978303471424</v>
      </c>
      <c r="BF37" s="83">
        <f t="shared" si="37"/>
        <v>5.4506533096263681</v>
      </c>
      <c r="BG37" s="83">
        <f t="shared" si="37"/>
        <v>5.3947912795744744</v>
      </c>
      <c r="BH37" s="83">
        <f t="shared" si="37"/>
        <v>5.3213390275736865</v>
      </c>
      <c r="BI37" s="83">
        <f t="shared" si="37"/>
        <v>5.243255792857636</v>
      </c>
      <c r="BJ37" s="83">
        <f t="shared" si="37"/>
        <v>5.1661490397992456</v>
      </c>
      <c r="BK37" s="83">
        <f t="shared" si="37"/>
        <v>5.0930989740659678</v>
      </c>
      <c r="BL37" s="83">
        <f t="shared" si="37"/>
        <v>5.0266666608726576</v>
      </c>
      <c r="BM37" s="83">
        <f t="shared" si="37"/>
        <v>4.9606219995187741</v>
      </c>
      <c r="BN37" s="83">
        <f t="shared" si="37"/>
        <v>4.8971108259109695</v>
      </c>
      <c r="BO37" s="83">
        <f t="shared" si="37"/>
        <v>4.8338487559500649</v>
      </c>
      <c r="BP37" s="83">
        <f t="shared" si="37"/>
        <v>4.7756466019019621</v>
      </c>
      <c r="BQ37" s="83">
        <f t="shared" si="37"/>
        <v>4.7166202182780603</v>
      </c>
      <c r="BR37" s="83">
        <f t="shared" si="37"/>
        <v>4.6609227286991377</v>
      </c>
      <c r="BS37" s="83">
        <f t="shared" si="37"/>
        <v>4.6077578963275458</v>
      </c>
      <c r="BT37" s="83">
        <f t="shared" si="37"/>
        <v>4.5595136011374828</v>
      </c>
      <c r="BU37" s="83">
        <f t="shared" si="37"/>
        <v>4.5108594751410767</v>
      </c>
      <c r="BV37" s="83">
        <f t="shared" ref="BV37:CH37" si="38">BU40</f>
        <v>4.4632490285517239</v>
      </c>
      <c r="BW37" s="83">
        <f t="shared" si="38"/>
        <v>4.415851387483646</v>
      </c>
      <c r="BX37" s="83">
        <f t="shared" si="38"/>
        <v>4.3707084766990993</v>
      </c>
      <c r="BY37" s="83">
        <f t="shared" si="38"/>
        <v>4.3204826404960857</v>
      </c>
      <c r="BZ37" s="83">
        <f t="shared" si="38"/>
        <v>4.2715767495464299</v>
      </c>
      <c r="CA37" s="83">
        <f t="shared" si="38"/>
        <v>4.2198030431812219</v>
      </c>
      <c r="CB37" s="83">
        <f t="shared" si="38"/>
        <v>4.1707685705040127</v>
      </c>
      <c r="CC37" s="83">
        <f t="shared" si="38"/>
        <v>4.1189701935556444</v>
      </c>
      <c r="CD37" s="83">
        <f t="shared" si="38"/>
        <v>4.0645810975767755</v>
      </c>
      <c r="CE37" s="83">
        <f t="shared" si="38"/>
        <v>4.0086742005207316</v>
      </c>
      <c r="CF37" s="83">
        <f t="shared" si="38"/>
        <v>3.9541223010355515</v>
      </c>
      <c r="CG37" s="83">
        <f t="shared" si="38"/>
        <v>3.8949723948057438</v>
      </c>
      <c r="CH37" s="83">
        <f t="shared" si="38"/>
        <v>3.8357932500296648</v>
      </c>
    </row>
    <row r="38" spans="2:86" outlineLevel="1" x14ac:dyDescent="0.2">
      <c r="F38" s="84" t="s">
        <v>134</v>
      </c>
      <c r="J38" s="83">
        <f>FoG_Dep!J123</f>
        <v>15.8</v>
      </c>
      <c r="K38" s="83">
        <f>FoG_Dep!K123</f>
        <v>15.9</v>
      </c>
      <c r="L38" s="83">
        <f>FoG_Dep!L123</f>
        <v>14.3</v>
      </c>
      <c r="M38" s="83">
        <f>FoG_Dep!M123</f>
        <v>11.3</v>
      </c>
      <c r="N38" s="83">
        <f>FoG_Dep!N123</f>
        <v>9.6999999999999993</v>
      </c>
      <c r="O38" s="83">
        <f>FoG_Dep!O123</f>
        <v>8.2471376470318969</v>
      </c>
      <c r="P38" s="83">
        <f>FoG_Dep!P123</f>
        <v>8.2320825739065757</v>
      </c>
      <c r="Q38" s="83">
        <f>FoG_Dep!Q123</f>
        <v>7.9017498830653539</v>
      </c>
      <c r="R38" s="83">
        <f>FoG_Dep!R123</f>
        <v>7.58699140580205</v>
      </c>
      <c r="S38" s="83">
        <f>FoG_Dep!S123</f>
        <v>7.2504290295296601</v>
      </c>
      <c r="T38" s="83">
        <f>FoG_Dep!T123</f>
        <v>6.9040029846579216</v>
      </c>
      <c r="U38" s="83">
        <f>FoG_Dep!U123</f>
        <v>6.5705554511011153</v>
      </c>
      <c r="V38" s="83">
        <f>FoG_Dep!V123</f>
        <v>6.2329547939235317</v>
      </c>
      <c r="W38" s="83">
        <f>FoG_Dep!W123</f>
        <v>5.8901627322199728</v>
      </c>
      <c r="X38" s="83">
        <f>FoG_Dep!X123</f>
        <v>5.5162222433605788</v>
      </c>
      <c r="Y38" s="83">
        <f>FoG_Dep!Y123</f>
        <v>5.0031521132051084</v>
      </c>
      <c r="Z38" s="83">
        <f>FoG_Dep!Z123</f>
        <v>4.4719120672087325</v>
      </c>
      <c r="AA38" s="83">
        <f>FoG_Dep!AA123</f>
        <v>4.0751293984350569</v>
      </c>
      <c r="AB38" s="83">
        <f>FoG_Dep!AB123</f>
        <v>3.7105334377224133</v>
      </c>
      <c r="AC38" s="83">
        <f>FoG_Dep!AC123</f>
        <v>3.3345163870526284</v>
      </c>
      <c r="AD38" s="83">
        <f>FoG_Dep!AD123</f>
        <v>2.9491548082360937</v>
      </c>
      <c r="AE38" s="83">
        <f>FoG_Dep!AE123</f>
        <v>2.5565252630831958</v>
      </c>
      <c r="AF38" s="83">
        <f>FoG_Dep!AF123</f>
        <v>2.1083476895023874</v>
      </c>
      <c r="AG38" s="83">
        <f>FoG_Dep!AG123</f>
        <v>1.6882037003618333</v>
      </c>
      <c r="AH38" s="83">
        <f>FoG_Dep!AH123</f>
        <v>1.2820765034414081</v>
      </c>
      <c r="AI38" s="83">
        <f>FoG_Dep!AI123</f>
        <v>0.89671492462487246</v>
      </c>
      <c r="AJ38" s="83">
        <f>FoG_Dep!AJ123</f>
        <v>0.51239162671353167</v>
      </c>
      <c r="AK38" s="83">
        <f>FoG_Dep!AK123</f>
        <v>0.4345205588239372</v>
      </c>
      <c r="AL38" s="83">
        <f>FoG_Dep!AL123</f>
        <v>0.45892016009601017</v>
      </c>
      <c r="AM38" s="83">
        <f>FoG_Dep!AM123</f>
        <v>0.41998462615121296</v>
      </c>
      <c r="AN38" s="83">
        <f>FoG_Dep!AN123</f>
        <v>0.4319248565609507</v>
      </c>
      <c r="AO38" s="83">
        <f>FoG_Dep!AO123</f>
        <v>0.44853735104406423</v>
      </c>
      <c r="AP38" s="83">
        <f>FoG_Dep!AP123</f>
        <v>0.46411156462198311</v>
      </c>
      <c r="AQ38" s="83">
        <f>FoG_Dep!AQ123</f>
        <v>0.47760921638951281</v>
      </c>
      <c r="AR38" s="83">
        <f>FoG_Dep!AR123</f>
        <v>0.75846420124465019</v>
      </c>
      <c r="AS38" s="83">
        <f>FoG_Dep!AS123</f>
        <v>0.75950248214984495</v>
      </c>
      <c r="AT38" s="83">
        <f>FoG_Dep!AT123</f>
        <v>0.75067709445569086</v>
      </c>
      <c r="AU38" s="83">
        <f>FoG_Dep!AU123</f>
        <v>0.7449665494771206</v>
      </c>
      <c r="AV38" s="83">
        <f>FoG_Dep!AV123</f>
        <v>0.73458374042517471</v>
      </c>
      <c r="AW38" s="83">
        <f>FoG_Dep!AW123</f>
        <v>0.72731577408881254</v>
      </c>
      <c r="AX38" s="83">
        <f>FoG_Dep!AX123</f>
        <v>0.71797124594206119</v>
      </c>
      <c r="AY38" s="83">
        <f>FoG_Dep!AY123</f>
        <v>0.71174156051089366</v>
      </c>
      <c r="AZ38" s="83">
        <f>FoG_Dep!AZ123</f>
        <v>0.69772476829076657</v>
      </c>
      <c r="BA38" s="83">
        <f>FoG_Dep!BA123</f>
        <v>0.68889938059661249</v>
      </c>
      <c r="BB38" s="83">
        <f>FoG_Dep!BB123</f>
        <v>0.68007399290245862</v>
      </c>
      <c r="BC38" s="83">
        <f>FoG_Dep!BC123</f>
        <v>0.67176774566090169</v>
      </c>
      <c r="BD38" s="83">
        <f>FoG_Dep!BD123</f>
        <v>0.65930837479856663</v>
      </c>
      <c r="BE38" s="83">
        <f>FoG_Dep!BE123</f>
        <v>0.65048298710441255</v>
      </c>
      <c r="BF38" s="83">
        <f>FoG_Dep!BF123</f>
        <v>0.64010017805246666</v>
      </c>
      <c r="BG38" s="83">
        <f>FoG_Dep!BG123</f>
        <v>0.63335135216870186</v>
      </c>
      <c r="BH38" s="83">
        <f>FoG_Dep!BH123</f>
        <v>0.62037284085376942</v>
      </c>
      <c r="BI38" s="83">
        <f>FoG_Dep!BI123</f>
        <v>0.61206659361221261</v>
      </c>
      <c r="BJ38" s="83">
        <f>FoG_Dep!BJ123</f>
        <v>0.60687518908623961</v>
      </c>
      <c r="BK38" s="83">
        <f>FoG_Dep!BK123</f>
        <v>0.60427948682325316</v>
      </c>
      <c r="BL38" s="83">
        <f>FoG_Dep!BL123</f>
        <v>0.59597323958169646</v>
      </c>
      <c r="BM38" s="83">
        <f>FoG_Dep!BM123</f>
        <v>0.58974355415052893</v>
      </c>
      <c r="BN38" s="83">
        <f>FoG_Dep!BN123</f>
        <v>0.58143730690897222</v>
      </c>
      <c r="BO38" s="83">
        <f>FoG_Dep!BO123</f>
        <v>0.57780332374079113</v>
      </c>
      <c r="BP38" s="83">
        <f>FoG_Dep!BP123</f>
        <v>0.56897793604663705</v>
      </c>
      <c r="BQ38" s="83">
        <f>FoG_Dep!BQ123</f>
        <v>0.56430567197326142</v>
      </c>
      <c r="BR38" s="83">
        <f>FoG_Dep!BR123</f>
        <v>0.55911426744728854</v>
      </c>
      <c r="BS38" s="83">
        <f>FoG_Dep!BS123</f>
        <v>0.55651856518430198</v>
      </c>
      <c r="BT38" s="83">
        <f>FoG_Dep!BT123</f>
        <v>0.54925059884793981</v>
      </c>
      <c r="BU38" s="83">
        <f>FoG_Dep!BU123</f>
        <v>0.54354005386936943</v>
      </c>
      <c r="BV38" s="83">
        <f>FoG_Dep!BV123</f>
        <v>0.5373103684382019</v>
      </c>
      <c r="BW38" s="83">
        <f>FoG_Dep!BW123</f>
        <v>0.53315724481742355</v>
      </c>
      <c r="BX38" s="83">
        <f>FoG_Dep!BX123</f>
        <v>0.5222552953128804</v>
      </c>
      <c r="BY38" s="83">
        <f>FoG_Dep!BY123</f>
        <v>0.51758303123950467</v>
      </c>
      <c r="BZ38" s="83">
        <f>FoG_Dep!BZ123</f>
        <v>0.50875764354535069</v>
      </c>
      <c r="CA38" s="83">
        <f>FoG_Dep!CA123</f>
        <v>0.5051236603771696</v>
      </c>
      <c r="CB38" s="83">
        <f>FoG_Dep!CB123</f>
        <v>0.49629827268301552</v>
      </c>
      <c r="CC38" s="83">
        <f>FoG_Dep!CC123</f>
        <v>0.48747288498886149</v>
      </c>
      <c r="CD38" s="83">
        <f>FoG_Dep!CD123</f>
        <v>0.47968577819990205</v>
      </c>
      <c r="CE38" s="83">
        <f>FoG_Dep!CE123</f>
        <v>0.4744943736739291</v>
      </c>
      <c r="CF38" s="83">
        <f>FoG_Dep!CF123</f>
        <v>0.46359242416938584</v>
      </c>
      <c r="CG38" s="83">
        <f>FoG_Dep!CG123</f>
        <v>0.45684359828562099</v>
      </c>
      <c r="CH38" s="83">
        <f>FoG_Dep!CH123</f>
        <v>0.44697992968627231</v>
      </c>
    </row>
    <row r="39" spans="2:86" outlineLevel="1" x14ac:dyDescent="0.2">
      <c r="F39" s="84" t="s">
        <v>93</v>
      </c>
      <c r="J39" s="45">
        <f>-FoG_Dep!J217</f>
        <v>-14.497682325609182</v>
      </c>
      <c r="K39" s="45">
        <f>-FoG_Dep!K217</f>
        <v>-15.293542781033606</v>
      </c>
      <c r="L39" s="45">
        <f>-FoG_Dep!L217</f>
        <v>-16.065712926676134</v>
      </c>
      <c r="M39" s="45">
        <f>-FoG_Dep!M217</f>
        <v>-16.665885781585612</v>
      </c>
      <c r="N39" s="45">
        <f>-FoG_Dep!N217</f>
        <v>-16.978147680031977</v>
      </c>
      <c r="O39" s="45">
        <f>-FoG_Dep!O217</f>
        <v>-17.137176544230893</v>
      </c>
      <c r="P39" s="45">
        <f>-FoG_Dep!P217</f>
        <v>-16.988228719508264</v>
      </c>
      <c r="Q39" s="45">
        <f>-FoG_Dep!Q217</f>
        <v>-16.866803649952423</v>
      </c>
      <c r="R39" s="45">
        <f>-FoG_Dep!R217</f>
        <v>-16.750702103683675</v>
      </c>
      <c r="S39" s="45">
        <f>-FoG_Dep!S217</f>
        <v>-16.639846768747233</v>
      </c>
      <c r="T39" s="45">
        <f>-FoG_Dep!T217</f>
        <v>-6.9732002266967932</v>
      </c>
      <c r="U39" s="45">
        <f>-FoG_Dep!U217</f>
        <v>-7.2560880511222523</v>
      </c>
      <c r="V39" s="45">
        <f>-FoG_Dep!V217</f>
        <v>-7.5239803443867626</v>
      </c>
      <c r="W39" s="45">
        <f>-FoG_Dep!W217</f>
        <v>-7.7763041249786395</v>
      </c>
      <c r="X39" s="45">
        <f>-FoG_Dep!X217</f>
        <v>-8.0124292094030931</v>
      </c>
      <c r="Y39" s="45">
        <f>-FoG_Dep!Y217</f>
        <v>-8.2300051413297233</v>
      </c>
      <c r="Z39" s="45">
        <f>-FoG_Dep!Z217</f>
        <v>-7.6767621712319709</v>
      </c>
      <c r="AA39" s="45">
        <f>-FoG_Dep!AA217</f>
        <v>-7.1195658440586236</v>
      </c>
      <c r="AB39" s="45">
        <f>-FoG_Dep!AB217</f>
        <v>-6.6460158690508395</v>
      </c>
      <c r="AC39" s="45">
        <f>-FoG_Dep!AC217</f>
        <v>-6.3195780150475853</v>
      </c>
      <c r="AD39" s="45">
        <f>-FoG_Dep!AD217</f>
        <v>-6.0666844429691968</v>
      </c>
      <c r="AE39" s="45">
        <f>-FoG_Dep!AE217</f>
        <v>-5.7132030572119437</v>
      </c>
      <c r="AF39" s="45">
        <f>-FoG_Dep!AF217</f>
        <v>-5.3345299047653896</v>
      </c>
      <c r="AG39" s="45">
        <f>-FoG_Dep!AG217</f>
        <v>-4.9479941423930081</v>
      </c>
      <c r="AH39" s="45">
        <f>-FoG_Dep!AH217</f>
        <v>-4.5544270592499494</v>
      </c>
      <c r="AI39" s="45">
        <f>-FoG_Dep!AI217</f>
        <v>-4.156218611657283</v>
      </c>
      <c r="AJ39" s="45">
        <f>-FoG_Dep!AJ217</f>
        <v>-3.7554123854547612</v>
      </c>
      <c r="AK39" s="45">
        <f>-FoG_Dep!AK217</f>
        <v>-3.3512117285353615</v>
      </c>
      <c r="AL39" s="45">
        <f>-FoG_Dep!AL217</f>
        <v>-2.9643402283794371</v>
      </c>
      <c r="AM39" s="45">
        <f>-FoG_Dep!AM217</f>
        <v>-2.6019677539501891</v>
      </c>
      <c r="AN39" s="45">
        <f>-FoG_Dep!AN217</f>
        <v>-2.2619468082634677</v>
      </c>
      <c r="AO39" s="45">
        <f>-FoG_Dep!AO217</f>
        <v>-1.9569545509353692</v>
      </c>
      <c r="AP39" s="45">
        <f>-FoG_Dep!AP217</f>
        <v>-1.6885150120836754</v>
      </c>
      <c r="AQ39" s="45">
        <f>-FoG_Dep!AQ217</f>
        <v>-1.4475879221460874</v>
      </c>
      <c r="AR39" s="45">
        <f>-FoG_Dep!AR217</f>
        <v>-1.2318872359459336</v>
      </c>
      <c r="AS39" s="45">
        <f>-FoG_Dep!AS217</f>
        <v>-1.0600130483297807</v>
      </c>
      <c r="AT39" s="45">
        <f>-FoG_Dep!AT217</f>
        <v>-0.91391945722116286</v>
      </c>
      <c r="AU39" s="45">
        <f>-FoG_Dep!AU217</f>
        <v>-0.79343327737942337</v>
      </c>
      <c r="AV39" s="45">
        <f>-FoG_Dep!AV217</f>
        <v>-0.70246849524341071</v>
      </c>
      <c r="AW39" s="45">
        <f>-FoG_Dep!AW217</f>
        <v>-0.63884297678084556</v>
      </c>
      <c r="AX39" s="45">
        <f>-FoG_Dep!AX217</f>
        <v>-0.60182934398096866</v>
      </c>
      <c r="AY39" s="45">
        <f>-FoG_Dep!AY217</f>
        <v>-0.58990356672599775</v>
      </c>
      <c r="AZ39" s="45">
        <f>-FoG_Dep!AZ217</f>
        <v>-0.60320419320845808</v>
      </c>
      <c r="BA39" s="45">
        <f>-FoG_Dep!BA217</f>
        <v>-0.62076517661108099</v>
      </c>
      <c r="BB39" s="45">
        <f>-FoG_Dep!BB217</f>
        <v>-0.63610938893329372</v>
      </c>
      <c r="BC39" s="45">
        <f>-FoG_Dep!BC217</f>
        <v>-0.65346255004712761</v>
      </c>
      <c r="BD39" s="45">
        <f>-FoG_Dep!BD217</f>
        <v>-0.66946486628383661</v>
      </c>
      <c r="BE39" s="45">
        <f>-FoG_Dep!BE217</f>
        <v>-0.68352750782518679</v>
      </c>
      <c r="BF39" s="45">
        <f>-FoG_Dep!BF217</f>
        <v>-0.69596220810436049</v>
      </c>
      <c r="BG39" s="45">
        <f>-FoG_Dep!BG217</f>
        <v>-0.70680360416948929</v>
      </c>
      <c r="BH39" s="45">
        <f>-FoG_Dep!BH217</f>
        <v>-0.69845607556982026</v>
      </c>
      <c r="BI39" s="45">
        <f>-FoG_Dep!BI217</f>
        <v>-0.68917334667060315</v>
      </c>
      <c r="BJ39" s="45">
        <f>-FoG_Dep!BJ217</f>
        <v>-0.6799252548195176</v>
      </c>
      <c r="BK39" s="45">
        <f>-FoG_Dep!BK217</f>
        <v>-0.67071180001656328</v>
      </c>
      <c r="BL39" s="45">
        <f>-FoG_Dep!BL217</f>
        <v>-0.66201790093558011</v>
      </c>
      <c r="BM39" s="45">
        <f>-FoG_Dep!BM217</f>
        <v>-0.65325472775833415</v>
      </c>
      <c r="BN39" s="45">
        <f>-FoG_Dep!BN217</f>
        <v>-0.64469937686987666</v>
      </c>
      <c r="BO39" s="45">
        <f>-FoG_Dep!BO217</f>
        <v>-0.6360054777888936</v>
      </c>
      <c r="BP39" s="45">
        <f>-FoG_Dep!BP217</f>
        <v>-0.62800431967053849</v>
      </c>
      <c r="BQ39" s="45">
        <f>-FoG_Dep!BQ217</f>
        <v>-0.62000316155218371</v>
      </c>
      <c r="BR39" s="45">
        <f>-FoG_Dep!BR217</f>
        <v>-0.61227909981888007</v>
      </c>
      <c r="BS39" s="45">
        <f>-FoG_Dep!BS217</f>
        <v>-0.60476286037436489</v>
      </c>
      <c r="BT39" s="45">
        <f>-FoG_Dep!BT217</f>
        <v>-0.5979047248443462</v>
      </c>
      <c r="BU39" s="45">
        <f>-FoG_Dep!BU217</f>
        <v>-0.59115050045872197</v>
      </c>
      <c r="BV39" s="45">
        <f>-FoG_Dep!BV217</f>
        <v>-0.58470800950628032</v>
      </c>
      <c r="BW39" s="45">
        <f>-FoG_Dep!BW217</f>
        <v>-0.57830015560197001</v>
      </c>
      <c r="BX39" s="45">
        <f>-FoG_Dep!BX217</f>
        <v>-0.57248113151589386</v>
      </c>
      <c r="BY39" s="45">
        <f>-FoG_Dep!BY217</f>
        <v>-0.56648892218916025</v>
      </c>
      <c r="BZ39" s="45">
        <f>-FoG_Dep!BZ217</f>
        <v>-0.5605313499105582</v>
      </c>
      <c r="CA39" s="45">
        <f>-FoG_Dep!CA217</f>
        <v>-0.55415813305437944</v>
      </c>
      <c r="CB39" s="45">
        <f>-FoG_Dep!CB217</f>
        <v>-0.54809664963138316</v>
      </c>
      <c r="CC39" s="45">
        <f>-FoG_Dep!CC217</f>
        <v>-0.54186198096772986</v>
      </c>
      <c r="CD39" s="45">
        <f>-FoG_Dep!CD217</f>
        <v>-0.53559267525594523</v>
      </c>
      <c r="CE39" s="45">
        <f>-FoG_Dep!CE217</f>
        <v>-0.52904627315910913</v>
      </c>
      <c r="CF39" s="45">
        <f>-FoG_Dep!CF217</f>
        <v>-0.52274233039919316</v>
      </c>
      <c r="CG39" s="45">
        <f>-FoG_Dep!CG217</f>
        <v>-0.51602274306170026</v>
      </c>
      <c r="CH39" s="45">
        <f>-FoG_Dep!CH217</f>
        <v>-0.50919924457981292</v>
      </c>
    </row>
    <row r="40" spans="2:86" outlineLevel="1" x14ac:dyDescent="0.2">
      <c r="F40" s="213" t="s">
        <v>136</v>
      </c>
      <c r="G40" s="213"/>
      <c r="H40" s="213"/>
      <c r="I40" s="58">
        <f>GA!G9</f>
        <v>121.05810138498173</v>
      </c>
      <c r="J40" s="58">
        <f t="shared" ref="J40:AO40" si="39">SUM(J37:J39)</f>
        <v>122.36041905937255</v>
      </c>
      <c r="K40" s="58">
        <f t="shared" si="39"/>
        <v>122.96687627833893</v>
      </c>
      <c r="L40" s="58">
        <f t="shared" si="39"/>
        <v>121.20116335166281</v>
      </c>
      <c r="M40" s="58">
        <f t="shared" si="39"/>
        <v>115.83527757007721</v>
      </c>
      <c r="N40" s="58">
        <f t="shared" si="39"/>
        <v>108.55712989004523</v>
      </c>
      <c r="O40" s="58">
        <f t="shared" si="39"/>
        <v>99.667090992846227</v>
      </c>
      <c r="P40" s="58">
        <f t="shared" si="39"/>
        <v>90.910944847244537</v>
      </c>
      <c r="Q40" s="58">
        <f t="shared" si="39"/>
        <v>81.945891080357455</v>
      </c>
      <c r="R40" s="58">
        <f t="shared" si="39"/>
        <v>72.782180382475829</v>
      </c>
      <c r="S40" s="58">
        <f t="shared" si="39"/>
        <v>63.392762643258251</v>
      </c>
      <c r="T40" s="58">
        <f t="shared" si="39"/>
        <v>63.323565401219383</v>
      </c>
      <c r="U40" s="58">
        <f t="shared" si="39"/>
        <v>62.638032801198243</v>
      </c>
      <c r="V40" s="58">
        <f t="shared" si="39"/>
        <v>61.347007250735011</v>
      </c>
      <c r="W40" s="58">
        <f t="shared" si="39"/>
        <v>59.460865857976344</v>
      </c>
      <c r="X40" s="58">
        <f t="shared" si="39"/>
        <v>56.964658891933823</v>
      </c>
      <c r="Y40" s="58">
        <f t="shared" si="39"/>
        <v>53.737805863809214</v>
      </c>
      <c r="Z40" s="58">
        <f t="shared" si="39"/>
        <v>50.532955759785978</v>
      </c>
      <c r="AA40" s="58">
        <f t="shared" si="39"/>
        <v>47.488519314162417</v>
      </c>
      <c r="AB40" s="58">
        <f t="shared" si="39"/>
        <v>44.553036882833986</v>
      </c>
      <c r="AC40" s="58">
        <f t="shared" si="39"/>
        <v>41.567975254839034</v>
      </c>
      <c r="AD40" s="58">
        <f t="shared" si="39"/>
        <v>38.450445620105931</v>
      </c>
      <c r="AE40" s="58">
        <f t="shared" si="39"/>
        <v>35.293767825977184</v>
      </c>
      <c r="AF40" s="58">
        <f t="shared" si="39"/>
        <v>32.067585610714183</v>
      </c>
      <c r="AG40" s="58">
        <f t="shared" si="39"/>
        <v>28.807795168683008</v>
      </c>
      <c r="AH40" s="58">
        <f t="shared" si="39"/>
        <v>25.535444612874468</v>
      </c>
      <c r="AI40" s="58">
        <f t="shared" si="39"/>
        <v>22.275940925842058</v>
      </c>
      <c r="AJ40" s="58">
        <f t="shared" si="39"/>
        <v>19.032920167100826</v>
      </c>
      <c r="AK40" s="58">
        <f t="shared" si="39"/>
        <v>16.116228997389403</v>
      </c>
      <c r="AL40" s="58">
        <f t="shared" si="39"/>
        <v>13.610808929105975</v>
      </c>
      <c r="AM40" s="58">
        <f t="shared" si="39"/>
        <v>11.428825801306997</v>
      </c>
      <c r="AN40" s="58">
        <f t="shared" si="39"/>
        <v>9.5988038496044794</v>
      </c>
      <c r="AO40" s="58">
        <f t="shared" si="39"/>
        <v>8.0903866497131744</v>
      </c>
      <c r="AP40" s="58">
        <f t="shared" ref="AP40:BU40" si="40">SUM(AP37:AP39)</f>
        <v>6.8659832022514831</v>
      </c>
      <c r="AQ40" s="58">
        <f t="shared" si="40"/>
        <v>5.8960044964949088</v>
      </c>
      <c r="AR40" s="58">
        <f t="shared" si="40"/>
        <v>5.4225814617936257</v>
      </c>
      <c r="AS40" s="58">
        <f t="shared" si="40"/>
        <v>5.1220708956136898</v>
      </c>
      <c r="AT40" s="58">
        <f t="shared" si="40"/>
        <v>4.9588285328482176</v>
      </c>
      <c r="AU40" s="58">
        <f t="shared" si="40"/>
        <v>4.9103618049459143</v>
      </c>
      <c r="AV40" s="58">
        <f t="shared" si="40"/>
        <v>4.9424770501276782</v>
      </c>
      <c r="AW40" s="58">
        <f t="shared" si="40"/>
        <v>5.0309498474356449</v>
      </c>
      <c r="AX40" s="58">
        <f t="shared" si="40"/>
        <v>5.1470917493967372</v>
      </c>
      <c r="AY40" s="58">
        <f t="shared" si="40"/>
        <v>5.2689297431816335</v>
      </c>
      <c r="AZ40" s="58">
        <f t="shared" si="40"/>
        <v>5.3634503182639426</v>
      </c>
      <c r="BA40" s="58">
        <f t="shared" si="40"/>
        <v>5.4315845222494739</v>
      </c>
      <c r="BB40" s="58">
        <f t="shared" si="40"/>
        <v>5.4755491262186382</v>
      </c>
      <c r="BC40" s="58">
        <f t="shared" si="40"/>
        <v>5.4938543218324121</v>
      </c>
      <c r="BD40" s="58">
        <f t="shared" si="40"/>
        <v>5.4836978303471424</v>
      </c>
      <c r="BE40" s="58">
        <f t="shared" si="40"/>
        <v>5.4506533096263681</v>
      </c>
      <c r="BF40" s="58">
        <f t="shared" si="40"/>
        <v>5.3947912795744744</v>
      </c>
      <c r="BG40" s="58">
        <f t="shared" si="40"/>
        <v>5.3213390275736865</v>
      </c>
      <c r="BH40" s="58">
        <f t="shared" si="40"/>
        <v>5.243255792857636</v>
      </c>
      <c r="BI40" s="58">
        <f t="shared" si="40"/>
        <v>5.1661490397992456</v>
      </c>
      <c r="BJ40" s="58">
        <f t="shared" si="40"/>
        <v>5.0930989740659678</v>
      </c>
      <c r="BK40" s="58">
        <f t="shared" si="40"/>
        <v>5.0266666608726576</v>
      </c>
      <c r="BL40" s="58">
        <f t="shared" si="40"/>
        <v>4.9606219995187741</v>
      </c>
      <c r="BM40" s="58">
        <f t="shared" si="40"/>
        <v>4.8971108259109695</v>
      </c>
      <c r="BN40" s="58">
        <f t="shared" si="40"/>
        <v>4.8338487559500649</v>
      </c>
      <c r="BO40" s="58">
        <f t="shared" si="40"/>
        <v>4.7756466019019621</v>
      </c>
      <c r="BP40" s="58">
        <f t="shared" si="40"/>
        <v>4.7166202182780603</v>
      </c>
      <c r="BQ40" s="58">
        <f t="shared" si="40"/>
        <v>4.6609227286991377</v>
      </c>
      <c r="BR40" s="58">
        <f t="shared" si="40"/>
        <v>4.6077578963275458</v>
      </c>
      <c r="BS40" s="58">
        <f t="shared" si="40"/>
        <v>4.5595136011374828</v>
      </c>
      <c r="BT40" s="58">
        <f t="shared" si="40"/>
        <v>4.5108594751410767</v>
      </c>
      <c r="BU40" s="58">
        <f t="shared" si="40"/>
        <v>4.4632490285517239</v>
      </c>
      <c r="BV40" s="58">
        <f t="shared" ref="BV40:CH40" si="41">SUM(BV37:BV39)</f>
        <v>4.415851387483646</v>
      </c>
      <c r="BW40" s="58">
        <f t="shared" si="41"/>
        <v>4.3707084766990993</v>
      </c>
      <c r="BX40" s="58">
        <f t="shared" si="41"/>
        <v>4.3204826404960857</v>
      </c>
      <c r="BY40" s="58">
        <f t="shared" si="41"/>
        <v>4.2715767495464299</v>
      </c>
      <c r="BZ40" s="58">
        <f t="shared" si="41"/>
        <v>4.2198030431812219</v>
      </c>
      <c r="CA40" s="58">
        <f t="shared" si="41"/>
        <v>4.1707685705040127</v>
      </c>
      <c r="CB40" s="58">
        <f t="shared" si="41"/>
        <v>4.1189701935556444</v>
      </c>
      <c r="CC40" s="58">
        <f t="shared" si="41"/>
        <v>4.0645810975767755</v>
      </c>
      <c r="CD40" s="58">
        <f t="shared" si="41"/>
        <v>4.0086742005207316</v>
      </c>
      <c r="CE40" s="58">
        <f t="shared" si="41"/>
        <v>3.9541223010355515</v>
      </c>
      <c r="CF40" s="58">
        <f t="shared" si="41"/>
        <v>3.8949723948057438</v>
      </c>
      <c r="CG40" s="58">
        <f t="shared" si="41"/>
        <v>3.8357932500296648</v>
      </c>
      <c r="CH40" s="58">
        <f t="shared" si="41"/>
        <v>3.7735739351361239</v>
      </c>
    </row>
    <row r="41" spans="2:86" outlineLevel="1" x14ac:dyDescent="0.2"/>
    <row r="43" spans="2:86" x14ac:dyDescent="0.2">
      <c r="B43" s="2" t="s">
        <v>133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</row>
    <row r="44" spans="2:86" outlineLevel="1" x14ac:dyDescent="0.2"/>
    <row r="45" spans="2:86" outlineLevel="1" x14ac:dyDescent="0.2">
      <c r="E45" s="42" t="s">
        <v>173</v>
      </c>
    </row>
    <row r="46" spans="2:86" outlineLevel="1" x14ac:dyDescent="0.2">
      <c r="F46" s="84" t="s">
        <v>75</v>
      </c>
      <c r="J46" s="45">
        <f t="shared" ref="J46:AO46" si="42">I49</f>
        <v>10.796130372663795</v>
      </c>
      <c r="K46" s="45">
        <f t="shared" si="42"/>
        <v>25.797097779497843</v>
      </c>
      <c r="L46" s="45">
        <f t="shared" si="42"/>
        <v>39.658065186331896</v>
      </c>
      <c r="M46" s="45">
        <f t="shared" si="42"/>
        <v>51.099032593165951</v>
      </c>
      <c r="N46" s="45">
        <f t="shared" si="42"/>
        <v>48.2</v>
      </c>
      <c r="O46" s="45">
        <f t="shared" si="42"/>
        <v>42.96</v>
      </c>
      <c r="P46" s="45">
        <f t="shared" si="42"/>
        <v>43.185080940568447</v>
      </c>
      <c r="Q46" s="45">
        <f t="shared" si="42"/>
        <v>43.697145693023202</v>
      </c>
      <c r="R46" s="45">
        <f t="shared" si="42"/>
        <v>44.162940210335847</v>
      </c>
      <c r="S46" s="45">
        <f t="shared" si="42"/>
        <v>45.065115301912066</v>
      </c>
      <c r="T46" s="45">
        <f t="shared" si="42"/>
        <v>44.56632177715754</v>
      </c>
      <c r="U46" s="45">
        <f t="shared" si="42"/>
        <v>42.289210445477956</v>
      </c>
      <c r="V46" s="45">
        <f t="shared" si="42"/>
        <v>39.849448304392688</v>
      </c>
      <c r="W46" s="45">
        <f t="shared" si="42"/>
        <v>37.409686163307413</v>
      </c>
      <c r="X46" s="45">
        <f t="shared" si="42"/>
        <v>34.969924022222145</v>
      </c>
      <c r="Y46" s="45">
        <f t="shared" si="42"/>
        <v>32.530161881136877</v>
      </c>
      <c r="Z46" s="45">
        <f t="shared" si="42"/>
        <v>30.090399740051609</v>
      </c>
      <c r="AA46" s="45">
        <f t="shared" si="42"/>
        <v>27.650637598966341</v>
      </c>
      <c r="AB46" s="45">
        <f t="shared" si="42"/>
        <v>25.210875457881073</v>
      </c>
      <c r="AC46" s="45">
        <f t="shared" si="42"/>
        <v>22.771113316795805</v>
      </c>
      <c r="AD46" s="45">
        <f t="shared" si="42"/>
        <v>20.331351175710537</v>
      </c>
      <c r="AE46" s="45">
        <f t="shared" si="42"/>
        <v>17.89158903462527</v>
      </c>
      <c r="AF46" s="45">
        <f t="shared" si="42"/>
        <v>15.451826893540002</v>
      </c>
      <c r="AG46" s="45">
        <f t="shared" si="42"/>
        <v>13.012064752454734</v>
      </c>
      <c r="AH46" s="45">
        <f t="shared" si="42"/>
        <v>10.572302611369466</v>
      </c>
      <c r="AI46" s="45">
        <f t="shared" si="42"/>
        <v>8.132540470284205</v>
      </c>
      <c r="AJ46" s="45">
        <f t="shared" si="42"/>
        <v>5.6927783291989424</v>
      </c>
      <c r="AK46" s="45">
        <f t="shared" si="42"/>
        <v>3.2530161881136781</v>
      </c>
      <c r="AL46" s="45">
        <f t="shared" si="42"/>
        <v>1.6265080940568351</v>
      </c>
      <c r="AM46" s="45">
        <f t="shared" si="42"/>
        <v>0.65060323762272909</v>
      </c>
      <c r="AN46" s="45">
        <f t="shared" si="42"/>
        <v>0.16265080940567561</v>
      </c>
      <c r="AO46" s="45">
        <f t="shared" si="42"/>
        <v>-8.8817841970012523E-15</v>
      </c>
      <c r="AP46" s="45">
        <f t="shared" ref="AP46:BU46" si="43">AO49</f>
        <v>-8.8817841970012523E-15</v>
      </c>
      <c r="AQ46" s="45">
        <f t="shared" si="43"/>
        <v>-8.8817841970012523E-15</v>
      </c>
      <c r="AR46" s="45">
        <f t="shared" si="43"/>
        <v>-8.8817841970012523E-15</v>
      </c>
      <c r="AS46" s="45">
        <f t="shared" si="43"/>
        <v>-8.8817841970012523E-15</v>
      </c>
      <c r="AT46" s="45">
        <f t="shared" si="43"/>
        <v>-8.8817841970012523E-15</v>
      </c>
      <c r="AU46" s="45">
        <f t="shared" si="43"/>
        <v>-8.8817841970012523E-15</v>
      </c>
      <c r="AV46" s="45">
        <f t="shared" si="43"/>
        <v>-8.8817841970012523E-15</v>
      </c>
      <c r="AW46" s="45">
        <f t="shared" si="43"/>
        <v>-8.8817841970012523E-15</v>
      </c>
      <c r="AX46" s="45">
        <f t="shared" si="43"/>
        <v>-8.8817841970012523E-15</v>
      </c>
      <c r="AY46" s="45">
        <f t="shared" si="43"/>
        <v>-8.8817841970012523E-15</v>
      </c>
      <c r="AZ46" s="45">
        <f t="shared" si="43"/>
        <v>-8.8817841970012523E-15</v>
      </c>
      <c r="BA46" s="45">
        <f t="shared" si="43"/>
        <v>-8.8817841970012523E-15</v>
      </c>
      <c r="BB46" s="45">
        <f t="shared" si="43"/>
        <v>-8.8817841970012523E-15</v>
      </c>
      <c r="BC46" s="45">
        <f t="shared" si="43"/>
        <v>-8.8817841970012523E-15</v>
      </c>
      <c r="BD46" s="45">
        <f t="shared" si="43"/>
        <v>-8.8817841970012523E-15</v>
      </c>
      <c r="BE46" s="45">
        <f t="shared" si="43"/>
        <v>-8.8817841970012523E-15</v>
      </c>
      <c r="BF46" s="45">
        <f t="shared" si="43"/>
        <v>-8.8817841970012523E-15</v>
      </c>
      <c r="BG46" s="45">
        <f t="shared" si="43"/>
        <v>-8.8817841970012523E-15</v>
      </c>
      <c r="BH46" s="45">
        <f t="shared" si="43"/>
        <v>-8.8817841970012523E-15</v>
      </c>
      <c r="BI46" s="45">
        <f t="shared" si="43"/>
        <v>-8.8817841970012523E-15</v>
      </c>
      <c r="BJ46" s="45">
        <f t="shared" si="43"/>
        <v>-8.8817841970012523E-15</v>
      </c>
      <c r="BK46" s="45">
        <f t="shared" si="43"/>
        <v>-8.8817841970012523E-15</v>
      </c>
      <c r="BL46" s="45">
        <f t="shared" si="43"/>
        <v>-8.8817841970012523E-15</v>
      </c>
      <c r="BM46" s="45">
        <f t="shared" si="43"/>
        <v>-8.8817841970012523E-15</v>
      </c>
      <c r="BN46" s="45">
        <f t="shared" si="43"/>
        <v>-8.8817841970012523E-15</v>
      </c>
      <c r="BO46" s="45">
        <f t="shared" si="43"/>
        <v>-8.8817841970012523E-15</v>
      </c>
      <c r="BP46" s="45">
        <f t="shared" si="43"/>
        <v>-8.8817841970012523E-15</v>
      </c>
      <c r="BQ46" s="45">
        <f t="shared" si="43"/>
        <v>-8.8817841970012523E-15</v>
      </c>
      <c r="BR46" s="45">
        <f t="shared" si="43"/>
        <v>-8.8817841970012523E-15</v>
      </c>
      <c r="BS46" s="45">
        <f t="shared" si="43"/>
        <v>-8.8817841970012523E-15</v>
      </c>
      <c r="BT46" s="45">
        <f t="shared" si="43"/>
        <v>-8.8817841970012523E-15</v>
      </c>
      <c r="BU46" s="45">
        <f t="shared" si="43"/>
        <v>-8.8817841970012523E-15</v>
      </c>
      <c r="BV46" s="45">
        <f t="shared" ref="BV46:CH46" si="44">BU49</f>
        <v>-8.8817841970012523E-15</v>
      </c>
      <c r="BW46" s="45">
        <f t="shared" si="44"/>
        <v>-8.8817841970012523E-15</v>
      </c>
      <c r="BX46" s="45">
        <f t="shared" si="44"/>
        <v>-8.8817841970012523E-15</v>
      </c>
      <c r="BY46" s="45">
        <f t="shared" si="44"/>
        <v>-8.8817841970012523E-15</v>
      </c>
      <c r="BZ46" s="45">
        <f t="shared" si="44"/>
        <v>-8.8817841970012523E-15</v>
      </c>
      <c r="CA46" s="45">
        <f t="shared" si="44"/>
        <v>-8.8817841970012523E-15</v>
      </c>
      <c r="CB46" s="45">
        <f t="shared" si="44"/>
        <v>-8.8817841970012523E-15</v>
      </c>
      <c r="CC46" s="45">
        <f t="shared" si="44"/>
        <v>-8.8817841970012523E-15</v>
      </c>
      <c r="CD46" s="45">
        <f t="shared" si="44"/>
        <v>-8.8817841970012523E-15</v>
      </c>
      <c r="CE46" s="45">
        <f t="shared" si="44"/>
        <v>-8.8817841970012523E-15</v>
      </c>
      <c r="CF46" s="45">
        <f t="shared" si="44"/>
        <v>-8.8817841970012523E-15</v>
      </c>
      <c r="CG46" s="45">
        <f t="shared" si="44"/>
        <v>-8.8817841970012523E-15</v>
      </c>
      <c r="CH46" s="45">
        <f t="shared" si="44"/>
        <v>-8.8817841970012523E-15</v>
      </c>
    </row>
    <row r="47" spans="2:86" outlineLevel="1" x14ac:dyDescent="0.2">
      <c r="F47" s="84" t="s">
        <v>134</v>
      </c>
      <c r="J47" s="45">
        <f>Base_Dep!J209</f>
        <v>17.7</v>
      </c>
      <c r="K47" s="45">
        <f>Base_Dep!K209</f>
        <v>20.100000000000001</v>
      </c>
      <c r="L47" s="45">
        <f>Base_Dep!L209</f>
        <v>21.7</v>
      </c>
      <c r="M47" s="45">
        <f>Base_Dep!M209</f>
        <v>11.7</v>
      </c>
      <c r="N47" s="45">
        <f>Base_Dep!N209</f>
        <v>9</v>
      </c>
      <c r="O47" s="45">
        <f>Base_Dep!O209</f>
        <v>16.265080940568449</v>
      </c>
      <c r="P47" s="45">
        <f>Base_Dep!P209</f>
        <v>16.265080940568449</v>
      </c>
      <c r="Q47" s="45">
        <f>Base_Dep!Q209</f>
        <v>15.451826893540026</v>
      </c>
      <c r="R47" s="45">
        <f>Base_Dep!R209</f>
        <v>14.638572846511602</v>
      </c>
      <c r="S47" s="45">
        <f>Base_Dep!S209</f>
        <v>13.825318799483179</v>
      </c>
      <c r="T47" s="45">
        <f>Base_Dep!T209</f>
        <v>13.012064752454757</v>
      </c>
      <c r="U47" s="45">
        <f>Base_Dep!U209</f>
        <v>12.198810705426334</v>
      </c>
      <c r="V47" s="45">
        <f>Base_Dep!V209</f>
        <v>11.38555665839791</v>
      </c>
      <c r="W47" s="45">
        <f>Base_Dep!W209</f>
        <v>10.572302611369487</v>
      </c>
      <c r="X47" s="45">
        <f>Base_Dep!X209</f>
        <v>9.7590485643410645</v>
      </c>
      <c r="Y47" s="45">
        <f>Base_Dep!Y209</f>
        <v>8.9457945173126401</v>
      </c>
      <c r="Z47" s="45">
        <f>Base_Dep!Z209</f>
        <v>8.1325404702842174</v>
      </c>
      <c r="AA47" s="45">
        <f>Base_Dep!AA209</f>
        <v>7.3192864232557966</v>
      </c>
      <c r="AB47" s="45">
        <f>Base_Dep!AB209</f>
        <v>6.506032376227374</v>
      </c>
      <c r="AC47" s="45">
        <f>Base_Dep!AC209</f>
        <v>5.6927783291989513</v>
      </c>
      <c r="AD47" s="45">
        <f>Base_Dep!AD209</f>
        <v>4.8795242821705296</v>
      </c>
      <c r="AE47" s="45">
        <f>Base_Dep!AE209</f>
        <v>4.0662702351421069</v>
      </c>
      <c r="AF47" s="45">
        <f>Base_Dep!AF209</f>
        <v>3.2530161881136848</v>
      </c>
      <c r="AG47" s="45">
        <f>Base_Dep!AG209</f>
        <v>2.4397621410852626</v>
      </c>
      <c r="AH47" s="45">
        <f>Base_Dep!AH209</f>
        <v>1.626508094056845</v>
      </c>
      <c r="AI47" s="45">
        <f>Base_Dep!AI209</f>
        <v>0.81325404702842252</v>
      </c>
      <c r="AJ47" s="45">
        <f>Base_Dep!AJ209</f>
        <v>0</v>
      </c>
      <c r="AK47" s="45">
        <f>Base_Dep!AK209</f>
        <v>0</v>
      </c>
      <c r="AL47" s="45">
        <f>Base_Dep!AL209</f>
        <v>0</v>
      </c>
      <c r="AM47" s="45">
        <f>Base_Dep!AM209</f>
        <v>0</v>
      </c>
      <c r="AN47" s="45">
        <f>Base_Dep!AN209</f>
        <v>0</v>
      </c>
      <c r="AO47" s="45">
        <f>Base_Dep!AO209</f>
        <v>0</v>
      </c>
      <c r="AP47" s="45">
        <f>Base_Dep!AP209</f>
        <v>0</v>
      </c>
      <c r="AQ47" s="45">
        <f>Base_Dep!AQ209</f>
        <v>0</v>
      </c>
      <c r="AR47" s="45">
        <f>Base_Dep!AR209</f>
        <v>0</v>
      </c>
      <c r="AS47" s="45">
        <f>Base_Dep!AS209</f>
        <v>0</v>
      </c>
      <c r="AT47" s="45">
        <f>Base_Dep!AT209</f>
        <v>0</v>
      </c>
      <c r="AU47" s="45">
        <f>Base_Dep!AU209</f>
        <v>0</v>
      </c>
      <c r="AV47" s="45">
        <f>Base_Dep!AV209</f>
        <v>0</v>
      </c>
      <c r="AW47" s="45">
        <f>Base_Dep!AW209</f>
        <v>0</v>
      </c>
      <c r="AX47" s="45">
        <f>Base_Dep!AX209</f>
        <v>0</v>
      </c>
      <c r="AY47" s="45">
        <f>Base_Dep!AY209</f>
        <v>0</v>
      </c>
      <c r="AZ47" s="45">
        <f>Base_Dep!AZ209</f>
        <v>0</v>
      </c>
      <c r="BA47" s="45">
        <f>Base_Dep!BA209</f>
        <v>0</v>
      </c>
      <c r="BB47" s="45">
        <f>Base_Dep!BB209</f>
        <v>0</v>
      </c>
      <c r="BC47" s="45">
        <f>Base_Dep!BC209</f>
        <v>0</v>
      </c>
      <c r="BD47" s="45">
        <f>Base_Dep!BD209</f>
        <v>0</v>
      </c>
      <c r="BE47" s="45">
        <f>Base_Dep!BE209</f>
        <v>0</v>
      </c>
      <c r="BF47" s="45">
        <f>Base_Dep!BF209</f>
        <v>0</v>
      </c>
      <c r="BG47" s="45">
        <f>Base_Dep!BG209</f>
        <v>0</v>
      </c>
      <c r="BH47" s="45">
        <f>Base_Dep!BH209</f>
        <v>0</v>
      </c>
      <c r="BI47" s="45">
        <f>Base_Dep!BI209</f>
        <v>0</v>
      </c>
      <c r="BJ47" s="45">
        <f>Base_Dep!BJ209</f>
        <v>0</v>
      </c>
      <c r="BK47" s="45">
        <f>Base_Dep!BK209</f>
        <v>0</v>
      </c>
      <c r="BL47" s="45">
        <f>Base_Dep!BL209</f>
        <v>0</v>
      </c>
      <c r="BM47" s="45">
        <f>Base_Dep!BM209</f>
        <v>0</v>
      </c>
      <c r="BN47" s="45">
        <f>Base_Dep!BN209</f>
        <v>0</v>
      </c>
      <c r="BO47" s="45">
        <f>Base_Dep!BO209</f>
        <v>0</v>
      </c>
      <c r="BP47" s="45">
        <f>Base_Dep!BP209</f>
        <v>0</v>
      </c>
      <c r="BQ47" s="45">
        <f>Base_Dep!BQ209</f>
        <v>0</v>
      </c>
      <c r="BR47" s="45">
        <f>Base_Dep!BR209</f>
        <v>0</v>
      </c>
      <c r="BS47" s="45">
        <f>Base_Dep!BS209</f>
        <v>0</v>
      </c>
      <c r="BT47" s="45">
        <f>Base_Dep!BT209</f>
        <v>0</v>
      </c>
      <c r="BU47" s="45">
        <f>Base_Dep!BU209</f>
        <v>0</v>
      </c>
      <c r="BV47" s="45">
        <f>Base_Dep!BV209</f>
        <v>0</v>
      </c>
      <c r="BW47" s="45">
        <f>Base_Dep!BW209</f>
        <v>0</v>
      </c>
      <c r="BX47" s="45">
        <f>Base_Dep!BX209</f>
        <v>0</v>
      </c>
      <c r="BY47" s="45">
        <f>Base_Dep!BY209</f>
        <v>0</v>
      </c>
      <c r="BZ47" s="45">
        <f>Base_Dep!BZ209</f>
        <v>0</v>
      </c>
      <c r="CA47" s="45">
        <f>Base_Dep!CA209</f>
        <v>0</v>
      </c>
      <c r="CB47" s="45">
        <f>Base_Dep!CB209</f>
        <v>0</v>
      </c>
      <c r="CC47" s="45">
        <f>Base_Dep!CC209</f>
        <v>0</v>
      </c>
      <c r="CD47" s="45">
        <f>Base_Dep!CD209</f>
        <v>0</v>
      </c>
      <c r="CE47" s="45">
        <f>Base_Dep!CE209</f>
        <v>0</v>
      </c>
      <c r="CF47" s="45">
        <f>Base_Dep!CF209</f>
        <v>0</v>
      </c>
      <c r="CG47" s="45">
        <f>Base_Dep!CG209</f>
        <v>0</v>
      </c>
      <c r="CH47" s="45">
        <f>Base_Dep!CH209</f>
        <v>0</v>
      </c>
    </row>
    <row r="48" spans="2:86" outlineLevel="1" x14ac:dyDescent="0.2">
      <c r="F48" s="84" t="s">
        <v>93</v>
      </c>
      <c r="J48" s="45">
        <f>-Base_Dep!J293</f>
        <v>-2.6990325931659487</v>
      </c>
      <c r="K48" s="45">
        <f>-Base_Dep!K293</f>
        <v>-6.2390325931659483</v>
      </c>
      <c r="L48" s="45">
        <f>-Base_Dep!L293</f>
        <v>-10.259032593165948</v>
      </c>
      <c r="M48" s="45">
        <f>-Base_Dep!M293</f>
        <v>-14.599032593165948</v>
      </c>
      <c r="N48" s="45">
        <f>-Base_Dep!N293</f>
        <v>-14.24</v>
      </c>
      <c r="O48" s="45">
        <f>-Base_Dep!O293</f>
        <v>-16.04</v>
      </c>
      <c r="P48" s="45">
        <f>-Base_Dep!P293</f>
        <v>-15.753016188113691</v>
      </c>
      <c r="Q48" s="45">
        <f>-Base_Dep!Q293</f>
        <v>-14.986032376227381</v>
      </c>
      <c r="R48" s="45">
        <f>-Base_Dep!R293</f>
        <v>-13.736397754935384</v>
      </c>
      <c r="S48" s="45">
        <f>-Base_Dep!S293</f>
        <v>-14.324112324237705</v>
      </c>
      <c r="T48" s="45">
        <f>-Base_Dep!T293</f>
        <v>-15.289176084134342</v>
      </c>
      <c r="U48" s="45">
        <f>-Base_Dep!U293</f>
        <v>-14.638572846511602</v>
      </c>
      <c r="V48" s="45">
        <f>-Base_Dep!V293</f>
        <v>-13.825318799483181</v>
      </c>
      <c r="W48" s="45">
        <f>-Base_Dep!W293</f>
        <v>-13.012064752454755</v>
      </c>
      <c r="X48" s="45">
        <f>-Base_Dep!X293</f>
        <v>-12.198810705426332</v>
      </c>
      <c r="Y48" s="45">
        <f>-Base_Dep!Y293</f>
        <v>-11.385556658397912</v>
      </c>
      <c r="Z48" s="45">
        <f>-Base_Dep!Z293</f>
        <v>-10.572302611369487</v>
      </c>
      <c r="AA48" s="45">
        <f>-Base_Dep!AA293</f>
        <v>-9.7590485643410645</v>
      </c>
      <c r="AB48" s="45">
        <f>-Base_Dep!AB293</f>
        <v>-8.9457945173126401</v>
      </c>
      <c r="AC48" s="45">
        <f>-Base_Dep!AC293</f>
        <v>-8.1325404702842192</v>
      </c>
      <c r="AD48" s="45">
        <f>-Base_Dep!AD293</f>
        <v>-7.3192864232557948</v>
      </c>
      <c r="AE48" s="45">
        <f>-Base_Dep!AE293</f>
        <v>-6.506032376227374</v>
      </c>
      <c r="AF48" s="45">
        <f>-Base_Dep!AF293</f>
        <v>-5.6927783291989522</v>
      </c>
      <c r="AG48" s="45">
        <f>-Base_Dep!AG293</f>
        <v>-4.8795242821705296</v>
      </c>
      <c r="AH48" s="45">
        <f>-Base_Dep!AH293</f>
        <v>-4.0662702351421069</v>
      </c>
      <c r="AI48" s="45">
        <f>-Base_Dep!AI293</f>
        <v>-3.2530161881136856</v>
      </c>
      <c r="AJ48" s="45">
        <f>-Base_Dep!AJ293</f>
        <v>-2.4397621410852643</v>
      </c>
      <c r="AK48" s="45">
        <f>-Base_Dep!AK293</f>
        <v>-1.626508094056843</v>
      </c>
      <c r="AL48" s="45">
        <f>-Base_Dep!AL293</f>
        <v>-0.97590485643410596</v>
      </c>
      <c r="AM48" s="45">
        <f>-Base_Dep!AM293</f>
        <v>-0.48795242821705348</v>
      </c>
      <c r="AN48" s="45">
        <f>-Base_Dep!AN293</f>
        <v>-0.16265080940568449</v>
      </c>
      <c r="AO48" s="45">
        <f>-Base_Dep!AO293</f>
        <v>0</v>
      </c>
      <c r="AP48" s="45">
        <f>-Base_Dep!AP293</f>
        <v>0</v>
      </c>
      <c r="AQ48" s="45">
        <f>-Base_Dep!AQ293</f>
        <v>0</v>
      </c>
      <c r="AR48" s="45">
        <f>-Base_Dep!AR293</f>
        <v>0</v>
      </c>
      <c r="AS48" s="45">
        <f>-Base_Dep!AS293</f>
        <v>0</v>
      </c>
      <c r="AT48" s="45">
        <f>-Base_Dep!AT293</f>
        <v>0</v>
      </c>
      <c r="AU48" s="45">
        <f>-Base_Dep!AU293</f>
        <v>0</v>
      </c>
      <c r="AV48" s="45">
        <f>-Base_Dep!AV293</f>
        <v>0</v>
      </c>
      <c r="AW48" s="45">
        <f>-Base_Dep!AW293</f>
        <v>0</v>
      </c>
      <c r="AX48" s="45">
        <f>-Base_Dep!AX293</f>
        <v>0</v>
      </c>
      <c r="AY48" s="45">
        <f>-Base_Dep!AY293</f>
        <v>0</v>
      </c>
      <c r="AZ48" s="45">
        <f>-Base_Dep!AZ293</f>
        <v>0</v>
      </c>
      <c r="BA48" s="45">
        <f>-Base_Dep!BA293</f>
        <v>0</v>
      </c>
      <c r="BB48" s="45">
        <f>-Base_Dep!BB293</f>
        <v>0</v>
      </c>
      <c r="BC48" s="45">
        <f>-Base_Dep!BC293</f>
        <v>0</v>
      </c>
      <c r="BD48" s="45">
        <f>-Base_Dep!BD293</f>
        <v>0</v>
      </c>
      <c r="BE48" s="45">
        <f>-Base_Dep!BE293</f>
        <v>0</v>
      </c>
      <c r="BF48" s="45">
        <f>-Base_Dep!BF293</f>
        <v>0</v>
      </c>
      <c r="BG48" s="45">
        <f>-Base_Dep!BG293</f>
        <v>0</v>
      </c>
      <c r="BH48" s="45">
        <f>-Base_Dep!BH293</f>
        <v>0</v>
      </c>
      <c r="BI48" s="45">
        <f>-Base_Dep!BI293</f>
        <v>0</v>
      </c>
      <c r="BJ48" s="45">
        <f>-Base_Dep!BJ293</f>
        <v>0</v>
      </c>
      <c r="BK48" s="45">
        <f>-Base_Dep!BK293</f>
        <v>0</v>
      </c>
      <c r="BL48" s="45">
        <f>-Base_Dep!BL293</f>
        <v>0</v>
      </c>
      <c r="BM48" s="45">
        <f>-Base_Dep!BM293</f>
        <v>0</v>
      </c>
      <c r="BN48" s="45">
        <f>-Base_Dep!BN293</f>
        <v>0</v>
      </c>
      <c r="BO48" s="45">
        <f>-Base_Dep!BO293</f>
        <v>0</v>
      </c>
      <c r="BP48" s="45">
        <f>-Base_Dep!BP293</f>
        <v>0</v>
      </c>
      <c r="BQ48" s="45">
        <f>-Base_Dep!BQ293</f>
        <v>0</v>
      </c>
      <c r="BR48" s="45">
        <f>-Base_Dep!BR293</f>
        <v>0</v>
      </c>
      <c r="BS48" s="45">
        <f>-Base_Dep!BS293</f>
        <v>0</v>
      </c>
      <c r="BT48" s="45">
        <f>-Base_Dep!BT293</f>
        <v>0</v>
      </c>
      <c r="BU48" s="45">
        <f>-Base_Dep!BU293</f>
        <v>0</v>
      </c>
      <c r="BV48" s="45">
        <f>-Base_Dep!BV293</f>
        <v>0</v>
      </c>
      <c r="BW48" s="45">
        <f>-Base_Dep!BW293</f>
        <v>0</v>
      </c>
      <c r="BX48" s="45">
        <f>-Base_Dep!BX293</f>
        <v>0</v>
      </c>
      <c r="BY48" s="45">
        <f>-Base_Dep!BY293</f>
        <v>0</v>
      </c>
      <c r="BZ48" s="45">
        <f>-Base_Dep!BZ293</f>
        <v>0</v>
      </c>
      <c r="CA48" s="45">
        <f>-Base_Dep!CA293</f>
        <v>0</v>
      </c>
      <c r="CB48" s="45">
        <f>-Base_Dep!CB293</f>
        <v>0</v>
      </c>
      <c r="CC48" s="45">
        <f>-Base_Dep!CC293</f>
        <v>0</v>
      </c>
      <c r="CD48" s="45">
        <f>-Base_Dep!CD293</f>
        <v>0</v>
      </c>
      <c r="CE48" s="45">
        <f>-Base_Dep!CE293</f>
        <v>0</v>
      </c>
      <c r="CF48" s="45">
        <f>-Base_Dep!CF293</f>
        <v>0</v>
      </c>
      <c r="CG48" s="45">
        <f>-Base_Dep!CG293</f>
        <v>0</v>
      </c>
      <c r="CH48" s="45">
        <f>-Base_Dep!CH293</f>
        <v>0</v>
      </c>
    </row>
    <row r="49" spans="5:86" outlineLevel="1" x14ac:dyDescent="0.2">
      <c r="F49" s="215" t="s">
        <v>136</v>
      </c>
      <c r="G49" s="215"/>
      <c r="H49" s="215"/>
      <c r="I49" s="58">
        <f>Base_Dep!H213</f>
        <v>10.796130372663795</v>
      </c>
      <c r="J49" s="58">
        <f t="shared" ref="J49:AO49" si="45">SUM(J46:J48)</f>
        <v>25.797097779497843</v>
      </c>
      <c r="K49" s="58">
        <f t="shared" si="45"/>
        <v>39.658065186331896</v>
      </c>
      <c r="L49" s="58">
        <f t="shared" si="45"/>
        <v>51.099032593165951</v>
      </c>
      <c r="M49" s="58">
        <f t="shared" si="45"/>
        <v>48.2</v>
      </c>
      <c r="N49" s="58">
        <f t="shared" si="45"/>
        <v>42.96</v>
      </c>
      <c r="O49" s="58">
        <f t="shared" si="45"/>
        <v>43.185080940568447</v>
      </c>
      <c r="P49" s="58">
        <f t="shared" si="45"/>
        <v>43.697145693023202</v>
      </c>
      <c r="Q49" s="58">
        <f t="shared" si="45"/>
        <v>44.162940210335847</v>
      </c>
      <c r="R49" s="58">
        <f t="shared" si="45"/>
        <v>45.065115301912066</v>
      </c>
      <c r="S49" s="58">
        <f t="shared" si="45"/>
        <v>44.56632177715754</v>
      </c>
      <c r="T49" s="58">
        <f t="shared" si="45"/>
        <v>42.289210445477956</v>
      </c>
      <c r="U49" s="58">
        <f t="shared" si="45"/>
        <v>39.849448304392688</v>
      </c>
      <c r="V49" s="58">
        <f t="shared" si="45"/>
        <v>37.409686163307413</v>
      </c>
      <c r="W49" s="58">
        <f t="shared" si="45"/>
        <v>34.969924022222145</v>
      </c>
      <c r="X49" s="58">
        <f t="shared" si="45"/>
        <v>32.530161881136877</v>
      </c>
      <c r="Y49" s="58">
        <f t="shared" si="45"/>
        <v>30.090399740051609</v>
      </c>
      <c r="Z49" s="58">
        <f t="shared" si="45"/>
        <v>27.650637598966341</v>
      </c>
      <c r="AA49" s="58">
        <f t="shared" si="45"/>
        <v>25.210875457881073</v>
      </c>
      <c r="AB49" s="58">
        <f t="shared" si="45"/>
        <v>22.771113316795805</v>
      </c>
      <c r="AC49" s="58">
        <f t="shared" si="45"/>
        <v>20.331351175710537</v>
      </c>
      <c r="AD49" s="58">
        <f t="shared" si="45"/>
        <v>17.89158903462527</v>
      </c>
      <c r="AE49" s="58">
        <f t="shared" si="45"/>
        <v>15.451826893540002</v>
      </c>
      <c r="AF49" s="58">
        <f t="shared" si="45"/>
        <v>13.012064752454734</v>
      </c>
      <c r="AG49" s="58">
        <f t="shared" si="45"/>
        <v>10.572302611369466</v>
      </c>
      <c r="AH49" s="58">
        <f t="shared" si="45"/>
        <v>8.132540470284205</v>
      </c>
      <c r="AI49" s="58">
        <f t="shared" si="45"/>
        <v>5.6927783291989424</v>
      </c>
      <c r="AJ49" s="58">
        <f t="shared" si="45"/>
        <v>3.2530161881136781</v>
      </c>
      <c r="AK49" s="58">
        <f t="shared" si="45"/>
        <v>1.6265080940568351</v>
      </c>
      <c r="AL49" s="58">
        <f t="shared" si="45"/>
        <v>0.65060323762272909</v>
      </c>
      <c r="AM49" s="58">
        <f t="shared" si="45"/>
        <v>0.16265080940567561</v>
      </c>
      <c r="AN49" s="58">
        <f t="shared" si="45"/>
        <v>-8.8817841970012523E-15</v>
      </c>
      <c r="AO49" s="58">
        <f t="shared" si="45"/>
        <v>-8.8817841970012523E-15</v>
      </c>
      <c r="AP49" s="58">
        <f t="shared" ref="AP49:BU49" si="46">SUM(AP46:AP48)</f>
        <v>-8.8817841970012523E-15</v>
      </c>
      <c r="AQ49" s="58">
        <f t="shared" si="46"/>
        <v>-8.8817841970012523E-15</v>
      </c>
      <c r="AR49" s="58">
        <f t="shared" si="46"/>
        <v>-8.8817841970012523E-15</v>
      </c>
      <c r="AS49" s="58">
        <f t="shared" si="46"/>
        <v>-8.8817841970012523E-15</v>
      </c>
      <c r="AT49" s="58">
        <f t="shared" si="46"/>
        <v>-8.8817841970012523E-15</v>
      </c>
      <c r="AU49" s="58">
        <f t="shared" si="46"/>
        <v>-8.8817841970012523E-15</v>
      </c>
      <c r="AV49" s="58">
        <f t="shared" si="46"/>
        <v>-8.8817841970012523E-15</v>
      </c>
      <c r="AW49" s="58">
        <f t="shared" si="46"/>
        <v>-8.8817841970012523E-15</v>
      </c>
      <c r="AX49" s="58">
        <f t="shared" si="46"/>
        <v>-8.8817841970012523E-15</v>
      </c>
      <c r="AY49" s="58">
        <f t="shared" si="46"/>
        <v>-8.8817841970012523E-15</v>
      </c>
      <c r="AZ49" s="58">
        <f t="shared" si="46"/>
        <v>-8.8817841970012523E-15</v>
      </c>
      <c r="BA49" s="58">
        <f t="shared" si="46"/>
        <v>-8.8817841970012523E-15</v>
      </c>
      <c r="BB49" s="58">
        <f t="shared" si="46"/>
        <v>-8.8817841970012523E-15</v>
      </c>
      <c r="BC49" s="58">
        <f t="shared" si="46"/>
        <v>-8.8817841970012523E-15</v>
      </c>
      <c r="BD49" s="58">
        <f t="shared" si="46"/>
        <v>-8.8817841970012523E-15</v>
      </c>
      <c r="BE49" s="58">
        <f t="shared" si="46"/>
        <v>-8.8817841970012523E-15</v>
      </c>
      <c r="BF49" s="58">
        <f t="shared" si="46"/>
        <v>-8.8817841970012523E-15</v>
      </c>
      <c r="BG49" s="58">
        <f t="shared" si="46"/>
        <v>-8.8817841970012523E-15</v>
      </c>
      <c r="BH49" s="58">
        <f t="shared" si="46"/>
        <v>-8.8817841970012523E-15</v>
      </c>
      <c r="BI49" s="58">
        <f t="shared" si="46"/>
        <v>-8.8817841970012523E-15</v>
      </c>
      <c r="BJ49" s="58">
        <f t="shared" si="46"/>
        <v>-8.8817841970012523E-15</v>
      </c>
      <c r="BK49" s="58">
        <f t="shared" si="46"/>
        <v>-8.8817841970012523E-15</v>
      </c>
      <c r="BL49" s="58">
        <f t="shared" si="46"/>
        <v>-8.8817841970012523E-15</v>
      </c>
      <c r="BM49" s="58">
        <f t="shared" si="46"/>
        <v>-8.8817841970012523E-15</v>
      </c>
      <c r="BN49" s="58">
        <f t="shared" si="46"/>
        <v>-8.8817841970012523E-15</v>
      </c>
      <c r="BO49" s="58">
        <f t="shared" si="46"/>
        <v>-8.8817841970012523E-15</v>
      </c>
      <c r="BP49" s="58">
        <f t="shared" si="46"/>
        <v>-8.8817841970012523E-15</v>
      </c>
      <c r="BQ49" s="58">
        <f t="shared" si="46"/>
        <v>-8.8817841970012523E-15</v>
      </c>
      <c r="BR49" s="58">
        <f t="shared" si="46"/>
        <v>-8.8817841970012523E-15</v>
      </c>
      <c r="BS49" s="58">
        <f t="shared" si="46"/>
        <v>-8.8817841970012523E-15</v>
      </c>
      <c r="BT49" s="58">
        <f t="shared" si="46"/>
        <v>-8.8817841970012523E-15</v>
      </c>
      <c r="BU49" s="58">
        <f t="shared" si="46"/>
        <v>-8.8817841970012523E-15</v>
      </c>
      <c r="BV49" s="58">
        <f t="shared" ref="BV49:CH49" si="47">SUM(BV46:BV48)</f>
        <v>-8.8817841970012523E-15</v>
      </c>
      <c r="BW49" s="58">
        <f t="shared" si="47"/>
        <v>-8.8817841970012523E-15</v>
      </c>
      <c r="BX49" s="58">
        <f t="shared" si="47"/>
        <v>-8.8817841970012523E-15</v>
      </c>
      <c r="BY49" s="58">
        <f t="shared" si="47"/>
        <v>-8.8817841970012523E-15</v>
      </c>
      <c r="BZ49" s="58">
        <f t="shared" si="47"/>
        <v>-8.8817841970012523E-15</v>
      </c>
      <c r="CA49" s="58">
        <f t="shared" si="47"/>
        <v>-8.8817841970012523E-15</v>
      </c>
      <c r="CB49" s="58">
        <f t="shared" si="47"/>
        <v>-8.8817841970012523E-15</v>
      </c>
      <c r="CC49" s="58">
        <f t="shared" si="47"/>
        <v>-8.8817841970012523E-15</v>
      </c>
      <c r="CD49" s="58">
        <f t="shared" si="47"/>
        <v>-8.8817841970012523E-15</v>
      </c>
      <c r="CE49" s="58">
        <f t="shared" si="47"/>
        <v>-8.8817841970012523E-15</v>
      </c>
      <c r="CF49" s="58">
        <f t="shared" si="47"/>
        <v>-8.8817841970012523E-15</v>
      </c>
      <c r="CG49" s="58">
        <f t="shared" si="47"/>
        <v>-8.8817841970012523E-15</v>
      </c>
      <c r="CH49" s="58">
        <f t="shared" si="47"/>
        <v>-8.8817841970012523E-15</v>
      </c>
    </row>
    <row r="50" spans="5:86" outlineLevel="1" x14ac:dyDescent="0.2"/>
    <row r="51" spans="5:86" outlineLevel="1" x14ac:dyDescent="0.2">
      <c r="E51" s="42" t="s">
        <v>172</v>
      </c>
    </row>
    <row r="52" spans="5:86" outlineLevel="1" x14ac:dyDescent="0.2">
      <c r="F52" s="84" t="s">
        <v>75</v>
      </c>
      <c r="J52" s="83">
        <f t="shared" ref="J52:AO52" si="48">I55</f>
        <v>10.796130372663795</v>
      </c>
      <c r="K52" s="83">
        <f t="shared" si="48"/>
        <v>25.794938776920905</v>
      </c>
      <c r="L52" s="83">
        <f t="shared" si="48"/>
        <v>39.650915474313258</v>
      </c>
      <c r="M52" s="83">
        <f t="shared" si="48"/>
        <v>51.083676504588027</v>
      </c>
      <c r="N52" s="83">
        <f t="shared" si="48"/>
        <v>48.172965894243362</v>
      </c>
      <c r="O52" s="83">
        <f t="shared" si="48"/>
        <v>42.92157507340896</v>
      </c>
      <c r="P52" s="83">
        <f t="shared" si="48"/>
        <v>43.133825342194953</v>
      </c>
      <c r="Q52" s="83">
        <f t="shared" si="48"/>
        <v>43.633288986152607</v>
      </c>
      <c r="R52" s="83">
        <f t="shared" si="48"/>
        <v>44.087095918506321</v>
      </c>
      <c r="S52" s="83">
        <f t="shared" si="48"/>
        <v>44.978283029342634</v>
      </c>
      <c r="T52" s="83">
        <f t="shared" si="48"/>
        <v>44.468031400859395</v>
      </c>
      <c r="U52" s="83">
        <f t="shared" si="48"/>
        <v>42.178689994356844</v>
      </c>
      <c r="V52" s="83">
        <f t="shared" si="48"/>
        <v>39.727218207164483</v>
      </c>
      <c r="W52" s="83">
        <f t="shared" si="48"/>
        <v>37.276396955866957</v>
      </c>
      <c r="X52" s="83">
        <f t="shared" si="48"/>
        <v>34.82622624046428</v>
      </c>
      <c r="Y52" s="83">
        <f t="shared" si="48"/>
        <v>32.376706060956437</v>
      </c>
      <c r="Z52" s="83">
        <f t="shared" si="48"/>
        <v>29.927836417343435</v>
      </c>
      <c r="AA52" s="83">
        <f t="shared" si="48"/>
        <v>27.479617309625272</v>
      </c>
      <c r="AB52" s="83">
        <f t="shared" si="48"/>
        <v>25.032048737801951</v>
      </c>
      <c r="AC52" s="83">
        <f t="shared" si="48"/>
        <v>22.585130701873467</v>
      </c>
      <c r="AD52" s="83">
        <f t="shared" si="48"/>
        <v>20.138863201839825</v>
      </c>
      <c r="AE52" s="83">
        <f t="shared" si="48"/>
        <v>17.693246237701018</v>
      </c>
      <c r="AF52" s="83">
        <f t="shared" si="48"/>
        <v>15.248279809457053</v>
      </c>
      <c r="AG52" s="83">
        <f t="shared" si="48"/>
        <v>12.803963917107925</v>
      </c>
      <c r="AH52" s="83">
        <f t="shared" si="48"/>
        <v>10.360298560653639</v>
      </c>
      <c r="AI52" s="83">
        <f t="shared" si="48"/>
        <v>7.9172837400941969</v>
      </c>
      <c r="AJ52" s="83">
        <f t="shared" si="48"/>
        <v>5.4749194554295926</v>
      </c>
      <c r="AK52" s="83">
        <f t="shared" si="48"/>
        <v>3.0332057066598268</v>
      </c>
      <c r="AL52" s="83">
        <f t="shared" si="48"/>
        <v>1.4053965408133213</v>
      </c>
      <c r="AM52" s="83">
        <f t="shared" si="48"/>
        <v>0.42871104130542115</v>
      </c>
      <c r="AN52" s="83">
        <f t="shared" si="48"/>
        <v>-5.9631708448527831E-2</v>
      </c>
      <c r="AO52" s="83">
        <f t="shared" si="48"/>
        <v>-0.22241262503317696</v>
      </c>
      <c r="AP52" s="83">
        <f t="shared" ref="AP52:BU52" si="49">AO55</f>
        <v>-0.22241262503317696</v>
      </c>
      <c r="AQ52" s="83">
        <f t="shared" si="49"/>
        <v>-0.22241262503317696</v>
      </c>
      <c r="AR52" s="83">
        <f t="shared" si="49"/>
        <v>-0.22241262503317696</v>
      </c>
      <c r="AS52" s="83">
        <f t="shared" si="49"/>
        <v>-0.22241262503317696</v>
      </c>
      <c r="AT52" s="83">
        <f t="shared" si="49"/>
        <v>-0.22241262503317696</v>
      </c>
      <c r="AU52" s="83">
        <f t="shared" si="49"/>
        <v>-0.22241262503317696</v>
      </c>
      <c r="AV52" s="83">
        <f t="shared" si="49"/>
        <v>-0.22241262503317696</v>
      </c>
      <c r="AW52" s="83">
        <f t="shared" si="49"/>
        <v>-0.22241262503317696</v>
      </c>
      <c r="AX52" s="83">
        <f t="shared" si="49"/>
        <v>-0.22241262503317696</v>
      </c>
      <c r="AY52" s="83">
        <f t="shared" si="49"/>
        <v>-0.22241262503317696</v>
      </c>
      <c r="AZ52" s="83">
        <f t="shared" si="49"/>
        <v>-0.22241262503317696</v>
      </c>
      <c r="BA52" s="83">
        <f t="shared" si="49"/>
        <v>-0.22241262503317696</v>
      </c>
      <c r="BB52" s="83">
        <f t="shared" si="49"/>
        <v>-0.22241262503317696</v>
      </c>
      <c r="BC52" s="83">
        <f t="shared" si="49"/>
        <v>-0.22241262503317696</v>
      </c>
      <c r="BD52" s="83">
        <f t="shared" si="49"/>
        <v>-0.22241262503317696</v>
      </c>
      <c r="BE52" s="83">
        <f t="shared" si="49"/>
        <v>-0.22241262503317696</v>
      </c>
      <c r="BF52" s="83">
        <f t="shared" si="49"/>
        <v>-0.22241262503317696</v>
      </c>
      <c r="BG52" s="83">
        <f t="shared" si="49"/>
        <v>-0.22241262503317696</v>
      </c>
      <c r="BH52" s="83">
        <f t="shared" si="49"/>
        <v>-0.22241262503317696</v>
      </c>
      <c r="BI52" s="83">
        <f t="shared" si="49"/>
        <v>-0.22241262503317696</v>
      </c>
      <c r="BJ52" s="83">
        <f t="shared" si="49"/>
        <v>-0.22241262503317696</v>
      </c>
      <c r="BK52" s="83">
        <f t="shared" si="49"/>
        <v>-0.22241262503317696</v>
      </c>
      <c r="BL52" s="83">
        <f t="shared" si="49"/>
        <v>-0.22241262503317696</v>
      </c>
      <c r="BM52" s="83">
        <f t="shared" si="49"/>
        <v>-0.22241262503317696</v>
      </c>
      <c r="BN52" s="83">
        <f t="shared" si="49"/>
        <v>-0.22241262503317696</v>
      </c>
      <c r="BO52" s="83">
        <f t="shared" si="49"/>
        <v>-0.22241262503317696</v>
      </c>
      <c r="BP52" s="83">
        <f t="shared" si="49"/>
        <v>-0.22241262503317696</v>
      </c>
      <c r="BQ52" s="83">
        <f t="shared" si="49"/>
        <v>-0.22241262503317696</v>
      </c>
      <c r="BR52" s="83">
        <f t="shared" si="49"/>
        <v>-0.22241262503317696</v>
      </c>
      <c r="BS52" s="83">
        <f t="shared" si="49"/>
        <v>-0.22241262503317696</v>
      </c>
      <c r="BT52" s="83">
        <f t="shared" si="49"/>
        <v>-0.22241262503317696</v>
      </c>
      <c r="BU52" s="83">
        <f t="shared" si="49"/>
        <v>-0.22241262503317696</v>
      </c>
      <c r="BV52" s="83">
        <f t="shared" ref="BV52:CH52" si="50">BU55</f>
        <v>-0.22241262503317696</v>
      </c>
      <c r="BW52" s="83">
        <f t="shared" si="50"/>
        <v>-0.22241262503317696</v>
      </c>
      <c r="BX52" s="83">
        <f t="shared" si="50"/>
        <v>-0.22241262503317696</v>
      </c>
      <c r="BY52" s="83">
        <f t="shared" si="50"/>
        <v>-0.22241262503317696</v>
      </c>
      <c r="BZ52" s="83">
        <f t="shared" si="50"/>
        <v>-0.22241262503317696</v>
      </c>
      <c r="CA52" s="83">
        <f t="shared" si="50"/>
        <v>-0.22241262503317696</v>
      </c>
      <c r="CB52" s="83">
        <f t="shared" si="50"/>
        <v>-0.22241262503317696</v>
      </c>
      <c r="CC52" s="83">
        <f t="shared" si="50"/>
        <v>-0.22241262503317696</v>
      </c>
      <c r="CD52" s="83">
        <f t="shared" si="50"/>
        <v>-0.22241262503317696</v>
      </c>
      <c r="CE52" s="83">
        <f t="shared" si="50"/>
        <v>-0.22241262503317696</v>
      </c>
      <c r="CF52" s="83">
        <f t="shared" si="50"/>
        <v>-0.22241262503317696</v>
      </c>
      <c r="CG52" s="83">
        <f t="shared" si="50"/>
        <v>-0.22241262503317696</v>
      </c>
      <c r="CH52" s="83">
        <f t="shared" si="50"/>
        <v>-0.22241262503317696</v>
      </c>
    </row>
    <row r="53" spans="5:86" outlineLevel="1" x14ac:dyDescent="0.2">
      <c r="F53" s="84" t="s">
        <v>134</v>
      </c>
      <c r="J53" s="83">
        <f>FoG_Dep!J227</f>
        <v>17.7</v>
      </c>
      <c r="K53" s="83">
        <f>FoG_Dep!K227</f>
        <v>20.100000000000001</v>
      </c>
      <c r="L53" s="83">
        <f>FoG_Dep!L227</f>
        <v>21.7</v>
      </c>
      <c r="M53" s="83">
        <f>FoG_Dep!M227</f>
        <v>11.7</v>
      </c>
      <c r="N53" s="83">
        <f>FoG_Dep!N227</f>
        <v>9</v>
      </c>
      <c r="O53" s="83">
        <f>FoG_Dep!O227</f>
        <v>16.265080940568449</v>
      </c>
      <c r="P53" s="83">
        <f>FoG_Dep!P227</f>
        <v>16.265080940568449</v>
      </c>
      <c r="Q53" s="83">
        <f>FoG_Dep!Q227</f>
        <v>15.451826893540026</v>
      </c>
      <c r="R53" s="83">
        <f>FoG_Dep!R227</f>
        <v>14.638572846511602</v>
      </c>
      <c r="S53" s="83">
        <f>FoG_Dep!S227</f>
        <v>13.825318799483179</v>
      </c>
      <c r="T53" s="83">
        <f>FoG_Dep!T227</f>
        <v>13.012064752454757</v>
      </c>
      <c r="U53" s="83">
        <f>FoG_Dep!U227</f>
        <v>12.198810705426334</v>
      </c>
      <c r="V53" s="83">
        <f>FoG_Dep!V227</f>
        <v>11.38555665839791</v>
      </c>
      <c r="W53" s="83">
        <f>FoG_Dep!W227</f>
        <v>10.572302611369487</v>
      </c>
      <c r="X53" s="83">
        <f>FoG_Dep!X227</f>
        <v>9.7590485643410645</v>
      </c>
      <c r="Y53" s="83">
        <f>FoG_Dep!Y227</f>
        <v>8.9457945173126401</v>
      </c>
      <c r="Z53" s="83">
        <f>FoG_Dep!Z227</f>
        <v>8.1325404702842174</v>
      </c>
      <c r="AA53" s="83">
        <f>FoG_Dep!AA227</f>
        <v>7.3192864232557966</v>
      </c>
      <c r="AB53" s="83">
        <f>FoG_Dep!AB227</f>
        <v>6.506032376227374</v>
      </c>
      <c r="AC53" s="83">
        <f>FoG_Dep!AC227</f>
        <v>5.6927783291989513</v>
      </c>
      <c r="AD53" s="83">
        <f>FoG_Dep!AD227</f>
        <v>4.8795242821705296</v>
      </c>
      <c r="AE53" s="83">
        <f>FoG_Dep!AE227</f>
        <v>4.0662702351421069</v>
      </c>
      <c r="AF53" s="83">
        <f>FoG_Dep!AF227</f>
        <v>3.2530161881136848</v>
      </c>
      <c r="AG53" s="83">
        <f>FoG_Dep!AG227</f>
        <v>2.4397621410852626</v>
      </c>
      <c r="AH53" s="83">
        <f>FoG_Dep!AH227</f>
        <v>1.626508094056845</v>
      </c>
      <c r="AI53" s="83">
        <f>FoG_Dep!AI227</f>
        <v>0.81325404702842252</v>
      </c>
      <c r="AJ53" s="83">
        <f>FoG_Dep!AJ227</f>
        <v>0</v>
      </c>
      <c r="AK53" s="83">
        <f>FoG_Dep!AK227</f>
        <v>0</v>
      </c>
      <c r="AL53" s="83">
        <f>FoG_Dep!AL227</f>
        <v>0</v>
      </c>
      <c r="AM53" s="83">
        <f>FoG_Dep!AM227</f>
        <v>0</v>
      </c>
      <c r="AN53" s="83">
        <f>FoG_Dep!AN227</f>
        <v>0</v>
      </c>
      <c r="AO53" s="83">
        <f>FoG_Dep!AO227</f>
        <v>0</v>
      </c>
      <c r="AP53" s="83">
        <f>FoG_Dep!AP227</f>
        <v>0</v>
      </c>
      <c r="AQ53" s="83">
        <f>FoG_Dep!AQ227</f>
        <v>0</v>
      </c>
      <c r="AR53" s="83">
        <f>FoG_Dep!AR227</f>
        <v>0</v>
      </c>
      <c r="AS53" s="83">
        <f>FoG_Dep!AS227</f>
        <v>0</v>
      </c>
      <c r="AT53" s="83">
        <f>FoG_Dep!AT227</f>
        <v>0</v>
      </c>
      <c r="AU53" s="83">
        <f>FoG_Dep!AU227</f>
        <v>0</v>
      </c>
      <c r="AV53" s="83">
        <f>FoG_Dep!AV227</f>
        <v>0</v>
      </c>
      <c r="AW53" s="83">
        <f>FoG_Dep!AW227</f>
        <v>0</v>
      </c>
      <c r="AX53" s="83">
        <f>FoG_Dep!AX227</f>
        <v>0</v>
      </c>
      <c r="AY53" s="83">
        <f>FoG_Dep!AY227</f>
        <v>0</v>
      </c>
      <c r="AZ53" s="83">
        <f>FoG_Dep!AZ227</f>
        <v>0</v>
      </c>
      <c r="BA53" s="83">
        <f>FoG_Dep!BA227</f>
        <v>0</v>
      </c>
      <c r="BB53" s="83">
        <f>FoG_Dep!BB227</f>
        <v>0</v>
      </c>
      <c r="BC53" s="83">
        <f>FoG_Dep!BC227</f>
        <v>0</v>
      </c>
      <c r="BD53" s="83">
        <f>FoG_Dep!BD227</f>
        <v>0</v>
      </c>
      <c r="BE53" s="83">
        <f>FoG_Dep!BE227</f>
        <v>0</v>
      </c>
      <c r="BF53" s="83">
        <f>FoG_Dep!BF227</f>
        <v>0</v>
      </c>
      <c r="BG53" s="83">
        <f>FoG_Dep!BG227</f>
        <v>0</v>
      </c>
      <c r="BH53" s="83">
        <f>FoG_Dep!BH227</f>
        <v>0</v>
      </c>
      <c r="BI53" s="83">
        <f>FoG_Dep!BI227</f>
        <v>0</v>
      </c>
      <c r="BJ53" s="83">
        <f>FoG_Dep!BJ227</f>
        <v>0</v>
      </c>
      <c r="BK53" s="83">
        <f>FoG_Dep!BK227</f>
        <v>0</v>
      </c>
      <c r="BL53" s="83">
        <f>FoG_Dep!BL227</f>
        <v>0</v>
      </c>
      <c r="BM53" s="83">
        <f>FoG_Dep!BM227</f>
        <v>0</v>
      </c>
      <c r="BN53" s="83">
        <f>FoG_Dep!BN227</f>
        <v>0</v>
      </c>
      <c r="BO53" s="83">
        <f>FoG_Dep!BO227</f>
        <v>0</v>
      </c>
      <c r="BP53" s="83">
        <f>FoG_Dep!BP227</f>
        <v>0</v>
      </c>
      <c r="BQ53" s="83">
        <f>FoG_Dep!BQ227</f>
        <v>0</v>
      </c>
      <c r="BR53" s="83">
        <f>FoG_Dep!BR227</f>
        <v>0</v>
      </c>
      <c r="BS53" s="83">
        <f>FoG_Dep!BS227</f>
        <v>0</v>
      </c>
      <c r="BT53" s="83">
        <f>FoG_Dep!BT227</f>
        <v>0</v>
      </c>
      <c r="BU53" s="83">
        <f>FoG_Dep!BU227</f>
        <v>0</v>
      </c>
      <c r="BV53" s="83">
        <f>FoG_Dep!BV227</f>
        <v>0</v>
      </c>
      <c r="BW53" s="83">
        <f>FoG_Dep!BW227</f>
        <v>0</v>
      </c>
      <c r="BX53" s="83">
        <f>FoG_Dep!BX227</f>
        <v>0</v>
      </c>
      <c r="BY53" s="83">
        <f>FoG_Dep!BY227</f>
        <v>0</v>
      </c>
      <c r="BZ53" s="83">
        <f>FoG_Dep!BZ227</f>
        <v>0</v>
      </c>
      <c r="CA53" s="83">
        <f>FoG_Dep!CA227</f>
        <v>0</v>
      </c>
      <c r="CB53" s="83">
        <f>FoG_Dep!CB227</f>
        <v>0</v>
      </c>
      <c r="CC53" s="83">
        <f>FoG_Dep!CC227</f>
        <v>0</v>
      </c>
      <c r="CD53" s="83">
        <f>FoG_Dep!CD227</f>
        <v>0</v>
      </c>
      <c r="CE53" s="83">
        <f>FoG_Dep!CE227</f>
        <v>0</v>
      </c>
      <c r="CF53" s="83">
        <f>FoG_Dep!CF227</f>
        <v>0</v>
      </c>
      <c r="CG53" s="83">
        <f>FoG_Dep!CG227</f>
        <v>0</v>
      </c>
      <c r="CH53" s="83">
        <f>FoG_Dep!CH227</f>
        <v>0</v>
      </c>
    </row>
    <row r="54" spans="5:86" outlineLevel="1" x14ac:dyDescent="0.2">
      <c r="F54" s="84" t="s">
        <v>93</v>
      </c>
      <c r="J54" s="45">
        <f>-FoG_Dep!J321</f>
        <v>-2.7011915957428867</v>
      </c>
      <c r="K54" s="45">
        <f>-FoG_Dep!K321</f>
        <v>-6.2440233026076495</v>
      </c>
      <c r="L54" s="45">
        <f>-FoG_Dep!L321</f>
        <v>-10.267238969725231</v>
      </c>
      <c r="M54" s="45">
        <f>-FoG_Dep!M321</f>
        <v>-14.610710610344672</v>
      </c>
      <c r="N54" s="45">
        <f>-FoG_Dep!N321</f>
        <v>-14.251390820834406</v>
      </c>
      <c r="O54" s="45">
        <f>-FoG_Dep!O321</f>
        <v>-16.052830671782459</v>
      </c>
      <c r="P54" s="45">
        <f>-FoG_Dep!P321</f>
        <v>-15.765617296610799</v>
      </c>
      <c r="Q54" s="45">
        <f>-FoG_Dep!Q321</f>
        <v>-14.998019961186314</v>
      </c>
      <c r="R54" s="45">
        <f>-FoG_Dep!R321</f>
        <v>-13.747385735675291</v>
      </c>
      <c r="S54" s="45">
        <f>-FoG_Dep!S321</f>
        <v>-14.335570427966415</v>
      </c>
      <c r="T54" s="45">
        <f>-FoG_Dep!T321</f>
        <v>-15.30140615895731</v>
      </c>
      <c r="U54" s="45">
        <f>-FoG_Dep!U321</f>
        <v>-14.650282492618693</v>
      </c>
      <c r="V54" s="45">
        <f>-FoG_Dep!V321</f>
        <v>-13.836377909695432</v>
      </c>
      <c r="W54" s="45">
        <f>-FoG_Dep!W321</f>
        <v>-13.022473326772168</v>
      </c>
      <c r="X54" s="45">
        <f>-FoG_Dep!X321</f>
        <v>-12.208568743848907</v>
      </c>
      <c r="Y54" s="45">
        <f>-FoG_Dep!Y321</f>
        <v>-11.394664160925645</v>
      </c>
      <c r="Z54" s="45">
        <f>-FoG_Dep!Z321</f>
        <v>-10.580759578002382</v>
      </c>
      <c r="AA54" s="45">
        <f>-FoG_Dep!AA321</f>
        <v>-9.7668549950791199</v>
      </c>
      <c r="AB54" s="45">
        <f>-FoG_Dep!AB321</f>
        <v>-8.9529504121558574</v>
      </c>
      <c r="AC54" s="45">
        <f>-FoG_Dep!AC321</f>
        <v>-8.1390458292325949</v>
      </c>
      <c r="AD54" s="45">
        <f>-FoG_Dep!AD321</f>
        <v>-7.3251412463093342</v>
      </c>
      <c r="AE54" s="45">
        <f>-FoG_Dep!AE321</f>
        <v>-6.5112366633860725</v>
      </c>
      <c r="AF54" s="45">
        <f>-FoG_Dep!AF321</f>
        <v>-5.6973320804628109</v>
      </c>
      <c r="AG54" s="45">
        <f>-FoG_Dep!AG321</f>
        <v>-4.8834274975395493</v>
      </c>
      <c r="AH54" s="45">
        <f>-FoG_Dep!AH321</f>
        <v>-4.0695229146162877</v>
      </c>
      <c r="AI54" s="45">
        <f>-FoG_Dep!AI321</f>
        <v>-3.2556183316930269</v>
      </c>
      <c r="AJ54" s="45">
        <f>-FoG_Dep!AJ321</f>
        <v>-2.4417137487697658</v>
      </c>
      <c r="AK54" s="45">
        <f>-FoG_Dep!AK321</f>
        <v>-1.6278091658465055</v>
      </c>
      <c r="AL54" s="45">
        <f>-FoG_Dep!AL321</f>
        <v>-0.97668549950790018</v>
      </c>
      <c r="AM54" s="45">
        <f>-FoG_Dep!AM321</f>
        <v>-0.48834274975394898</v>
      </c>
      <c r="AN54" s="45">
        <f>-FoG_Dep!AN321</f>
        <v>-0.16278091658464913</v>
      </c>
      <c r="AO54" s="45">
        <f>-FoG_Dep!AO321</f>
        <v>0</v>
      </c>
      <c r="AP54" s="45">
        <f>-FoG_Dep!AP321</f>
        <v>0</v>
      </c>
      <c r="AQ54" s="45">
        <f>-FoG_Dep!AQ321</f>
        <v>0</v>
      </c>
      <c r="AR54" s="45">
        <f>-FoG_Dep!AR321</f>
        <v>0</v>
      </c>
      <c r="AS54" s="45">
        <f>-FoG_Dep!AS321</f>
        <v>0</v>
      </c>
      <c r="AT54" s="45">
        <f>-FoG_Dep!AT321</f>
        <v>0</v>
      </c>
      <c r="AU54" s="45">
        <f>-FoG_Dep!AU321</f>
        <v>0</v>
      </c>
      <c r="AV54" s="45">
        <f>-FoG_Dep!AV321</f>
        <v>0</v>
      </c>
      <c r="AW54" s="45">
        <f>-FoG_Dep!AW321</f>
        <v>0</v>
      </c>
      <c r="AX54" s="45">
        <f>-FoG_Dep!AX321</f>
        <v>0</v>
      </c>
      <c r="AY54" s="45">
        <f>-FoG_Dep!AY321</f>
        <v>0</v>
      </c>
      <c r="AZ54" s="45">
        <f>-FoG_Dep!AZ321</f>
        <v>0</v>
      </c>
      <c r="BA54" s="45">
        <f>-FoG_Dep!BA321</f>
        <v>0</v>
      </c>
      <c r="BB54" s="45">
        <f>-FoG_Dep!BB321</f>
        <v>0</v>
      </c>
      <c r="BC54" s="45">
        <f>-FoG_Dep!BC321</f>
        <v>0</v>
      </c>
      <c r="BD54" s="45">
        <f>-FoG_Dep!BD321</f>
        <v>0</v>
      </c>
      <c r="BE54" s="45">
        <f>-FoG_Dep!BE321</f>
        <v>0</v>
      </c>
      <c r="BF54" s="45">
        <f>-FoG_Dep!BF321</f>
        <v>0</v>
      </c>
      <c r="BG54" s="45">
        <f>-FoG_Dep!BG321</f>
        <v>0</v>
      </c>
      <c r="BH54" s="45">
        <f>-FoG_Dep!BH321</f>
        <v>0</v>
      </c>
      <c r="BI54" s="45">
        <f>-FoG_Dep!BI321</f>
        <v>0</v>
      </c>
      <c r="BJ54" s="45">
        <f>-FoG_Dep!BJ321</f>
        <v>0</v>
      </c>
      <c r="BK54" s="45">
        <f>-FoG_Dep!BK321</f>
        <v>0</v>
      </c>
      <c r="BL54" s="45">
        <f>-FoG_Dep!BL321</f>
        <v>0</v>
      </c>
      <c r="BM54" s="45">
        <f>-FoG_Dep!BM321</f>
        <v>0</v>
      </c>
      <c r="BN54" s="45">
        <f>-FoG_Dep!BN321</f>
        <v>0</v>
      </c>
      <c r="BO54" s="45">
        <f>-FoG_Dep!BO321</f>
        <v>0</v>
      </c>
      <c r="BP54" s="45">
        <f>-FoG_Dep!BP321</f>
        <v>0</v>
      </c>
      <c r="BQ54" s="45">
        <f>-FoG_Dep!BQ321</f>
        <v>0</v>
      </c>
      <c r="BR54" s="45">
        <f>-FoG_Dep!BR321</f>
        <v>0</v>
      </c>
      <c r="BS54" s="45">
        <f>-FoG_Dep!BS321</f>
        <v>0</v>
      </c>
      <c r="BT54" s="45">
        <f>-FoG_Dep!BT321</f>
        <v>0</v>
      </c>
      <c r="BU54" s="45">
        <f>-FoG_Dep!BU321</f>
        <v>0</v>
      </c>
      <c r="BV54" s="45">
        <f>-FoG_Dep!BV321</f>
        <v>0</v>
      </c>
      <c r="BW54" s="45">
        <f>-FoG_Dep!BW321</f>
        <v>0</v>
      </c>
      <c r="BX54" s="45">
        <f>-FoG_Dep!BX321</f>
        <v>0</v>
      </c>
      <c r="BY54" s="45">
        <f>-FoG_Dep!BY321</f>
        <v>0</v>
      </c>
      <c r="BZ54" s="45">
        <f>-FoG_Dep!BZ321</f>
        <v>0</v>
      </c>
      <c r="CA54" s="45">
        <f>-FoG_Dep!CA321</f>
        <v>0</v>
      </c>
      <c r="CB54" s="45">
        <f>-FoG_Dep!CB321</f>
        <v>0</v>
      </c>
      <c r="CC54" s="45">
        <f>-FoG_Dep!CC321</f>
        <v>0</v>
      </c>
      <c r="CD54" s="45">
        <f>-FoG_Dep!CD321</f>
        <v>0</v>
      </c>
      <c r="CE54" s="45">
        <f>-FoG_Dep!CE321</f>
        <v>0</v>
      </c>
      <c r="CF54" s="45">
        <f>-FoG_Dep!CF321</f>
        <v>0</v>
      </c>
      <c r="CG54" s="45">
        <f>-FoG_Dep!CG321</f>
        <v>0</v>
      </c>
      <c r="CH54" s="45">
        <f>-FoG_Dep!CH321</f>
        <v>0</v>
      </c>
    </row>
    <row r="55" spans="5:86" outlineLevel="1" x14ac:dyDescent="0.2">
      <c r="F55" s="213" t="s">
        <v>136</v>
      </c>
      <c r="G55" s="213"/>
      <c r="H55" s="213"/>
      <c r="I55" s="58">
        <f>GA!G10</f>
        <v>10.796130372663795</v>
      </c>
      <c r="J55" s="58">
        <f t="shared" ref="J55:AO55" si="51">SUM(J52:J54)</f>
        <v>25.794938776920905</v>
      </c>
      <c r="K55" s="58">
        <f t="shared" si="51"/>
        <v>39.650915474313258</v>
      </c>
      <c r="L55" s="58">
        <f t="shared" si="51"/>
        <v>51.083676504588027</v>
      </c>
      <c r="M55" s="58">
        <f t="shared" si="51"/>
        <v>48.172965894243362</v>
      </c>
      <c r="N55" s="58">
        <f t="shared" si="51"/>
        <v>42.92157507340896</v>
      </c>
      <c r="O55" s="58">
        <f t="shared" si="51"/>
        <v>43.133825342194953</v>
      </c>
      <c r="P55" s="58">
        <f t="shared" si="51"/>
        <v>43.633288986152607</v>
      </c>
      <c r="Q55" s="58">
        <f t="shared" si="51"/>
        <v>44.087095918506321</v>
      </c>
      <c r="R55" s="58">
        <f t="shared" si="51"/>
        <v>44.978283029342634</v>
      </c>
      <c r="S55" s="58">
        <f t="shared" si="51"/>
        <v>44.468031400859395</v>
      </c>
      <c r="T55" s="58">
        <f t="shared" si="51"/>
        <v>42.178689994356844</v>
      </c>
      <c r="U55" s="58">
        <f t="shared" si="51"/>
        <v>39.727218207164483</v>
      </c>
      <c r="V55" s="58">
        <f t="shared" si="51"/>
        <v>37.276396955866957</v>
      </c>
      <c r="W55" s="58">
        <f t="shared" si="51"/>
        <v>34.82622624046428</v>
      </c>
      <c r="X55" s="58">
        <f t="shared" si="51"/>
        <v>32.376706060956437</v>
      </c>
      <c r="Y55" s="58">
        <f t="shared" si="51"/>
        <v>29.927836417343435</v>
      </c>
      <c r="Z55" s="58">
        <f t="shared" si="51"/>
        <v>27.479617309625272</v>
      </c>
      <c r="AA55" s="58">
        <f t="shared" si="51"/>
        <v>25.032048737801951</v>
      </c>
      <c r="AB55" s="58">
        <f t="shared" si="51"/>
        <v>22.585130701873467</v>
      </c>
      <c r="AC55" s="58">
        <f t="shared" si="51"/>
        <v>20.138863201839825</v>
      </c>
      <c r="AD55" s="58">
        <f t="shared" si="51"/>
        <v>17.693246237701018</v>
      </c>
      <c r="AE55" s="58">
        <f t="shared" si="51"/>
        <v>15.248279809457053</v>
      </c>
      <c r="AF55" s="58">
        <f t="shared" si="51"/>
        <v>12.803963917107925</v>
      </c>
      <c r="AG55" s="58">
        <f t="shared" si="51"/>
        <v>10.360298560653639</v>
      </c>
      <c r="AH55" s="58">
        <f t="shared" si="51"/>
        <v>7.9172837400941969</v>
      </c>
      <c r="AI55" s="58">
        <f t="shared" si="51"/>
        <v>5.4749194554295926</v>
      </c>
      <c r="AJ55" s="58">
        <f t="shared" si="51"/>
        <v>3.0332057066598268</v>
      </c>
      <c r="AK55" s="58">
        <f t="shared" si="51"/>
        <v>1.4053965408133213</v>
      </c>
      <c r="AL55" s="58">
        <f t="shared" si="51"/>
        <v>0.42871104130542115</v>
      </c>
      <c r="AM55" s="58">
        <f t="shared" si="51"/>
        <v>-5.9631708448527831E-2</v>
      </c>
      <c r="AN55" s="58">
        <f t="shared" si="51"/>
        <v>-0.22241262503317696</v>
      </c>
      <c r="AO55" s="58">
        <f t="shared" si="51"/>
        <v>-0.22241262503317696</v>
      </c>
      <c r="AP55" s="58">
        <f t="shared" ref="AP55:BU55" si="52">SUM(AP52:AP54)</f>
        <v>-0.22241262503317696</v>
      </c>
      <c r="AQ55" s="58">
        <f t="shared" si="52"/>
        <v>-0.22241262503317696</v>
      </c>
      <c r="AR55" s="58">
        <f t="shared" si="52"/>
        <v>-0.22241262503317696</v>
      </c>
      <c r="AS55" s="58">
        <f t="shared" si="52"/>
        <v>-0.22241262503317696</v>
      </c>
      <c r="AT55" s="58">
        <f t="shared" si="52"/>
        <v>-0.22241262503317696</v>
      </c>
      <c r="AU55" s="58">
        <f t="shared" si="52"/>
        <v>-0.22241262503317696</v>
      </c>
      <c r="AV55" s="58">
        <f t="shared" si="52"/>
        <v>-0.22241262503317696</v>
      </c>
      <c r="AW55" s="58">
        <f t="shared" si="52"/>
        <v>-0.22241262503317696</v>
      </c>
      <c r="AX55" s="58">
        <f t="shared" si="52"/>
        <v>-0.22241262503317696</v>
      </c>
      <c r="AY55" s="58">
        <f t="shared" si="52"/>
        <v>-0.22241262503317696</v>
      </c>
      <c r="AZ55" s="58">
        <f t="shared" si="52"/>
        <v>-0.22241262503317696</v>
      </c>
      <c r="BA55" s="58">
        <f t="shared" si="52"/>
        <v>-0.22241262503317696</v>
      </c>
      <c r="BB55" s="58">
        <f t="shared" si="52"/>
        <v>-0.22241262503317696</v>
      </c>
      <c r="BC55" s="58">
        <f t="shared" si="52"/>
        <v>-0.22241262503317696</v>
      </c>
      <c r="BD55" s="58">
        <f t="shared" si="52"/>
        <v>-0.22241262503317696</v>
      </c>
      <c r="BE55" s="58">
        <f t="shared" si="52"/>
        <v>-0.22241262503317696</v>
      </c>
      <c r="BF55" s="58">
        <f t="shared" si="52"/>
        <v>-0.22241262503317696</v>
      </c>
      <c r="BG55" s="58">
        <f t="shared" si="52"/>
        <v>-0.22241262503317696</v>
      </c>
      <c r="BH55" s="58">
        <f t="shared" si="52"/>
        <v>-0.22241262503317696</v>
      </c>
      <c r="BI55" s="58">
        <f t="shared" si="52"/>
        <v>-0.22241262503317696</v>
      </c>
      <c r="BJ55" s="58">
        <f t="shared" si="52"/>
        <v>-0.22241262503317696</v>
      </c>
      <c r="BK55" s="58">
        <f t="shared" si="52"/>
        <v>-0.22241262503317696</v>
      </c>
      <c r="BL55" s="58">
        <f t="shared" si="52"/>
        <v>-0.22241262503317696</v>
      </c>
      <c r="BM55" s="58">
        <f t="shared" si="52"/>
        <v>-0.22241262503317696</v>
      </c>
      <c r="BN55" s="58">
        <f t="shared" si="52"/>
        <v>-0.22241262503317696</v>
      </c>
      <c r="BO55" s="58">
        <f t="shared" si="52"/>
        <v>-0.22241262503317696</v>
      </c>
      <c r="BP55" s="58">
        <f t="shared" si="52"/>
        <v>-0.22241262503317696</v>
      </c>
      <c r="BQ55" s="58">
        <f t="shared" si="52"/>
        <v>-0.22241262503317696</v>
      </c>
      <c r="BR55" s="58">
        <f t="shared" si="52"/>
        <v>-0.22241262503317696</v>
      </c>
      <c r="BS55" s="58">
        <f t="shared" si="52"/>
        <v>-0.22241262503317696</v>
      </c>
      <c r="BT55" s="58">
        <f t="shared" si="52"/>
        <v>-0.22241262503317696</v>
      </c>
      <c r="BU55" s="58">
        <f t="shared" si="52"/>
        <v>-0.22241262503317696</v>
      </c>
      <c r="BV55" s="58">
        <f t="shared" ref="BV55:CH55" si="53">SUM(BV52:BV54)</f>
        <v>-0.22241262503317696</v>
      </c>
      <c r="BW55" s="58">
        <f t="shared" si="53"/>
        <v>-0.22241262503317696</v>
      </c>
      <c r="BX55" s="58">
        <f t="shared" si="53"/>
        <v>-0.22241262503317696</v>
      </c>
      <c r="BY55" s="58">
        <f t="shared" si="53"/>
        <v>-0.22241262503317696</v>
      </c>
      <c r="BZ55" s="58">
        <f t="shared" si="53"/>
        <v>-0.22241262503317696</v>
      </c>
      <c r="CA55" s="58">
        <f t="shared" si="53"/>
        <v>-0.22241262503317696</v>
      </c>
      <c r="CB55" s="58">
        <f t="shared" si="53"/>
        <v>-0.22241262503317696</v>
      </c>
      <c r="CC55" s="58">
        <f t="shared" si="53"/>
        <v>-0.22241262503317696</v>
      </c>
      <c r="CD55" s="58">
        <f t="shared" si="53"/>
        <v>-0.22241262503317696</v>
      </c>
      <c r="CE55" s="58">
        <f t="shared" si="53"/>
        <v>-0.22241262503317696</v>
      </c>
      <c r="CF55" s="58">
        <f t="shared" si="53"/>
        <v>-0.22241262503317696</v>
      </c>
      <c r="CG55" s="58">
        <f t="shared" si="53"/>
        <v>-0.22241262503317696</v>
      </c>
      <c r="CH55" s="58">
        <f t="shared" si="53"/>
        <v>-0.22241262503317696</v>
      </c>
    </row>
    <row r="56" spans="5:86" outlineLevel="1" x14ac:dyDescent="0.2"/>
  </sheetData>
  <sheetProtection formatColumns="0" formatRows="0"/>
  <mergeCells count="6">
    <mergeCell ref="F40:H40"/>
    <mergeCell ref="F25:H25"/>
    <mergeCell ref="F55:H55"/>
    <mergeCell ref="F19:H19"/>
    <mergeCell ref="F34:H34"/>
    <mergeCell ref="F49:H49"/>
  </mergeCells>
  <hyperlinks>
    <hyperlink ref="A1" location="HL_Home" tooltip="Go to Table of Contents" display="HL_Home" xr:uid="{BA85B39B-AA51-47E4-9E2D-302AAF266B15}"/>
    <hyperlink ref="A2" location="HL_Err_Chk" tooltip="Go to Error Checks" display="HL_Err_Chk" xr:uid="{C358C71A-4968-479F-A9FE-924B4F7B840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A3B0-D38B-4A79-8BCF-53AC297B70A9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163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20" tooltip="Go to Previous Sheet" display="HL_Sheet_Main_20" xr:uid="{E7BCC880-F5AA-4E7B-827D-59397EDD63DB}"/>
    <hyperlink ref="D13" location="HL_Sheet_Main_17" tooltip="Go to Next Sheet" display="HL_Sheet_Main_17" xr:uid="{4CFA9313-976A-4478-8583-0D5BDF105FD0}"/>
    <hyperlink ref="C12" location="HL_Home" tooltip="Go to Table of Contents" display="HL_Home" xr:uid="{33943B54-9818-45F6-8173-9E3D621616F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7BA8E-A574-4329-A038-2ACC77793635}">
  <sheetPr>
    <pageSetUpPr autoPageBreaks="0"/>
  </sheetPr>
  <dimension ref="A1:CH125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J18" sqref="J1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279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75</v>
      </c>
    </row>
    <row r="18" spans="5:86" s="36" customFormat="1" outlineLevel="1" x14ac:dyDescent="0.2">
      <c r="F18" s="51" t="str">
        <f>GA!F8</f>
        <v>Mains &amp; Services</v>
      </c>
      <c r="J18" s="56">
        <f>RAB!J22</f>
        <v>1730.3566237966645</v>
      </c>
      <c r="K18" s="56">
        <f>RAB!K22</f>
        <v>1707.9558740304865</v>
      </c>
      <c r="L18" s="56">
        <f>RAB!L22</f>
        <v>1680.3504365949946</v>
      </c>
      <c r="M18" s="56">
        <f>RAB!M22</f>
        <v>1642.3857589756778</v>
      </c>
      <c r="N18" s="56">
        <f>RAB!N22</f>
        <v>1599.4489487224319</v>
      </c>
      <c r="O18" s="56">
        <f>RAB!O22</f>
        <v>1546.1788682532481</v>
      </c>
      <c r="P18" s="56">
        <f>RAB!P22</f>
        <v>1478.1381136763434</v>
      </c>
      <c r="Q18" s="56">
        <f>RAB!Q22</f>
        <v>1413.2558352017581</v>
      </c>
      <c r="R18" s="56">
        <f>RAB!R22</f>
        <v>1350.7602265141559</v>
      </c>
      <c r="S18" s="56">
        <f>RAB!S22</f>
        <v>1290.5699375394495</v>
      </c>
      <c r="T18" s="56">
        <f>RAB!T22</f>
        <v>1232.4963214888248</v>
      </c>
      <c r="U18" s="56">
        <f>RAB!U22</f>
        <v>1176.3933988372585</v>
      </c>
      <c r="V18" s="56">
        <f>RAB!V22</f>
        <v>1122.1896202636151</v>
      </c>
      <c r="W18" s="56">
        <f>RAB!W22</f>
        <v>1069.7663568750709</v>
      </c>
      <c r="X18" s="56">
        <f>RAB!X22</f>
        <v>1019.0070011271323</v>
      </c>
      <c r="Y18" s="56">
        <f>RAB!Y22</f>
        <v>969.72207356353374</v>
      </c>
      <c r="Z18" s="56">
        <f>RAB!Z22</f>
        <v>921.40451766202693</v>
      </c>
      <c r="AA18" s="56">
        <f>RAB!AA22</f>
        <v>873.92282326460258</v>
      </c>
      <c r="AB18" s="56">
        <f>RAB!AB22</f>
        <v>827.60858993186309</v>
      </c>
      <c r="AC18" s="56">
        <f>RAB!AC22</f>
        <v>782.48249931309681</v>
      </c>
      <c r="AD18" s="56">
        <f>RAB!AD22</f>
        <v>738.43628301426463</v>
      </c>
      <c r="AE18" s="56">
        <f>RAB!AE22</f>
        <v>695.37223894952604</v>
      </c>
      <c r="AF18" s="56">
        <f>RAB!AF22</f>
        <v>653.2029576948496</v>
      </c>
      <c r="AG18" s="56">
        <f>RAB!AG22</f>
        <v>611.6999850472007</v>
      </c>
      <c r="AH18" s="56">
        <f>RAB!AH22</f>
        <v>570.89216912394704</v>
      </c>
      <c r="AI18" s="56">
        <f>RAB!AI22</f>
        <v>530.76771478440912</v>
      </c>
      <c r="AJ18" s="56">
        <f>RAB!AJ22</f>
        <v>491.33719607289231</v>
      </c>
      <c r="AK18" s="56">
        <f>RAB!AK22</f>
        <v>452.55360152896213</v>
      </c>
      <c r="AL18" s="56">
        <f>RAB!AL22</f>
        <v>414.96819496926622</v>
      </c>
      <c r="AM18" s="56">
        <f>RAB!AM22</f>
        <v>378.83095924943314</v>
      </c>
      <c r="AN18" s="56">
        <f>RAB!AN22</f>
        <v>343.89142807357899</v>
      </c>
      <c r="AO18" s="56">
        <f>RAB!AO22</f>
        <v>310.24797801873734</v>
      </c>
      <c r="AP18" s="56">
        <f>RAB!AP22</f>
        <v>277.85962899309766</v>
      </c>
      <c r="AQ18" s="56">
        <f>RAB!AQ22</f>
        <v>246.6702033296269</v>
      </c>
      <c r="AR18" s="56">
        <f>RAB!AR22</f>
        <v>240.52479464383489</v>
      </c>
      <c r="AS18" s="56">
        <f>RAB!AS22</f>
        <v>235.29935175193444</v>
      </c>
      <c r="AT18" s="56">
        <f>RAB!AT22</f>
        <v>230.13139935965964</v>
      </c>
      <c r="AU18" s="56">
        <f>RAB!AU22</f>
        <v>224.98537505531505</v>
      </c>
      <c r="AV18" s="56">
        <f>RAB!AV22</f>
        <v>219.86548534428894</v>
      </c>
      <c r="AW18" s="56">
        <f>RAB!AW22</f>
        <v>214.75261962470219</v>
      </c>
      <c r="AX18" s="56">
        <f>RAB!AX22</f>
        <v>209.65153099316305</v>
      </c>
      <c r="AY18" s="56">
        <f>RAB!AY22</f>
        <v>204.55142406049683</v>
      </c>
      <c r="AZ18" s="56">
        <f>RAB!AZ22</f>
        <v>199.45740643140647</v>
      </c>
      <c r="BA18" s="56">
        <f>RAB!BA22</f>
        <v>194.34188858220122</v>
      </c>
      <c r="BB18" s="56">
        <f>RAB!BB22</f>
        <v>189.21687189644939</v>
      </c>
      <c r="BC18" s="56">
        <f>RAB!BC22</f>
        <v>184.0786519227276</v>
      </c>
      <c r="BD18" s="56">
        <f>RAB!BD22</f>
        <v>178.92525439441926</v>
      </c>
      <c r="BE18" s="56">
        <f>RAB!BE22</f>
        <v>173.74082279404459</v>
      </c>
      <c r="BF18" s="56">
        <f>RAB!BF22</f>
        <v>168.53327026477777</v>
      </c>
      <c r="BG18" s="56">
        <f>RAB!BG22</f>
        <v>163.29486999104788</v>
      </c>
      <c r="BH18" s="56">
        <f>RAB!BH22</f>
        <v>158.03370913842392</v>
      </c>
      <c r="BI18" s="56">
        <f>RAB!BI22</f>
        <v>152.72820593390628</v>
      </c>
      <c r="BJ18" s="56">
        <f>RAB!BJ22</f>
        <v>147.80863135008607</v>
      </c>
      <c r="BK18" s="56">
        <f>RAB!BK22</f>
        <v>143.23161767328659</v>
      </c>
      <c r="BL18" s="56">
        <f>RAB!BL22</f>
        <v>138.92286941602438</v>
      </c>
      <c r="BM18" s="56">
        <f>RAB!BM22</f>
        <v>134.8148293148133</v>
      </c>
      <c r="BN18" s="56">
        <f>RAB!BN22</f>
        <v>130.83319246532534</v>
      </c>
      <c r="BO18" s="56">
        <f>RAB!BO22</f>
        <v>127.15809278433103</v>
      </c>
      <c r="BP18" s="56">
        <f>RAB!BP22</f>
        <v>123.80314181058736</v>
      </c>
      <c r="BQ18" s="56">
        <f>RAB!BQ22</f>
        <v>120.73956549075254</v>
      </c>
      <c r="BR18" s="56">
        <f>RAB!BR22</f>
        <v>117.96787028965774</v>
      </c>
      <c r="BS18" s="56">
        <f>RAB!BS22</f>
        <v>115.47298721274812</v>
      </c>
      <c r="BT18" s="56">
        <f>RAB!BT22</f>
        <v>113.24863067343583</v>
      </c>
      <c r="BU18" s="56">
        <f>RAB!BU22</f>
        <v>111.26733465299031</v>
      </c>
      <c r="BV18" s="56">
        <f>RAB!BV22</f>
        <v>109.52035336231785</v>
      </c>
      <c r="BW18" s="56">
        <f>RAB!BW22</f>
        <v>107.9923060734304</v>
      </c>
      <c r="BX18" s="56">
        <f>RAB!BX22</f>
        <v>106.67375993787309</v>
      </c>
      <c r="BY18" s="56">
        <f>RAB!BY22</f>
        <v>105.52032679472605</v>
      </c>
      <c r="BZ18" s="56">
        <f>RAB!BZ22</f>
        <v>104.52586820346119</v>
      </c>
      <c r="CA18" s="56">
        <f>RAB!CA22</f>
        <v>103.6607971121942</v>
      </c>
      <c r="CB18" s="56">
        <f>RAB!CB22</f>
        <v>102.92574218751329</v>
      </c>
      <c r="CC18" s="56">
        <f>RAB!CC22</f>
        <v>102.28918612186466</v>
      </c>
      <c r="CD18" s="56">
        <f>RAB!CD22</f>
        <v>101.73493643452586</v>
      </c>
      <c r="CE18" s="56">
        <f>RAB!CE22</f>
        <v>101.24947906068361</v>
      </c>
      <c r="CF18" s="56">
        <f>RAB!CF22</f>
        <v>100.82057430517628</v>
      </c>
      <c r="CG18" s="56">
        <f>RAB!CG22</f>
        <v>100.41259122494017</v>
      </c>
      <c r="CH18" s="56">
        <f>RAB!CH22</f>
        <v>100.02067446975573</v>
      </c>
    </row>
    <row r="19" spans="5:86" s="36" customFormat="1" outlineLevel="1" x14ac:dyDescent="0.2">
      <c r="F19" s="51" t="str">
        <f>GA!F9</f>
        <v>Meters &amp; SCADA</v>
      </c>
      <c r="J19" s="56">
        <f>RAB!J37</f>
        <v>121.05810138498173</v>
      </c>
      <c r="K19" s="56">
        <f>RAB!K37</f>
        <v>122.36041905937255</v>
      </c>
      <c r="L19" s="56">
        <f>RAB!L37</f>
        <v>122.96687627833893</v>
      </c>
      <c r="M19" s="56">
        <f>RAB!M37</f>
        <v>121.20116335166281</v>
      </c>
      <c r="N19" s="56">
        <f>RAB!N37</f>
        <v>115.83527757007721</v>
      </c>
      <c r="O19" s="56">
        <f>RAB!O37</f>
        <v>108.55712989004523</v>
      </c>
      <c r="P19" s="56">
        <f>RAB!P37</f>
        <v>99.667090992846227</v>
      </c>
      <c r="Q19" s="56">
        <f>RAB!Q37</f>
        <v>90.910944847244537</v>
      </c>
      <c r="R19" s="56">
        <f>RAB!R37</f>
        <v>81.945891080357455</v>
      </c>
      <c r="S19" s="56">
        <f>RAB!S37</f>
        <v>72.782180382475829</v>
      </c>
      <c r="T19" s="56">
        <f>RAB!T37</f>
        <v>63.392762643258251</v>
      </c>
      <c r="U19" s="56">
        <f>RAB!U37</f>
        <v>63.323565401219383</v>
      </c>
      <c r="V19" s="56">
        <f>RAB!V37</f>
        <v>62.638032801198243</v>
      </c>
      <c r="W19" s="56">
        <f>RAB!W37</f>
        <v>61.347007250735011</v>
      </c>
      <c r="X19" s="56">
        <f>RAB!X37</f>
        <v>59.460865857976344</v>
      </c>
      <c r="Y19" s="56">
        <f>RAB!Y37</f>
        <v>56.964658891933823</v>
      </c>
      <c r="Z19" s="56">
        <f>RAB!Z37</f>
        <v>53.737805863809214</v>
      </c>
      <c r="AA19" s="56">
        <f>RAB!AA37</f>
        <v>50.532955759785978</v>
      </c>
      <c r="AB19" s="56">
        <f>RAB!AB37</f>
        <v>47.488519314162417</v>
      </c>
      <c r="AC19" s="56">
        <f>RAB!AC37</f>
        <v>44.553036882833986</v>
      </c>
      <c r="AD19" s="56">
        <f>RAB!AD37</f>
        <v>41.567975254839034</v>
      </c>
      <c r="AE19" s="56">
        <f>RAB!AE37</f>
        <v>38.450445620105931</v>
      </c>
      <c r="AF19" s="56">
        <f>RAB!AF37</f>
        <v>35.293767825977184</v>
      </c>
      <c r="AG19" s="56">
        <f>RAB!AG37</f>
        <v>32.067585610714183</v>
      </c>
      <c r="AH19" s="56">
        <f>RAB!AH37</f>
        <v>28.807795168683008</v>
      </c>
      <c r="AI19" s="56">
        <f>RAB!AI37</f>
        <v>25.535444612874468</v>
      </c>
      <c r="AJ19" s="56">
        <f>RAB!AJ37</f>
        <v>22.275940925842058</v>
      </c>
      <c r="AK19" s="56">
        <f>RAB!AK37</f>
        <v>19.032920167100826</v>
      </c>
      <c r="AL19" s="56">
        <f>RAB!AL37</f>
        <v>16.116228997389403</v>
      </c>
      <c r="AM19" s="56">
        <f>RAB!AM37</f>
        <v>13.610808929105975</v>
      </c>
      <c r="AN19" s="56">
        <f>RAB!AN37</f>
        <v>11.428825801306997</v>
      </c>
      <c r="AO19" s="56">
        <f>RAB!AO37</f>
        <v>9.5988038496044794</v>
      </c>
      <c r="AP19" s="56">
        <f>RAB!AP37</f>
        <v>8.0903866497131744</v>
      </c>
      <c r="AQ19" s="56">
        <f>RAB!AQ37</f>
        <v>6.8659832022514831</v>
      </c>
      <c r="AR19" s="56">
        <f>RAB!AR37</f>
        <v>5.8960044964949088</v>
      </c>
      <c r="AS19" s="56">
        <f>RAB!AS37</f>
        <v>5.4225814617936257</v>
      </c>
      <c r="AT19" s="56">
        <f>RAB!AT37</f>
        <v>5.1220708956136898</v>
      </c>
      <c r="AU19" s="56">
        <f>RAB!AU37</f>
        <v>4.9588285328482176</v>
      </c>
      <c r="AV19" s="56">
        <f>RAB!AV37</f>
        <v>4.9103618049459143</v>
      </c>
      <c r="AW19" s="56">
        <f>RAB!AW37</f>
        <v>4.9424770501276782</v>
      </c>
      <c r="AX19" s="56">
        <f>RAB!AX37</f>
        <v>5.0309498474356449</v>
      </c>
      <c r="AY19" s="56">
        <f>RAB!AY37</f>
        <v>5.1470917493967372</v>
      </c>
      <c r="AZ19" s="56">
        <f>RAB!AZ37</f>
        <v>5.2689297431816335</v>
      </c>
      <c r="BA19" s="56">
        <f>RAB!BA37</f>
        <v>5.3634503182639426</v>
      </c>
      <c r="BB19" s="56">
        <f>RAB!BB37</f>
        <v>5.4315845222494739</v>
      </c>
      <c r="BC19" s="56">
        <f>RAB!BC37</f>
        <v>5.4755491262186382</v>
      </c>
      <c r="BD19" s="56">
        <f>RAB!BD37</f>
        <v>5.4938543218324121</v>
      </c>
      <c r="BE19" s="56">
        <f>RAB!BE37</f>
        <v>5.4836978303471424</v>
      </c>
      <c r="BF19" s="56">
        <f>RAB!BF37</f>
        <v>5.4506533096263681</v>
      </c>
      <c r="BG19" s="56">
        <f>RAB!BG37</f>
        <v>5.3947912795744744</v>
      </c>
      <c r="BH19" s="56">
        <f>RAB!BH37</f>
        <v>5.3213390275736865</v>
      </c>
      <c r="BI19" s="56">
        <f>RAB!BI37</f>
        <v>5.243255792857636</v>
      </c>
      <c r="BJ19" s="56">
        <f>RAB!BJ37</f>
        <v>5.1661490397992456</v>
      </c>
      <c r="BK19" s="56">
        <f>RAB!BK37</f>
        <v>5.0930989740659678</v>
      </c>
      <c r="BL19" s="56">
        <f>RAB!BL37</f>
        <v>5.0266666608726576</v>
      </c>
      <c r="BM19" s="56">
        <f>RAB!BM37</f>
        <v>4.9606219995187741</v>
      </c>
      <c r="BN19" s="56">
        <f>RAB!BN37</f>
        <v>4.8971108259109695</v>
      </c>
      <c r="BO19" s="56">
        <f>RAB!BO37</f>
        <v>4.8338487559500649</v>
      </c>
      <c r="BP19" s="56">
        <f>RAB!BP37</f>
        <v>4.7756466019019621</v>
      </c>
      <c r="BQ19" s="56">
        <f>RAB!BQ37</f>
        <v>4.7166202182780603</v>
      </c>
      <c r="BR19" s="56">
        <f>RAB!BR37</f>
        <v>4.6609227286991377</v>
      </c>
      <c r="BS19" s="56">
        <f>RAB!BS37</f>
        <v>4.6077578963275458</v>
      </c>
      <c r="BT19" s="56">
        <f>RAB!BT37</f>
        <v>4.5595136011374828</v>
      </c>
      <c r="BU19" s="56">
        <f>RAB!BU37</f>
        <v>4.5108594751410767</v>
      </c>
      <c r="BV19" s="56">
        <f>RAB!BV37</f>
        <v>4.4632490285517239</v>
      </c>
      <c r="BW19" s="56">
        <f>RAB!BW37</f>
        <v>4.415851387483646</v>
      </c>
      <c r="BX19" s="56">
        <f>RAB!BX37</f>
        <v>4.3707084766990993</v>
      </c>
      <c r="BY19" s="56">
        <f>RAB!BY37</f>
        <v>4.3204826404960857</v>
      </c>
      <c r="BZ19" s="56">
        <f>RAB!BZ37</f>
        <v>4.2715767495464299</v>
      </c>
      <c r="CA19" s="56">
        <f>RAB!CA37</f>
        <v>4.2198030431812219</v>
      </c>
      <c r="CB19" s="56">
        <f>RAB!CB37</f>
        <v>4.1707685705040127</v>
      </c>
      <c r="CC19" s="56">
        <f>RAB!CC37</f>
        <v>4.1189701935556444</v>
      </c>
      <c r="CD19" s="56">
        <f>RAB!CD37</f>
        <v>4.0645810975767755</v>
      </c>
      <c r="CE19" s="56">
        <f>RAB!CE37</f>
        <v>4.0086742005207316</v>
      </c>
      <c r="CF19" s="56">
        <f>RAB!CF37</f>
        <v>3.9541223010355515</v>
      </c>
      <c r="CG19" s="56">
        <f>RAB!CG37</f>
        <v>3.8949723948057438</v>
      </c>
      <c r="CH19" s="56">
        <f>RAB!CH37</f>
        <v>3.8357932500296648</v>
      </c>
    </row>
    <row r="20" spans="5:86" s="36" customFormat="1" outlineLevel="1" x14ac:dyDescent="0.2">
      <c r="F20" s="51" t="str">
        <f>GA!F10</f>
        <v>IT &amp; Other</v>
      </c>
      <c r="J20" s="56">
        <f>RAB!J52</f>
        <v>10.796130372663795</v>
      </c>
      <c r="K20" s="56">
        <f>RAB!K52</f>
        <v>25.794938776920905</v>
      </c>
      <c r="L20" s="56">
        <f>RAB!L52</f>
        <v>39.650915474313258</v>
      </c>
      <c r="M20" s="56">
        <f>RAB!M52</f>
        <v>51.083676504588027</v>
      </c>
      <c r="N20" s="56">
        <f>RAB!N52</f>
        <v>48.172965894243362</v>
      </c>
      <c r="O20" s="56">
        <f>RAB!O52</f>
        <v>42.92157507340896</v>
      </c>
      <c r="P20" s="56">
        <f>RAB!P52</f>
        <v>43.133825342194953</v>
      </c>
      <c r="Q20" s="56">
        <f>RAB!Q52</f>
        <v>43.633288986152607</v>
      </c>
      <c r="R20" s="56">
        <f>RAB!R52</f>
        <v>44.087095918506321</v>
      </c>
      <c r="S20" s="56">
        <f>RAB!S52</f>
        <v>44.978283029342634</v>
      </c>
      <c r="T20" s="56">
        <f>RAB!T52</f>
        <v>44.468031400859395</v>
      </c>
      <c r="U20" s="56">
        <f>RAB!U52</f>
        <v>42.178689994356844</v>
      </c>
      <c r="V20" s="56">
        <f>RAB!V52</f>
        <v>39.727218207164483</v>
      </c>
      <c r="W20" s="56">
        <f>RAB!W52</f>
        <v>37.276396955866957</v>
      </c>
      <c r="X20" s="56">
        <f>RAB!X52</f>
        <v>34.82622624046428</v>
      </c>
      <c r="Y20" s="56">
        <f>RAB!Y52</f>
        <v>32.376706060956437</v>
      </c>
      <c r="Z20" s="56">
        <f>RAB!Z52</f>
        <v>29.927836417343435</v>
      </c>
      <c r="AA20" s="56">
        <f>RAB!AA52</f>
        <v>27.479617309625272</v>
      </c>
      <c r="AB20" s="56">
        <f>RAB!AB52</f>
        <v>25.032048737801951</v>
      </c>
      <c r="AC20" s="56">
        <f>RAB!AC52</f>
        <v>22.585130701873467</v>
      </c>
      <c r="AD20" s="56">
        <f>RAB!AD52</f>
        <v>20.138863201839825</v>
      </c>
      <c r="AE20" s="56">
        <f>RAB!AE52</f>
        <v>17.693246237701018</v>
      </c>
      <c r="AF20" s="56">
        <f>RAB!AF52</f>
        <v>15.248279809457053</v>
      </c>
      <c r="AG20" s="56">
        <f>RAB!AG52</f>
        <v>12.803963917107925</v>
      </c>
      <c r="AH20" s="56">
        <f>RAB!AH52</f>
        <v>10.360298560653639</v>
      </c>
      <c r="AI20" s="56">
        <f>RAB!AI52</f>
        <v>7.9172837400941969</v>
      </c>
      <c r="AJ20" s="56">
        <f>RAB!AJ52</f>
        <v>5.4749194554295926</v>
      </c>
      <c r="AK20" s="56">
        <f>RAB!AK52</f>
        <v>3.0332057066598268</v>
      </c>
      <c r="AL20" s="56">
        <f>RAB!AL52</f>
        <v>1.4053965408133213</v>
      </c>
      <c r="AM20" s="56">
        <f>RAB!AM52</f>
        <v>0.42871104130542115</v>
      </c>
      <c r="AN20" s="56">
        <f>RAB!AN52</f>
        <v>-5.9631708448527831E-2</v>
      </c>
      <c r="AO20" s="56">
        <f>RAB!AO52</f>
        <v>-0.22241262503317696</v>
      </c>
      <c r="AP20" s="56">
        <f>RAB!AP52</f>
        <v>-0.22241262503317696</v>
      </c>
      <c r="AQ20" s="56">
        <f>RAB!AQ52</f>
        <v>-0.22241262503317696</v>
      </c>
      <c r="AR20" s="56">
        <f>RAB!AR52</f>
        <v>-0.22241262503317696</v>
      </c>
      <c r="AS20" s="56">
        <f>RAB!AS52</f>
        <v>-0.22241262503317696</v>
      </c>
      <c r="AT20" s="56">
        <f>RAB!AT52</f>
        <v>-0.22241262503317696</v>
      </c>
      <c r="AU20" s="56">
        <f>RAB!AU52</f>
        <v>-0.22241262503317696</v>
      </c>
      <c r="AV20" s="56">
        <f>RAB!AV52</f>
        <v>-0.22241262503317696</v>
      </c>
      <c r="AW20" s="56">
        <f>RAB!AW52</f>
        <v>-0.22241262503317696</v>
      </c>
      <c r="AX20" s="56">
        <f>RAB!AX52</f>
        <v>-0.22241262503317696</v>
      </c>
      <c r="AY20" s="56">
        <f>RAB!AY52</f>
        <v>-0.22241262503317696</v>
      </c>
      <c r="AZ20" s="56">
        <f>RAB!AZ52</f>
        <v>-0.22241262503317696</v>
      </c>
      <c r="BA20" s="56">
        <f>RAB!BA52</f>
        <v>-0.22241262503317696</v>
      </c>
      <c r="BB20" s="56">
        <f>RAB!BB52</f>
        <v>-0.22241262503317696</v>
      </c>
      <c r="BC20" s="56">
        <f>RAB!BC52</f>
        <v>-0.22241262503317696</v>
      </c>
      <c r="BD20" s="56">
        <f>RAB!BD52</f>
        <v>-0.22241262503317696</v>
      </c>
      <c r="BE20" s="56">
        <f>RAB!BE52</f>
        <v>-0.22241262503317696</v>
      </c>
      <c r="BF20" s="56">
        <f>RAB!BF52</f>
        <v>-0.22241262503317696</v>
      </c>
      <c r="BG20" s="56">
        <f>RAB!BG52</f>
        <v>-0.22241262503317696</v>
      </c>
      <c r="BH20" s="56">
        <f>RAB!BH52</f>
        <v>-0.22241262503317696</v>
      </c>
      <c r="BI20" s="56">
        <f>RAB!BI52</f>
        <v>-0.22241262503317696</v>
      </c>
      <c r="BJ20" s="56">
        <f>RAB!BJ52</f>
        <v>-0.22241262503317696</v>
      </c>
      <c r="BK20" s="56">
        <f>RAB!BK52</f>
        <v>-0.22241262503317696</v>
      </c>
      <c r="BL20" s="56">
        <f>RAB!BL52</f>
        <v>-0.22241262503317696</v>
      </c>
      <c r="BM20" s="56">
        <f>RAB!BM52</f>
        <v>-0.22241262503317696</v>
      </c>
      <c r="BN20" s="56">
        <f>RAB!BN52</f>
        <v>-0.22241262503317696</v>
      </c>
      <c r="BO20" s="56">
        <f>RAB!BO52</f>
        <v>-0.22241262503317696</v>
      </c>
      <c r="BP20" s="56">
        <f>RAB!BP52</f>
        <v>-0.22241262503317696</v>
      </c>
      <c r="BQ20" s="56">
        <f>RAB!BQ52</f>
        <v>-0.22241262503317696</v>
      </c>
      <c r="BR20" s="56">
        <f>RAB!BR52</f>
        <v>-0.22241262503317696</v>
      </c>
      <c r="BS20" s="56">
        <f>RAB!BS52</f>
        <v>-0.22241262503317696</v>
      </c>
      <c r="BT20" s="56">
        <f>RAB!BT52</f>
        <v>-0.22241262503317696</v>
      </c>
      <c r="BU20" s="56">
        <f>RAB!BU52</f>
        <v>-0.22241262503317696</v>
      </c>
      <c r="BV20" s="56">
        <f>RAB!BV52</f>
        <v>-0.22241262503317696</v>
      </c>
      <c r="BW20" s="56">
        <f>RAB!BW52</f>
        <v>-0.22241262503317696</v>
      </c>
      <c r="BX20" s="56">
        <f>RAB!BX52</f>
        <v>-0.22241262503317696</v>
      </c>
      <c r="BY20" s="56">
        <f>RAB!BY52</f>
        <v>-0.22241262503317696</v>
      </c>
      <c r="BZ20" s="56">
        <f>RAB!BZ52</f>
        <v>-0.22241262503317696</v>
      </c>
      <c r="CA20" s="56">
        <f>RAB!CA52</f>
        <v>-0.22241262503317696</v>
      </c>
      <c r="CB20" s="56">
        <f>RAB!CB52</f>
        <v>-0.22241262503317696</v>
      </c>
      <c r="CC20" s="56">
        <f>RAB!CC52</f>
        <v>-0.22241262503317696</v>
      </c>
      <c r="CD20" s="56">
        <f>RAB!CD52</f>
        <v>-0.22241262503317696</v>
      </c>
      <c r="CE20" s="56">
        <f>RAB!CE52</f>
        <v>-0.22241262503317696</v>
      </c>
      <c r="CF20" s="56">
        <f>RAB!CF52</f>
        <v>-0.22241262503317696</v>
      </c>
      <c r="CG20" s="56">
        <f>RAB!CG52</f>
        <v>-0.22241262503317696</v>
      </c>
      <c r="CH20" s="56">
        <f>RAB!CH52</f>
        <v>-0.22241262503317696</v>
      </c>
    </row>
    <row r="21" spans="5:86" s="36" customFormat="1" outlineLevel="1" x14ac:dyDescent="0.2">
      <c r="F21" s="217" t="str">
        <f>"Total "&amp;E17</f>
        <v>Total Opening RAB</v>
      </c>
      <c r="G21" s="217"/>
      <c r="H21" s="217"/>
      <c r="I21" s="217"/>
      <c r="J21" s="93">
        <f t="shared" ref="J21:AO21" si="18">SUM(J18:J20)</f>
        <v>1862.21085555431</v>
      </c>
      <c r="K21" s="93">
        <f t="shared" si="18"/>
        <v>1856.1112318667799</v>
      </c>
      <c r="L21" s="93">
        <f t="shared" si="18"/>
        <v>1842.9682283476468</v>
      </c>
      <c r="M21" s="93">
        <f t="shared" si="18"/>
        <v>1814.6705988319288</v>
      </c>
      <c r="N21" s="93">
        <f t="shared" si="18"/>
        <v>1763.4571921867525</v>
      </c>
      <c r="O21" s="93">
        <f t="shared" si="18"/>
        <v>1697.6575732167023</v>
      </c>
      <c r="P21" s="93">
        <f t="shared" si="18"/>
        <v>1620.9390300113846</v>
      </c>
      <c r="Q21" s="93">
        <f t="shared" si="18"/>
        <v>1547.8000690351553</v>
      </c>
      <c r="R21" s="93">
        <f t="shared" si="18"/>
        <v>1476.7932135130195</v>
      </c>
      <c r="S21" s="93">
        <f t="shared" si="18"/>
        <v>1408.3304009512681</v>
      </c>
      <c r="T21" s="93">
        <f t="shared" si="18"/>
        <v>1340.3571155329425</v>
      </c>
      <c r="U21" s="93">
        <f t="shared" si="18"/>
        <v>1281.8956542328347</v>
      </c>
      <c r="V21" s="93">
        <f t="shared" si="18"/>
        <v>1224.5548712719778</v>
      </c>
      <c r="W21" s="93">
        <f t="shared" si="18"/>
        <v>1168.3897610816728</v>
      </c>
      <c r="X21" s="93">
        <f t="shared" si="18"/>
        <v>1113.2940932255729</v>
      </c>
      <c r="Y21" s="93">
        <f t="shared" si="18"/>
        <v>1059.063438516424</v>
      </c>
      <c r="Z21" s="93">
        <f t="shared" si="18"/>
        <v>1005.0701599431795</v>
      </c>
      <c r="AA21" s="93">
        <f t="shared" si="18"/>
        <v>951.93539633401383</v>
      </c>
      <c r="AB21" s="93">
        <f t="shared" si="18"/>
        <v>900.12915798382744</v>
      </c>
      <c r="AC21" s="93">
        <f t="shared" si="18"/>
        <v>849.62066689780431</v>
      </c>
      <c r="AD21" s="93">
        <f t="shared" si="18"/>
        <v>800.14312147094347</v>
      </c>
      <c r="AE21" s="93">
        <f t="shared" si="18"/>
        <v>751.51593080733301</v>
      </c>
      <c r="AF21" s="93">
        <f t="shared" si="18"/>
        <v>703.74500533028379</v>
      </c>
      <c r="AG21" s="93">
        <f t="shared" si="18"/>
        <v>656.57153457502284</v>
      </c>
      <c r="AH21" s="93">
        <f t="shared" si="18"/>
        <v>610.06026285328369</v>
      </c>
      <c r="AI21" s="93">
        <f t="shared" si="18"/>
        <v>564.22044313737774</v>
      </c>
      <c r="AJ21" s="93">
        <f t="shared" si="18"/>
        <v>519.08805645416396</v>
      </c>
      <c r="AK21" s="93">
        <f t="shared" si="18"/>
        <v>474.61972740272279</v>
      </c>
      <c r="AL21" s="93">
        <f t="shared" si="18"/>
        <v>432.48982050746895</v>
      </c>
      <c r="AM21" s="93">
        <f t="shared" si="18"/>
        <v>392.87047921984453</v>
      </c>
      <c r="AN21" s="93">
        <f t="shared" si="18"/>
        <v>355.26062216643743</v>
      </c>
      <c r="AO21" s="93">
        <f t="shared" si="18"/>
        <v>319.62436924330865</v>
      </c>
      <c r="AP21" s="93">
        <f t="shared" ref="AP21:BU21" si="19">SUM(AP18:AP20)</f>
        <v>285.72760301777765</v>
      </c>
      <c r="AQ21" s="93">
        <f t="shared" si="19"/>
        <v>253.3137739068452</v>
      </c>
      <c r="AR21" s="93">
        <f t="shared" si="19"/>
        <v>246.19838651529662</v>
      </c>
      <c r="AS21" s="93">
        <f t="shared" si="19"/>
        <v>240.49952058869488</v>
      </c>
      <c r="AT21" s="93">
        <f t="shared" si="19"/>
        <v>235.03105763024016</v>
      </c>
      <c r="AU21" s="93">
        <f t="shared" si="19"/>
        <v>229.7217909631301</v>
      </c>
      <c r="AV21" s="93">
        <f t="shared" si="19"/>
        <v>224.55343452420169</v>
      </c>
      <c r="AW21" s="93">
        <f t="shared" si="19"/>
        <v>219.4726840497967</v>
      </c>
      <c r="AX21" s="93">
        <f t="shared" si="19"/>
        <v>214.46006821556551</v>
      </c>
      <c r="AY21" s="93">
        <f t="shared" si="19"/>
        <v>209.47610318486039</v>
      </c>
      <c r="AZ21" s="93">
        <f t="shared" si="19"/>
        <v>204.50392354955494</v>
      </c>
      <c r="BA21" s="93">
        <f t="shared" si="19"/>
        <v>199.48292627543199</v>
      </c>
      <c r="BB21" s="93">
        <f t="shared" si="19"/>
        <v>194.42604379366568</v>
      </c>
      <c r="BC21" s="93">
        <f t="shared" si="19"/>
        <v>189.33178842391308</v>
      </c>
      <c r="BD21" s="93">
        <f t="shared" si="19"/>
        <v>184.19669609121848</v>
      </c>
      <c r="BE21" s="93">
        <f t="shared" si="19"/>
        <v>179.00210799935857</v>
      </c>
      <c r="BF21" s="93">
        <f t="shared" si="19"/>
        <v>173.76151094937097</v>
      </c>
      <c r="BG21" s="93">
        <f t="shared" si="19"/>
        <v>168.46724864558917</v>
      </c>
      <c r="BH21" s="93">
        <f t="shared" si="19"/>
        <v>163.13263554096443</v>
      </c>
      <c r="BI21" s="93">
        <f t="shared" si="19"/>
        <v>157.74904910173075</v>
      </c>
      <c r="BJ21" s="93">
        <f t="shared" si="19"/>
        <v>152.75236776485215</v>
      </c>
      <c r="BK21" s="93">
        <f t="shared" si="19"/>
        <v>148.1023040223194</v>
      </c>
      <c r="BL21" s="93">
        <f t="shared" si="19"/>
        <v>143.72712345186386</v>
      </c>
      <c r="BM21" s="93">
        <f t="shared" si="19"/>
        <v>139.55303868929889</v>
      </c>
      <c r="BN21" s="93">
        <f t="shared" si="19"/>
        <v>135.50789066620314</v>
      </c>
      <c r="BO21" s="93">
        <f t="shared" si="19"/>
        <v>131.76952891524792</v>
      </c>
      <c r="BP21" s="93">
        <f t="shared" si="19"/>
        <v>128.35637578745616</v>
      </c>
      <c r="BQ21" s="93">
        <f t="shared" si="19"/>
        <v>125.23377308399743</v>
      </c>
      <c r="BR21" s="93">
        <f t="shared" si="19"/>
        <v>122.4063803933237</v>
      </c>
      <c r="BS21" s="93">
        <f t="shared" si="19"/>
        <v>119.85833248404249</v>
      </c>
      <c r="BT21" s="93">
        <f t="shared" si="19"/>
        <v>117.58573164954014</v>
      </c>
      <c r="BU21" s="93">
        <f t="shared" si="19"/>
        <v>115.55578150309822</v>
      </c>
      <c r="BV21" s="93">
        <f t="shared" ref="BV21:CH21" si="20">SUM(BV18:BV20)</f>
        <v>113.76118976583641</v>
      </c>
      <c r="BW21" s="93">
        <f t="shared" si="20"/>
        <v>112.18574483588087</v>
      </c>
      <c r="BX21" s="93">
        <f t="shared" si="20"/>
        <v>110.82205578953901</v>
      </c>
      <c r="BY21" s="93">
        <f t="shared" si="20"/>
        <v>109.61839681018895</v>
      </c>
      <c r="BZ21" s="93">
        <f t="shared" si="20"/>
        <v>108.57503232797444</v>
      </c>
      <c r="CA21" s="93">
        <f t="shared" si="20"/>
        <v>107.65818753034225</v>
      </c>
      <c r="CB21" s="93">
        <f t="shared" si="20"/>
        <v>106.87409813298413</v>
      </c>
      <c r="CC21" s="93">
        <f t="shared" si="20"/>
        <v>106.18574369038713</v>
      </c>
      <c r="CD21" s="93">
        <f t="shared" si="20"/>
        <v>105.57710490706947</v>
      </c>
      <c r="CE21" s="93">
        <f t="shared" si="20"/>
        <v>105.03574063617117</v>
      </c>
      <c r="CF21" s="93">
        <f t="shared" si="20"/>
        <v>104.55228398117866</v>
      </c>
      <c r="CG21" s="93">
        <f t="shared" si="20"/>
        <v>104.08515099471275</v>
      </c>
      <c r="CH21" s="93">
        <f t="shared" si="20"/>
        <v>103.63405509475223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134</v>
      </c>
    </row>
    <row r="24" spans="5:86" s="36" customFormat="1" outlineLevel="1" x14ac:dyDescent="0.2">
      <c r="F24" s="51" t="str">
        <f>GA!F8</f>
        <v>Mains &amp; Services</v>
      </c>
      <c r="J24" s="56">
        <f>RAB!J23</f>
        <v>72.099999999999994</v>
      </c>
      <c r="K24" s="56">
        <f>RAB!K23</f>
        <v>66.400000000000006</v>
      </c>
      <c r="L24" s="56">
        <f>RAB!L23</f>
        <v>55.3</v>
      </c>
      <c r="M24" s="56">
        <f>RAB!M23</f>
        <v>49.1</v>
      </c>
      <c r="N24" s="56">
        <f>RAB!N23</f>
        <v>37.299999999999997</v>
      </c>
      <c r="O24" s="56">
        <f>RAB!O23</f>
        <v>20.572483683887459</v>
      </c>
      <c r="P24" s="56">
        <f>RAB!P23</f>
        <v>20.527318464511495</v>
      </c>
      <c r="Q24" s="56">
        <f>RAB!Q23</f>
        <v>19.85695204378165</v>
      </c>
      <c r="R24" s="56">
        <f>RAB!R23</f>
        <v>19.233308263785563</v>
      </c>
      <c r="S24" s="56">
        <f>RAB!S23</f>
        <v>18.544252786762211</v>
      </c>
      <c r="T24" s="56">
        <f>RAB!T23</f>
        <v>17.82560630394082</v>
      </c>
      <c r="U24" s="56">
        <f>RAB!U23</f>
        <v>17.145895355064223</v>
      </c>
      <c r="V24" s="56">
        <f>RAB!V23</f>
        <v>16.453725035325295</v>
      </c>
      <c r="W24" s="56">
        <f>RAB!W23</f>
        <v>15.745980502008443</v>
      </c>
      <c r="X24" s="56">
        <f>RAB!X23</f>
        <v>14.944790687224078</v>
      </c>
      <c r="Y24" s="56">
        <f>RAB!Y23</f>
        <v>13.726211948551489</v>
      </c>
      <c r="Z24" s="56">
        <f>RAB!Z23</f>
        <v>12.453123462356185</v>
      </c>
      <c r="AA24" s="56">
        <f>RAB!AA23</f>
        <v>11.583407107828979</v>
      </c>
      <c r="AB24" s="56">
        <f>RAB!AB23</f>
        <v>10.810250877484869</v>
      </c>
      <c r="AC24" s="56">
        <f>RAB!AC23</f>
        <v>10.002831377269338</v>
      </c>
      <c r="AD24" s="56">
        <f>RAB!AD23</f>
        <v>9.1673782926135541</v>
      </c>
      <c r="AE24" s="56">
        <f>RAB!AE23</f>
        <v>8.3101213089486841</v>
      </c>
      <c r="AF24" s="56">
        <f>RAB!AF23</f>
        <v>7.2862202400000813</v>
      </c>
      <c r="AG24" s="56">
        <f>RAB!AG23</f>
        <v>6.346419924372241</v>
      </c>
      <c r="AH24" s="56">
        <f>RAB!AH23</f>
        <v>5.4486699854047842</v>
      </c>
      <c r="AI24" s="56">
        <f>RAB!AI23</f>
        <v>4.6132169007489994</v>
      </c>
      <c r="AJ24" s="56">
        <f>RAB!AJ23</f>
        <v>3.7808786588087986</v>
      </c>
      <c r="AK24" s="56">
        <f>RAB!AK23</f>
        <v>3.5472654551400153</v>
      </c>
      <c r="AL24" s="56">
        <f>RAB!AL23</f>
        <v>3.6204642589562335</v>
      </c>
      <c r="AM24" s="56">
        <f>RAB!AM23</f>
        <v>3.5036576571218423</v>
      </c>
      <c r="AN24" s="56">
        <f>RAB!AN23</f>
        <v>3.5394783483510555</v>
      </c>
      <c r="AO24" s="56">
        <f>RAB!AO23</f>
        <v>3.5893158318003966</v>
      </c>
      <c r="AP24" s="56">
        <f>RAB!AP23</f>
        <v>3.6360384725341528</v>
      </c>
      <c r="AQ24" s="56">
        <f>RAB!AQ23</f>
        <v>3.6765314278367422</v>
      </c>
      <c r="AR24" s="56">
        <f>RAB!AR23</f>
        <v>4.5190963824021546</v>
      </c>
      <c r="AS24" s="56">
        <f>RAB!AS23</f>
        <v>4.5222112251177382</v>
      </c>
      <c r="AT24" s="56">
        <f>RAB!AT23</f>
        <v>4.4957350620352763</v>
      </c>
      <c r="AU24" s="56">
        <f>RAB!AU23</f>
        <v>4.4786034270995652</v>
      </c>
      <c r="AV24" s="56">
        <f>RAB!AV23</f>
        <v>4.4474549999437274</v>
      </c>
      <c r="AW24" s="56">
        <f>RAB!AW23</f>
        <v>4.4256511009346413</v>
      </c>
      <c r="AX24" s="56">
        <f>RAB!AX23</f>
        <v>4.3976175164943871</v>
      </c>
      <c r="AY24" s="56">
        <f>RAB!AY23</f>
        <v>4.3789284602008847</v>
      </c>
      <c r="AZ24" s="56">
        <f>RAB!AZ23</f>
        <v>4.3368780835405039</v>
      </c>
      <c r="BA24" s="56">
        <f>RAB!BA23</f>
        <v>4.310401920458041</v>
      </c>
      <c r="BB24" s="56">
        <f>RAB!BB23</f>
        <v>4.28392575737558</v>
      </c>
      <c r="BC24" s="56">
        <f>RAB!BC23</f>
        <v>4.2590070156509094</v>
      </c>
      <c r="BD24" s="56">
        <f>RAB!BD23</f>
        <v>4.2216289030639036</v>
      </c>
      <c r="BE24" s="56">
        <f>RAB!BE23</f>
        <v>4.1951527399814408</v>
      </c>
      <c r="BF24" s="56">
        <f>RAB!BF23</f>
        <v>4.164004312825603</v>
      </c>
      <c r="BG24" s="56">
        <f>RAB!BG23</f>
        <v>4.1437578351743092</v>
      </c>
      <c r="BH24" s="56">
        <f>RAB!BH23</f>
        <v>4.104822301229512</v>
      </c>
      <c r="BI24" s="56">
        <f>RAB!BI23</f>
        <v>4.0799035595048414</v>
      </c>
      <c r="BJ24" s="56">
        <f>RAB!BJ23</f>
        <v>4.0643293459269225</v>
      </c>
      <c r="BK24" s="56">
        <f>RAB!BK23</f>
        <v>4.0565422391379631</v>
      </c>
      <c r="BL24" s="56">
        <f>RAB!BL23</f>
        <v>4.0316234974132925</v>
      </c>
      <c r="BM24" s="56">
        <f>RAB!BM23</f>
        <v>4.01293444111979</v>
      </c>
      <c r="BN24" s="56">
        <f>RAB!BN23</f>
        <v>3.9880156993951199</v>
      </c>
      <c r="BO24" s="56">
        <f>RAB!BO23</f>
        <v>3.9771137498905769</v>
      </c>
      <c r="BP24" s="56">
        <f>RAB!BP23</f>
        <v>3.9506375868081145</v>
      </c>
      <c r="BQ24" s="56">
        <f>RAB!BQ23</f>
        <v>3.9366207945879879</v>
      </c>
      <c r="BR24" s="56">
        <f>RAB!BR23</f>
        <v>3.921046581010069</v>
      </c>
      <c r="BS24" s="56">
        <f>RAB!BS23</f>
        <v>3.9132594742211095</v>
      </c>
      <c r="BT24" s="56">
        <f>RAB!BT23</f>
        <v>3.891455575212023</v>
      </c>
      <c r="BU24" s="56">
        <f>RAB!BU23</f>
        <v>3.8743239402763119</v>
      </c>
      <c r="BV24" s="56">
        <f>RAB!BV23</f>
        <v>3.855634883982809</v>
      </c>
      <c r="BW24" s="56">
        <f>RAB!BW23</f>
        <v>3.8431755131204746</v>
      </c>
      <c r="BX24" s="56">
        <f>RAB!BX23</f>
        <v>3.8104696646068446</v>
      </c>
      <c r="BY24" s="56">
        <f>RAB!BY23</f>
        <v>3.7964528723867179</v>
      </c>
      <c r="BZ24" s="56">
        <f>RAB!BZ23</f>
        <v>3.7699767093042555</v>
      </c>
      <c r="CA24" s="56">
        <f>RAB!CA23</f>
        <v>3.7590747597997121</v>
      </c>
      <c r="CB24" s="56">
        <f>RAB!CB23</f>
        <v>3.7325985967172497</v>
      </c>
      <c r="CC24" s="56">
        <f>RAB!CC23</f>
        <v>3.7061224336347878</v>
      </c>
      <c r="CD24" s="56">
        <f>RAB!CD23</f>
        <v>3.6827611132679099</v>
      </c>
      <c r="CE24" s="56">
        <f>RAB!CE23</f>
        <v>3.6671868996899906</v>
      </c>
      <c r="CF24" s="56">
        <f>RAB!CF23</f>
        <v>3.634481051176361</v>
      </c>
      <c r="CG24" s="56">
        <f>RAB!CG23</f>
        <v>3.6142345735250667</v>
      </c>
      <c r="CH24" s="56">
        <f>RAB!CH23</f>
        <v>3.5846435677270208</v>
      </c>
    </row>
    <row r="25" spans="5:86" s="36" customFormat="1" outlineLevel="1" x14ac:dyDescent="0.2">
      <c r="F25" s="51" t="str">
        <f>GA!F9</f>
        <v>Meters &amp; SCADA</v>
      </c>
      <c r="J25" s="56">
        <f>RAB!J38</f>
        <v>15.8</v>
      </c>
      <c r="K25" s="56">
        <f>RAB!K38</f>
        <v>15.9</v>
      </c>
      <c r="L25" s="56">
        <f>RAB!L38</f>
        <v>14.3</v>
      </c>
      <c r="M25" s="56">
        <f>RAB!M38</f>
        <v>11.3</v>
      </c>
      <c r="N25" s="56">
        <f>RAB!N38</f>
        <v>9.6999999999999993</v>
      </c>
      <c r="O25" s="56">
        <f>RAB!O38</f>
        <v>8.2471376470318969</v>
      </c>
      <c r="P25" s="56">
        <f>RAB!P38</f>
        <v>8.2320825739065757</v>
      </c>
      <c r="Q25" s="56">
        <f>RAB!Q38</f>
        <v>7.9017498830653539</v>
      </c>
      <c r="R25" s="56">
        <f>RAB!R38</f>
        <v>7.58699140580205</v>
      </c>
      <c r="S25" s="56">
        <f>RAB!S38</f>
        <v>7.2504290295296601</v>
      </c>
      <c r="T25" s="56">
        <f>RAB!T38</f>
        <v>6.9040029846579216</v>
      </c>
      <c r="U25" s="56">
        <f>RAB!U38</f>
        <v>6.5705554511011153</v>
      </c>
      <c r="V25" s="56">
        <f>RAB!V38</f>
        <v>6.2329547939235317</v>
      </c>
      <c r="W25" s="56">
        <f>RAB!W38</f>
        <v>5.8901627322199728</v>
      </c>
      <c r="X25" s="56">
        <f>RAB!X38</f>
        <v>5.5162222433605788</v>
      </c>
      <c r="Y25" s="56">
        <f>RAB!Y38</f>
        <v>5.0031521132051084</v>
      </c>
      <c r="Z25" s="56">
        <f>RAB!Z38</f>
        <v>4.4719120672087325</v>
      </c>
      <c r="AA25" s="56">
        <f>RAB!AA38</f>
        <v>4.0751293984350569</v>
      </c>
      <c r="AB25" s="56">
        <f>RAB!AB38</f>
        <v>3.7105334377224133</v>
      </c>
      <c r="AC25" s="56">
        <f>RAB!AC38</f>
        <v>3.3345163870526284</v>
      </c>
      <c r="AD25" s="56">
        <f>RAB!AD38</f>
        <v>2.9491548082360937</v>
      </c>
      <c r="AE25" s="56">
        <f>RAB!AE38</f>
        <v>2.5565252630831958</v>
      </c>
      <c r="AF25" s="56">
        <f>RAB!AF38</f>
        <v>2.1083476895023874</v>
      </c>
      <c r="AG25" s="56">
        <f>RAB!AG38</f>
        <v>1.6882037003618333</v>
      </c>
      <c r="AH25" s="56">
        <f>RAB!AH38</f>
        <v>1.2820765034414081</v>
      </c>
      <c r="AI25" s="56">
        <f>RAB!AI38</f>
        <v>0.89671492462487246</v>
      </c>
      <c r="AJ25" s="56">
        <f>RAB!AJ38</f>
        <v>0.51239162671353167</v>
      </c>
      <c r="AK25" s="56">
        <f>RAB!AK38</f>
        <v>0.4345205588239372</v>
      </c>
      <c r="AL25" s="56">
        <f>RAB!AL38</f>
        <v>0.45892016009601017</v>
      </c>
      <c r="AM25" s="56">
        <f>RAB!AM38</f>
        <v>0.41998462615121296</v>
      </c>
      <c r="AN25" s="56">
        <f>RAB!AN38</f>
        <v>0.4319248565609507</v>
      </c>
      <c r="AO25" s="56">
        <f>RAB!AO38</f>
        <v>0.44853735104406423</v>
      </c>
      <c r="AP25" s="56">
        <f>RAB!AP38</f>
        <v>0.46411156462198311</v>
      </c>
      <c r="AQ25" s="56">
        <f>RAB!AQ38</f>
        <v>0.47760921638951281</v>
      </c>
      <c r="AR25" s="56">
        <f>RAB!AR38</f>
        <v>0.75846420124465019</v>
      </c>
      <c r="AS25" s="56">
        <f>RAB!AS38</f>
        <v>0.75950248214984495</v>
      </c>
      <c r="AT25" s="56">
        <f>RAB!AT38</f>
        <v>0.75067709445569086</v>
      </c>
      <c r="AU25" s="56">
        <f>RAB!AU38</f>
        <v>0.7449665494771206</v>
      </c>
      <c r="AV25" s="56">
        <f>RAB!AV38</f>
        <v>0.73458374042517471</v>
      </c>
      <c r="AW25" s="56">
        <f>RAB!AW38</f>
        <v>0.72731577408881254</v>
      </c>
      <c r="AX25" s="56">
        <f>RAB!AX38</f>
        <v>0.71797124594206119</v>
      </c>
      <c r="AY25" s="56">
        <f>RAB!AY38</f>
        <v>0.71174156051089366</v>
      </c>
      <c r="AZ25" s="56">
        <f>RAB!AZ38</f>
        <v>0.69772476829076657</v>
      </c>
      <c r="BA25" s="56">
        <f>RAB!BA38</f>
        <v>0.68889938059661249</v>
      </c>
      <c r="BB25" s="56">
        <f>RAB!BB38</f>
        <v>0.68007399290245862</v>
      </c>
      <c r="BC25" s="56">
        <f>RAB!BC38</f>
        <v>0.67176774566090169</v>
      </c>
      <c r="BD25" s="56">
        <f>RAB!BD38</f>
        <v>0.65930837479856663</v>
      </c>
      <c r="BE25" s="56">
        <f>RAB!BE38</f>
        <v>0.65048298710441255</v>
      </c>
      <c r="BF25" s="56">
        <f>RAB!BF38</f>
        <v>0.64010017805246666</v>
      </c>
      <c r="BG25" s="56">
        <f>RAB!BG38</f>
        <v>0.63335135216870186</v>
      </c>
      <c r="BH25" s="56">
        <f>RAB!BH38</f>
        <v>0.62037284085376942</v>
      </c>
      <c r="BI25" s="56">
        <f>RAB!BI38</f>
        <v>0.61206659361221261</v>
      </c>
      <c r="BJ25" s="56">
        <f>RAB!BJ38</f>
        <v>0.60687518908623961</v>
      </c>
      <c r="BK25" s="56">
        <f>RAB!BK38</f>
        <v>0.60427948682325316</v>
      </c>
      <c r="BL25" s="56">
        <f>RAB!BL38</f>
        <v>0.59597323958169646</v>
      </c>
      <c r="BM25" s="56">
        <f>RAB!BM38</f>
        <v>0.58974355415052893</v>
      </c>
      <c r="BN25" s="56">
        <f>RAB!BN38</f>
        <v>0.58143730690897222</v>
      </c>
      <c r="BO25" s="56">
        <f>RAB!BO38</f>
        <v>0.57780332374079113</v>
      </c>
      <c r="BP25" s="56">
        <f>RAB!BP38</f>
        <v>0.56897793604663705</v>
      </c>
      <c r="BQ25" s="56">
        <f>RAB!BQ38</f>
        <v>0.56430567197326142</v>
      </c>
      <c r="BR25" s="56">
        <f>RAB!BR38</f>
        <v>0.55911426744728854</v>
      </c>
      <c r="BS25" s="56">
        <f>RAB!BS38</f>
        <v>0.55651856518430198</v>
      </c>
      <c r="BT25" s="56">
        <f>RAB!BT38</f>
        <v>0.54925059884793981</v>
      </c>
      <c r="BU25" s="56">
        <f>RAB!BU38</f>
        <v>0.54354005386936943</v>
      </c>
      <c r="BV25" s="56">
        <f>RAB!BV38</f>
        <v>0.5373103684382019</v>
      </c>
      <c r="BW25" s="56">
        <f>RAB!BW38</f>
        <v>0.53315724481742355</v>
      </c>
      <c r="BX25" s="56">
        <f>RAB!BX38</f>
        <v>0.5222552953128804</v>
      </c>
      <c r="BY25" s="56">
        <f>RAB!BY38</f>
        <v>0.51758303123950467</v>
      </c>
      <c r="BZ25" s="56">
        <f>RAB!BZ38</f>
        <v>0.50875764354535069</v>
      </c>
      <c r="CA25" s="56">
        <f>RAB!CA38</f>
        <v>0.5051236603771696</v>
      </c>
      <c r="CB25" s="56">
        <f>RAB!CB38</f>
        <v>0.49629827268301552</v>
      </c>
      <c r="CC25" s="56">
        <f>RAB!CC38</f>
        <v>0.48747288498886149</v>
      </c>
      <c r="CD25" s="56">
        <f>RAB!CD38</f>
        <v>0.47968577819990205</v>
      </c>
      <c r="CE25" s="56">
        <f>RAB!CE38</f>
        <v>0.4744943736739291</v>
      </c>
      <c r="CF25" s="56">
        <f>RAB!CF38</f>
        <v>0.46359242416938584</v>
      </c>
      <c r="CG25" s="56">
        <f>RAB!CG38</f>
        <v>0.45684359828562099</v>
      </c>
      <c r="CH25" s="56">
        <f>RAB!CH38</f>
        <v>0.44697992968627231</v>
      </c>
    </row>
    <row r="26" spans="5:86" s="36" customFormat="1" outlineLevel="1" x14ac:dyDescent="0.2">
      <c r="F26" s="51" t="str">
        <f>GA!F10</f>
        <v>IT &amp; Other</v>
      </c>
      <c r="J26" s="56">
        <f>RAB!J53</f>
        <v>17.7</v>
      </c>
      <c r="K26" s="56">
        <f>RAB!K53</f>
        <v>20.100000000000001</v>
      </c>
      <c r="L26" s="56">
        <f>RAB!L53</f>
        <v>21.7</v>
      </c>
      <c r="M26" s="56">
        <f>RAB!M53</f>
        <v>11.7</v>
      </c>
      <c r="N26" s="56">
        <f>RAB!N53</f>
        <v>9</v>
      </c>
      <c r="O26" s="56">
        <f>RAB!O53</f>
        <v>16.265080940568449</v>
      </c>
      <c r="P26" s="56">
        <f>RAB!P53</f>
        <v>16.265080940568449</v>
      </c>
      <c r="Q26" s="56">
        <f>RAB!Q53</f>
        <v>15.451826893540026</v>
      </c>
      <c r="R26" s="56">
        <f>RAB!R53</f>
        <v>14.638572846511602</v>
      </c>
      <c r="S26" s="56">
        <f>RAB!S53</f>
        <v>13.825318799483179</v>
      </c>
      <c r="T26" s="56">
        <f>RAB!T53</f>
        <v>13.012064752454757</v>
      </c>
      <c r="U26" s="56">
        <f>RAB!U53</f>
        <v>12.198810705426334</v>
      </c>
      <c r="V26" s="56">
        <f>RAB!V53</f>
        <v>11.38555665839791</v>
      </c>
      <c r="W26" s="56">
        <f>RAB!W53</f>
        <v>10.572302611369487</v>
      </c>
      <c r="X26" s="56">
        <f>RAB!X53</f>
        <v>9.7590485643410645</v>
      </c>
      <c r="Y26" s="56">
        <f>RAB!Y53</f>
        <v>8.9457945173126401</v>
      </c>
      <c r="Z26" s="56">
        <f>RAB!Z53</f>
        <v>8.1325404702842174</v>
      </c>
      <c r="AA26" s="56">
        <f>RAB!AA53</f>
        <v>7.3192864232557966</v>
      </c>
      <c r="AB26" s="56">
        <f>RAB!AB53</f>
        <v>6.506032376227374</v>
      </c>
      <c r="AC26" s="56">
        <f>RAB!AC53</f>
        <v>5.6927783291989513</v>
      </c>
      <c r="AD26" s="56">
        <f>RAB!AD53</f>
        <v>4.8795242821705296</v>
      </c>
      <c r="AE26" s="56">
        <f>RAB!AE53</f>
        <v>4.0662702351421069</v>
      </c>
      <c r="AF26" s="56">
        <f>RAB!AF53</f>
        <v>3.2530161881136848</v>
      </c>
      <c r="AG26" s="56">
        <f>RAB!AG53</f>
        <v>2.4397621410852626</v>
      </c>
      <c r="AH26" s="56">
        <f>RAB!AH53</f>
        <v>1.626508094056845</v>
      </c>
      <c r="AI26" s="56">
        <f>RAB!AI53</f>
        <v>0.81325404702842252</v>
      </c>
      <c r="AJ26" s="56">
        <f>RAB!AJ53</f>
        <v>0</v>
      </c>
      <c r="AK26" s="56">
        <f>RAB!AK53</f>
        <v>0</v>
      </c>
      <c r="AL26" s="56">
        <f>RAB!AL53</f>
        <v>0</v>
      </c>
      <c r="AM26" s="56">
        <f>RAB!AM53</f>
        <v>0</v>
      </c>
      <c r="AN26" s="56">
        <f>RAB!AN53</f>
        <v>0</v>
      </c>
      <c r="AO26" s="56">
        <f>RAB!AO53</f>
        <v>0</v>
      </c>
      <c r="AP26" s="56">
        <f>RAB!AP53</f>
        <v>0</v>
      </c>
      <c r="AQ26" s="56">
        <f>RAB!AQ53</f>
        <v>0</v>
      </c>
      <c r="AR26" s="56">
        <f>RAB!AR53</f>
        <v>0</v>
      </c>
      <c r="AS26" s="56">
        <f>RAB!AS53</f>
        <v>0</v>
      </c>
      <c r="AT26" s="56">
        <f>RAB!AT53</f>
        <v>0</v>
      </c>
      <c r="AU26" s="56">
        <f>RAB!AU53</f>
        <v>0</v>
      </c>
      <c r="AV26" s="56">
        <f>RAB!AV53</f>
        <v>0</v>
      </c>
      <c r="AW26" s="56">
        <f>RAB!AW53</f>
        <v>0</v>
      </c>
      <c r="AX26" s="56">
        <f>RAB!AX53</f>
        <v>0</v>
      </c>
      <c r="AY26" s="56">
        <f>RAB!AY53</f>
        <v>0</v>
      </c>
      <c r="AZ26" s="56">
        <f>RAB!AZ53</f>
        <v>0</v>
      </c>
      <c r="BA26" s="56">
        <f>RAB!BA53</f>
        <v>0</v>
      </c>
      <c r="BB26" s="56">
        <f>RAB!BB53</f>
        <v>0</v>
      </c>
      <c r="BC26" s="56">
        <f>RAB!BC53</f>
        <v>0</v>
      </c>
      <c r="BD26" s="56">
        <f>RAB!BD53</f>
        <v>0</v>
      </c>
      <c r="BE26" s="56">
        <f>RAB!BE53</f>
        <v>0</v>
      </c>
      <c r="BF26" s="56">
        <f>RAB!BF53</f>
        <v>0</v>
      </c>
      <c r="BG26" s="56">
        <f>RAB!BG53</f>
        <v>0</v>
      </c>
      <c r="BH26" s="56">
        <f>RAB!BH53</f>
        <v>0</v>
      </c>
      <c r="BI26" s="56">
        <f>RAB!BI53</f>
        <v>0</v>
      </c>
      <c r="BJ26" s="56">
        <f>RAB!BJ53</f>
        <v>0</v>
      </c>
      <c r="BK26" s="56">
        <f>RAB!BK53</f>
        <v>0</v>
      </c>
      <c r="BL26" s="56">
        <f>RAB!BL53</f>
        <v>0</v>
      </c>
      <c r="BM26" s="56">
        <f>RAB!BM53</f>
        <v>0</v>
      </c>
      <c r="BN26" s="56">
        <f>RAB!BN53</f>
        <v>0</v>
      </c>
      <c r="BO26" s="56">
        <f>RAB!BO53</f>
        <v>0</v>
      </c>
      <c r="BP26" s="56">
        <f>RAB!BP53</f>
        <v>0</v>
      </c>
      <c r="BQ26" s="56">
        <f>RAB!BQ53</f>
        <v>0</v>
      </c>
      <c r="BR26" s="56">
        <f>RAB!BR53</f>
        <v>0</v>
      </c>
      <c r="BS26" s="56">
        <f>RAB!BS53</f>
        <v>0</v>
      </c>
      <c r="BT26" s="56">
        <f>RAB!BT53</f>
        <v>0</v>
      </c>
      <c r="BU26" s="56">
        <f>RAB!BU53</f>
        <v>0</v>
      </c>
      <c r="BV26" s="56">
        <f>RAB!BV53</f>
        <v>0</v>
      </c>
      <c r="BW26" s="56">
        <f>RAB!BW53</f>
        <v>0</v>
      </c>
      <c r="BX26" s="56">
        <f>RAB!BX53</f>
        <v>0</v>
      </c>
      <c r="BY26" s="56">
        <f>RAB!BY53</f>
        <v>0</v>
      </c>
      <c r="BZ26" s="56">
        <f>RAB!BZ53</f>
        <v>0</v>
      </c>
      <c r="CA26" s="56">
        <f>RAB!CA53</f>
        <v>0</v>
      </c>
      <c r="CB26" s="56">
        <f>RAB!CB53</f>
        <v>0</v>
      </c>
      <c r="CC26" s="56">
        <f>RAB!CC53</f>
        <v>0</v>
      </c>
      <c r="CD26" s="56">
        <f>RAB!CD53</f>
        <v>0</v>
      </c>
      <c r="CE26" s="56">
        <f>RAB!CE53</f>
        <v>0</v>
      </c>
      <c r="CF26" s="56">
        <f>RAB!CF53</f>
        <v>0</v>
      </c>
      <c r="CG26" s="56">
        <f>RAB!CG53</f>
        <v>0</v>
      </c>
      <c r="CH26" s="56">
        <f>RAB!CH53</f>
        <v>0</v>
      </c>
    </row>
    <row r="27" spans="5:86" s="36" customFormat="1" outlineLevel="1" x14ac:dyDescent="0.2">
      <c r="F27" s="217" t="str">
        <f>"Total "&amp;E23</f>
        <v>Total Capex</v>
      </c>
      <c r="G27" s="217"/>
      <c r="H27" s="217"/>
      <c r="I27" s="217"/>
      <c r="J27" s="93">
        <f t="shared" ref="J27:AO27" si="21">SUM(J24:J26)</f>
        <v>105.6</v>
      </c>
      <c r="K27" s="93">
        <f t="shared" si="21"/>
        <v>102.4</v>
      </c>
      <c r="L27" s="93">
        <f t="shared" si="21"/>
        <v>91.3</v>
      </c>
      <c r="M27" s="93">
        <f t="shared" si="21"/>
        <v>72.100000000000009</v>
      </c>
      <c r="N27" s="93">
        <f t="shared" si="21"/>
        <v>56</v>
      </c>
      <c r="O27" s="93">
        <f t="shared" si="21"/>
        <v>45.084702271487799</v>
      </c>
      <c r="P27" s="93">
        <f t="shared" si="21"/>
        <v>45.024481978986515</v>
      </c>
      <c r="Q27" s="93">
        <f t="shared" si="21"/>
        <v>43.210528820387026</v>
      </c>
      <c r="R27" s="93">
        <f t="shared" si="21"/>
        <v>41.458872516099213</v>
      </c>
      <c r="S27" s="93">
        <f t="shared" si="21"/>
        <v>39.620000615775048</v>
      </c>
      <c r="T27" s="93">
        <f t="shared" si="21"/>
        <v>37.7416740410535</v>
      </c>
      <c r="U27" s="93">
        <f t="shared" si="21"/>
        <v>35.915261511591673</v>
      </c>
      <c r="V27" s="93">
        <f t="shared" si="21"/>
        <v>34.072236487646734</v>
      </c>
      <c r="W27" s="93">
        <f t="shared" si="21"/>
        <v>32.208445845597907</v>
      </c>
      <c r="X27" s="93">
        <f t="shared" si="21"/>
        <v>30.220061494925723</v>
      </c>
      <c r="Y27" s="93">
        <f t="shared" si="21"/>
        <v>27.67515857906924</v>
      </c>
      <c r="Z27" s="93">
        <f t="shared" si="21"/>
        <v>25.057575999849135</v>
      </c>
      <c r="AA27" s="93">
        <f t="shared" si="21"/>
        <v>22.977822929519832</v>
      </c>
      <c r="AB27" s="93">
        <f t="shared" si="21"/>
        <v>21.026816691434654</v>
      </c>
      <c r="AC27" s="93">
        <f t="shared" si="21"/>
        <v>19.03012609352092</v>
      </c>
      <c r="AD27" s="93">
        <f t="shared" si="21"/>
        <v>16.996057383020176</v>
      </c>
      <c r="AE27" s="93">
        <f t="shared" si="21"/>
        <v>14.932916807173985</v>
      </c>
      <c r="AF27" s="93">
        <f t="shared" si="21"/>
        <v>12.647584117616153</v>
      </c>
      <c r="AG27" s="93">
        <f t="shared" si="21"/>
        <v>10.474385765819337</v>
      </c>
      <c r="AH27" s="93">
        <f t="shared" si="21"/>
        <v>8.3572545829030371</v>
      </c>
      <c r="AI27" s="93">
        <f t="shared" si="21"/>
        <v>6.3231858724022949</v>
      </c>
      <c r="AJ27" s="93">
        <f t="shared" si="21"/>
        <v>4.2932702855223299</v>
      </c>
      <c r="AK27" s="93">
        <f t="shared" si="21"/>
        <v>3.9817860139639527</v>
      </c>
      <c r="AL27" s="93">
        <f t="shared" si="21"/>
        <v>4.0793844190522437</v>
      </c>
      <c r="AM27" s="93">
        <f t="shared" si="21"/>
        <v>3.9236422832730553</v>
      </c>
      <c r="AN27" s="93">
        <f t="shared" si="21"/>
        <v>3.971403204912006</v>
      </c>
      <c r="AO27" s="93">
        <f t="shared" si="21"/>
        <v>4.0378531828444606</v>
      </c>
      <c r="AP27" s="93">
        <f t="shared" ref="AP27:BU27" si="22">SUM(AP24:AP26)</f>
        <v>4.1001500371561361</v>
      </c>
      <c r="AQ27" s="93">
        <f t="shared" si="22"/>
        <v>4.1541406442262554</v>
      </c>
      <c r="AR27" s="93">
        <f t="shared" si="22"/>
        <v>5.2775605836468049</v>
      </c>
      <c r="AS27" s="93">
        <f t="shared" si="22"/>
        <v>5.281713707267583</v>
      </c>
      <c r="AT27" s="93">
        <f t="shared" si="22"/>
        <v>5.2464121564909671</v>
      </c>
      <c r="AU27" s="93">
        <f t="shared" si="22"/>
        <v>5.2235699765766856</v>
      </c>
      <c r="AV27" s="93">
        <f t="shared" si="22"/>
        <v>5.1820387403689026</v>
      </c>
      <c r="AW27" s="93">
        <f t="shared" si="22"/>
        <v>5.1529668750234539</v>
      </c>
      <c r="AX27" s="93">
        <f t="shared" si="22"/>
        <v>5.115588762436448</v>
      </c>
      <c r="AY27" s="93">
        <f t="shared" si="22"/>
        <v>5.0906700207117783</v>
      </c>
      <c r="AZ27" s="93">
        <f t="shared" si="22"/>
        <v>5.03460285183127</v>
      </c>
      <c r="BA27" s="93">
        <f t="shared" si="22"/>
        <v>4.9993013010546532</v>
      </c>
      <c r="BB27" s="93">
        <f t="shared" si="22"/>
        <v>4.9639997502780382</v>
      </c>
      <c r="BC27" s="93">
        <f t="shared" si="22"/>
        <v>4.9307747613118114</v>
      </c>
      <c r="BD27" s="93">
        <f t="shared" si="22"/>
        <v>4.8809372778624702</v>
      </c>
      <c r="BE27" s="93">
        <f t="shared" si="22"/>
        <v>4.8456357270858534</v>
      </c>
      <c r="BF27" s="93">
        <f t="shared" si="22"/>
        <v>4.8041044908780695</v>
      </c>
      <c r="BG27" s="93">
        <f t="shared" si="22"/>
        <v>4.7771091873430107</v>
      </c>
      <c r="BH27" s="93">
        <f t="shared" si="22"/>
        <v>4.7251951420832814</v>
      </c>
      <c r="BI27" s="93">
        <f t="shared" si="22"/>
        <v>4.6919701531170537</v>
      </c>
      <c r="BJ27" s="93">
        <f t="shared" si="22"/>
        <v>4.6712045350131621</v>
      </c>
      <c r="BK27" s="93">
        <f t="shared" si="22"/>
        <v>4.6608217259612159</v>
      </c>
      <c r="BL27" s="93">
        <f t="shared" si="22"/>
        <v>4.6275967369949891</v>
      </c>
      <c r="BM27" s="93">
        <f t="shared" si="22"/>
        <v>4.6026779952703194</v>
      </c>
      <c r="BN27" s="93">
        <f t="shared" si="22"/>
        <v>4.5694530063040926</v>
      </c>
      <c r="BO27" s="93">
        <f t="shared" si="22"/>
        <v>4.5549170736313682</v>
      </c>
      <c r="BP27" s="93">
        <f t="shared" si="22"/>
        <v>4.5196155228547514</v>
      </c>
      <c r="BQ27" s="93">
        <f t="shared" si="22"/>
        <v>4.500926466561249</v>
      </c>
      <c r="BR27" s="93">
        <f t="shared" si="22"/>
        <v>4.4801608484573574</v>
      </c>
      <c r="BS27" s="93">
        <f t="shared" si="22"/>
        <v>4.4697780394054112</v>
      </c>
      <c r="BT27" s="93">
        <f t="shared" si="22"/>
        <v>4.4407061740599625</v>
      </c>
      <c r="BU27" s="93">
        <f t="shared" si="22"/>
        <v>4.417863994145681</v>
      </c>
      <c r="BV27" s="93">
        <f t="shared" ref="BV27:CH27" si="23">SUM(BV24:BV26)</f>
        <v>4.3929452524210113</v>
      </c>
      <c r="BW27" s="93">
        <f t="shared" si="23"/>
        <v>4.3763327579378979</v>
      </c>
      <c r="BX27" s="93">
        <f t="shared" si="23"/>
        <v>4.3327249599197248</v>
      </c>
      <c r="BY27" s="93">
        <f t="shared" si="23"/>
        <v>4.3140359036262224</v>
      </c>
      <c r="BZ27" s="93">
        <f t="shared" si="23"/>
        <v>4.2787343528496065</v>
      </c>
      <c r="CA27" s="93">
        <f t="shared" si="23"/>
        <v>4.2641984201768821</v>
      </c>
      <c r="CB27" s="93">
        <f t="shared" si="23"/>
        <v>4.2288968694002653</v>
      </c>
      <c r="CC27" s="93">
        <f t="shared" si="23"/>
        <v>4.1935953186236494</v>
      </c>
      <c r="CD27" s="93">
        <f t="shared" si="23"/>
        <v>4.1624468914678117</v>
      </c>
      <c r="CE27" s="93">
        <f t="shared" si="23"/>
        <v>4.1416812733639201</v>
      </c>
      <c r="CF27" s="93">
        <f t="shared" si="23"/>
        <v>4.0980734753457471</v>
      </c>
      <c r="CG27" s="93">
        <f t="shared" si="23"/>
        <v>4.0710781718106874</v>
      </c>
      <c r="CH27" s="93">
        <f t="shared" si="23"/>
        <v>4.0316234974132934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93</v>
      </c>
    </row>
    <row r="30" spans="5:86" s="36" customFormat="1" outlineLevel="1" x14ac:dyDescent="0.2">
      <c r="F30" s="51" t="str">
        <f>GA!F8</f>
        <v>Mains &amp; Services</v>
      </c>
      <c r="J30" s="56">
        <f>RAB!J24</f>
        <v>-94.500749766177918</v>
      </c>
      <c r="K30" s="56">
        <f>RAB!K24</f>
        <v>-94.005437435491956</v>
      </c>
      <c r="L30" s="56">
        <f>RAB!L24</f>
        <v>-93.264677619316586</v>
      </c>
      <c r="M30" s="56">
        <f>RAB!M24</f>
        <v>-92.036810253245889</v>
      </c>
      <c r="N30" s="56">
        <f>RAB!N24</f>
        <v>-90.57008046918375</v>
      </c>
      <c r="O30" s="56">
        <f>RAB!O24</f>
        <v>-88.613238260792002</v>
      </c>
      <c r="P30" s="56">
        <f>RAB!P24</f>
        <v>-85.409596939096787</v>
      </c>
      <c r="Q30" s="56">
        <f>RAB!Q24</f>
        <v>-82.352560731383804</v>
      </c>
      <c r="R30" s="56">
        <f>RAB!R24</f>
        <v>-79.423597238491922</v>
      </c>
      <c r="S30" s="56">
        <f>RAB!S24</f>
        <v>-76.617868837386823</v>
      </c>
      <c r="T30" s="56">
        <f>RAB!T24</f>
        <v>-73.928528955507147</v>
      </c>
      <c r="U30" s="56">
        <f>RAB!U24</f>
        <v>-71.349673928707432</v>
      </c>
      <c r="V30" s="56">
        <f>RAB!V24</f>
        <v>-68.876988423869449</v>
      </c>
      <c r="W30" s="56">
        <f>RAB!W24</f>
        <v>-66.505336249947007</v>
      </c>
      <c r="X30" s="56">
        <f>RAB!X24</f>
        <v>-64.2297182508226</v>
      </c>
      <c r="Y30" s="56">
        <f>RAB!Y24</f>
        <v>-62.043767850058366</v>
      </c>
      <c r="Z30" s="56">
        <f>RAB!Z24</f>
        <v>-59.934817859780544</v>
      </c>
      <c r="AA30" s="56">
        <f>RAB!AA24</f>
        <v>-57.897640440568473</v>
      </c>
      <c r="AB30" s="56">
        <f>RAB!AB24</f>
        <v>-55.936341496251245</v>
      </c>
      <c r="AC30" s="56">
        <f>RAB!AC24</f>
        <v>-54.049047676101516</v>
      </c>
      <c r="AD30" s="56">
        <f>RAB!AD24</f>
        <v>-52.231422357352137</v>
      </c>
      <c r="AE30" s="56">
        <f>RAB!AE24</f>
        <v>-50.479402563625186</v>
      </c>
      <c r="AF30" s="56">
        <f>RAB!AF24</f>
        <v>-48.789192887648888</v>
      </c>
      <c r="AG30" s="56">
        <f>RAB!AG24</f>
        <v>-47.154235847625841</v>
      </c>
      <c r="AH30" s="56">
        <f>RAB!AH24</f>
        <v>-45.573124324942668</v>
      </c>
      <c r="AI30" s="56">
        <f>RAB!AI24</f>
        <v>-44.043735612265785</v>
      </c>
      <c r="AJ30" s="56">
        <f>RAB!AJ24</f>
        <v>-42.564473202738959</v>
      </c>
      <c r="AK30" s="56">
        <f>RAB!AK24</f>
        <v>-41.132672014835919</v>
      </c>
      <c r="AL30" s="56">
        <f>RAB!AL24</f>
        <v>-39.757699978789304</v>
      </c>
      <c r="AM30" s="56">
        <f>RAB!AM24</f>
        <v>-38.443188832975963</v>
      </c>
      <c r="AN30" s="56">
        <f>RAB!AN24</f>
        <v>-37.18292840319269</v>
      </c>
      <c r="AO30" s="56">
        <f>RAB!AO24</f>
        <v>-35.977664857440061</v>
      </c>
      <c r="AP30" s="56">
        <f>RAB!AP24</f>
        <v>-34.825464136004911</v>
      </c>
      <c r="AQ30" s="56">
        <f>RAB!AQ24</f>
        <v>-9.8219401136287612</v>
      </c>
      <c r="AR30" s="56">
        <f>RAB!AR24</f>
        <v>-9.7445392743026034</v>
      </c>
      <c r="AS30" s="56">
        <f>RAB!AS24</f>
        <v>-9.690163617392539</v>
      </c>
      <c r="AT30" s="56">
        <f>RAB!AT24</f>
        <v>-9.641759366379846</v>
      </c>
      <c r="AU30" s="56">
        <f>RAB!AU24</f>
        <v>-9.598493138125674</v>
      </c>
      <c r="AV30" s="56">
        <f>RAB!AV24</f>
        <v>-9.5603207195304556</v>
      </c>
      <c r="AW30" s="56">
        <f>RAB!AW24</f>
        <v>-9.526739732473775</v>
      </c>
      <c r="AX30" s="56">
        <f>RAB!AX24</f>
        <v>-9.4977244491606054</v>
      </c>
      <c r="AY30" s="56">
        <f>RAB!AY24</f>
        <v>-9.4729460892912414</v>
      </c>
      <c r="AZ30" s="56">
        <f>RAB!AZ24</f>
        <v>-9.4523959327457536</v>
      </c>
      <c r="BA30" s="56">
        <f>RAB!BA24</f>
        <v>-9.4354186062098666</v>
      </c>
      <c r="BB30" s="56">
        <f>RAB!BB24</f>
        <v>-9.4221457310973609</v>
      </c>
      <c r="BC30" s="56">
        <f>RAB!BC24</f>
        <v>-9.412404543959255</v>
      </c>
      <c r="BD30" s="56">
        <f>RAB!BD24</f>
        <v>-9.4060605034385691</v>
      </c>
      <c r="BE30" s="56">
        <f>RAB!BE24</f>
        <v>-9.4027052692482584</v>
      </c>
      <c r="BF30" s="56">
        <f>RAB!BF24</f>
        <v>-9.4024045865554893</v>
      </c>
      <c r="BG30" s="56">
        <f>RAB!BG24</f>
        <v>-9.4049186877982827</v>
      </c>
      <c r="BH30" s="56">
        <f>RAB!BH24</f>
        <v>-9.4103255057471529</v>
      </c>
      <c r="BI30" s="56">
        <f>RAB!BI24</f>
        <v>-8.9994781433250299</v>
      </c>
      <c r="BJ30" s="56">
        <f>RAB!BJ24</f>
        <v>-8.6413430227264136</v>
      </c>
      <c r="BK30" s="56">
        <f>RAB!BK24</f>
        <v>-8.365290496400176</v>
      </c>
      <c r="BL30" s="56">
        <f>RAB!BL24</f>
        <v>-8.1396635986243577</v>
      </c>
      <c r="BM30" s="56">
        <f>RAB!BM24</f>
        <v>-7.9945712906077437</v>
      </c>
      <c r="BN30" s="56">
        <f>RAB!BN24</f>
        <v>-7.6631153803894172</v>
      </c>
      <c r="BO30" s="56">
        <f>RAB!BO24</f>
        <v>-7.3320647236342333</v>
      </c>
      <c r="BP30" s="56">
        <f>RAB!BP24</f>
        <v>-7.0142139066429294</v>
      </c>
      <c r="BQ30" s="56">
        <f>RAB!BQ24</f>
        <v>-6.7083159956827787</v>
      </c>
      <c r="BR30" s="56">
        <f>RAB!BR24</f>
        <v>-6.4159296579196923</v>
      </c>
      <c r="BS30" s="56">
        <f>RAB!BS24</f>
        <v>-6.137616013533397</v>
      </c>
      <c r="BT30" s="56">
        <f>RAB!BT24</f>
        <v>-5.8727515956575305</v>
      </c>
      <c r="BU30" s="56">
        <f>RAB!BU24</f>
        <v>-5.6213052309487752</v>
      </c>
      <c r="BV30" s="56">
        <f>RAB!BV24</f>
        <v>-5.3836821728702668</v>
      </c>
      <c r="BW30" s="56">
        <f>RAB!BW24</f>
        <v>-5.1617216486777808</v>
      </c>
      <c r="BX30" s="56">
        <f>RAB!BX24</f>
        <v>-4.9639028077538843</v>
      </c>
      <c r="BY30" s="56">
        <f>RAB!BY24</f>
        <v>-4.7909114636515762</v>
      </c>
      <c r="BZ30" s="56">
        <f>RAB!BZ24</f>
        <v>-4.6350478005712485</v>
      </c>
      <c r="CA30" s="56">
        <f>RAB!CA24</f>
        <v>-4.4941296844806251</v>
      </c>
      <c r="CB30" s="56">
        <f>RAB!CB24</f>
        <v>-4.3691546623658875</v>
      </c>
      <c r="CC30" s="56">
        <f>RAB!CC24</f>
        <v>-4.2603721209735843</v>
      </c>
      <c r="CD30" s="56">
        <f>RAB!CD24</f>
        <v>-4.168218487110166</v>
      </c>
      <c r="CE30" s="56">
        <f>RAB!CE24</f>
        <v>-4.0960916551973279</v>
      </c>
      <c r="CF30" s="56">
        <f>RAB!CF24</f>
        <v>-4.0424641314124719</v>
      </c>
      <c r="CG30" s="56">
        <f>RAB!CG24</f>
        <v>-4.0061513287095032</v>
      </c>
      <c r="CH30" s="56">
        <f>RAB!CH24</f>
        <v>-3.9861557001022421</v>
      </c>
    </row>
    <row r="31" spans="5:86" s="36" customFormat="1" outlineLevel="1" x14ac:dyDescent="0.2">
      <c r="F31" s="51" t="str">
        <f>GA!F9</f>
        <v>Meters &amp; SCADA</v>
      </c>
      <c r="J31" s="56">
        <f>RAB!J39</f>
        <v>-14.497682325609182</v>
      </c>
      <c r="K31" s="56">
        <f>RAB!K39</f>
        <v>-15.293542781033606</v>
      </c>
      <c r="L31" s="56">
        <f>RAB!L39</f>
        <v>-16.065712926676134</v>
      </c>
      <c r="M31" s="56">
        <f>RAB!M39</f>
        <v>-16.665885781585612</v>
      </c>
      <c r="N31" s="56">
        <f>RAB!N39</f>
        <v>-16.978147680031977</v>
      </c>
      <c r="O31" s="56">
        <f>RAB!O39</f>
        <v>-17.137176544230893</v>
      </c>
      <c r="P31" s="56">
        <f>RAB!P39</f>
        <v>-16.988228719508264</v>
      </c>
      <c r="Q31" s="56">
        <f>RAB!Q39</f>
        <v>-16.866803649952423</v>
      </c>
      <c r="R31" s="56">
        <f>RAB!R39</f>
        <v>-16.750702103683675</v>
      </c>
      <c r="S31" s="56">
        <f>RAB!S39</f>
        <v>-16.639846768747233</v>
      </c>
      <c r="T31" s="56">
        <f>RAB!T39</f>
        <v>-6.9732002266967932</v>
      </c>
      <c r="U31" s="56">
        <f>RAB!U39</f>
        <v>-7.2560880511222523</v>
      </c>
      <c r="V31" s="56">
        <f>RAB!V39</f>
        <v>-7.5239803443867626</v>
      </c>
      <c r="W31" s="56">
        <f>RAB!W39</f>
        <v>-7.7763041249786395</v>
      </c>
      <c r="X31" s="56">
        <f>RAB!X39</f>
        <v>-8.0124292094030931</v>
      </c>
      <c r="Y31" s="56">
        <f>RAB!Y39</f>
        <v>-8.2300051413297233</v>
      </c>
      <c r="Z31" s="56">
        <f>RAB!Z39</f>
        <v>-7.6767621712319709</v>
      </c>
      <c r="AA31" s="56">
        <f>RAB!AA39</f>
        <v>-7.1195658440586236</v>
      </c>
      <c r="AB31" s="56">
        <f>RAB!AB39</f>
        <v>-6.6460158690508395</v>
      </c>
      <c r="AC31" s="56">
        <f>RAB!AC39</f>
        <v>-6.3195780150475853</v>
      </c>
      <c r="AD31" s="56">
        <f>RAB!AD39</f>
        <v>-6.0666844429691968</v>
      </c>
      <c r="AE31" s="56">
        <f>RAB!AE39</f>
        <v>-5.7132030572119437</v>
      </c>
      <c r="AF31" s="56">
        <f>RAB!AF39</f>
        <v>-5.3345299047653896</v>
      </c>
      <c r="AG31" s="56">
        <f>RAB!AG39</f>
        <v>-4.9479941423930081</v>
      </c>
      <c r="AH31" s="56">
        <f>RAB!AH39</f>
        <v>-4.5544270592499494</v>
      </c>
      <c r="AI31" s="56">
        <f>RAB!AI39</f>
        <v>-4.156218611657283</v>
      </c>
      <c r="AJ31" s="56">
        <f>RAB!AJ39</f>
        <v>-3.7554123854547612</v>
      </c>
      <c r="AK31" s="56">
        <f>RAB!AK39</f>
        <v>-3.3512117285353615</v>
      </c>
      <c r="AL31" s="56">
        <f>RAB!AL39</f>
        <v>-2.9643402283794371</v>
      </c>
      <c r="AM31" s="56">
        <f>RAB!AM39</f>
        <v>-2.6019677539501891</v>
      </c>
      <c r="AN31" s="56">
        <f>RAB!AN39</f>
        <v>-2.2619468082634677</v>
      </c>
      <c r="AO31" s="56">
        <f>RAB!AO39</f>
        <v>-1.9569545509353692</v>
      </c>
      <c r="AP31" s="56">
        <f>RAB!AP39</f>
        <v>-1.6885150120836754</v>
      </c>
      <c r="AQ31" s="56">
        <f>RAB!AQ39</f>
        <v>-1.4475879221460874</v>
      </c>
      <c r="AR31" s="56">
        <f>RAB!AR39</f>
        <v>-1.2318872359459336</v>
      </c>
      <c r="AS31" s="56">
        <f>RAB!AS39</f>
        <v>-1.0600130483297807</v>
      </c>
      <c r="AT31" s="56">
        <f>RAB!AT39</f>
        <v>-0.91391945722116286</v>
      </c>
      <c r="AU31" s="56">
        <f>RAB!AU39</f>
        <v>-0.79343327737942337</v>
      </c>
      <c r="AV31" s="56">
        <f>RAB!AV39</f>
        <v>-0.70246849524341071</v>
      </c>
      <c r="AW31" s="56">
        <f>RAB!AW39</f>
        <v>-0.63884297678084556</v>
      </c>
      <c r="AX31" s="56">
        <f>RAB!AX39</f>
        <v>-0.60182934398096866</v>
      </c>
      <c r="AY31" s="56">
        <f>RAB!AY39</f>
        <v>-0.58990356672599775</v>
      </c>
      <c r="AZ31" s="56">
        <f>RAB!AZ39</f>
        <v>-0.60320419320845808</v>
      </c>
      <c r="BA31" s="56">
        <f>RAB!BA39</f>
        <v>-0.62076517661108099</v>
      </c>
      <c r="BB31" s="56">
        <f>RAB!BB39</f>
        <v>-0.63610938893329372</v>
      </c>
      <c r="BC31" s="56">
        <f>RAB!BC39</f>
        <v>-0.65346255004712761</v>
      </c>
      <c r="BD31" s="56">
        <f>RAB!BD39</f>
        <v>-0.66946486628383661</v>
      </c>
      <c r="BE31" s="56">
        <f>RAB!BE39</f>
        <v>-0.68352750782518679</v>
      </c>
      <c r="BF31" s="56">
        <f>RAB!BF39</f>
        <v>-0.69596220810436049</v>
      </c>
      <c r="BG31" s="56">
        <f>RAB!BG39</f>
        <v>-0.70680360416948929</v>
      </c>
      <c r="BH31" s="56">
        <f>RAB!BH39</f>
        <v>-0.69845607556982026</v>
      </c>
      <c r="BI31" s="56">
        <f>RAB!BI39</f>
        <v>-0.68917334667060315</v>
      </c>
      <c r="BJ31" s="56">
        <f>RAB!BJ39</f>
        <v>-0.6799252548195176</v>
      </c>
      <c r="BK31" s="56">
        <f>RAB!BK39</f>
        <v>-0.67071180001656328</v>
      </c>
      <c r="BL31" s="56">
        <f>RAB!BL39</f>
        <v>-0.66201790093558011</v>
      </c>
      <c r="BM31" s="56">
        <f>RAB!BM39</f>
        <v>-0.65325472775833415</v>
      </c>
      <c r="BN31" s="56">
        <f>RAB!BN39</f>
        <v>-0.64469937686987666</v>
      </c>
      <c r="BO31" s="56">
        <f>RAB!BO39</f>
        <v>-0.6360054777888936</v>
      </c>
      <c r="BP31" s="56">
        <f>RAB!BP39</f>
        <v>-0.62800431967053849</v>
      </c>
      <c r="BQ31" s="56">
        <f>RAB!BQ39</f>
        <v>-0.62000316155218371</v>
      </c>
      <c r="BR31" s="56">
        <f>RAB!BR39</f>
        <v>-0.61227909981888007</v>
      </c>
      <c r="BS31" s="56">
        <f>RAB!BS39</f>
        <v>-0.60476286037436489</v>
      </c>
      <c r="BT31" s="56">
        <f>RAB!BT39</f>
        <v>-0.5979047248443462</v>
      </c>
      <c r="BU31" s="56">
        <f>RAB!BU39</f>
        <v>-0.59115050045872197</v>
      </c>
      <c r="BV31" s="56">
        <f>RAB!BV39</f>
        <v>-0.58470800950628032</v>
      </c>
      <c r="BW31" s="56">
        <f>RAB!BW39</f>
        <v>-0.57830015560197001</v>
      </c>
      <c r="BX31" s="56">
        <f>RAB!BX39</f>
        <v>-0.57248113151589386</v>
      </c>
      <c r="BY31" s="56">
        <f>RAB!BY39</f>
        <v>-0.56648892218916025</v>
      </c>
      <c r="BZ31" s="56">
        <f>RAB!BZ39</f>
        <v>-0.5605313499105582</v>
      </c>
      <c r="CA31" s="56">
        <f>RAB!CA39</f>
        <v>-0.55415813305437944</v>
      </c>
      <c r="CB31" s="56">
        <f>RAB!CB39</f>
        <v>-0.54809664963138316</v>
      </c>
      <c r="CC31" s="56">
        <f>RAB!CC39</f>
        <v>-0.54186198096772986</v>
      </c>
      <c r="CD31" s="56">
        <f>RAB!CD39</f>
        <v>-0.53559267525594523</v>
      </c>
      <c r="CE31" s="56">
        <f>RAB!CE39</f>
        <v>-0.52904627315910913</v>
      </c>
      <c r="CF31" s="56">
        <f>RAB!CF39</f>
        <v>-0.52274233039919316</v>
      </c>
      <c r="CG31" s="56">
        <f>RAB!CG39</f>
        <v>-0.51602274306170026</v>
      </c>
      <c r="CH31" s="56">
        <f>RAB!CH39</f>
        <v>-0.50919924457981292</v>
      </c>
    </row>
    <row r="32" spans="5:86" s="36" customFormat="1" outlineLevel="1" x14ac:dyDescent="0.2">
      <c r="F32" s="51" t="str">
        <f>GA!F10</f>
        <v>IT &amp; Other</v>
      </c>
      <c r="J32" s="56">
        <f>RAB!J54</f>
        <v>-2.7011915957428867</v>
      </c>
      <c r="K32" s="56">
        <f>RAB!K54</f>
        <v>-6.2440233026076495</v>
      </c>
      <c r="L32" s="56">
        <f>RAB!L54</f>
        <v>-10.267238969725231</v>
      </c>
      <c r="M32" s="56">
        <f>RAB!M54</f>
        <v>-14.610710610344672</v>
      </c>
      <c r="N32" s="56">
        <f>RAB!N54</f>
        <v>-14.251390820834406</v>
      </c>
      <c r="O32" s="56">
        <f>RAB!O54</f>
        <v>-16.052830671782459</v>
      </c>
      <c r="P32" s="56">
        <f>RAB!P54</f>
        <v>-15.765617296610799</v>
      </c>
      <c r="Q32" s="56">
        <f>RAB!Q54</f>
        <v>-14.998019961186314</v>
      </c>
      <c r="R32" s="56">
        <f>RAB!R54</f>
        <v>-13.747385735675291</v>
      </c>
      <c r="S32" s="56">
        <f>RAB!S54</f>
        <v>-14.335570427966415</v>
      </c>
      <c r="T32" s="56">
        <f>RAB!T54</f>
        <v>-15.30140615895731</v>
      </c>
      <c r="U32" s="56">
        <f>RAB!U54</f>
        <v>-14.650282492618693</v>
      </c>
      <c r="V32" s="56">
        <f>RAB!V54</f>
        <v>-13.836377909695432</v>
      </c>
      <c r="W32" s="56">
        <f>RAB!W54</f>
        <v>-13.022473326772168</v>
      </c>
      <c r="X32" s="56">
        <f>RAB!X54</f>
        <v>-12.208568743848907</v>
      </c>
      <c r="Y32" s="56">
        <f>RAB!Y54</f>
        <v>-11.394664160925645</v>
      </c>
      <c r="Z32" s="56">
        <f>RAB!Z54</f>
        <v>-10.580759578002382</v>
      </c>
      <c r="AA32" s="56">
        <f>RAB!AA54</f>
        <v>-9.7668549950791199</v>
      </c>
      <c r="AB32" s="56">
        <f>RAB!AB54</f>
        <v>-8.9529504121558574</v>
      </c>
      <c r="AC32" s="56">
        <f>RAB!AC54</f>
        <v>-8.1390458292325949</v>
      </c>
      <c r="AD32" s="56">
        <f>RAB!AD54</f>
        <v>-7.3251412463093342</v>
      </c>
      <c r="AE32" s="56">
        <f>RAB!AE54</f>
        <v>-6.5112366633860725</v>
      </c>
      <c r="AF32" s="56">
        <f>RAB!AF54</f>
        <v>-5.6973320804628109</v>
      </c>
      <c r="AG32" s="56">
        <f>RAB!AG54</f>
        <v>-4.8834274975395493</v>
      </c>
      <c r="AH32" s="56">
        <f>RAB!AH54</f>
        <v>-4.0695229146162877</v>
      </c>
      <c r="AI32" s="56">
        <f>RAB!AI54</f>
        <v>-3.2556183316930269</v>
      </c>
      <c r="AJ32" s="56">
        <f>RAB!AJ54</f>
        <v>-2.4417137487697658</v>
      </c>
      <c r="AK32" s="56">
        <f>RAB!AK54</f>
        <v>-1.6278091658465055</v>
      </c>
      <c r="AL32" s="56">
        <f>RAB!AL54</f>
        <v>-0.97668549950790018</v>
      </c>
      <c r="AM32" s="56">
        <f>RAB!AM54</f>
        <v>-0.48834274975394898</v>
      </c>
      <c r="AN32" s="56">
        <f>RAB!AN54</f>
        <v>-0.16278091658464913</v>
      </c>
      <c r="AO32" s="56">
        <f>RAB!AO54</f>
        <v>0</v>
      </c>
      <c r="AP32" s="56">
        <f>RAB!AP54</f>
        <v>0</v>
      </c>
      <c r="AQ32" s="56">
        <f>RAB!AQ54</f>
        <v>0</v>
      </c>
      <c r="AR32" s="56">
        <f>RAB!AR54</f>
        <v>0</v>
      </c>
      <c r="AS32" s="56">
        <f>RAB!AS54</f>
        <v>0</v>
      </c>
      <c r="AT32" s="56">
        <f>RAB!AT54</f>
        <v>0</v>
      </c>
      <c r="AU32" s="56">
        <f>RAB!AU54</f>
        <v>0</v>
      </c>
      <c r="AV32" s="56">
        <f>RAB!AV54</f>
        <v>0</v>
      </c>
      <c r="AW32" s="56">
        <f>RAB!AW54</f>
        <v>0</v>
      </c>
      <c r="AX32" s="56">
        <f>RAB!AX54</f>
        <v>0</v>
      </c>
      <c r="AY32" s="56">
        <f>RAB!AY54</f>
        <v>0</v>
      </c>
      <c r="AZ32" s="56">
        <f>RAB!AZ54</f>
        <v>0</v>
      </c>
      <c r="BA32" s="56">
        <f>RAB!BA54</f>
        <v>0</v>
      </c>
      <c r="BB32" s="56">
        <f>RAB!BB54</f>
        <v>0</v>
      </c>
      <c r="BC32" s="56">
        <f>RAB!BC54</f>
        <v>0</v>
      </c>
      <c r="BD32" s="56">
        <f>RAB!BD54</f>
        <v>0</v>
      </c>
      <c r="BE32" s="56">
        <f>RAB!BE54</f>
        <v>0</v>
      </c>
      <c r="BF32" s="56">
        <f>RAB!BF54</f>
        <v>0</v>
      </c>
      <c r="BG32" s="56">
        <f>RAB!BG54</f>
        <v>0</v>
      </c>
      <c r="BH32" s="56">
        <f>RAB!BH54</f>
        <v>0</v>
      </c>
      <c r="BI32" s="56">
        <f>RAB!BI54</f>
        <v>0</v>
      </c>
      <c r="BJ32" s="56">
        <f>RAB!BJ54</f>
        <v>0</v>
      </c>
      <c r="BK32" s="56">
        <f>RAB!BK54</f>
        <v>0</v>
      </c>
      <c r="BL32" s="56">
        <f>RAB!BL54</f>
        <v>0</v>
      </c>
      <c r="BM32" s="56">
        <f>RAB!BM54</f>
        <v>0</v>
      </c>
      <c r="BN32" s="56">
        <f>RAB!BN54</f>
        <v>0</v>
      </c>
      <c r="BO32" s="56">
        <f>RAB!BO54</f>
        <v>0</v>
      </c>
      <c r="BP32" s="56">
        <f>RAB!BP54</f>
        <v>0</v>
      </c>
      <c r="BQ32" s="56">
        <f>RAB!BQ54</f>
        <v>0</v>
      </c>
      <c r="BR32" s="56">
        <f>RAB!BR54</f>
        <v>0</v>
      </c>
      <c r="BS32" s="56">
        <f>RAB!BS54</f>
        <v>0</v>
      </c>
      <c r="BT32" s="56">
        <f>RAB!BT54</f>
        <v>0</v>
      </c>
      <c r="BU32" s="56">
        <f>RAB!BU54</f>
        <v>0</v>
      </c>
      <c r="BV32" s="56">
        <f>RAB!BV54</f>
        <v>0</v>
      </c>
      <c r="BW32" s="56">
        <f>RAB!BW54</f>
        <v>0</v>
      </c>
      <c r="BX32" s="56">
        <f>RAB!BX54</f>
        <v>0</v>
      </c>
      <c r="BY32" s="56">
        <f>RAB!BY54</f>
        <v>0</v>
      </c>
      <c r="BZ32" s="56">
        <f>RAB!BZ54</f>
        <v>0</v>
      </c>
      <c r="CA32" s="56">
        <f>RAB!CA54</f>
        <v>0</v>
      </c>
      <c r="CB32" s="56">
        <f>RAB!CB54</f>
        <v>0</v>
      </c>
      <c r="CC32" s="56">
        <f>RAB!CC54</f>
        <v>0</v>
      </c>
      <c r="CD32" s="56">
        <f>RAB!CD54</f>
        <v>0</v>
      </c>
      <c r="CE32" s="56">
        <f>RAB!CE54</f>
        <v>0</v>
      </c>
      <c r="CF32" s="56">
        <f>RAB!CF54</f>
        <v>0</v>
      </c>
      <c r="CG32" s="56">
        <f>RAB!CG54</f>
        <v>0</v>
      </c>
      <c r="CH32" s="56">
        <f>RAB!CH54</f>
        <v>0</v>
      </c>
    </row>
    <row r="33" spans="4:86" s="36" customFormat="1" outlineLevel="1" x14ac:dyDescent="0.2">
      <c r="F33" s="217" t="str">
        <f>"Total "&amp;E29</f>
        <v>Total Depreciation</v>
      </c>
      <c r="G33" s="217"/>
      <c r="H33" s="217"/>
      <c r="I33" s="217"/>
      <c r="J33" s="93">
        <f t="shared" ref="J33:AO33" si="24">SUM(J30:J32)</f>
        <v>-111.69962368752998</v>
      </c>
      <c r="K33" s="93">
        <f t="shared" si="24"/>
        <v>-115.54300351913321</v>
      </c>
      <c r="L33" s="93">
        <f t="shared" si="24"/>
        <v>-119.59762951571794</v>
      </c>
      <c r="M33" s="93">
        <f t="shared" si="24"/>
        <v>-123.31340664517617</v>
      </c>
      <c r="N33" s="93">
        <f t="shared" si="24"/>
        <v>-121.79961897005013</v>
      </c>
      <c r="O33" s="93">
        <f t="shared" si="24"/>
        <v>-121.80324547680536</v>
      </c>
      <c r="P33" s="93">
        <f t="shared" si="24"/>
        <v>-118.16344295521586</v>
      </c>
      <c r="Q33" s="93">
        <f t="shared" si="24"/>
        <v>-114.21738434252254</v>
      </c>
      <c r="R33" s="93">
        <f t="shared" si="24"/>
        <v>-109.9216850778509</v>
      </c>
      <c r="S33" s="93">
        <f t="shared" si="24"/>
        <v>-107.59328603410047</v>
      </c>
      <c r="T33" s="93">
        <f t="shared" si="24"/>
        <v>-96.203135341161243</v>
      </c>
      <c r="U33" s="93">
        <f t="shared" si="24"/>
        <v>-93.256044472448366</v>
      </c>
      <c r="V33" s="93">
        <f t="shared" si="24"/>
        <v>-90.237346677951635</v>
      </c>
      <c r="W33" s="93">
        <f t="shared" si="24"/>
        <v>-87.304113701697815</v>
      </c>
      <c r="X33" s="93">
        <f t="shared" si="24"/>
        <v>-84.45071620407461</v>
      </c>
      <c r="Y33" s="93">
        <f t="shared" si="24"/>
        <v>-81.668437152313729</v>
      </c>
      <c r="Z33" s="93">
        <f t="shared" si="24"/>
        <v>-78.192339609014908</v>
      </c>
      <c r="AA33" s="93">
        <f t="shared" si="24"/>
        <v>-74.784061279706208</v>
      </c>
      <c r="AB33" s="93">
        <f t="shared" si="24"/>
        <v>-71.535307777457945</v>
      </c>
      <c r="AC33" s="93">
        <f t="shared" si="24"/>
        <v>-68.507671520381692</v>
      </c>
      <c r="AD33" s="93">
        <f t="shared" si="24"/>
        <v>-65.623248046630664</v>
      </c>
      <c r="AE33" s="93">
        <f t="shared" si="24"/>
        <v>-62.703842284223199</v>
      </c>
      <c r="AF33" s="93">
        <f t="shared" si="24"/>
        <v>-59.821054872877085</v>
      </c>
      <c r="AG33" s="93">
        <f t="shared" si="24"/>
        <v>-56.985657487558399</v>
      </c>
      <c r="AH33" s="93">
        <f t="shared" si="24"/>
        <v>-54.1970742988089</v>
      </c>
      <c r="AI33" s="93">
        <f t="shared" si="24"/>
        <v>-51.455572555616094</v>
      </c>
      <c r="AJ33" s="93">
        <f t="shared" si="24"/>
        <v>-48.761599336963485</v>
      </c>
      <c r="AK33" s="93">
        <f t="shared" si="24"/>
        <v>-46.111692909217787</v>
      </c>
      <c r="AL33" s="93">
        <f t="shared" si="24"/>
        <v>-43.69872570667664</v>
      </c>
      <c r="AM33" s="93">
        <f t="shared" si="24"/>
        <v>-41.533499336680102</v>
      </c>
      <c r="AN33" s="93">
        <f t="shared" si="24"/>
        <v>-39.607656128040809</v>
      </c>
      <c r="AO33" s="93">
        <f t="shared" si="24"/>
        <v>-37.934619408375433</v>
      </c>
      <c r="AP33" s="93">
        <f t="shared" ref="AP33:BU33" si="25">SUM(AP30:AP32)</f>
        <v>-36.513979148088588</v>
      </c>
      <c r="AQ33" s="93">
        <f t="shared" si="25"/>
        <v>-11.269528035774849</v>
      </c>
      <c r="AR33" s="93">
        <f t="shared" si="25"/>
        <v>-10.976426510248537</v>
      </c>
      <c r="AS33" s="93">
        <f t="shared" si="25"/>
        <v>-10.75017666572232</v>
      </c>
      <c r="AT33" s="93">
        <f t="shared" si="25"/>
        <v>-10.555678823601008</v>
      </c>
      <c r="AU33" s="93">
        <f t="shared" si="25"/>
        <v>-10.391926415505097</v>
      </c>
      <c r="AV33" s="93">
        <f t="shared" si="25"/>
        <v>-10.262789214773866</v>
      </c>
      <c r="AW33" s="93">
        <f t="shared" si="25"/>
        <v>-10.16558270925462</v>
      </c>
      <c r="AX33" s="93">
        <f t="shared" si="25"/>
        <v>-10.099553793141574</v>
      </c>
      <c r="AY33" s="93">
        <f t="shared" si="25"/>
        <v>-10.062849656017239</v>
      </c>
      <c r="AZ33" s="93">
        <f t="shared" si="25"/>
        <v>-10.055600125954212</v>
      </c>
      <c r="BA33" s="93">
        <f t="shared" si="25"/>
        <v>-10.056183782820948</v>
      </c>
      <c r="BB33" s="93">
        <f t="shared" si="25"/>
        <v>-10.058255120030655</v>
      </c>
      <c r="BC33" s="93">
        <f t="shared" si="25"/>
        <v>-10.065867094006382</v>
      </c>
      <c r="BD33" s="93">
        <f t="shared" si="25"/>
        <v>-10.075525369722406</v>
      </c>
      <c r="BE33" s="93">
        <f t="shared" si="25"/>
        <v>-10.086232777073445</v>
      </c>
      <c r="BF33" s="93">
        <f t="shared" si="25"/>
        <v>-10.098366794659849</v>
      </c>
      <c r="BG33" s="93">
        <f t="shared" si="25"/>
        <v>-10.111722291967771</v>
      </c>
      <c r="BH33" s="93">
        <f t="shared" si="25"/>
        <v>-10.108781581316974</v>
      </c>
      <c r="BI33" s="93">
        <f t="shared" si="25"/>
        <v>-9.6886514899956335</v>
      </c>
      <c r="BJ33" s="93">
        <f t="shared" si="25"/>
        <v>-9.321268277545931</v>
      </c>
      <c r="BK33" s="93">
        <f t="shared" si="25"/>
        <v>-9.0360022964167399</v>
      </c>
      <c r="BL33" s="93">
        <f t="shared" si="25"/>
        <v>-8.8016814995599386</v>
      </c>
      <c r="BM33" s="93">
        <f t="shared" si="25"/>
        <v>-8.6478260183660787</v>
      </c>
      <c r="BN33" s="93">
        <f t="shared" si="25"/>
        <v>-8.307814757259294</v>
      </c>
      <c r="BO33" s="93">
        <f t="shared" si="25"/>
        <v>-7.9680702014231271</v>
      </c>
      <c r="BP33" s="93">
        <f t="shared" si="25"/>
        <v>-7.6422182263134681</v>
      </c>
      <c r="BQ33" s="93">
        <f t="shared" si="25"/>
        <v>-7.3283191572349624</v>
      </c>
      <c r="BR33" s="93">
        <f t="shared" si="25"/>
        <v>-7.0282087577385726</v>
      </c>
      <c r="BS33" s="93">
        <f t="shared" si="25"/>
        <v>-6.7423788739077617</v>
      </c>
      <c r="BT33" s="93">
        <f t="shared" si="25"/>
        <v>-6.4706563205018766</v>
      </c>
      <c r="BU33" s="93">
        <f t="shared" si="25"/>
        <v>-6.2124557314074975</v>
      </c>
      <c r="BV33" s="93">
        <f t="shared" ref="BV33:CH33" si="26">SUM(BV30:BV32)</f>
        <v>-5.9683901823765471</v>
      </c>
      <c r="BW33" s="93">
        <f t="shared" si="26"/>
        <v>-5.7400218042797508</v>
      </c>
      <c r="BX33" s="93">
        <f t="shared" si="26"/>
        <v>-5.5363839392697782</v>
      </c>
      <c r="BY33" s="93">
        <f t="shared" si="26"/>
        <v>-5.3574003858407364</v>
      </c>
      <c r="BZ33" s="93">
        <f t="shared" si="26"/>
        <v>-5.195579150481807</v>
      </c>
      <c r="CA33" s="93">
        <f t="shared" si="26"/>
        <v>-5.0482878175350043</v>
      </c>
      <c r="CB33" s="93">
        <f t="shared" si="26"/>
        <v>-4.9172513119972709</v>
      </c>
      <c r="CC33" s="93">
        <f t="shared" si="26"/>
        <v>-4.8022341019413144</v>
      </c>
      <c r="CD33" s="93">
        <f t="shared" si="26"/>
        <v>-4.7038111623661116</v>
      </c>
      <c r="CE33" s="93">
        <f t="shared" si="26"/>
        <v>-4.6251379283564367</v>
      </c>
      <c r="CF33" s="93">
        <f t="shared" si="26"/>
        <v>-4.5652064618116652</v>
      </c>
      <c r="CG33" s="93">
        <f t="shared" si="26"/>
        <v>-4.5221740717712038</v>
      </c>
      <c r="CH33" s="93">
        <f t="shared" si="26"/>
        <v>-4.4953549446820551</v>
      </c>
    </row>
    <row r="34" spans="4:86" s="36" customFormat="1" ht="5.85" customHeight="1" outlineLevel="1" x14ac:dyDescent="0.2"/>
    <row r="35" spans="4:86" s="36" customFormat="1" outlineLevel="1" x14ac:dyDescent="0.2">
      <c r="E35" s="43" t="s">
        <v>136</v>
      </c>
    </row>
    <row r="36" spans="4:86" s="36" customFormat="1" outlineLevel="1" x14ac:dyDescent="0.2">
      <c r="F36" s="51" t="str">
        <f>GA!F8</f>
        <v>Mains &amp; Services</v>
      </c>
      <c r="J36" s="56">
        <f t="shared" ref="J36:AO36" si="27">J18+J24+J30</f>
        <v>1707.9558740304865</v>
      </c>
      <c r="K36" s="56">
        <f t="shared" si="27"/>
        <v>1680.3504365949946</v>
      </c>
      <c r="L36" s="56">
        <f t="shared" si="27"/>
        <v>1642.3857589756778</v>
      </c>
      <c r="M36" s="56">
        <f t="shared" si="27"/>
        <v>1599.4489487224319</v>
      </c>
      <c r="N36" s="56">
        <f t="shared" si="27"/>
        <v>1546.1788682532481</v>
      </c>
      <c r="O36" s="56">
        <f t="shared" si="27"/>
        <v>1478.1381136763434</v>
      </c>
      <c r="P36" s="56">
        <f t="shared" si="27"/>
        <v>1413.2558352017581</v>
      </c>
      <c r="Q36" s="56">
        <f t="shared" si="27"/>
        <v>1350.7602265141559</v>
      </c>
      <c r="R36" s="56">
        <f t="shared" si="27"/>
        <v>1290.5699375394495</v>
      </c>
      <c r="S36" s="56">
        <f t="shared" si="27"/>
        <v>1232.4963214888248</v>
      </c>
      <c r="T36" s="56">
        <f t="shared" si="27"/>
        <v>1176.3933988372585</v>
      </c>
      <c r="U36" s="56">
        <f t="shared" si="27"/>
        <v>1122.1896202636151</v>
      </c>
      <c r="V36" s="56">
        <f t="shared" si="27"/>
        <v>1069.7663568750709</v>
      </c>
      <c r="W36" s="56">
        <f t="shared" si="27"/>
        <v>1019.0070011271323</v>
      </c>
      <c r="X36" s="56">
        <f t="shared" si="27"/>
        <v>969.72207356353374</v>
      </c>
      <c r="Y36" s="56">
        <f t="shared" si="27"/>
        <v>921.40451766202693</v>
      </c>
      <c r="Z36" s="56">
        <f t="shared" si="27"/>
        <v>873.92282326460258</v>
      </c>
      <c r="AA36" s="56">
        <f t="shared" si="27"/>
        <v>827.60858993186309</v>
      </c>
      <c r="AB36" s="56">
        <f t="shared" si="27"/>
        <v>782.48249931309681</v>
      </c>
      <c r="AC36" s="56">
        <f t="shared" si="27"/>
        <v>738.43628301426463</v>
      </c>
      <c r="AD36" s="56">
        <f t="shared" si="27"/>
        <v>695.37223894952604</v>
      </c>
      <c r="AE36" s="56">
        <f t="shared" si="27"/>
        <v>653.2029576948496</v>
      </c>
      <c r="AF36" s="56">
        <f t="shared" si="27"/>
        <v>611.6999850472007</v>
      </c>
      <c r="AG36" s="56">
        <f t="shared" si="27"/>
        <v>570.89216912394704</v>
      </c>
      <c r="AH36" s="56">
        <f t="shared" si="27"/>
        <v>530.76771478440912</v>
      </c>
      <c r="AI36" s="56">
        <f t="shared" si="27"/>
        <v>491.33719607289231</v>
      </c>
      <c r="AJ36" s="56">
        <f t="shared" si="27"/>
        <v>452.55360152896213</v>
      </c>
      <c r="AK36" s="56">
        <f t="shared" si="27"/>
        <v>414.96819496926622</v>
      </c>
      <c r="AL36" s="56">
        <f t="shared" si="27"/>
        <v>378.83095924943314</v>
      </c>
      <c r="AM36" s="56">
        <f t="shared" si="27"/>
        <v>343.89142807357899</v>
      </c>
      <c r="AN36" s="56">
        <f t="shared" si="27"/>
        <v>310.24797801873734</v>
      </c>
      <c r="AO36" s="56">
        <f t="shared" si="27"/>
        <v>277.85962899309766</v>
      </c>
      <c r="AP36" s="56">
        <f t="shared" ref="AP36:BU36" si="28">AP18+AP24+AP30</f>
        <v>246.6702033296269</v>
      </c>
      <c r="AQ36" s="56">
        <f t="shared" si="28"/>
        <v>240.52479464383489</v>
      </c>
      <c r="AR36" s="56">
        <f t="shared" si="28"/>
        <v>235.29935175193444</v>
      </c>
      <c r="AS36" s="56">
        <f t="shared" si="28"/>
        <v>230.13139935965964</v>
      </c>
      <c r="AT36" s="56">
        <f t="shared" si="28"/>
        <v>224.98537505531505</v>
      </c>
      <c r="AU36" s="56">
        <f t="shared" si="28"/>
        <v>219.86548534428894</v>
      </c>
      <c r="AV36" s="56">
        <f t="shared" si="28"/>
        <v>214.75261962470219</v>
      </c>
      <c r="AW36" s="56">
        <f t="shared" si="28"/>
        <v>209.65153099316305</v>
      </c>
      <c r="AX36" s="56">
        <f t="shared" si="28"/>
        <v>204.55142406049683</v>
      </c>
      <c r="AY36" s="56">
        <f t="shared" si="28"/>
        <v>199.45740643140647</v>
      </c>
      <c r="AZ36" s="56">
        <f t="shared" si="28"/>
        <v>194.34188858220122</v>
      </c>
      <c r="BA36" s="56">
        <f t="shared" si="28"/>
        <v>189.21687189644939</v>
      </c>
      <c r="BB36" s="56">
        <f t="shared" si="28"/>
        <v>184.0786519227276</v>
      </c>
      <c r="BC36" s="56">
        <f t="shared" si="28"/>
        <v>178.92525439441926</v>
      </c>
      <c r="BD36" s="56">
        <f t="shared" si="28"/>
        <v>173.74082279404459</v>
      </c>
      <c r="BE36" s="56">
        <f t="shared" si="28"/>
        <v>168.53327026477777</v>
      </c>
      <c r="BF36" s="56">
        <f t="shared" si="28"/>
        <v>163.29486999104788</v>
      </c>
      <c r="BG36" s="56">
        <f t="shared" si="28"/>
        <v>158.03370913842392</v>
      </c>
      <c r="BH36" s="56">
        <f t="shared" si="28"/>
        <v>152.72820593390628</v>
      </c>
      <c r="BI36" s="56">
        <f t="shared" si="28"/>
        <v>147.80863135008607</v>
      </c>
      <c r="BJ36" s="56">
        <f t="shared" si="28"/>
        <v>143.23161767328659</v>
      </c>
      <c r="BK36" s="56">
        <f t="shared" si="28"/>
        <v>138.92286941602438</v>
      </c>
      <c r="BL36" s="56">
        <f t="shared" si="28"/>
        <v>134.8148293148133</v>
      </c>
      <c r="BM36" s="56">
        <f t="shared" si="28"/>
        <v>130.83319246532534</v>
      </c>
      <c r="BN36" s="56">
        <f t="shared" si="28"/>
        <v>127.15809278433103</v>
      </c>
      <c r="BO36" s="56">
        <f t="shared" si="28"/>
        <v>123.80314181058736</v>
      </c>
      <c r="BP36" s="56">
        <f t="shared" si="28"/>
        <v>120.73956549075254</v>
      </c>
      <c r="BQ36" s="56">
        <f t="shared" si="28"/>
        <v>117.96787028965774</v>
      </c>
      <c r="BR36" s="56">
        <f t="shared" si="28"/>
        <v>115.47298721274812</v>
      </c>
      <c r="BS36" s="56">
        <f t="shared" si="28"/>
        <v>113.24863067343583</v>
      </c>
      <c r="BT36" s="56">
        <f t="shared" si="28"/>
        <v>111.26733465299031</v>
      </c>
      <c r="BU36" s="56">
        <f t="shared" si="28"/>
        <v>109.52035336231785</v>
      </c>
      <c r="BV36" s="56">
        <f t="shared" ref="BV36:CH36" si="29">BV18+BV24+BV30</f>
        <v>107.9923060734304</v>
      </c>
      <c r="BW36" s="56">
        <f t="shared" si="29"/>
        <v>106.67375993787309</v>
      </c>
      <c r="BX36" s="56">
        <f t="shared" si="29"/>
        <v>105.52032679472605</v>
      </c>
      <c r="BY36" s="56">
        <f t="shared" si="29"/>
        <v>104.52586820346119</v>
      </c>
      <c r="BZ36" s="56">
        <f t="shared" si="29"/>
        <v>103.6607971121942</v>
      </c>
      <c r="CA36" s="56">
        <f t="shared" si="29"/>
        <v>102.92574218751329</v>
      </c>
      <c r="CB36" s="56">
        <f t="shared" si="29"/>
        <v>102.28918612186466</v>
      </c>
      <c r="CC36" s="56">
        <f t="shared" si="29"/>
        <v>101.73493643452586</v>
      </c>
      <c r="CD36" s="56">
        <f t="shared" si="29"/>
        <v>101.24947906068361</v>
      </c>
      <c r="CE36" s="56">
        <f t="shared" si="29"/>
        <v>100.82057430517628</v>
      </c>
      <c r="CF36" s="56">
        <f t="shared" si="29"/>
        <v>100.41259122494017</v>
      </c>
      <c r="CG36" s="56">
        <f t="shared" si="29"/>
        <v>100.02067446975573</v>
      </c>
      <c r="CH36" s="56">
        <f t="shared" si="29"/>
        <v>99.619162337380516</v>
      </c>
    </row>
    <row r="37" spans="4:86" s="36" customFormat="1" outlineLevel="1" x14ac:dyDescent="0.2">
      <c r="F37" s="51" t="str">
        <f>GA!F9</f>
        <v>Meters &amp; SCADA</v>
      </c>
      <c r="J37" s="56">
        <f t="shared" ref="J37:AO37" si="30">J19+J25+J31</f>
        <v>122.36041905937255</v>
      </c>
      <c r="K37" s="56">
        <f t="shared" si="30"/>
        <v>122.96687627833893</v>
      </c>
      <c r="L37" s="56">
        <f t="shared" si="30"/>
        <v>121.20116335166281</v>
      </c>
      <c r="M37" s="56">
        <f t="shared" si="30"/>
        <v>115.83527757007721</v>
      </c>
      <c r="N37" s="56">
        <f t="shared" si="30"/>
        <v>108.55712989004523</v>
      </c>
      <c r="O37" s="56">
        <f t="shared" si="30"/>
        <v>99.667090992846227</v>
      </c>
      <c r="P37" s="56">
        <f t="shared" si="30"/>
        <v>90.910944847244537</v>
      </c>
      <c r="Q37" s="56">
        <f t="shared" si="30"/>
        <v>81.945891080357455</v>
      </c>
      <c r="R37" s="56">
        <f t="shared" si="30"/>
        <v>72.782180382475829</v>
      </c>
      <c r="S37" s="56">
        <f t="shared" si="30"/>
        <v>63.392762643258251</v>
      </c>
      <c r="T37" s="56">
        <f t="shared" si="30"/>
        <v>63.323565401219383</v>
      </c>
      <c r="U37" s="56">
        <f t="shared" si="30"/>
        <v>62.638032801198243</v>
      </c>
      <c r="V37" s="56">
        <f t="shared" si="30"/>
        <v>61.347007250735011</v>
      </c>
      <c r="W37" s="56">
        <f t="shared" si="30"/>
        <v>59.460865857976344</v>
      </c>
      <c r="X37" s="56">
        <f t="shared" si="30"/>
        <v>56.964658891933823</v>
      </c>
      <c r="Y37" s="56">
        <f t="shared" si="30"/>
        <v>53.737805863809214</v>
      </c>
      <c r="Z37" s="56">
        <f t="shared" si="30"/>
        <v>50.532955759785978</v>
      </c>
      <c r="AA37" s="56">
        <f t="shared" si="30"/>
        <v>47.488519314162417</v>
      </c>
      <c r="AB37" s="56">
        <f t="shared" si="30"/>
        <v>44.553036882833986</v>
      </c>
      <c r="AC37" s="56">
        <f t="shared" si="30"/>
        <v>41.567975254839034</v>
      </c>
      <c r="AD37" s="56">
        <f t="shared" si="30"/>
        <v>38.450445620105931</v>
      </c>
      <c r="AE37" s="56">
        <f t="shared" si="30"/>
        <v>35.293767825977184</v>
      </c>
      <c r="AF37" s="56">
        <f t="shared" si="30"/>
        <v>32.067585610714183</v>
      </c>
      <c r="AG37" s="56">
        <f t="shared" si="30"/>
        <v>28.807795168683008</v>
      </c>
      <c r="AH37" s="56">
        <f t="shared" si="30"/>
        <v>25.535444612874468</v>
      </c>
      <c r="AI37" s="56">
        <f t="shared" si="30"/>
        <v>22.275940925842058</v>
      </c>
      <c r="AJ37" s="56">
        <f t="shared" si="30"/>
        <v>19.032920167100826</v>
      </c>
      <c r="AK37" s="56">
        <f t="shared" si="30"/>
        <v>16.116228997389403</v>
      </c>
      <c r="AL37" s="56">
        <f t="shared" si="30"/>
        <v>13.610808929105975</v>
      </c>
      <c r="AM37" s="56">
        <f t="shared" si="30"/>
        <v>11.428825801306997</v>
      </c>
      <c r="AN37" s="56">
        <f t="shared" si="30"/>
        <v>9.5988038496044794</v>
      </c>
      <c r="AO37" s="56">
        <f t="shared" si="30"/>
        <v>8.0903866497131744</v>
      </c>
      <c r="AP37" s="56">
        <f t="shared" ref="AP37:BU37" si="31">AP19+AP25+AP31</f>
        <v>6.8659832022514831</v>
      </c>
      <c r="AQ37" s="56">
        <f t="shared" si="31"/>
        <v>5.8960044964949088</v>
      </c>
      <c r="AR37" s="56">
        <f t="shared" si="31"/>
        <v>5.4225814617936257</v>
      </c>
      <c r="AS37" s="56">
        <f t="shared" si="31"/>
        <v>5.1220708956136898</v>
      </c>
      <c r="AT37" s="56">
        <f t="shared" si="31"/>
        <v>4.9588285328482176</v>
      </c>
      <c r="AU37" s="56">
        <f t="shared" si="31"/>
        <v>4.9103618049459143</v>
      </c>
      <c r="AV37" s="56">
        <f t="shared" si="31"/>
        <v>4.9424770501276782</v>
      </c>
      <c r="AW37" s="56">
        <f t="shared" si="31"/>
        <v>5.0309498474356449</v>
      </c>
      <c r="AX37" s="56">
        <f t="shared" si="31"/>
        <v>5.1470917493967372</v>
      </c>
      <c r="AY37" s="56">
        <f t="shared" si="31"/>
        <v>5.2689297431816335</v>
      </c>
      <c r="AZ37" s="56">
        <f t="shared" si="31"/>
        <v>5.3634503182639426</v>
      </c>
      <c r="BA37" s="56">
        <f t="shared" si="31"/>
        <v>5.4315845222494739</v>
      </c>
      <c r="BB37" s="56">
        <f t="shared" si="31"/>
        <v>5.4755491262186382</v>
      </c>
      <c r="BC37" s="56">
        <f t="shared" si="31"/>
        <v>5.4938543218324121</v>
      </c>
      <c r="BD37" s="56">
        <f t="shared" si="31"/>
        <v>5.4836978303471424</v>
      </c>
      <c r="BE37" s="56">
        <f t="shared" si="31"/>
        <v>5.4506533096263681</v>
      </c>
      <c r="BF37" s="56">
        <f t="shared" si="31"/>
        <v>5.3947912795744744</v>
      </c>
      <c r="BG37" s="56">
        <f t="shared" si="31"/>
        <v>5.3213390275736865</v>
      </c>
      <c r="BH37" s="56">
        <f t="shared" si="31"/>
        <v>5.243255792857636</v>
      </c>
      <c r="BI37" s="56">
        <f t="shared" si="31"/>
        <v>5.1661490397992456</v>
      </c>
      <c r="BJ37" s="56">
        <f t="shared" si="31"/>
        <v>5.0930989740659678</v>
      </c>
      <c r="BK37" s="56">
        <f t="shared" si="31"/>
        <v>5.0266666608726576</v>
      </c>
      <c r="BL37" s="56">
        <f t="shared" si="31"/>
        <v>4.9606219995187741</v>
      </c>
      <c r="BM37" s="56">
        <f t="shared" si="31"/>
        <v>4.8971108259109695</v>
      </c>
      <c r="BN37" s="56">
        <f t="shared" si="31"/>
        <v>4.8338487559500649</v>
      </c>
      <c r="BO37" s="56">
        <f t="shared" si="31"/>
        <v>4.7756466019019621</v>
      </c>
      <c r="BP37" s="56">
        <f t="shared" si="31"/>
        <v>4.7166202182780603</v>
      </c>
      <c r="BQ37" s="56">
        <f t="shared" si="31"/>
        <v>4.6609227286991377</v>
      </c>
      <c r="BR37" s="56">
        <f t="shared" si="31"/>
        <v>4.6077578963275458</v>
      </c>
      <c r="BS37" s="56">
        <f t="shared" si="31"/>
        <v>4.5595136011374828</v>
      </c>
      <c r="BT37" s="56">
        <f t="shared" si="31"/>
        <v>4.5108594751410767</v>
      </c>
      <c r="BU37" s="56">
        <f t="shared" si="31"/>
        <v>4.4632490285517239</v>
      </c>
      <c r="BV37" s="56">
        <f t="shared" ref="BV37:CH37" si="32">BV19+BV25+BV31</f>
        <v>4.415851387483646</v>
      </c>
      <c r="BW37" s="56">
        <f t="shared" si="32"/>
        <v>4.3707084766990993</v>
      </c>
      <c r="BX37" s="56">
        <f t="shared" si="32"/>
        <v>4.3204826404960857</v>
      </c>
      <c r="BY37" s="56">
        <f t="shared" si="32"/>
        <v>4.2715767495464299</v>
      </c>
      <c r="BZ37" s="56">
        <f t="shared" si="32"/>
        <v>4.2198030431812219</v>
      </c>
      <c r="CA37" s="56">
        <f t="shared" si="32"/>
        <v>4.1707685705040127</v>
      </c>
      <c r="CB37" s="56">
        <f t="shared" si="32"/>
        <v>4.1189701935556444</v>
      </c>
      <c r="CC37" s="56">
        <f t="shared" si="32"/>
        <v>4.0645810975767755</v>
      </c>
      <c r="CD37" s="56">
        <f t="shared" si="32"/>
        <v>4.0086742005207316</v>
      </c>
      <c r="CE37" s="56">
        <f t="shared" si="32"/>
        <v>3.9541223010355515</v>
      </c>
      <c r="CF37" s="56">
        <f t="shared" si="32"/>
        <v>3.8949723948057438</v>
      </c>
      <c r="CG37" s="56">
        <f t="shared" si="32"/>
        <v>3.8357932500296648</v>
      </c>
      <c r="CH37" s="56">
        <f t="shared" si="32"/>
        <v>3.7735739351361239</v>
      </c>
    </row>
    <row r="38" spans="4:86" s="36" customFormat="1" outlineLevel="1" x14ac:dyDescent="0.2">
      <c r="F38" s="51" t="str">
        <f>GA!F10</f>
        <v>IT &amp; Other</v>
      </c>
      <c r="J38" s="56">
        <f t="shared" ref="J38:AO38" si="33">J20+J26+J32</f>
        <v>25.794938776920905</v>
      </c>
      <c r="K38" s="56">
        <f t="shared" si="33"/>
        <v>39.650915474313258</v>
      </c>
      <c r="L38" s="56">
        <f t="shared" si="33"/>
        <v>51.083676504588027</v>
      </c>
      <c r="M38" s="56">
        <f t="shared" si="33"/>
        <v>48.172965894243362</v>
      </c>
      <c r="N38" s="56">
        <f t="shared" si="33"/>
        <v>42.92157507340896</v>
      </c>
      <c r="O38" s="56">
        <f t="shared" si="33"/>
        <v>43.133825342194953</v>
      </c>
      <c r="P38" s="56">
        <f t="shared" si="33"/>
        <v>43.633288986152607</v>
      </c>
      <c r="Q38" s="56">
        <f t="shared" si="33"/>
        <v>44.087095918506321</v>
      </c>
      <c r="R38" s="56">
        <f t="shared" si="33"/>
        <v>44.978283029342634</v>
      </c>
      <c r="S38" s="56">
        <f t="shared" si="33"/>
        <v>44.468031400859395</v>
      </c>
      <c r="T38" s="56">
        <f t="shared" si="33"/>
        <v>42.178689994356844</v>
      </c>
      <c r="U38" s="56">
        <f t="shared" si="33"/>
        <v>39.727218207164483</v>
      </c>
      <c r="V38" s="56">
        <f t="shared" si="33"/>
        <v>37.276396955866957</v>
      </c>
      <c r="W38" s="56">
        <f t="shared" si="33"/>
        <v>34.82622624046428</v>
      </c>
      <c r="X38" s="56">
        <f t="shared" si="33"/>
        <v>32.376706060956437</v>
      </c>
      <c r="Y38" s="56">
        <f t="shared" si="33"/>
        <v>29.927836417343435</v>
      </c>
      <c r="Z38" s="56">
        <f t="shared" si="33"/>
        <v>27.479617309625272</v>
      </c>
      <c r="AA38" s="56">
        <f t="shared" si="33"/>
        <v>25.032048737801951</v>
      </c>
      <c r="AB38" s="56">
        <f t="shared" si="33"/>
        <v>22.585130701873467</v>
      </c>
      <c r="AC38" s="56">
        <f t="shared" si="33"/>
        <v>20.138863201839825</v>
      </c>
      <c r="AD38" s="56">
        <f t="shared" si="33"/>
        <v>17.693246237701018</v>
      </c>
      <c r="AE38" s="56">
        <f t="shared" si="33"/>
        <v>15.248279809457053</v>
      </c>
      <c r="AF38" s="56">
        <f t="shared" si="33"/>
        <v>12.803963917107925</v>
      </c>
      <c r="AG38" s="56">
        <f t="shared" si="33"/>
        <v>10.360298560653639</v>
      </c>
      <c r="AH38" s="56">
        <f t="shared" si="33"/>
        <v>7.9172837400941969</v>
      </c>
      <c r="AI38" s="56">
        <f t="shared" si="33"/>
        <v>5.4749194554295926</v>
      </c>
      <c r="AJ38" s="56">
        <f t="shared" si="33"/>
        <v>3.0332057066598268</v>
      </c>
      <c r="AK38" s="56">
        <f t="shared" si="33"/>
        <v>1.4053965408133213</v>
      </c>
      <c r="AL38" s="56">
        <f t="shared" si="33"/>
        <v>0.42871104130542115</v>
      </c>
      <c r="AM38" s="56">
        <f t="shared" si="33"/>
        <v>-5.9631708448527831E-2</v>
      </c>
      <c r="AN38" s="56">
        <f t="shared" si="33"/>
        <v>-0.22241262503317696</v>
      </c>
      <c r="AO38" s="56">
        <f t="shared" si="33"/>
        <v>-0.22241262503317696</v>
      </c>
      <c r="AP38" s="56">
        <f t="shared" ref="AP38:BU38" si="34">AP20+AP26+AP32</f>
        <v>-0.22241262503317696</v>
      </c>
      <c r="AQ38" s="56">
        <f t="shared" si="34"/>
        <v>-0.22241262503317696</v>
      </c>
      <c r="AR38" s="56">
        <f t="shared" si="34"/>
        <v>-0.22241262503317696</v>
      </c>
      <c r="AS38" s="56">
        <f t="shared" si="34"/>
        <v>-0.22241262503317696</v>
      </c>
      <c r="AT38" s="56">
        <f t="shared" si="34"/>
        <v>-0.22241262503317696</v>
      </c>
      <c r="AU38" s="56">
        <f t="shared" si="34"/>
        <v>-0.22241262503317696</v>
      </c>
      <c r="AV38" s="56">
        <f t="shared" si="34"/>
        <v>-0.22241262503317696</v>
      </c>
      <c r="AW38" s="56">
        <f t="shared" si="34"/>
        <v>-0.22241262503317696</v>
      </c>
      <c r="AX38" s="56">
        <f t="shared" si="34"/>
        <v>-0.22241262503317696</v>
      </c>
      <c r="AY38" s="56">
        <f t="shared" si="34"/>
        <v>-0.22241262503317696</v>
      </c>
      <c r="AZ38" s="56">
        <f t="shared" si="34"/>
        <v>-0.22241262503317696</v>
      </c>
      <c r="BA38" s="56">
        <f t="shared" si="34"/>
        <v>-0.22241262503317696</v>
      </c>
      <c r="BB38" s="56">
        <f t="shared" si="34"/>
        <v>-0.22241262503317696</v>
      </c>
      <c r="BC38" s="56">
        <f t="shared" si="34"/>
        <v>-0.22241262503317696</v>
      </c>
      <c r="BD38" s="56">
        <f t="shared" si="34"/>
        <v>-0.22241262503317696</v>
      </c>
      <c r="BE38" s="56">
        <f t="shared" si="34"/>
        <v>-0.22241262503317696</v>
      </c>
      <c r="BF38" s="56">
        <f t="shared" si="34"/>
        <v>-0.22241262503317696</v>
      </c>
      <c r="BG38" s="56">
        <f t="shared" si="34"/>
        <v>-0.22241262503317696</v>
      </c>
      <c r="BH38" s="56">
        <f t="shared" si="34"/>
        <v>-0.22241262503317696</v>
      </c>
      <c r="BI38" s="56">
        <f t="shared" si="34"/>
        <v>-0.22241262503317696</v>
      </c>
      <c r="BJ38" s="56">
        <f t="shared" si="34"/>
        <v>-0.22241262503317696</v>
      </c>
      <c r="BK38" s="56">
        <f t="shared" si="34"/>
        <v>-0.22241262503317696</v>
      </c>
      <c r="BL38" s="56">
        <f t="shared" si="34"/>
        <v>-0.22241262503317696</v>
      </c>
      <c r="BM38" s="56">
        <f t="shared" si="34"/>
        <v>-0.22241262503317696</v>
      </c>
      <c r="BN38" s="56">
        <f t="shared" si="34"/>
        <v>-0.22241262503317696</v>
      </c>
      <c r="BO38" s="56">
        <f t="shared" si="34"/>
        <v>-0.22241262503317696</v>
      </c>
      <c r="BP38" s="56">
        <f t="shared" si="34"/>
        <v>-0.22241262503317696</v>
      </c>
      <c r="BQ38" s="56">
        <f t="shared" si="34"/>
        <v>-0.22241262503317696</v>
      </c>
      <c r="BR38" s="56">
        <f t="shared" si="34"/>
        <v>-0.22241262503317696</v>
      </c>
      <c r="BS38" s="56">
        <f t="shared" si="34"/>
        <v>-0.22241262503317696</v>
      </c>
      <c r="BT38" s="56">
        <f t="shared" si="34"/>
        <v>-0.22241262503317696</v>
      </c>
      <c r="BU38" s="56">
        <f t="shared" si="34"/>
        <v>-0.22241262503317696</v>
      </c>
      <c r="BV38" s="56">
        <f t="shared" ref="BV38:CH38" si="35">BV20+BV26+BV32</f>
        <v>-0.22241262503317696</v>
      </c>
      <c r="BW38" s="56">
        <f t="shared" si="35"/>
        <v>-0.22241262503317696</v>
      </c>
      <c r="BX38" s="56">
        <f t="shared" si="35"/>
        <v>-0.22241262503317696</v>
      </c>
      <c r="BY38" s="56">
        <f t="shared" si="35"/>
        <v>-0.22241262503317696</v>
      </c>
      <c r="BZ38" s="56">
        <f t="shared" si="35"/>
        <v>-0.22241262503317696</v>
      </c>
      <c r="CA38" s="56">
        <f t="shared" si="35"/>
        <v>-0.22241262503317696</v>
      </c>
      <c r="CB38" s="56">
        <f t="shared" si="35"/>
        <v>-0.22241262503317696</v>
      </c>
      <c r="CC38" s="56">
        <f t="shared" si="35"/>
        <v>-0.22241262503317696</v>
      </c>
      <c r="CD38" s="56">
        <f t="shared" si="35"/>
        <v>-0.22241262503317696</v>
      </c>
      <c r="CE38" s="56">
        <f t="shared" si="35"/>
        <v>-0.22241262503317696</v>
      </c>
      <c r="CF38" s="56">
        <f t="shared" si="35"/>
        <v>-0.22241262503317696</v>
      </c>
      <c r="CG38" s="56">
        <f t="shared" si="35"/>
        <v>-0.22241262503317696</v>
      </c>
      <c r="CH38" s="56">
        <f t="shared" si="35"/>
        <v>-0.22241262503317696</v>
      </c>
    </row>
    <row r="39" spans="4:86" s="36" customFormat="1" outlineLevel="1" x14ac:dyDescent="0.2">
      <c r="F39" s="217" t="str">
        <f>"Total "&amp;E35</f>
        <v>Total Closing RAB</v>
      </c>
      <c r="G39" s="217"/>
      <c r="H39" s="217"/>
      <c r="I39" s="217"/>
      <c r="J39" s="93">
        <f t="shared" ref="J39:AO39" si="36">SUM(J36:J38)</f>
        <v>1856.1112318667799</v>
      </c>
      <c r="K39" s="93">
        <f t="shared" si="36"/>
        <v>1842.9682283476468</v>
      </c>
      <c r="L39" s="93">
        <f t="shared" si="36"/>
        <v>1814.6705988319288</v>
      </c>
      <c r="M39" s="93">
        <f t="shared" si="36"/>
        <v>1763.4571921867525</v>
      </c>
      <c r="N39" s="93">
        <f t="shared" si="36"/>
        <v>1697.6575732167023</v>
      </c>
      <c r="O39" s="93">
        <f t="shared" si="36"/>
        <v>1620.9390300113846</v>
      </c>
      <c r="P39" s="93">
        <f t="shared" si="36"/>
        <v>1547.8000690351553</v>
      </c>
      <c r="Q39" s="93">
        <f t="shared" si="36"/>
        <v>1476.7932135130195</v>
      </c>
      <c r="R39" s="93">
        <f t="shared" si="36"/>
        <v>1408.3304009512681</v>
      </c>
      <c r="S39" s="93">
        <f t="shared" si="36"/>
        <v>1340.3571155329425</v>
      </c>
      <c r="T39" s="93">
        <f t="shared" si="36"/>
        <v>1281.8956542328347</v>
      </c>
      <c r="U39" s="93">
        <f t="shared" si="36"/>
        <v>1224.5548712719778</v>
      </c>
      <c r="V39" s="93">
        <f t="shared" si="36"/>
        <v>1168.3897610816728</v>
      </c>
      <c r="W39" s="93">
        <f t="shared" si="36"/>
        <v>1113.2940932255729</v>
      </c>
      <c r="X39" s="93">
        <f t="shared" si="36"/>
        <v>1059.063438516424</v>
      </c>
      <c r="Y39" s="93">
        <f t="shared" si="36"/>
        <v>1005.0701599431795</v>
      </c>
      <c r="Z39" s="93">
        <f t="shared" si="36"/>
        <v>951.93539633401383</v>
      </c>
      <c r="AA39" s="93">
        <f t="shared" si="36"/>
        <v>900.12915798382744</v>
      </c>
      <c r="AB39" s="93">
        <f t="shared" si="36"/>
        <v>849.62066689780431</v>
      </c>
      <c r="AC39" s="93">
        <f t="shared" si="36"/>
        <v>800.14312147094347</v>
      </c>
      <c r="AD39" s="93">
        <f t="shared" si="36"/>
        <v>751.51593080733301</v>
      </c>
      <c r="AE39" s="93">
        <f t="shared" si="36"/>
        <v>703.74500533028379</v>
      </c>
      <c r="AF39" s="93">
        <f t="shared" si="36"/>
        <v>656.57153457502284</v>
      </c>
      <c r="AG39" s="93">
        <f t="shared" si="36"/>
        <v>610.06026285328369</v>
      </c>
      <c r="AH39" s="93">
        <f t="shared" si="36"/>
        <v>564.22044313737774</v>
      </c>
      <c r="AI39" s="93">
        <f t="shared" si="36"/>
        <v>519.08805645416396</v>
      </c>
      <c r="AJ39" s="93">
        <f t="shared" si="36"/>
        <v>474.61972740272279</v>
      </c>
      <c r="AK39" s="93">
        <f t="shared" si="36"/>
        <v>432.48982050746895</v>
      </c>
      <c r="AL39" s="93">
        <f t="shared" si="36"/>
        <v>392.87047921984453</v>
      </c>
      <c r="AM39" s="93">
        <f t="shared" si="36"/>
        <v>355.26062216643743</v>
      </c>
      <c r="AN39" s="93">
        <f t="shared" si="36"/>
        <v>319.62436924330865</v>
      </c>
      <c r="AO39" s="93">
        <f t="shared" si="36"/>
        <v>285.72760301777765</v>
      </c>
      <c r="AP39" s="93">
        <f t="shared" ref="AP39:BU39" si="37">SUM(AP36:AP38)</f>
        <v>253.3137739068452</v>
      </c>
      <c r="AQ39" s="93">
        <f t="shared" si="37"/>
        <v>246.19838651529662</v>
      </c>
      <c r="AR39" s="93">
        <f t="shared" si="37"/>
        <v>240.49952058869488</v>
      </c>
      <c r="AS39" s="93">
        <f t="shared" si="37"/>
        <v>235.03105763024016</v>
      </c>
      <c r="AT39" s="93">
        <f t="shared" si="37"/>
        <v>229.7217909631301</v>
      </c>
      <c r="AU39" s="93">
        <f t="shared" si="37"/>
        <v>224.55343452420169</v>
      </c>
      <c r="AV39" s="93">
        <f t="shared" si="37"/>
        <v>219.4726840497967</v>
      </c>
      <c r="AW39" s="93">
        <f t="shared" si="37"/>
        <v>214.46006821556551</v>
      </c>
      <c r="AX39" s="93">
        <f t="shared" si="37"/>
        <v>209.47610318486039</v>
      </c>
      <c r="AY39" s="93">
        <f t="shared" si="37"/>
        <v>204.50392354955494</v>
      </c>
      <c r="AZ39" s="93">
        <f t="shared" si="37"/>
        <v>199.48292627543199</v>
      </c>
      <c r="BA39" s="93">
        <f t="shared" si="37"/>
        <v>194.42604379366568</v>
      </c>
      <c r="BB39" s="93">
        <f t="shared" si="37"/>
        <v>189.33178842391308</v>
      </c>
      <c r="BC39" s="93">
        <f t="shared" si="37"/>
        <v>184.19669609121848</v>
      </c>
      <c r="BD39" s="93">
        <f t="shared" si="37"/>
        <v>179.00210799935857</v>
      </c>
      <c r="BE39" s="93">
        <f t="shared" si="37"/>
        <v>173.76151094937097</v>
      </c>
      <c r="BF39" s="93">
        <f t="shared" si="37"/>
        <v>168.46724864558917</v>
      </c>
      <c r="BG39" s="93">
        <f t="shared" si="37"/>
        <v>163.13263554096443</v>
      </c>
      <c r="BH39" s="93">
        <f t="shared" si="37"/>
        <v>157.74904910173075</v>
      </c>
      <c r="BI39" s="93">
        <f t="shared" si="37"/>
        <v>152.75236776485215</v>
      </c>
      <c r="BJ39" s="93">
        <f t="shared" si="37"/>
        <v>148.1023040223194</v>
      </c>
      <c r="BK39" s="93">
        <f t="shared" si="37"/>
        <v>143.72712345186386</v>
      </c>
      <c r="BL39" s="93">
        <f t="shared" si="37"/>
        <v>139.55303868929889</v>
      </c>
      <c r="BM39" s="93">
        <f t="shared" si="37"/>
        <v>135.50789066620314</v>
      </c>
      <c r="BN39" s="93">
        <f t="shared" si="37"/>
        <v>131.76952891524792</v>
      </c>
      <c r="BO39" s="93">
        <f t="shared" si="37"/>
        <v>128.35637578745616</v>
      </c>
      <c r="BP39" s="93">
        <f t="shared" si="37"/>
        <v>125.23377308399743</v>
      </c>
      <c r="BQ39" s="93">
        <f t="shared" si="37"/>
        <v>122.4063803933237</v>
      </c>
      <c r="BR39" s="93">
        <f t="shared" si="37"/>
        <v>119.85833248404249</v>
      </c>
      <c r="BS39" s="93">
        <f t="shared" si="37"/>
        <v>117.58573164954014</v>
      </c>
      <c r="BT39" s="93">
        <f t="shared" si="37"/>
        <v>115.55578150309822</v>
      </c>
      <c r="BU39" s="93">
        <f t="shared" si="37"/>
        <v>113.76118976583641</v>
      </c>
      <c r="BV39" s="93">
        <f t="shared" ref="BV39:CH39" si="38">SUM(BV36:BV38)</f>
        <v>112.18574483588087</v>
      </c>
      <c r="BW39" s="93">
        <f t="shared" si="38"/>
        <v>110.82205578953901</v>
      </c>
      <c r="BX39" s="93">
        <f t="shared" si="38"/>
        <v>109.61839681018895</v>
      </c>
      <c r="BY39" s="93">
        <f t="shared" si="38"/>
        <v>108.57503232797444</v>
      </c>
      <c r="BZ39" s="93">
        <f t="shared" si="38"/>
        <v>107.65818753034225</v>
      </c>
      <c r="CA39" s="93">
        <f t="shared" si="38"/>
        <v>106.87409813298413</v>
      </c>
      <c r="CB39" s="93">
        <f t="shared" si="38"/>
        <v>106.18574369038713</v>
      </c>
      <c r="CC39" s="93">
        <f t="shared" si="38"/>
        <v>105.57710490706947</v>
      </c>
      <c r="CD39" s="93">
        <f t="shared" si="38"/>
        <v>105.03574063617117</v>
      </c>
      <c r="CE39" s="93">
        <f t="shared" si="38"/>
        <v>104.55228398117866</v>
      </c>
      <c r="CF39" s="93">
        <f t="shared" si="38"/>
        <v>104.08515099471275</v>
      </c>
      <c r="CG39" s="93">
        <f t="shared" si="38"/>
        <v>103.63405509475223</v>
      </c>
      <c r="CH39" s="93">
        <f t="shared" si="38"/>
        <v>103.17032364748347</v>
      </c>
    </row>
    <row r="40" spans="4:86" s="36" customFormat="1" outlineLevel="1" x14ac:dyDescent="0.2"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</row>
    <row r="41" spans="4:86" s="36" customFormat="1" outlineLevel="1" x14ac:dyDescent="0.2"/>
    <row r="42" spans="4:86" s="36" customFormat="1" outlineLevel="1" x14ac:dyDescent="0.2">
      <c r="D42" s="43" t="s">
        <v>280</v>
      </c>
    </row>
    <row r="43" spans="4:86" s="36" customFormat="1" ht="5.85" customHeight="1" outlineLevel="1" x14ac:dyDescent="0.2"/>
    <row r="44" spans="4:86" s="36" customFormat="1" outlineLevel="1" x14ac:dyDescent="0.2">
      <c r="E44" s="43" t="s">
        <v>75</v>
      </c>
    </row>
    <row r="45" spans="4:86" s="36" customFormat="1" outlineLevel="1" x14ac:dyDescent="0.2">
      <c r="F45" s="51" t="str">
        <f>GA!F8</f>
        <v>Mains &amp; Services</v>
      </c>
      <c r="J45" s="56">
        <f>RAB!J16</f>
        <v>1730.3566237966645</v>
      </c>
      <c r="K45" s="56">
        <f>RAB!K16</f>
        <v>1750.0215745907049</v>
      </c>
      <c r="L45" s="56">
        <f>RAB!L16</f>
        <v>1762.5445253847454</v>
      </c>
      <c r="M45" s="56">
        <f>RAB!M16</f>
        <v>1762.6394761787858</v>
      </c>
      <c r="N45" s="56">
        <f>RAB!N16</f>
        <v>1755.4284269728262</v>
      </c>
      <c r="O45" s="56">
        <f>RAB!O16</f>
        <v>1735.4353777668666</v>
      </c>
      <c r="P45" s="56">
        <f>RAB!P16</f>
        <v>1697.9688122447944</v>
      </c>
      <c r="Q45" s="56">
        <f>RAB!Q16</f>
        <v>1660.0456318296685</v>
      </c>
      <c r="R45" s="56">
        <f>RAB!R16</f>
        <v>1621.0415386245227</v>
      </c>
      <c r="S45" s="56">
        <f>RAB!S16</f>
        <v>1581.016662598505</v>
      </c>
      <c r="T45" s="56">
        <f>RAB!T16</f>
        <v>1539.9180649301884</v>
      </c>
      <c r="U45" s="56">
        <f>RAB!U16</f>
        <v>1497.7299357233151</v>
      </c>
      <c r="V45" s="56">
        <f>RAB!V16</f>
        <v>1454.5055834414864</v>
      </c>
      <c r="W45" s="56">
        <f>RAB!W16</f>
        <v>1410.2461429328175</v>
      </c>
      <c r="X45" s="56">
        <f>RAB!X16</f>
        <v>1364.9498833901253</v>
      </c>
      <c r="Y45" s="56">
        <f>RAB!Y16</f>
        <v>1318.5375144226084</v>
      </c>
      <c r="Z45" s="56">
        <f>RAB!Z16</f>
        <v>1270.6076709026745</v>
      </c>
      <c r="AA45" s="56">
        <f>RAB!AA16</f>
        <v>1221.1302146575742</v>
      </c>
      <c r="AB45" s="56">
        <f>RAB!AB16</f>
        <v>1170.5339795886998</v>
      </c>
      <c r="AC45" s="56">
        <f>RAB!AC16</f>
        <v>1118.9329201473245</v>
      </c>
      <c r="AD45" s="56">
        <f>RAB!AD16</f>
        <v>1066.3082361881841</v>
      </c>
      <c r="AE45" s="56">
        <f>RAB!AE16</f>
        <v>1012.6480425168426</v>
      </c>
      <c r="AF45" s="56">
        <f>RAB!AF16</f>
        <v>957.94724429598386</v>
      </c>
      <c r="AG45" s="56">
        <f>RAB!AG16</f>
        <v>902.05634257999748</v>
      </c>
      <c r="AH45" s="56">
        <f>RAB!AH16</f>
        <v>845.0799161435832</v>
      </c>
      <c r="AI45" s="56">
        <f>RAB!AI16</f>
        <v>787.07881136971412</v>
      </c>
      <c r="AJ45" s="56">
        <f>RAB!AJ16</f>
        <v>728.1332801114811</v>
      </c>
      <c r="AK45" s="56">
        <f>RAB!AK16</f>
        <v>668.26314627329293</v>
      </c>
      <c r="AL45" s="56">
        <f>RAB!AL16</f>
        <v>608.08378165825991</v>
      </c>
      <c r="AM45" s="56">
        <f>RAB!AM16</f>
        <v>547.90667053794016</v>
      </c>
      <c r="AN45" s="56">
        <f>RAB!AN16</f>
        <v>487.54034353060695</v>
      </c>
      <c r="AO45" s="56">
        <f>RAB!AO16</f>
        <v>427.13976406136049</v>
      </c>
      <c r="AP45" s="56">
        <f>RAB!AP16</f>
        <v>366.71823250859637</v>
      </c>
      <c r="AQ45" s="56">
        <f>RAB!AQ16</f>
        <v>306.27163727993002</v>
      </c>
      <c r="AR45" s="56">
        <f>RAB!AR16</f>
        <v>298.22786344307508</v>
      </c>
      <c r="AS45" s="56">
        <f>RAB!AS16</f>
        <v>290.95312393222883</v>
      </c>
      <c r="AT45" s="56">
        <f>RAB!AT16</f>
        <v>283.59111733645017</v>
      </c>
      <c r="AU45" s="56">
        <f>RAB!AU16</f>
        <v>276.1121903530867</v>
      </c>
      <c r="AV45" s="56">
        <f>RAB!AV16</f>
        <v>268.5262170335468</v>
      </c>
      <c r="AW45" s="56">
        <f>RAB!AW16</f>
        <v>260.81952321830903</v>
      </c>
      <c r="AX45" s="56">
        <f>RAB!AX16</f>
        <v>253.00207640406333</v>
      </c>
      <c r="AY45" s="56">
        <f>RAB!AY16</f>
        <v>245.06808298335864</v>
      </c>
      <c r="AZ45" s="56">
        <f>RAB!AZ16</f>
        <v>237.02744815603057</v>
      </c>
      <c r="BA45" s="56">
        <f>RAB!BA16</f>
        <v>228.85718438283814</v>
      </c>
      <c r="BB45" s="56">
        <f>RAB!BB16</f>
        <v>220.57370688489243</v>
      </c>
      <c r="BC45" s="56">
        <f>RAB!BC16</f>
        <v>212.17754518545507</v>
      </c>
      <c r="BD45" s="56">
        <f>RAB!BD16</f>
        <v>203.67078622914556</v>
      </c>
      <c r="BE45" s="56">
        <f>RAB!BE16</f>
        <v>195.04146901993602</v>
      </c>
      <c r="BF45" s="56">
        <f>RAB!BF16</f>
        <v>186.30124306958271</v>
      </c>
      <c r="BG45" s="56">
        <f>RAB!BG16</f>
        <v>177.44596563727396</v>
      </c>
      <c r="BH45" s="56">
        <f>RAB!BH16</f>
        <v>168.48716164105738</v>
      </c>
      <c r="BI45" s="56">
        <f>RAB!BI16</f>
        <v>159.40654695419255</v>
      </c>
      <c r="BJ45" s="56">
        <f>RAB!BJ16</f>
        <v>151.66091707957844</v>
      </c>
      <c r="BK45" s="56">
        <f>RAB!BK16</f>
        <v>145.14611492019631</v>
      </c>
      <c r="BL45" s="56">
        <f>RAB!BL16</f>
        <v>139.64823906710669</v>
      </c>
      <c r="BM45" s="56">
        <f>RAB!BM16</f>
        <v>135.02631362750961</v>
      </c>
      <c r="BN45" s="56">
        <f>RAB!BN16</f>
        <v>131.05106666167077</v>
      </c>
      <c r="BO45" s="56">
        <f>RAB!BO16</f>
        <v>127.38209193896262</v>
      </c>
      <c r="BP45" s="56">
        <f>RAB!BP16</f>
        <v>124.03300132205226</v>
      </c>
      <c r="BQ45" s="56">
        <f>RAB!BQ16</f>
        <v>120.97503130793726</v>
      </c>
      <c r="BR45" s="56">
        <f>RAB!BR16</f>
        <v>118.20869791514167</v>
      </c>
      <c r="BS45" s="56">
        <f>RAB!BS16</f>
        <v>115.71894294861166</v>
      </c>
      <c r="BT45" s="56">
        <f>RAB!BT16</f>
        <v>113.4994920697513</v>
      </c>
      <c r="BU45" s="56">
        <f>RAB!BU16</f>
        <v>111.52289000949871</v>
      </c>
      <c r="BV45" s="56">
        <f>RAB!BV16</f>
        <v>109.78040170351268</v>
      </c>
      <c r="BW45" s="56">
        <f>RAB!BW16</f>
        <v>108.25665747246778</v>
      </c>
      <c r="BX45" s="56">
        <f>RAB!BX16</f>
        <v>106.94223698662537</v>
      </c>
      <c r="BY45" s="56">
        <f>RAB!BY16</f>
        <v>105.79277138097797</v>
      </c>
      <c r="BZ45" s="56">
        <f>RAB!BZ16</f>
        <v>104.80214205906543</v>
      </c>
      <c r="CA45" s="56">
        <f>RAB!CA16</f>
        <v>103.94077565877927</v>
      </c>
      <c r="CB45" s="56">
        <f>RAB!CB16</f>
        <v>103.20931279235218</v>
      </c>
      <c r="CC45" s="56">
        <f>RAB!CC16</f>
        <v>102.57624889519202</v>
      </c>
      <c r="CD45" s="56">
        <f>RAB!CD16</f>
        <v>102.02540442886732</v>
      </c>
      <c r="CE45" s="56">
        <f>RAB!CE16</f>
        <v>101.54327861968203</v>
      </c>
      <c r="CF45" s="56">
        <f>RAB!CF16</f>
        <v>101.11764777945345</v>
      </c>
      <c r="CG45" s="56">
        <f>RAB!CG16</f>
        <v>100.7128957512049</v>
      </c>
      <c r="CH45" s="56">
        <f>RAB!CH16</f>
        <v>100.32418102398961</v>
      </c>
    </row>
    <row r="46" spans="4:86" s="36" customFormat="1" outlineLevel="1" x14ac:dyDescent="0.2">
      <c r="F46" s="51" t="str">
        <f>GA!F9</f>
        <v>Meters &amp; SCADA</v>
      </c>
      <c r="J46" s="56">
        <f>RAB!J31</f>
        <v>121.05810138498173</v>
      </c>
      <c r="K46" s="56">
        <f>RAB!K31</f>
        <v>124.75229124648355</v>
      </c>
      <c r="L46" s="56">
        <f>RAB!L31</f>
        <v>127.49314777465204</v>
      </c>
      <c r="M46" s="56">
        <f>RAB!M31</f>
        <v>127.57400430282055</v>
      </c>
      <c r="N46" s="56">
        <f>RAB!N31</f>
        <v>123.70152749765573</v>
      </c>
      <c r="O46" s="56">
        <f>RAB!O31</f>
        <v>117.47571735915756</v>
      </c>
      <c r="P46" s="56">
        <f>RAB!P31</f>
        <v>109.15037820102461</v>
      </c>
      <c r="Q46" s="56">
        <f>RAB!Q31</f>
        <v>100.26017479329755</v>
      </c>
      <c r="R46" s="56">
        <f>RAB!R31</f>
        <v>90.49083318980216</v>
      </c>
      <c r="S46" s="56">
        <f>RAB!S31</f>
        <v>79.879949783505793</v>
      </c>
      <c r="T46" s="56">
        <f>RAB!T31</f>
        <v>68.426704573883555</v>
      </c>
      <c r="U46" s="56">
        <f>RAB!U31</f>
        <v>68.249481522585768</v>
      </c>
      <c r="V46" s="56">
        <f>RAB!V31</f>
        <v>67.278544072087314</v>
      </c>
      <c r="W46" s="56">
        <f>RAB!W31</f>
        <v>65.531968934337868</v>
      </c>
      <c r="X46" s="56">
        <f>RAB!X31</f>
        <v>63.027071415289974</v>
      </c>
      <c r="Y46" s="56">
        <f>RAB!Y31</f>
        <v>59.755555891901352</v>
      </c>
      <c r="Z46" s="56">
        <f>RAB!Z31</f>
        <v>55.603222088799882</v>
      </c>
      <c r="AA46" s="56">
        <f>RAB!AA31</f>
        <v>51.639438098821699</v>
      </c>
      <c r="AB46" s="56">
        <f>RAB!AB31</f>
        <v>48.040743968922591</v>
      </c>
      <c r="AC46" s="56">
        <f>RAB!AC31</f>
        <v>44.759111918415165</v>
      </c>
      <c r="AD46" s="56">
        <f>RAB!AD31</f>
        <v>41.607427254723135</v>
      </c>
      <c r="AE46" s="56">
        <f>RAB!AE31</f>
        <v>38.494746586411054</v>
      </c>
      <c r="AF46" s="56">
        <f>RAB!AF31</f>
        <v>35.342635228865795</v>
      </c>
      <c r="AG46" s="56">
        <f>RAB!AG31</f>
        <v>32.120716785127954</v>
      </c>
      <c r="AH46" s="56">
        <f>RAB!AH31</f>
        <v>28.864881165153754</v>
      </c>
      <c r="AI46" s="56">
        <f>RAB!AI31</f>
        <v>25.596170861955148</v>
      </c>
      <c r="AJ46" s="56">
        <f>RAB!AJ31</f>
        <v>22.339989148345889</v>
      </c>
      <c r="AK46" s="56">
        <f>RAB!AK31</f>
        <v>19.099970007494157</v>
      </c>
      <c r="AL46" s="56">
        <f>RAB!AL31</f>
        <v>16.185957387045338</v>
      </c>
      <c r="AM46" s="56">
        <f>RAB!AM31</f>
        <v>13.682906650208565</v>
      </c>
      <c r="AN46" s="56">
        <f>RAB!AN31</f>
        <v>11.503003217568592</v>
      </c>
      <c r="AO46" s="56">
        <f>RAB!AO31</f>
        <v>9.6747891898189806</v>
      </c>
      <c r="AP46" s="56">
        <f>RAB!AP31</f>
        <v>8.1679361403287611</v>
      </c>
      <c r="AQ46" s="56">
        <f>RAB!AQ31</f>
        <v>6.9448822854941046</v>
      </c>
      <c r="AR46" s="56">
        <f>RAB!AR31</f>
        <v>5.9760606046811819</v>
      </c>
      <c r="AS46" s="56">
        <f>RAB!AS31</f>
        <v>5.50362219014559</v>
      </c>
      <c r="AT46" s="56">
        <f>RAB!AT31</f>
        <v>5.2039588689023919</v>
      </c>
      <c r="AU46" s="56">
        <f>RAB!AU31</f>
        <v>5.041446981704123</v>
      </c>
      <c r="AV46" s="56">
        <f>RAB!AV31</f>
        <v>4.9936144274357837</v>
      </c>
      <c r="AW46" s="56">
        <f>RAB!AW31</f>
        <v>5.0262911401171833</v>
      </c>
      <c r="AX46" s="56">
        <f>RAB!AX31</f>
        <v>5.1152745504579977</v>
      </c>
      <c r="AY46" s="56">
        <f>RAB!AY31</f>
        <v>5.231897481275567</v>
      </c>
      <c r="AZ46" s="56">
        <f>RAB!AZ31</f>
        <v>5.3542069719074901</v>
      </c>
      <c r="BA46" s="56">
        <f>RAB!BA31</f>
        <v>5.4492096747327947</v>
      </c>
      <c r="BB46" s="56">
        <f>RAB!BB31</f>
        <v>5.5178400425661573</v>
      </c>
      <c r="BC46" s="56">
        <f>RAB!BC31</f>
        <v>5.5623130746719918</v>
      </c>
      <c r="BD46" s="56">
        <f>RAB!BD31</f>
        <v>5.5811405684195208</v>
      </c>
      <c r="BE46" s="56">
        <f>RAB!BE31</f>
        <v>5.5715191653647178</v>
      </c>
      <c r="BF46" s="56">
        <f>RAB!BF31</f>
        <v>5.5390209730321267</v>
      </c>
      <c r="BG46" s="56">
        <f>RAB!BG31</f>
        <v>5.4837152101487607</v>
      </c>
      <c r="BH46" s="56">
        <f>RAB!BH31</f>
        <v>5.4108278906041001</v>
      </c>
      <c r="BI46" s="56">
        <f>RAB!BI31</f>
        <v>5.3333029163495702</v>
      </c>
      <c r="BJ46" s="56">
        <f>RAB!BJ31</f>
        <v>5.2567470042732216</v>
      </c>
      <c r="BK46" s="56">
        <f>RAB!BK31</f>
        <v>5.184240387727133</v>
      </c>
      <c r="BL46" s="56">
        <f>RAB!BL31</f>
        <v>5.1183441596107828</v>
      </c>
      <c r="BM46" s="56">
        <f>RAB!BM31</f>
        <v>5.0528286344930038</v>
      </c>
      <c r="BN46" s="56">
        <f>RAB!BN31</f>
        <v>4.9898395929111983</v>
      </c>
      <c r="BO46" s="56">
        <f>RAB!BO31</f>
        <v>4.9270928168739383</v>
      </c>
      <c r="BP46" s="56">
        <f>RAB!BP31</f>
        <v>4.8693990079086253</v>
      </c>
      <c r="BQ46" s="56">
        <f>RAB!BQ31</f>
        <v>4.8108745742191568</v>
      </c>
      <c r="BR46" s="56">
        <f>RAB!BR31</f>
        <v>4.7556726394263107</v>
      </c>
      <c r="BS46" s="56">
        <f>RAB!BS31</f>
        <v>4.7029971881694381</v>
      </c>
      <c r="BT46" s="56">
        <f>RAB!BT31</f>
        <v>4.6552362665304869</v>
      </c>
      <c r="BU46" s="56">
        <f>RAB!BU31</f>
        <v>4.6070600325294579</v>
      </c>
      <c r="BV46" s="56">
        <f>RAB!BV31</f>
        <v>4.5599220794336235</v>
      </c>
      <c r="BW46" s="56">
        <f>RAB!BW31</f>
        <v>4.512991782518827</v>
      </c>
      <c r="BX46" s="56">
        <f>RAB!BX31</f>
        <v>4.4683110942319528</v>
      </c>
      <c r="BY46" s="56">
        <f>RAB!BY31</f>
        <v>4.418542829509625</v>
      </c>
      <c r="BZ46" s="56">
        <f>RAB!BZ31</f>
        <v>4.3700897206005438</v>
      </c>
      <c r="CA46" s="56">
        <f>RAB!CA31</f>
        <v>4.3187640345204246</v>
      </c>
      <c r="CB46" s="56">
        <f>RAB!CB31</f>
        <v>4.2701724881573178</v>
      </c>
      <c r="CC46" s="56">
        <f>RAB!CC31</f>
        <v>4.2188121927136919</v>
      </c>
      <c r="CD46" s="56">
        <f>RAB!CD31</f>
        <v>4.1648561950070793</v>
      </c>
      <c r="CE46" s="56">
        <f>RAB!CE31</f>
        <v>4.109377385306181</v>
      </c>
      <c r="CF46" s="56">
        <f>RAB!CF31</f>
        <v>4.0552483407820361</v>
      </c>
      <c r="CG46" s="56">
        <f>RAB!CG31</f>
        <v>3.9965162509115286</v>
      </c>
      <c r="CH46" s="56">
        <f>RAB!CH31</f>
        <v>3.9377495516775149</v>
      </c>
    </row>
    <row r="47" spans="4:86" s="36" customFormat="1" outlineLevel="1" x14ac:dyDescent="0.2">
      <c r="F47" s="51" t="str">
        <f>GA!F10</f>
        <v>IT &amp; Other</v>
      </c>
      <c r="J47" s="56">
        <f>RAB!J46</f>
        <v>10.796130372663795</v>
      </c>
      <c r="K47" s="56">
        <f>RAB!K46</f>
        <v>25.797097779497843</v>
      </c>
      <c r="L47" s="56">
        <f>RAB!L46</f>
        <v>39.658065186331896</v>
      </c>
      <c r="M47" s="56">
        <f>RAB!M46</f>
        <v>51.099032593165951</v>
      </c>
      <c r="N47" s="56">
        <f>RAB!N46</f>
        <v>48.2</v>
      </c>
      <c r="O47" s="56">
        <f>RAB!O46</f>
        <v>42.96</v>
      </c>
      <c r="P47" s="56">
        <f>RAB!P46</f>
        <v>43.185080940568447</v>
      </c>
      <c r="Q47" s="56">
        <f>RAB!Q46</f>
        <v>43.697145693023202</v>
      </c>
      <c r="R47" s="56">
        <f>RAB!R46</f>
        <v>44.162940210335847</v>
      </c>
      <c r="S47" s="56">
        <f>RAB!S46</f>
        <v>45.065115301912066</v>
      </c>
      <c r="T47" s="56">
        <f>RAB!T46</f>
        <v>44.56632177715754</v>
      </c>
      <c r="U47" s="56">
        <f>RAB!U46</f>
        <v>42.289210445477956</v>
      </c>
      <c r="V47" s="56">
        <f>RAB!V46</f>
        <v>39.849448304392688</v>
      </c>
      <c r="W47" s="56">
        <f>RAB!W46</f>
        <v>37.409686163307413</v>
      </c>
      <c r="X47" s="56">
        <f>RAB!X46</f>
        <v>34.969924022222145</v>
      </c>
      <c r="Y47" s="56">
        <f>RAB!Y46</f>
        <v>32.530161881136877</v>
      </c>
      <c r="Z47" s="56">
        <f>RAB!Z46</f>
        <v>30.090399740051609</v>
      </c>
      <c r="AA47" s="56">
        <f>RAB!AA46</f>
        <v>27.650637598966341</v>
      </c>
      <c r="AB47" s="56">
        <f>RAB!AB46</f>
        <v>25.210875457881073</v>
      </c>
      <c r="AC47" s="56">
        <f>RAB!AC46</f>
        <v>22.771113316795805</v>
      </c>
      <c r="AD47" s="56">
        <f>RAB!AD46</f>
        <v>20.331351175710537</v>
      </c>
      <c r="AE47" s="56">
        <f>RAB!AE46</f>
        <v>17.89158903462527</v>
      </c>
      <c r="AF47" s="56">
        <f>RAB!AF46</f>
        <v>15.451826893540002</v>
      </c>
      <c r="AG47" s="56">
        <f>RAB!AG46</f>
        <v>13.012064752454734</v>
      </c>
      <c r="AH47" s="56">
        <f>RAB!AH46</f>
        <v>10.572302611369466</v>
      </c>
      <c r="AI47" s="56">
        <f>RAB!AI46</f>
        <v>8.132540470284205</v>
      </c>
      <c r="AJ47" s="56">
        <f>RAB!AJ46</f>
        <v>5.6927783291989424</v>
      </c>
      <c r="AK47" s="56">
        <f>RAB!AK46</f>
        <v>3.2530161881136781</v>
      </c>
      <c r="AL47" s="56">
        <f>RAB!AL46</f>
        <v>1.6265080940568351</v>
      </c>
      <c r="AM47" s="56">
        <f>RAB!AM46</f>
        <v>0.65060323762272909</v>
      </c>
      <c r="AN47" s="56">
        <f>RAB!AN46</f>
        <v>0.16265080940567561</v>
      </c>
      <c r="AO47" s="56">
        <f>RAB!AO46</f>
        <v>-8.8817841970012523E-15</v>
      </c>
      <c r="AP47" s="56">
        <f>RAB!AP46</f>
        <v>-8.8817841970012523E-15</v>
      </c>
      <c r="AQ47" s="56">
        <f>RAB!AQ46</f>
        <v>-8.8817841970012523E-15</v>
      </c>
      <c r="AR47" s="56">
        <f>RAB!AR46</f>
        <v>-8.8817841970012523E-15</v>
      </c>
      <c r="AS47" s="56">
        <f>RAB!AS46</f>
        <v>-8.8817841970012523E-15</v>
      </c>
      <c r="AT47" s="56">
        <f>RAB!AT46</f>
        <v>-8.8817841970012523E-15</v>
      </c>
      <c r="AU47" s="56">
        <f>RAB!AU46</f>
        <v>-8.8817841970012523E-15</v>
      </c>
      <c r="AV47" s="56">
        <f>RAB!AV46</f>
        <v>-8.8817841970012523E-15</v>
      </c>
      <c r="AW47" s="56">
        <f>RAB!AW46</f>
        <v>-8.8817841970012523E-15</v>
      </c>
      <c r="AX47" s="56">
        <f>RAB!AX46</f>
        <v>-8.8817841970012523E-15</v>
      </c>
      <c r="AY47" s="56">
        <f>RAB!AY46</f>
        <v>-8.8817841970012523E-15</v>
      </c>
      <c r="AZ47" s="56">
        <f>RAB!AZ46</f>
        <v>-8.8817841970012523E-15</v>
      </c>
      <c r="BA47" s="56">
        <f>RAB!BA46</f>
        <v>-8.8817841970012523E-15</v>
      </c>
      <c r="BB47" s="56">
        <f>RAB!BB46</f>
        <v>-8.8817841970012523E-15</v>
      </c>
      <c r="BC47" s="56">
        <f>RAB!BC46</f>
        <v>-8.8817841970012523E-15</v>
      </c>
      <c r="BD47" s="56">
        <f>RAB!BD46</f>
        <v>-8.8817841970012523E-15</v>
      </c>
      <c r="BE47" s="56">
        <f>RAB!BE46</f>
        <v>-8.8817841970012523E-15</v>
      </c>
      <c r="BF47" s="56">
        <f>RAB!BF46</f>
        <v>-8.8817841970012523E-15</v>
      </c>
      <c r="BG47" s="56">
        <f>RAB!BG46</f>
        <v>-8.8817841970012523E-15</v>
      </c>
      <c r="BH47" s="56">
        <f>RAB!BH46</f>
        <v>-8.8817841970012523E-15</v>
      </c>
      <c r="BI47" s="56">
        <f>RAB!BI46</f>
        <v>-8.8817841970012523E-15</v>
      </c>
      <c r="BJ47" s="56">
        <f>RAB!BJ46</f>
        <v>-8.8817841970012523E-15</v>
      </c>
      <c r="BK47" s="56">
        <f>RAB!BK46</f>
        <v>-8.8817841970012523E-15</v>
      </c>
      <c r="BL47" s="56">
        <f>RAB!BL46</f>
        <v>-8.8817841970012523E-15</v>
      </c>
      <c r="BM47" s="56">
        <f>RAB!BM46</f>
        <v>-8.8817841970012523E-15</v>
      </c>
      <c r="BN47" s="56">
        <f>RAB!BN46</f>
        <v>-8.8817841970012523E-15</v>
      </c>
      <c r="BO47" s="56">
        <f>RAB!BO46</f>
        <v>-8.8817841970012523E-15</v>
      </c>
      <c r="BP47" s="56">
        <f>RAB!BP46</f>
        <v>-8.8817841970012523E-15</v>
      </c>
      <c r="BQ47" s="56">
        <f>RAB!BQ46</f>
        <v>-8.8817841970012523E-15</v>
      </c>
      <c r="BR47" s="56">
        <f>RAB!BR46</f>
        <v>-8.8817841970012523E-15</v>
      </c>
      <c r="BS47" s="56">
        <f>RAB!BS46</f>
        <v>-8.8817841970012523E-15</v>
      </c>
      <c r="BT47" s="56">
        <f>RAB!BT46</f>
        <v>-8.8817841970012523E-15</v>
      </c>
      <c r="BU47" s="56">
        <f>RAB!BU46</f>
        <v>-8.8817841970012523E-15</v>
      </c>
      <c r="BV47" s="56">
        <f>RAB!BV46</f>
        <v>-8.8817841970012523E-15</v>
      </c>
      <c r="BW47" s="56">
        <f>RAB!BW46</f>
        <v>-8.8817841970012523E-15</v>
      </c>
      <c r="BX47" s="56">
        <f>RAB!BX46</f>
        <v>-8.8817841970012523E-15</v>
      </c>
      <c r="BY47" s="56">
        <f>RAB!BY46</f>
        <v>-8.8817841970012523E-15</v>
      </c>
      <c r="BZ47" s="56">
        <f>RAB!BZ46</f>
        <v>-8.8817841970012523E-15</v>
      </c>
      <c r="CA47" s="56">
        <f>RAB!CA46</f>
        <v>-8.8817841970012523E-15</v>
      </c>
      <c r="CB47" s="56">
        <f>RAB!CB46</f>
        <v>-8.8817841970012523E-15</v>
      </c>
      <c r="CC47" s="56">
        <f>RAB!CC46</f>
        <v>-8.8817841970012523E-15</v>
      </c>
      <c r="CD47" s="56">
        <f>RAB!CD46</f>
        <v>-8.8817841970012523E-15</v>
      </c>
      <c r="CE47" s="56">
        <f>RAB!CE46</f>
        <v>-8.8817841970012523E-15</v>
      </c>
      <c r="CF47" s="56">
        <f>RAB!CF46</f>
        <v>-8.8817841970012523E-15</v>
      </c>
      <c r="CG47" s="56">
        <f>RAB!CG46</f>
        <v>-8.8817841970012523E-15</v>
      </c>
      <c r="CH47" s="56">
        <f>RAB!CH46</f>
        <v>-8.8817841970012523E-15</v>
      </c>
    </row>
    <row r="48" spans="4:86" s="36" customFormat="1" outlineLevel="1" x14ac:dyDescent="0.2">
      <c r="F48" s="217" t="str">
        <f t="shared" ref="F48" si="39">"Total "&amp;E44</f>
        <v>Total Opening RAB</v>
      </c>
      <c r="G48" s="217"/>
      <c r="H48" s="217"/>
      <c r="I48" s="217"/>
      <c r="J48" s="93">
        <f t="shared" ref="J48:AO48" si="40">SUM(J45:J47)</f>
        <v>1862.21085555431</v>
      </c>
      <c r="K48" s="93">
        <f t="shared" si="40"/>
        <v>1900.5709636166862</v>
      </c>
      <c r="L48" s="93">
        <f t="shared" si="40"/>
        <v>1929.6957383457293</v>
      </c>
      <c r="M48" s="93">
        <f t="shared" si="40"/>
        <v>1941.3125130747724</v>
      </c>
      <c r="N48" s="93">
        <f t="shared" si="40"/>
        <v>1927.3299544704819</v>
      </c>
      <c r="O48" s="93">
        <f t="shared" si="40"/>
        <v>1895.8710951260241</v>
      </c>
      <c r="P48" s="93">
        <f t="shared" si="40"/>
        <v>1850.3042713863874</v>
      </c>
      <c r="Q48" s="93">
        <f t="shared" si="40"/>
        <v>1804.0029523159892</v>
      </c>
      <c r="R48" s="93">
        <f t="shared" si="40"/>
        <v>1755.6953120246606</v>
      </c>
      <c r="S48" s="93">
        <f t="shared" si="40"/>
        <v>1705.9617276839228</v>
      </c>
      <c r="T48" s="93">
        <f t="shared" si="40"/>
        <v>1652.9110912812296</v>
      </c>
      <c r="U48" s="93">
        <f t="shared" si="40"/>
        <v>1608.2686276913787</v>
      </c>
      <c r="V48" s="93">
        <f t="shared" si="40"/>
        <v>1561.6335758179662</v>
      </c>
      <c r="W48" s="93">
        <f t="shared" si="40"/>
        <v>1513.1877980304628</v>
      </c>
      <c r="X48" s="93">
        <f t="shared" si="40"/>
        <v>1462.9468788276374</v>
      </c>
      <c r="Y48" s="93">
        <f t="shared" si="40"/>
        <v>1410.8232321956466</v>
      </c>
      <c r="Z48" s="93">
        <f t="shared" si="40"/>
        <v>1356.301292731526</v>
      </c>
      <c r="AA48" s="93">
        <f t="shared" si="40"/>
        <v>1300.4202903553623</v>
      </c>
      <c r="AB48" s="93">
        <f t="shared" si="40"/>
        <v>1243.7855990155035</v>
      </c>
      <c r="AC48" s="93">
        <f t="shared" si="40"/>
        <v>1186.4631453825355</v>
      </c>
      <c r="AD48" s="93">
        <f t="shared" si="40"/>
        <v>1128.2470146186179</v>
      </c>
      <c r="AE48" s="93">
        <f t="shared" si="40"/>
        <v>1069.0343781378788</v>
      </c>
      <c r="AF48" s="93">
        <f t="shared" si="40"/>
        <v>1008.7417064183896</v>
      </c>
      <c r="AG48" s="93">
        <f t="shared" si="40"/>
        <v>947.18912411758015</v>
      </c>
      <c r="AH48" s="93">
        <f t="shared" si="40"/>
        <v>884.51709992010638</v>
      </c>
      <c r="AI48" s="93">
        <f t="shared" si="40"/>
        <v>820.80752270195342</v>
      </c>
      <c r="AJ48" s="93">
        <f t="shared" si="40"/>
        <v>756.16604758902599</v>
      </c>
      <c r="AK48" s="93">
        <f t="shared" si="40"/>
        <v>690.61613246890067</v>
      </c>
      <c r="AL48" s="93">
        <f t="shared" si="40"/>
        <v>625.89624713936212</v>
      </c>
      <c r="AM48" s="93">
        <f t="shared" si="40"/>
        <v>562.24018042577143</v>
      </c>
      <c r="AN48" s="93">
        <f t="shared" si="40"/>
        <v>499.20599755758121</v>
      </c>
      <c r="AO48" s="93">
        <f t="shared" si="40"/>
        <v>436.81455325117946</v>
      </c>
      <c r="AP48" s="93">
        <f t="shared" ref="AP48:BU48" si="41">SUM(AP45:AP47)</f>
        <v>374.88616864892515</v>
      </c>
      <c r="AQ48" s="93">
        <f t="shared" si="41"/>
        <v>313.21651956542411</v>
      </c>
      <c r="AR48" s="93">
        <f t="shared" si="41"/>
        <v>304.20392404775629</v>
      </c>
      <c r="AS48" s="93">
        <f t="shared" si="41"/>
        <v>296.4567461223744</v>
      </c>
      <c r="AT48" s="93">
        <f t="shared" si="41"/>
        <v>288.79507620535259</v>
      </c>
      <c r="AU48" s="93">
        <f t="shared" si="41"/>
        <v>281.1536373347908</v>
      </c>
      <c r="AV48" s="93">
        <f t="shared" si="41"/>
        <v>273.51983146098257</v>
      </c>
      <c r="AW48" s="93">
        <f t="shared" si="41"/>
        <v>265.8458143584262</v>
      </c>
      <c r="AX48" s="93">
        <f t="shared" si="41"/>
        <v>258.11735095452133</v>
      </c>
      <c r="AY48" s="93">
        <f t="shared" si="41"/>
        <v>250.29998046463419</v>
      </c>
      <c r="AZ48" s="93">
        <f t="shared" si="41"/>
        <v>242.38165512793807</v>
      </c>
      <c r="BA48" s="93">
        <f t="shared" si="41"/>
        <v>234.30639405757094</v>
      </c>
      <c r="BB48" s="93">
        <f t="shared" si="41"/>
        <v>226.09154692745858</v>
      </c>
      <c r="BC48" s="93">
        <f t="shared" si="41"/>
        <v>217.73985826012708</v>
      </c>
      <c r="BD48" s="93">
        <f t="shared" si="41"/>
        <v>209.25192679756509</v>
      </c>
      <c r="BE48" s="93">
        <f t="shared" si="41"/>
        <v>200.61298818530074</v>
      </c>
      <c r="BF48" s="93">
        <f t="shared" si="41"/>
        <v>191.84026404261485</v>
      </c>
      <c r="BG48" s="93">
        <f t="shared" si="41"/>
        <v>182.92968084742273</v>
      </c>
      <c r="BH48" s="93">
        <f t="shared" si="41"/>
        <v>173.89798953166149</v>
      </c>
      <c r="BI48" s="93">
        <f t="shared" si="41"/>
        <v>164.73984987054212</v>
      </c>
      <c r="BJ48" s="93">
        <f t="shared" si="41"/>
        <v>156.91766408385166</v>
      </c>
      <c r="BK48" s="93">
        <f t="shared" si="41"/>
        <v>150.33035530792344</v>
      </c>
      <c r="BL48" s="93">
        <f t="shared" si="41"/>
        <v>144.76658322671747</v>
      </c>
      <c r="BM48" s="93">
        <f t="shared" si="41"/>
        <v>140.07914226200262</v>
      </c>
      <c r="BN48" s="93">
        <f t="shared" si="41"/>
        <v>136.04090625458198</v>
      </c>
      <c r="BO48" s="93">
        <f t="shared" si="41"/>
        <v>132.30918475583655</v>
      </c>
      <c r="BP48" s="93">
        <f t="shared" si="41"/>
        <v>128.90240032996087</v>
      </c>
      <c r="BQ48" s="93">
        <f t="shared" si="41"/>
        <v>125.7859058821564</v>
      </c>
      <c r="BR48" s="93">
        <f t="shared" si="41"/>
        <v>122.96437055456796</v>
      </c>
      <c r="BS48" s="93">
        <f t="shared" si="41"/>
        <v>120.42194013678107</v>
      </c>
      <c r="BT48" s="93">
        <f t="shared" si="41"/>
        <v>118.15472833628176</v>
      </c>
      <c r="BU48" s="93">
        <f t="shared" si="41"/>
        <v>116.12995004202816</v>
      </c>
      <c r="BV48" s="93">
        <f t="shared" ref="BV48:CH48" si="42">SUM(BV45:BV47)</f>
        <v>114.34032378294629</v>
      </c>
      <c r="BW48" s="93">
        <f t="shared" si="42"/>
        <v>112.76964925498659</v>
      </c>
      <c r="BX48" s="93">
        <f t="shared" si="42"/>
        <v>111.41054808085731</v>
      </c>
      <c r="BY48" s="93">
        <f t="shared" si="42"/>
        <v>110.21131421048757</v>
      </c>
      <c r="BZ48" s="93">
        <f t="shared" si="42"/>
        <v>109.17223177966596</v>
      </c>
      <c r="CA48" s="93">
        <f t="shared" si="42"/>
        <v>108.25953969329969</v>
      </c>
      <c r="CB48" s="93">
        <f t="shared" si="42"/>
        <v>107.47948528050948</v>
      </c>
      <c r="CC48" s="93">
        <f t="shared" si="42"/>
        <v>106.79506108790569</v>
      </c>
      <c r="CD48" s="93">
        <f t="shared" si="42"/>
        <v>106.19026062387438</v>
      </c>
      <c r="CE48" s="93">
        <f t="shared" si="42"/>
        <v>105.65265600498819</v>
      </c>
      <c r="CF48" s="93">
        <f t="shared" si="42"/>
        <v>105.17289612023548</v>
      </c>
      <c r="CG48" s="93">
        <f t="shared" si="42"/>
        <v>104.70941200211641</v>
      </c>
      <c r="CH48" s="93">
        <f t="shared" si="42"/>
        <v>104.26193057566711</v>
      </c>
    </row>
    <row r="49" spans="5:86" ht="5.85" customHeight="1" outlineLevel="1" x14ac:dyDescent="0.2"/>
    <row r="50" spans="5:86" outlineLevel="1" x14ac:dyDescent="0.2">
      <c r="E50" s="42" t="s">
        <v>134</v>
      </c>
    </row>
    <row r="51" spans="5:86" outlineLevel="1" x14ac:dyDescent="0.2">
      <c r="F51" s="50" t="str">
        <f>GA!F8</f>
        <v>Mains &amp; Services</v>
      </c>
      <c r="J51" s="45">
        <f>RAB!J17</f>
        <v>72.099999999999994</v>
      </c>
      <c r="K51" s="45">
        <f>RAB!K17</f>
        <v>66.400000000000006</v>
      </c>
      <c r="L51" s="45">
        <f>RAB!L17</f>
        <v>55.3</v>
      </c>
      <c r="M51" s="45">
        <f>RAB!M17</f>
        <v>49.1</v>
      </c>
      <c r="N51" s="45">
        <f>RAB!N17</f>
        <v>37.299999999999997</v>
      </c>
      <c r="O51" s="45">
        <f>RAB!O17</f>
        <v>20.572483683887459</v>
      </c>
      <c r="P51" s="45">
        <f>RAB!P17</f>
        <v>20.527318464511495</v>
      </c>
      <c r="Q51" s="45">
        <f>RAB!Q17</f>
        <v>19.85695204378165</v>
      </c>
      <c r="R51" s="45">
        <f>RAB!R17</f>
        <v>19.233308263785563</v>
      </c>
      <c r="S51" s="45">
        <f>RAB!S17</f>
        <v>18.544252786762211</v>
      </c>
      <c r="T51" s="45">
        <f>RAB!T17</f>
        <v>17.82560630394082</v>
      </c>
      <c r="U51" s="45">
        <f>RAB!U17</f>
        <v>17.145895355064223</v>
      </c>
      <c r="V51" s="45">
        <f>RAB!V17</f>
        <v>16.453725035325295</v>
      </c>
      <c r="W51" s="45">
        <f>RAB!W17</f>
        <v>15.745980502008443</v>
      </c>
      <c r="X51" s="45">
        <f>RAB!X17</f>
        <v>14.944790687224078</v>
      </c>
      <c r="Y51" s="45">
        <f>RAB!Y17</f>
        <v>13.726211948551489</v>
      </c>
      <c r="Z51" s="45">
        <f>RAB!Z17</f>
        <v>12.453123462356185</v>
      </c>
      <c r="AA51" s="45">
        <f>RAB!AA17</f>
        <v>11.583407107828979</v>
      </c>
      <c r="AB51" s="45">
        <f>RAB!AB17</f>
        <v>10.810250877484869</v>
      </c>
      <c r="AC51" s="45">
        <f>RAB!AC17</f>
        <v>10.002831377269338</v>
      </c>
      <c r="AD51" s="45">
        <f>RAB!AD17</f>
        <v>9.1673782926135541</v>
      </c>
      <c r="AE51" s="45">
        <f>RAB!AE17</f>
        <v>8.3101213089486841</v>
      </c>
      <c r="AF51" s="45">
        <f>RAB!AF17</f>
        <v>7.2862202400000813</v>
      </c>
      <c r="AG51" s="45">
        <f>RAB!AG17</f>
        <v>6.346419924372241</v>
      </c>
      <c r="AH51" s="45">
        <f>RAB!AH17</f>
        <v>5.4486699854047842</v>
      </c>
      <c r="AI51" s="45">
        <f>RAB!AI17</f>
        <v>4.6132169007489994</v>
      </c>
      <c r="AJ51" s="45">
        <f>RAB!AJ17</f>
        <v>3.7808786588087986</v>
      </c>
      <c r="AK51" s="45">
        <f>RAB!AK17</f>
        <v>3.5472654551400153</v>
      </c>
      <c r="AL51" s="45">
        <f>RAB!AL17</f>
        <v>3.6204642589562335</v>
      </c>
      <c r="AM51" s="45">
        <f>RAB!AM17</f>
        <v>3.5036576571218423</v>
      </c>
      <c r="AN51" s="45">
        <f>RAB!AN17</f>
        <v>3.5394783483510555</v>
      </c>
      <c r="AO51" s="45">
        <f>RAB!AO17</f>
        <v>3.5893158318003966</v>
      </c>
      <c r="AP51" s="45">
        <f>RAB!AP17</f>
        <v>3.6360384725341528</v>
      </c>
      <c r="AQ51" s="45">
        <f>RAB!AQ17</f>
        <v>3.6765314278367422</v>
      </c>
      <c r="AR51" s="45">
        <f>RAB!AR17</f>
        <v>4.5190963824021546</v>
      </c>
      <c r="AS51" s="45">
        <f>RAB!AS17</f>
        <v>4.5222112251177382</v>
      </c>
      <c r="AT51" s="45">
        <f>RAB!AT17</f>
        <v>4.4957350620352763</v>
      </c>
      <c r="AU51" s="45">
        <f>RAB!AU17</f>
        <v>4.4786034270995652</v>
      </c>
      <c r="AV51" s="45">
        <f>RAB!AV17</f>
        <v>4.4474549999437274</v>
      </c>
      <c r="AW51" s="45">
        <f>RAB!AW17</f>
        <v>4.4256511009346413</v>
      </c>
      <c r="AX51" s="45">
        <f>RAB!AX17</f>
        <v>4.3976175164943871</v>
      </c>
      <c r="AY51" s="45">
        <f>RAB!AY17</f>
        <v>4.3789284602008847</v>
      </c>
      <c r="AZ51" s="45">
        <f>RAB!AZ17</f>
        <v>4.3368780835405039</v>
      </c>
      <c r="BA51" s="45">
        <f>RAB!BA17</f>
        <v>4.310401920458041</v>
      </c>
      <c r="BB51" s="45">
        <f>RAB!BB17</f>
        <v>4.28392575737558</v>
      </c>
      <c r="BC51" s="45">
        <f>RAB!BC17</f>
        <v>4.2590070156509094</v>
      </c>
      <c r="BD51" s="45">
        <f>RAB!BD17</f>
        <v>4.2216289030639036</v>
      </c>
      <c r="BE51" s="45">
        <f>RAB!BE17</f>
        <v>4.1951527399814408</v>
      </c>
      <c r="BF51" s="45">
        <f>RAB!BF17</f>
        <v>4.164004312825603</v>
      </c>
      <c r="BG51" s="45">
        <f>RAB!BG17</f>
        <v>4.1437578351743092</v>
      </c>
      <c r="BH51" s="45">
        <f>RAB!BH17</f>
        <v>4.104822301229512</v>
      </c>
      <c r="BI51" s="45">
        <f>RAB!BI17</f>
        <v>4.0799035595048414</v>
      </c>
      <c r="BJ51" s="45">
        <f>RAB!BJ17</f>
        <v>4.0643293459269225</v>
      </c>
      <c r="BK51" s="45">
        <f>RAB!BK17</f>
        <v>4.0565422391379631</v>
      </c>
      <c r="BL51" s="45">
        <f>RAB!BL17</f>
        <v>4.0316234974132925</v>
      </c>
      <c r="BM51" s="45">
        <f>RAB!BM17</f>
        <v>4.01293444111979</v>
      </c>
      <c r="BN51" s="45">
        <f>RAB!BN17</f>
        <v>3.9880156993951199</v>
      </c>
      <c r="BO51" s="45">
        <f>RAB!BO17</f>
        <v>3.9771137498905769</v>
      </c>
      <c r="BP51" s="45">
        <f>RAB!BP17</f>
        <v>3.9506375868081145</v>
      </c>
      <c r="BQ51" s="45">
        <f>RAB!BQ17</f>
        <v>3.9366207945879879</v>
      </c>
      <c r="BR51" s="45">
        <f>RAB!BR17</f>
        <v>3.921046581010069</v>
      </c>
      <c r="BS51" s="45">
        <f>RAB!BS17</f>
        <v>3.9132594742211095</v>
      </c>
      <c r="BT51" s="45">
        <f>RAB!BT17</f>
        <v>3.891455575212023</v>
      </c>
      <c r="BU51" s="45">
        <f>RAB!BU17</f>
        <v>3.8743239402763119</v>
      </c>
      <c r="BV51" s="45">
        <f>RAB!BV17</f>
        <v>3.855634883982809</v>
      </c>
      <c r="BW51" s="45">
        <f>RAB!BW17</f>
        <v>3.8431755131204746</v>
      </c>
      <c r="BX51" s="45">
        <f>RAB!BX17</f>
        <v>3.8104696646068446</v>
      </c>
      <c r="BY51" s="45">
        <f>RAB!BY17</f>
        <v>3.7964528723867179</v>
      </c>
      <c r="BZ51" s="45">
        <f>RAB!BZ17</f>
        <v>3.7699767093042555</v>
      </c>
      <c r="CA51" s="45">
        <f>RAB!CA17</f>
        <v>3.7590747597997121</v>
      </c>
      <c r="CB51" s="45">
        <f>RAB!CB17</f>
        <v>3.7325985967172497</v>
      </c>
      <c r="CC51" s="45">
        <f>RAB!CC17</f>
        <v>3.7061224336347878</v>
      </c>
      <c r="CD51" s="45">
        <f>RAB!CD17</f>
        <v>3.6827611132679099</v>
      </c>
      <c r="CE51" s="45">
        <f>RAB!CE17</f>
        <v>3.6671868996899906</v>
      </c>
      <c r="CF51" s="45">
        <f>RAB!CF17</f>
        <v>3.634481051176361</v>
      </c>
      <c r="CG51" s="45">
        <f>RAB!CG17</f>
        <v>3.6142345735250667</v>
      </c>
      <c r="CH51" s="45">
        <f>RAB!CH17</f>
        <v>3.5846435677270208</v>
      </c>
    </row>
    <row r="52" spans="5:86" outlineLevel="1" x14ac:dyDescent="0.2">
      <c r="F52" s="50" t="str">
        <f>GA!F9</f>
        <v>Meters &amp; SCADA</v>
      </c>
      <c r="J52" s="45">
        <f>RAB!J32</f>
        <v>15.8</v>
      </c>
      <c r="K52" s="45">
        <f>RAB!K32</f>
        <v>15.9</v>
      </c>
      <c r="L52" s="45">
        <f>RAB!L32</f>
        <v>14.3</v>
      </c>
      <c r="M52" s="45">
        <f>RAB!M32</f>
        <v>11.3</v>
      </c>
      <c r="N52" s="45">
        <f>RAB!N32</f>
        <v>9.6999999999999993</v>
      </c>
      <c r="O52" s="45">
        <f>RAB!O32</f>
        <v>8.2471376470318969</v>
      </c>
      <c r="P52" s="45">
        <f>RAB!P32</f>
        <v>8.2320825739065757</v>
      </c>
      <c r="Q52" s="45">
        <f>RAB!Q32</f>
        <v>7.9017498830653539</v>
      </c>
      <c r="R52" s="45">
        <f>RAB!R32</f>
        <v>7.58699140580205</v>
      </c>
      <c r="S52" s="45">
        <f>RAB!S32</f>
        <v>7.2504290295296601</v>
      </c>
      <c r="T52" s="45">
        <f>RAB!T32</f>
        <v>6.9040029846579216</v>
      </c>
      <c r="U52" s="45">
        <f>RAB!U32</f>
        <v>6.5705554511011153</v>
      </c>
      <c r="V52" s="45">
        <f>RAB!V32</f>
        <v>6.2329547939235317</v>
      </c>
      <c r="W52" s="45">
        <f>RAB!W32</f>
        <v>5.8901627322199728</v>
      </c>
      <c r="X52" s="45">
        <f>RAB!X32</f>
        <v>5.5162222433605788</v>
      </c>
      <c r="Y52" s="45">
        <f>RAB!Y32</f>
        <v>5.0031521132051084</v>
      </c>
      <c r="Z52" s="45">
        <f>RAB!Z32</f>
        <v>4.4719120672087325</v>
      </c>
      <c r="AA52" s="45">
        <f>RAB!AA32</f>
        <v>4.0751293984350569</v>
      </c>
      <c r="AB52" s="45">
        <f>RAB!AB32</f>
        <v>3.7105334377224133</v>
      </c>
      <c r="AC52" s="45">
        <f>RAB!AC32</f>
        <v>3.3345163870526284</v>
      </c>
      <c r="AD52" s="45">
        <f>RAB!AD32</f>
        <v>2.9491548082360937</v>
      </c>
      <c r="AE52" s="45">
        <f>RAB!AE32</f>
        <v>2.5565252630831958</v>
      </c>
      <c r="AF52" s="45">
        <f>RAB!AF32</f>
        <v>2.1083476895023874</v>
      </c>
      <c r="AG52" s="45">
        <f>RAB!AG32</f>
        <v>1.6882037003618333</v>
      </c>
      <c r="AH52" s="45">
        <f>RAB!AH32</f>
        <v>1.2820765034414081</v>
      </c>
      <c r="AI52" s="45">
        <f>RAB!AI32</f>
        <v>0.89671492462487246</v>
      </c>
      <c r="AJ52" s="45">
        <f>RAB!AJ32</f>
        <v>0.51239162671353167</v>
      </c>
      <c r="AK52" s="45">
        <f>RAB!AK32</f>
        <v>0.4345205588239372</v>
      </c>
      <c r="AL52" s="45">
        <f>RAB!AL32</f>
        <v>0.45892016009601017</v>
      </c>
      <c r="AM52" s="45">
        <f>RAB!AM32</f>
        <v>0.41998462615121296</v>
      </c>
      <c r="AN52" s="45">
        <f>RAB!AN32</f>
        <v>0.4319248565609507</v>
      </c>
      <c r="AO52" s="45">
        <f>RAB!AO32</f>
        <v>0.44853735104406423</v>
      </c>
      <c r="AP52" s="45">
        <f>RAB!AP32</f>
        <v>0.46411156462198311</v>
      </c>
      <c r="AQ52" s="45">
        <f>RAB!AQ32</f>
        <v>0.47760921638951281</v>
      </c>
      <c r="AR52" s="45">
        <f>RAB!AR32</f>
        <v>0.75846420124465019</v>
      </c>
      <c r="AS52" s="45">
        <f>RAB!AS32</f>
        <v>0.75950248214984495</v>
      </c>
      <c r="AT52" s="45">
        <f>RAB!AT32</f>
        <v>0.75067709445569086</v>
      </c>
      <c r="AU52" s="45">
        <f>RAB!AU32</f>
        <v>0.7449665494771206</v>
      </c>
      <c r="AV52" s="45">
        <f>RAB!AV32</f>
        <v>0.73458374042517471</v>
      </c>
      <c r="AW52" s="45">
        <f>RAB!AW32</f>
        <v>0.72731577408881254</v>
      </c>
      <c r="AX52" s="45">
        <f>RAB!AX32</f>
        <v>0.71797124594206119</v>
      </c>
      <c r="AY52" s="45">
        <f>RAB!AY32</f>
        <v>0.71174156051089366</v>
      </c>
      <c r="AZ52" s="45">
        <f>RAB!AZ32</f>
        <v>0.69772476829076657</v>
      </c>
      <c r="BA52" s="45">
        <f>RAB!BA32</f>
        <v>0.68889938059661249</v>
      </c>
      <c r="BB52" s="45">
        <f>RAB!BB32</f>
        <v>0.68007399290245862</v>
      </c>
      <c r="BC52" s="45">
        <f>RAB!BC32</f>
        <v>0.67176774566090169</v>
      </c>
      <c r="BD52" s="45">
        <f>RAB!BD32</f>
        <v>0.65930837479856663</v>
      </c>
      <c r="BE52" s="45">
        <f>RAB!BE32</f>
        <v>0.65048298710441255</v>
      </c>
      <c r="BF52" s="45">
        <f>RAB!BF32</f>
        <v>0.64010017805246666</v>
      </c>
      <c r="BG52" s="45">
        <f>RAB!BG32</f>
        <v>0.63335135216870186</v>
      </c>
      <c r="BH52" s="45">
        <f>RAB!BH32</f>
        <v>0.62037284085376942</v>
      </c>
      <c r="BI52" s="45">
        <f>RAB!BI32</f>
        <v>0.61206659361221261</v>
      </c>
      <c r="BJ52" s="45">
        <f>RAB!BJ32</f>
        <v>0.60687518908623961</v>
      </c>
      <c r="BK52" s="45">
        <f>RAB!BK32</f>
        <v>0.60427948682325316</v>
      </c>
      <c r="BL52" s="45">
        <f>RAB!BL32</f>
        <v>0.59597323958169646</v>
      </c>
      <c r="BM52" s="45">
        <f>RAB!BM32</f>
        <v>0.58974355415052893</v>
      </c>
      <c r="BN52" s="45">
        <f>RAB!BN32</f>
        <v>0.58143730690897222</v>
      </c>
      <c r="BO52" s="45">
        <f>RAB!BO32</f>
        <v>0.57780332374079113</v>
      </c>
      <c r="BP52" s="45">
        <f>RAB!BP32</f>
        <v>0.56897793604663705</v>
      </c>
      <c r="BQ52" s="45">
        <f>RAB!BQ32</f>
        <v>0.56430567197326142</v>
      </c>
      <c r="BR52" s="45">
        <f>RAB!BR32</f>
        <v>0.55911426744728854</v>
      </c>
      <c r="BS52" s="45">
        <f>RAB!BS32</f>
        <v>0.55651856518430198</v>
      </c>
      <c r="BT52" s="45">
        <f>RAB!BT32</f>
        <v>0.54925059884793981</v>
      </c>
      <c r="BU52" s="45">
        <f>RAB!BU32</f>
        <v>0.54354005386936943</v>
      </c>
      <c r="BV52" s="45">
        <f>RAB!BV32</f>
        <v>0.5373103684382019</v>
      </c>
      <c r="BW52" s="45">
        <f>RAB!BW32</f>
        <v>0.53315724481742355</v>
      </c>
      <c r="BX52" s="45">
        <f>RAB!BX32</f>
        <v>0.5222552953128804</v>
      </c>
      <c r="BY52" s="45">
        <f>RAB!BY32</f>
        <v>0.51758303123950467</v>
      </c>
      <c r="BZ52" s="45">
        <f>RAB!BZ32</f>
        <v>0.50875764354535069</v>
      </c>
      <c r="CA52" s="45">
        <f>RAB!CA32</f>
        <v>0.5051236603771696</v>
      </c>
      <c r="CB52" s="45">
        <f>RAB!CB32</f>
        <v>0.49629827268301552</v>
      </c>
      <c r="CC52" s="45">
        <f>RAB!CC32</f>
        <v>0.48747288498886149</v>
      </c>
      <c r="CD52" s="45">
        <f>RAB!CD32</f>
        <v>0.47968577819990205</v>
      </c>
      <c r="CE52" s="45">
        <f>RAB!CE32</f>
        <v>0.4744943736739291</v>
      </c>
      <c r="CF52" s="45">
        <f>RAB!CF32</f>
        <v>0.46359242416938584</v>
      </c>
      <c r="CG52" s="45">
        <f>RAB!CG32</f>
        <v>0.45684359828562099</v>
      </c>
      <c r="CH52" s="45">
        <f>RAB!CH32</f>
        <v>0.44697992968627231</v>
      </c>
    </row>
    <row r="53" spans="5:86" outlineLevel="1" x14ac:dyDescent="0.2">
      <c r="F53" s="50" t="str">
        <f>GA!F10</f>
        <v>IT &amp; Other</v>
      </c>
      <c r="J53" s="45">
        <f>RAB!J47</f>
        <v>17.7</v>
      </c>
      <c r="K53" s="45">
        <f>RAB!K47</f>
        <v>20.100000000000001</v>
      </c>
      <c r="L53" s="45">
        <f>RAB!L47</f>
        <v>21.7</v>
      </c>
      <c r="M53" s="45">
        <f>RAB!M47</f>
        <v>11.7</v>
      </c>
      <c r="N53" s="45">
        <f>RAB!N47</f>
        <v>9</v>
      </c>
      <c r="O53" s="45">
        <f>RAB!O47</f>
        <v>16.265080940568449</v>
      </c>
      <c r="P53" s="45">
        <f>RAB!P47</f>
        <v>16.265080940568449</v>
      </c>
      <c r="Q53" s="45">
        <f>RAB!Q47</f>
        <v>15.451826893540026</v>
      </c>
      <c r="R53" s="45">
        <f>RAB!R47</f>
        <v>14.638572846511602</v>
      </c>
      <c r="S53" s="45">
        <f>RAB!S47</f>
        <v>13.825318799483179</v>
      </c>
      <c r="T53" s="45">
        <f>RAB!T47</f>
        <v>13.012064752454757</v>
      </c>
      <c r="U53" s="45">
        <f>RAB!U47</f>
        <v>12.198810705426334</v>
      </c>
      <c r="V53" s="45">
        <f>RAB!V47</f>
        <v>11.38555665839791</v>
      </c>
      <c r="W53" s="45">
        <f>RAB!W47</f>
        <v>10.572302611369487</v>
      </c>
      <c r="X53" s="45">
        <f>RAB!X47</f>
        <v>9.7590485643410645</v>
      </c>
      <c r="Y53" s="45">
        <f>RAB!Y47</f>
        <v>8.9457945173126401</v>
      </c>
      <c r="Z53" s="45">
        <f>RAB!Z47</f>
        <v>8.1325404702842174</v>
      </c>
      <c r="AA53" s="45">
        <f>RAB!AA47</f>
        <v>7.3192864232557966</v>
      </c>
      <c r="AB53" s="45">
        <f>RAB!AB47</f>
        <v>6.506032376227374</v>
      </c>
      <c r="AC53" s="45">
        <f>RAB!AC47</f>
        <v>5.6927783291989513</v>
      </c>
      <c r="AD53" s="45">
        <f>RAB!AD47</f>
        <v>4.8795242821705296</v>
      </c>
      <c r="AE53" s="45">
        <f>RAB!AE47</f>
        <v>4.0662702351421069</v>
      </c>
      <c r="AF53" s="45">
        <f>RAB!AF47</f>
        <v>3.2530161881136848</v>
      </c>
      <c r="AG53" s="45">
        <f>RAB!AG47</f>
        <v>2.4397621410852626</v>
      </c>
      <c r="AH53" s="45">
        <f>RAB!AH47</f>
        <v>1.626508094056845</v>
      </c>
      <c r="AI53" s="45">
        <f>RAB!AI47</f>
        <v>0.81325404702842252</v>
      </c>
      <c r="AJ53" s="45">
        <f>RAB!AJ47</f>
        <v>0</v>
      </c>
      <c r="AK53" s="45">
        <f>RAB!AK47</f>
        <v>0</v>
      </c>
      <c r="AL53" s="45">
        <f>RAB!AL47</f>
        <v>0</v>
      </c>
      <c r="AM53" s="45">
        <f>RAB!AM47</f>
        <v>0</v>
      </c>
      <c r="AN53" s="45">
        <f>RAB!AN47</f>
        <v>0</v>
      </c>
      <c r="AO53" s="45">
        <f>RAB!AO47</f>
        <v>0</v>
      </c>
      <c r="AP53" s="45">
        <f>RAB!AP47</f>
        <v>0</v>
      </c>
      <c r="AQ53" s="45">
        <f>RAB!AQ47</f>
        <v>0</v>
      </c>
      <c r="AR53" s="45">
        <f>RAB!AR47</f>
        <v>0</v>
      </c>
      <c r="AS53" s="45">
        <f>RAB!AS47</f>
        <v>0</v>
      </c>
      <c r="AT53" s="45">
        <f>RAB!AT47</f>
        <v>0</v>
      </c>
      <c r="AU53" s="45">
        <f>RAB!AU47</f>
        <v>0</v>
      </c>
      <c r="AV53" s="45">
        <f>RAB!AV47</f>
        <v>0</v>
      </c>
      <c r="AW53" s="45">
        <f>RAB!AW47</f>
        <v>0</v>
      </c>
      <c r="AX53" s="45">
        <f>RAB!AX47</f>
        <v>0</v>
      </c>
      <c r="AY53" s="45">
        <f>RAB!AY47</f>
        <v>0</v>
      </c>
      <c r="AZ53" s="45">
        <f>RAB!AZ47</f>
        <v>0</v>
      </c>
      <c r="BA53" s="45">
        <f>RAB!BA47</f>
        <v>0</v>
      </c>
      <c r="BB53" s="45">
        <f>RAB!BB47</f>
        <v>0</v>
      </c>
      <c r="BC53" s="45">
        <f>RAB!BC47</f>
        <v>0</v>
      </c>
      <c r="BD53" s="45">
        <f>RAB!BD47</f>
        <v>0</v>
      </c>
      <c r="BE53" s="45">
        <f>RAB!BE47</f>
        <v>0</v>
      </c>
      <c r="BF53" s="45">
        <f>RAB!BF47</f>
        <v>0</v>
      </c>
      <c r="BG53" s="45">
        <f>RAB!BG47</f>
        <v>0</v>
      </c>
      <c r="BH53" s="45">
        <f>RAB!BH47</f>
        <v>0</v>
      </c>
      <c r="BI53" s="45">
        <f>RAB!BI47</f>
        <v>0</v>
      </c>
      <c r="BJ53" s="45">
        <f>RAB!BJ47</f>
        <v>0</v>
      </c>
      <c r="BK53" s="45">
        <f>RAB!BK47</f>
        <v>0</v>
      </c>
      <c r="BL53" s="45">
        <f>RAB!BL47</f>
        <v>0</v>
      </c>
      <c r="BM53" s="45">
        <f>RAB!BM47</f>
        <v>0</v>
      </c>
      <c r="BN53" s="45">
        <f>RAB!BN47</f>
        <v>0</v>
      </c>
      <c r="BO53" s="45">
        <f>RAB!BO47</f>
        <v>0</v>
      </c>
      <c r="BP53" s="45">
        <f>RAB!BP47</f>
        <v>0</v>
      </c>
      <c r="BQ53" s="45">
        <f>RAB!BQ47</f>
        <v>0</v>
      </c>
      <c r="BR53" s="45">
        <f>RAB!BR47</f>
        <v>0</v>
      </c>
      <c r="BS53" s="45">
        <f>RAB!BS47</f>
        <v>0</v>
      </c>
      <c r="BT53" s="45">
        <f>RAB!BT47</f>
        <v>0</v>
      </c>
      <c r="BU53" s="45">
        <f>RAB!BU47</f>
        <v>0</v>
      </c>
      <c r="BV53" s="45">
        <f>RAB!BV47</f>
        <v>0</v>
      </c>
      <c r="BW53" s="45">
        <f>RAB!BW47</f>
        <v>0</v>
      </c>
      <c r="BX53" s="45">
        <f>RAB!BX47</f>
        <v>0</v>
      </c>
      <c r="BY53" s="45">
        <f>RAB!BY47</f>
        <v>0</v>
      </c>
      <c r="BZ53" s="45">
        <f>RAB!BZ47</f>
        <v>0</v>
      </c>
      <c r="CA53" s="45">
        <f>RAB!CA47</f>
        <v>0</v>
      </c>
      <c r="CB53" s="45">
        <f>RAB!CB47</f>
        <v>0</v>
      </c>
      <c r="CC53" s="45">
        <f>RAB!CC47</f>
        <v>0</v>
      </c>
      <c r="CD53" s="45">
        <f>RAB!CD47</f>
        <v>0</v>
      </c>
      <c r="CE53" s="45">
        <f>RAB!CE47</f>
        <v>0</v>
      </c>
      <c r="CF53" s="45">
        <f>RAB!CF47</f>
        <v>0</v>
      </c>
      <c r="CG53" s="45">
        <f>RAB!CG47</f>
        <v>0</v>
      </c>
      <c r="CH53" s="45">
        <f>RAB!CH47</f>
        <v>0</v>
      </c>
    </row>
    <row r="54" spans="5:86" outlineLevel="1" x14ac:dyDescent="0.2">
      <c r="F54" s="218" t="str">
        <f t="shared" ref="F54" si="43">"Total "&amp;E50</f>
        <v>Total Capex</v>
      </c>
      <c r="G54" s="218"/>
      <c r="H54" s="218"/>
      <c r="I54" s="218"/>
      <c r="J54" s="58">
        <f t="shared" ref="J54:AO54" si="44">SUM(J51:J53)</f>
        <v>105.6</v>
      </c>
      <c r="K54" s="58">
        <f t="shared" si="44"/>
        <v>102.4</v>
      </c>
      <c r="L54" s="58">
        <f t="shared" si="44"/>
        <v>91.3</v>
      </c>
      <c r="M54" s="58">
        <f t="shared" si="44"/>
        <v>72.100000000000009</v>
      </c>
      <c r="N54" s="58">
        <f t="shared" si="44"/>
        <v>56</v>
      </c>
      <c r="O54" s="58">
        <f t="shared" si="44"/>
        <v>45.084702271487799</v>
      </c>
      <c r="P54" s="58">
        <f t="shared" si="44"/>
        <v>45.024481978986515</v>
      </c>
      <c r="Q54" s="58">
        <f t="shared" si="44"/>
        <v>43.210528820387026</v>
      </c>
      <c r="R54" s="58">
        <f t="shared" si="44"/>
        <v>41.458872516099213</v>
      </c>
      <c r="S54" s="58">
        <f t="shared" si="44"/>
        <v>39.620000615775048</v>
      </c>
      <c r="T54" s="58">
        <f t="shared" si="44"/>
        <v>37.7416740410535</v>
      </c>
      <c r="U54" s="58">
        <f t="shared" si="44"/>
        <v>35.915261511591673</v>
      </c>
      <c r="V54" s="58">
        <f t="shared" si="44"/>
        <v>34.072236487646734</v>
      </c>
      <c r="W54" s="58">
        <f t="shared" si="44"/>
        <v>32.208445845597907</v>
      </c>
      <c r="X54" s="58">
        <f t="shared" si="44"/>
        <v>30.220061494925723</v>
      </c>
      <c r="Y54" s="58">
        <f t="shared" si="44"/>
        <v>27.67515857906924</v>
      </c>
      <c r="Z54" s="58">
        <f t="shared" si="44"/>
        <v>25.057575999849135</v>
      </c>
      <c r="AA54" s="58">
        <f t="shared" si="44"/>
        <v>22.977822929519832</v>
      </c>
      <c r="AB54" s="58">
        <f t="shared" si="44"/>
        <v>21.026816691434654</v>
      </c>
      <c r="AC54" s="58">
        <f t="shared" si="44"/>
        <v>19.03012609352092</v>
      </c>
      <c r="AD54" s="58">
        <f t="shared" si="44"/>
        <v>16.996057383020176</v>
      </c>
      <c r="AE54" s="58">
        <f t="shared" si="44"/>
        <v>14.932916807173985</v>
      </c>
      <c r="AF54" s="58">
        <f t="shared" si="44"/>
        <v>12.647584117616153</v>
      </c>
      <c r="AG54" s="58">
        <f t="shared" si="44"/>
        <v>10.474385765819337</v>
      </c>
      <c r="AH54" s="58">
        <f t="shared" si="44"/>
        <v>8.3572545829030371</v>
      </c>
      <c r="AI54" s="58">
        <f t="shared" si="44"/>
        <v>6.3231858724022949</v>
      </c>
      <c r="AJ54" s="58">
        <f t="shared" si="44"/>
        <v>4.2932702855223299</v>
      </c>
      <c r="AK54" s="58">
        <f t="shared" si="44"/>
        <v>3.9817860139639527</v>
      </c>
      <c r="AL54" s="58">
        <f t="shared" si="44"/>
        <v>4.0793844190522437</v>
      </c>
      <c r="AM54" s="58">
        <f t="shared" si="44"/>
        <v>3.9236422832730553</v>
      </c>
      <c r="AN54" s="58">
        <f t="shared" si="44"/>
        <v>3.971403204912006</v>
      </c>
      <c r="AO54" s="58">
        <f t="shared" si="44"/>
        <v>4.0378531828444606</v>
      </c>
      <c r="AP54" s="58">
        <f t="shared" ref="AP54:BU54" si="45">SUM(AP51:AP53)</f>
        <v>4.1001500371561361</v>
      </c>
      <c r="AQ54" s="58">
        <f t="shared" si="45"/>
        <v>4.1541406442262554</v>
      </c>
      <c r="AR54" s="58">
        <f t="shared" si="45"/>
        <v>5.2775605836468049</v>
      </c>
      <c r="AS54" s="58">
        <f t="shared" si="45"/>
        <v>5.281713707267583</v>
      </c>
      <c r="AT54" s="58">
        <f t="shared" si="45"/>
        <v>5.2464121564909671</v>
      </c>
      <c r="AU54" s="58">
        <f t="shared" si="45"/>
        <v>5.2235699765766856</v>
      </c>
      <c r="AV54" s="58">
        <f t="shared" si="45"/>
        <v>5.1820387403689026</v>
      </c>
      <c r="AW54" s="58">
        <f t="shared" si="45"/>
        <v>5.1529668750234539</v>
      </c>
      <c r="AX54" s="58">
        <f t="shared" si="45"/>
        <v>5.115588762436448</v>
      </c>
      <c r="AY54" s="58">
        <f t="shared" si="45"/>
        <v>5.0906700207117783</v>
      </c>
      <c r="AZ54" s="58">
        <f t="shared" si="45"/>
        <v>5.03460285183127</v>
      </c>
      <c r="BA54" s="58">
        <f t="shared" si="45"/>
        <v>4.9993013010546532</v>
      </c>
      <c r="BB54" s="58">
        <f t="shared" si="45"/>
        <v>4.9639997502780382</v>
      </c>
      <c r="BC54" s="58">
        <f t="shared" si="45"/>
        <v>4.9307747613118114</v>
      </c>
      <c r="BD54" s="58">
        <f t="shared" si="45"/>
        <v>4.8809372778624702</v>
      </c>
      <c r="BE54" s="58">
        <f t="shared" si="45"/>
        <v>4.8456357270858534</v>
      </c>
      <c r="BF54" s="58">
        <f t="shared" si="45"/>
        <v>4.8041044908780695</v>
      </c>
      <c r="BG54" s="58">
        <f t="shared" si="45"/>
        <v>4.7771091873430107</v>
      </c>
      <c r="BH54" s="58">
        <f t="shared" si="45"/>
        <v>4.7251951420832814</v>
      </c>
      <c r="BI54" s="58">
        <f t="shared" si="45"/>
        <v>4.6919701531170537</v>
      </c>
      <c r="BJ54" s="58">
        <f t="shared" si="45"/>
        <v>4.6712045350131621</v>
      </c>
      <c r="BK54" s="58">
        <f t="shared" si="45"/>
        <v>4.6608217259612159</v>
      </c>
      <c r="BL54" s="58">
        <f t="shared" si="45"/>
        <v>4.6275967369949891</v>
      </c>
      <c r="BM54" s="58">
        <f t="shared" si="45"/>
        <v>4.6026779952703194</v>
      </c>
      <c r="BN54" s="58">
        <f t="shared" si="45"/>
        <v>4.5694530063040926</v>
      </c>
      <c r="BO54" s="58">
        <f t="shared" si="45"/>
        <v>4.5549170736313682</v>
      </c>
      <c r="BP54" s="58">
        <f t="shared" si="45"/>
        <v>4.5196155228547514</v>
      </c>
      <c r="BQ54" s="58">
        <f t="shared" si="45"/>
        <v>4.500926466561249</v>
      </c>
      <c r="BR54" s="58">
        <f t="shared" si="45"/>
        <v>4.4801608484573574</v>
      </c>
      <c r="BS54" s="58">
        <f t="shared" si="45"/>
        <v>4.4697780394054112</v>
      </c>
      <c r="BT54" s="58">
        <f t="shared" si="45"/>
        <v>4.4407061740599625</v>
      </c>
      <c r="BU54" s="58">
        <f t="shared" si="45"/>
        <v>4.417863994145681</v>
      </c>
      <c r="BV54" s="58">
        <f t="shared" ref="BV54:CH54" si="46">SUM(BV51:BV53)</f>
        <v>4.3929452524210113</v>
      </c>
      <c r="BW54" s="58">
        <f t="shared" si="46"/>
        <v>4.3763327579378979</v>
      </c>
      <c r="BX54" s="58">
        <f t="shared" si="46"/>
        <v>4.3327249599197248</v>
      </c>
      <c r="BY54" s="58">
        <f t="shared" si="46"/>
        <v>4.3140359036262224</v>
      </c>
      <c r="BZ54" s="58">
        <f t="shared" si="46"/>
        <v>4.2787343528496065</v>
      </c>
      <c r="CA54" s="58">
        <f t="shared" si="46"/>
        <v>4.2641984201768821</v>
      </c>
      <c r="CB54" s="58">
        <f t="shared" si="46"/>
        <v>4.2288968694002653</v>
      </c>
      <c r="CC54" s="58">
        <f t="shared" si="46"/>
        <v>4.1935953186236494</v>
      </c>
      <c r="CD54" s="58">
        <f t="shared" si="46"/>
        <v>4.1624468914678117</v>
      </c>
      <c r="CE54" s="58">
        <f t="shared" si="46"/>
        <v>4.1416812733639201</v>
      </c>
      <c r="CF54" s="58">
        <f t="shared" si="46"/>
        <v>4.0980734753457471</v>
      </c>
      <c r="CG54" s="58">
        <f t="shared" si="46"/>
        <v>4.0710781718106874</v>
      </c>
      <c r="CH54" s="58">
        <f t="shared" si="46"/>
        <v>4.0316234974132934</v>
      </c>
    </row>
    <row r="55" spans="5:86" ht="5.85" customHeight="1" outlineLevel="1" x14ac:dyDescent="0.2"/>
    <row r="56" spans="5:86" outlineLevel="1" x14ac:dyDescent="0.2">
      <c r="E56" s="42" t="s">
        <v>93</v>
      </c>
    </row>
    <row r="57" spans="5:86" outlineLevel="1" x14ac:dyDescent="0.2">
      <c r="F57" s="50" t="str">
        <f>GA!F8</f>
        <v>Mains &amp; Services</v>
      </c>
      <c r="J57" s="45">
        <f>RAB!J18</f>
        <v>-52.43504920595953</v>
      </c>
      <c r="K57" s="45">
        <f>RAB!K18</f>
        <v>-53.87704920595953</v>
      </c>
      <c r="L57" s="45">
        <f>RAB!L18</f>
        <v>-55.205049205959533</v>
      </c>
      <c r="M57" s="45">
        <f>RAB!M18</f>
        <v>-56.311049205959534</v>
      </c>
      <c r="N57" s="45">
        <f>RAB!N18</f>
        <v>-57.293049205959534</v>
      </c>
      <c r="O57" s="45">
        <f>RAB!O18</f>
        <v>-58.039049205959536</v>
      </c>
      <c r="P57" s="45">
        <f>RAB!P18</f>
        <v>-58.450498879637287</v>
      </c>
      <c r="Q57" s="45">
        <f>RAB!Q18</f>
        <v>-58.861045248927518</v>
      </c>
      <c r="R57" s="45">
        <f>RAB!R18</f>
        <v>-59.258184289803154</v>
      </c>
      <c r="S57" s="45">
        <f>RAB!S18</f>
        <v>-59.642850455078865</v>
      </c>
      <c r="T57" s="45">
        <f>RAB!T18</f>
        <v>-60.013735510814108</v>
      </c>
      <c r="U57" s="45">
        <f>RAB!U18</f>
        <v>-60.370247636892927</v>
      </c>
      <c r="V57" s="45">
        <f>RAB!V18</f>
        <v>-60.713165543994208</v>
      </c>
      <c r="W57" s="45">
        <f>RAB!W18</f>
        <v>-61.042240044700712</v>
      </c>
      <c r="X57" s="45">
        <f>RAB!X18</f>
        <v>-61.357159654740883</v>
      </c>
      <c r="Y57" s="45">
        <f>RAB!Y18</f>
        <v>-61.656055468485363</v>
      </c>
      <c r="Z57" s="45">
        <f>RAB!Z18</f>
        <v>-61.930579707456396</v>
      </c>
      <c r="AA57" s="45">
        <f>RAB!AA18</f>
        <v>-62.179642176703517</v>
      </c>
      <c r="AB57" s="45">
        <f>RAB!AB18</f>
        <v>-62.411310318860096</v>
      </c>
      <c r="AC57" s="45">
        <f>RAB!AC18</f>
        <v>-62.627515336409793</v>
      </c>
      <c r="AD57" s="45">
        <f>RAB!AD18</f>
        <v>-62.82757196395518</v>
      </c>
      <c r="AE57" s="45">
        <f>RAB!AE18</f>
        <v>-63.010919529807452</v>
      </c>
      <c r="AF57" s="45">
        <f>RAB!AF18</f>
        <v>-63.177121955986429</v>
      </c>
      <c r="AG57" s="45">
        <f>RAB!AG18</f>
        <v>-63.322846360786428</v>
      </c>
      <c r="AH57" s="45">
        <f>RAB!AH18</f>
        <v>-63.449774759273872</v>
      </c>
      <c r="AI57" s="45">
        <f>RAB!AI18</f>
        <v>-63.55874815898197</v>
      </c>
      <c r="AJ57" s="45">
        <f>RAB!AJ18</f>
        <v>-63.651012496996948</v>
      </c>
      <c r="AK57" s="45">
        <f>RAB!AK18</f>
        <v>-63.726630070173123</v>
      </c>
      <c r="AL57" s="45">
        <f>RAB!AL18</f>
        <v>-63.797575379275926</v>
      </c>
      <c r="AM57" s="45">
        <f>RAB!AM18</f>
        <v>-63.869984664455053</v>
      </c>
      <c r="AN57" s="45">
        <f>RAB!AN18</f>
        <v>-63.940057817597491</v>
      </c>
      <c r="AO57" s="45">
        <f>RAB!AO18</f>
        <v>-64.010847384564514</v>
      </c>
      <c r="AP57" s="45">
        <f>RAB!AP18</f>
        <v>-64.082633701200521</v>
      </c>
      <c r="AQ57" s="45">
        <f>RAB!AQ18</f>
        <v>-11.720305264691653</v>
      </c>
      <c r="AR57" s="45">
        <f>RAB!AR18</f>
        <v>-11.793835893248389</v>
      </c>
      <c r="AS57" s="45">
        <f>RAB!AS18</f>
        <v>-11.884217820896431</v>
      </c>
      <c r="AT57" s="45">
        <f>RAB!AT18</f>
        <v>-11.974662045398786</v>
      </c>
      <c r="AU57" s="45">
        <f>RAB!AU18</f>
        <v>-12.06457674663949</v>
      </c>
      <c r="AV57" s="45">
        <f>RAB!AV18</f>
        <v>-12.154148815181482</v>
      </c>
      <c r="AW57" s="45">
        <f>RAB!AW18</f>
        <v>-12.243097915180357</v>
      </c>
      <c r="AX57" s="45">
        <f>RAB!AX18</f>
        <v>-12.33161093719905</v>
      </c>
      <c r="AY57" s="45">
        <f>RAB!AY18</f>
        <v>-12.419563287528938</v>
      </c>
      <c r="AZ57" s="45">
        <f>RAB!AZ18</f>
        <v>-12.507141856732956</v>
      </c>
      <c r="BA57" s="45">
        <f>RAB!BA18</f>
        <v>-12.593879418403766</v>
      </c>
      <c r="BB57" s="45">
        <f>RAB!BB18</f>
        <v>-12.680087456812927</v>
      </c>
      <c r="BC57" s="45">
        <f>RAB!BC18</f>
        <v>-12.765765971960439</v>
      </c>
      <c r="BD57" s="45">
        <f>RAB!BD18</f>
        <v>-12.850946112273457</v>
      </c>
      <c r="BE57" s="45">
        <f>RAB!BE18</f>
        <v>-12.935378690334735</v>
      </c>
      <c r="BF57" s="45">
        <f>RAB!BF18</f>
        <v>-13.019281745134364</v>
      </c>
      <c r="BG57" s="45">
        <f>RAB!BG18</f>
        <v>-13.102561831390876</v>
      </c>
      <c r="BH57" s="45">
        <f>RAB!BH18</f>
        <v>-13.185436988094361</v>
      </c>
      <c r="BI57" s="45">
        <f>RAB!BI18</f>
        <v>-11.825533434118952</v>
      </c>
      <c r="BJ57" s="45">
        <f>RAB!BJ18</f>
        <v>-10.579131505309052</v>
      </c>
      <c r="BK57" s="45">
        <f>RAB!BK18</f>
        <v>-9.5544180922275928</v>
      </c>
      <c r="BL57" s="45">
        <f>RAB!BL18</f>
        <v>-8.6535489370103509</v>
      </c>
      <c r="BM57" s="45">
        <f>RAB!BM18</f>
        <v>-7.9881814069586179</v>
      </c>
      <c r="BN57" s="45">
        <f>RAB!BN18</f>
        <v>-7.6569904221032665</v>
      </c>
      <c r="BO57" s="45">
        <f>RAB!BO18</f>
        <v>-7.3262043668009387</v>
      </c>
      <c r="BP57" s="45">
        <f>RAB!BP18</f>
        <v>-7.0086076009231153</v>
      </c>
      <c r="BQ57" s="45">
        <f>RAB!BQ18</f>
        <v>-6.7029541873835665</v>
      </c>
      <c r="BR57" s="45">
        <f>RAB!BR18</f>
        <v>-6.4108015475400828</v>
      </c>
      <c r="BS57" s="45">
        <f>RAB!BS18</f>
        <v>-6.1327103530814693</v>
      </c>
      <c r="BT57" s="45">
        <f>RAB!BT18</f>
        <v>-5.8680576354646066</v>
      </c>
      <c r="BU57" s="45">
        <f>RAB!BU18</f>
        <v>-5.6168122462623415</v>
      </c>
      <c r="BV57" s="45">
        <f>RAB!BV18</f>
        <v>-5.3793791150276986</v>
      </c>
      <c r="BW57" s="45">
        <f>RAB!BW18</f>
        <v>-5.1575959989628712</v>
      </c>
      <c r="BX57" s="45">
        <f>RAB!BX18</f>
        <v>-4.9599352702542516</v>
      </c>
      <c r="BY57" s="45">
        <f>RAB!BY18</f>
        <v>-4.7870821942992636</v>
      </c>
      <c r="BZ57" s="45">
        <f>RAB!BZ18</f>
        <v>-4.6313431095904187</v>
      </c>
      <c r="CA57" s="45">
        <f>RAB!CA18</f>
        <v>-4.4905376262268062</v>
      </c>
      <c r="CB57" s="45">
        <f>RAB!CB18</f>
        <v>-4.365662493877414</v>
      </c>
      <c r="CC57" s="45">
        <f>RAB!CC18</f>
        <v>-4.2569668999594867</v>
      </c>
      <c r="CD57" s="45">
        <f>RAB!CD18</f>
        <v>-4.1648869224532099</v>
      </c>
      <c r="CE57" s="45">
        <f>RAB!CE18</f>
        <v>-4.0928177399185675</v>
      </c>
      <c r="CF57" s="45">
        <f>RAB!CF18</f>
        <v>-4.039233079424922</v>
      </c>
      <c r="CG57" s="45">
        <f>RAB!CG18</f>
        <v>-4.0029493007403536</v>
      </c>
      <c r="CH57" s="45">
        <f>RAB!CH18</f>
        <v>-3.9829696541958755</v>
      </c>
    </row>
    <row r="58" spans="5:86" outlineLevel="1" x14ac:dyDescent="0.2">
      <c r="F58" s="50" t="str">
        <f>GA!F9</f>
        <v>Meters &amp; SCADA</v>
      </c>
      <c r="J58" s="45">
        <f>RAB!J33</f>
        <v>-12.105810138498173</v>
      </c>
      <c r="K58" s="45">
        <f>RAB!K33</f>
        <v>-13.159143471831506</v>
      </c>
      <c r="L58" s="45">
        <f>RAB!L33</f>
        <v>-14.219143471831506</v>
      </c>
      <c r="M58" s="45">
        <f>RAB!M33</f>
        <v>-15.172476805164839</v>
      </c>
      <c r="N58" s="45">
        <f>RAB!N33</f>
        <v>-15.925810138498173</v>
      </c>
      <c r="O58" s="45">
        <f>RAB!O33</f>
        <v>-16.57247680516484</v>
      </c>
      <c r="P58" s="45">
        <f>RAB!P33</f>
        <v>-17.122285981633631</v>
      </c>
      <c r="Q58" s="45">
        <f>RAB!Q33</f>
        <v>-17.671091486560737</v>
      </c>
      <c r="R58" s="45">
        <f>RAB!R33</f>
        <v>-18.197874812098426</v>
      </c>
      <c r="S58" s="45">
        <f>RAB!S33</f>
        <v>-18.703674239151898</v>
      </c>
      <c r="T58" s="45">
        <f>RAB!T33</f>
        <v>-7.0812260359557024</v>
      </c>
      <c r="U58" s="45">
        <f>RAB!U33</f>
        <v>-7.5414929015995638</v>
      </c>
      <c r="V58" s="45">
        <f>RAB!V33</f>
        <v>-7.9795299316729711</v>
      </c>
      <c r="W58" s="45">
        <f>RAB!W33</f>
        <v>-8.3950602512678731</v>
      </c>
      <c r="X58" s="45">
        <f>RAB!X33</f>
        <v>-8.7877377667492045</v>
      </c>
      <c r="Y58" s="45">
        <f>RAB!Y33</f>
        <v>-9.155485916306576</v>
      </c>
      <c r="Z58" s="45">
        <f>RAB!Z33</f>
        <v>-8.4356960571869166</v>
      </c>
      <c r="AA58" s="45">
        <f>RAB!AA33</f>
        <v>-7.6738235283341663</v>
      </c>
      <c r="AB58" s="45">
        <f>RAB!AB33</f>
        <v>-6.9921654882298361</v>
      </c>
      <c r="AC58" s="45">
        <f>RAB!AC33</f>
        <v>-6.4862010507446639</v>
      </c>
      <c r="AD58" s="45">
        <f>RAB!AD33</f>
        <v>-6.0618354765481737</v>
      </c>
      <c r="AE58" s="45">
        <f>RAB!AE33</f>
        <v>-5.7086366206284538</v>
      </c>
      <c r="AF58" s="45">
        <f>RAB!AF33</f>
        <v>-5.3302661332402286</v>
      </c>
      <c r="AG58" s="45">
        <f>RAB!AG33</f>
        <v>-4.9440393203360307</v>
      </c>
      <c r="AH58" s="45">
        <f>RAB!AH33</f>
        <v>-4.5507868066400157</v>
      </c>
      <c r="AI58" s="45">
        <f>RAB!AI33</f>
        <v>-4.1528966382341324</v>
      </c>
      <c r="AJ58" s="45">
        <f>RAB!AJ33</f>
        <v>-3.7524107675652618</v>
      </c>
      <c r="AK58" s="45">
        <f>RAB!AK33</f>
        <v>-3.348533179272756</v>
      </c>
      <c r="AL58" s="45">
        <f>RAB!AL33</f>
        <v>-2.9619708969327831</v>
      </c>
      <c r="AM58" s="45">
        <f>RAB!AM33</f>
        <v>-2.5998880587911857</v>
      </c>
      <c r="AN58" s="45">
        <f>RAB!AN33</f>
        <v>-2.2601388843105612</v>
      </c>
      <c r="AO58" s="45">
        <f>RAB!AO33</f>
        <v>-1.9553904005342844</v>
      </c>
      <c r="AP58" s="45">
        <f>RAB!AP33</f>
        <v>-1.6871654194566399</v>
      </c>
      <c r="AQ58" s="45">
        <f>RAB!AQ33</f>
        <v>-1.4464308972024349</v>
      </c>
      <c r="AR58" s="45">
        <f>RAB!AR33</f>
        <v>-1.2309026157802418</v>
      </c>
      <c r="AS58" s="45">
        <f>RAB!AS33</f>
        <v>-1.0591658033930429</v>
      </c>
      <c r="AT58" s="45">
        <f>RAB!AT33</f>
        <v>-0.91318898165395967</v>
      </c>
      <c r="AU58" s="45">
        <f>RAB!AU33</f>
        <v>-0.79279910374545937</v>
      </c>
      <c r="AV58" s="45">
        <f>RAB!AV33</f>
        <v>-0.70190702774377489</v>
      </c>
      <c r="AW58" s="45">
        <f>RAB!AW33</f>
        <v>-0.63833236374799773</v>
      </c>
      <c r="AX58" s="45">
        <f>RAB!AX33</f>
        <v>-0.60134831512449127</v>
      </c>
      <c r="AY58" s="45">
        <f>RAB!AY33</f>
        <v>-0.58943206987897057</v>
      </c>
      <c r="AZ58" s="45">
        <f>RAB!AZ33</f>
        <v>-0.60272206546546137</v>
      </c>
      <c r="BA58" s="45">
        <f>RAB!BA33</f>
        <v>-0.62026901276324986</v>
      </c>
      <c r="BB58" s="45">
        <f>RAB!BB33</f>
        <v>-0.63560096079662343</v>
      </c>
      <c r="BC58" s="45">
        <f>RAB!BC33</f>
        <v>-0.65294025191337313</v>
      </c>
      <c r="BD58" s="45">
        <f>RAB!BD33</f>
        <v>-0.66892977785336993</v>
      </c>
      <c r="BE58" s="45">
        <f>RAB!BE33</f>
        <v>-0.68298117943700343</v>
      </c>
      <c r="BF58" s="45">
        <f>RAB!BF33</f>
        <v>-0.69540594093583208</v>
      </c>
      <c r="BG58" s="45">
        <f>RAB!BG33</f>
        <v>-0.70623867171336241</v>
      </c>
      <c r="BH58" s="45">
        <f>RAB!BH33</f>
        <v>-0.69789781510829896</v>
      </c>
      <c r="BI58" s="45">
        <f>RAB!BI33</f>
        <v>-0.68862250568856054</v>
      </c>
      <c r="BJ58" s="45">
        <f>RAB!BJ33</f>
        <v>-0.67938180563232864</v>
      </c>
      <c r="BK58" s="45">
        <f>RAB!BK33</f>
        <v>-0.67017571493960326</v>
      </c>
      <c r="BL58" s="45">
        <f>RAB!BL33</f>
        <v>-0.66148876469947526</v>
      </c>
      <c r="BM58" s="45">
        <f>RAB!BM33</f>
        <v>-0.65273259573233411</v>
      </c>
      <c r="BN58" s="45">
        <f>RAB!BN33</f>
        <v>-0.64418408294623197</v>
      </c>
      <c r="BO58" s="45">
        <f>RAB!BO33</f>
        <v>-0.63549713270610397</v>
      </c>
      <c r="BP58" s="45">
        <f>RAB!BP33</f>
        <v>-0.62750236973610574</v>
      </c>
      <c r="BQ58" s="45">
        <f>RAB!BQ33</f>
        <v>-0.61950760676610706</v>
      </c>
      <c r="BR58" s="45">
        <f>RAB!BR33</f>
        <v>-0.61178971870416066</v>
      </c>
      <c r="BS58" s="45">
        <f>RAB!BS33</f>
        <v>-0.60427948682325316</v>
      </c>
      <c r="BT58" s="45">
        <f>RAB!BT33</f>
        <v>-0.59742683284896891</v>
      </c>
      <c r="BU58" s="45">
        <f>RAB!BU33</f>
        <v>-0.59067800696520401</v>
      </c>
      <c r="BV58" s="45">
        <f>RAB!BV33</f>
        <v>-0.58424066535299757</v>
      </c>
      <c r="BW58" s="45">
        <f>RAB!BW33</f>
        <v>-0.57783793310429765</v>
      </c>
      <c r="BX58" s="45">
        <f>RAB!BX33</f>
        <v>-0.57202356003520782</v>
      </c>
      <c r="BY58" s="45">
        <f>RAB!BY33</f>
        <v>-0.56603614014858572</v>
      </c>
      <c r="BZ58" s="45">
        <f>RAB!BZ33</f>
        <v>-0.56008332962547003</v>
      </c>
      <c r="CA58" s="45">
        <f>RAB!CA33</f>
        <v>-0.55371520674027652</v>
      </c>
      <c r="CB58" s="45">
        <f>RAB!CB33</f>
        <v>-0.54765856812664138</v>
      </c>
      <c r="CC58" s="45">
        <f>RAB!CC33</f>
        <v>-0.54142888269547385</v>
      </c>
      <c r="CD58" s="45">
        <f>RAB!CD33</f>
        <v>-0.53516458790079979</v>
      </c>
      <c r="CE58" s="45">
        <f>RAB!CE33</f>
        <v>-0.52862341819807379</v>
      </c>
      <c r="CF58" s="45">
        <f>RAB!CF33</f>
        <v>-0.52232451403989333</v>
      </c>
      <c r="CG58" s="45">
        <f>RAB!CG33</f>
        <v>-0.51561029751963494</v>
      </c>
      <c r="CH58" s="45">
        <f>RAB!CH33</f>
        <v>-0.5087922529088571</v>
      </c>
    </row>
    <row r="59" spans="5:86" outlineLevel="1" x14ac:dyDescent="0.2">
      <c r="F59" s="50" t="str">
        <f>GA!F10</f>
        <v>IT &amp; Other</v>
      </c>
      <c r="J59" s="45">
        <f>RAB!J48</f>
        <v>-2.6990325931659487</v>
      </c>
      <c r="K59" s="45">
        <f>RAB!K48</f>
        <v>-6.2390325931659483</v>
      </c>
      <c r="L59" s="45">
        <f>RAB!L48</f>
        <v>-10.259032593165948</v>
      </c>
      <c r="M59" s="45">
        <f>RAB!M48</f>
        <v>-14.599032593165948</v>
      </c>
      <c r="N59" s="45">
        <f>RAB!N48</f>
        <v>-14.24</v>
      </c>
      <c r="O59" s="45">
        <f>RAB!O48</f>
        <v>-16.04</v>
      </c>
      <c r="P59" s="45">
        <f>RAB!P48</f>
        <v>-15.753016188113691</v>
      </c>
      <c r="Q59" s="45">
        <f>RAB!Q48</f>
        <v>-14.986032376227381</v>
      </c>
      <c r="R59" s="45">
        <f>RAB!R48</f>
        <v>-13.736397754935384</v>
      </c>
      <c r="S59" s="45">
        <f>RAB!S48</f>
        <v>-14.324112324237705</v>
      </c>
      <c r="T59" s="45">
        <f>RAB!T48</f>
        <v>-15.289176084134342</v>
      </c>
      <c r="U59" s="45">
        <f>RAB!U48</f>
        <v>-14.638572846511602</v>
      </c>
      <c r="V59" s="45">
        <f>RAB!V48</f>
        <v>-13.825318799483181</v>
      </c>
      <c r="W59" s="45">
        <f>RAB!W48</f>
        <v>-13.012064752454755</v>
      </c>
      <c r="X59" s="45">
        <f>RAB!X48</f>
        <v>-12.198810705426332</v>
      </c>
      <c r="Y59" s="45">
        <f>RAB!Y48</f>
        <v>-11.385556658397912</v>
      </c>
      <c r="Z59" s="45">
        <f>RAB!Z48</f>
        <v>-10.572302611369487</v>
      </c>
      <c r="AA59" s="45">
        <f>RAB!AA48</f>
        <v>-9.7590485643410645</v>
      </c>
      <c r="AB59" s="45">
        <f>RAB!AB48</f>
        <v>-8.9457945173126401</v>
      </c>
      <c r="AC59" s="45">
        <f>RAB!AC48</f>
        <v>-8.1325404702842192</v>
      </c>
      <c r="AD59" s="45">
        <f>RAB!AD48</f>
        <v>-7.3192864232557948</v>
      </c>
      <c r="AE59" s="45">
        <f>RAB!AE48</f>
        <v>-6.506032376227374</v>
      </c>
      <c r="AF59" s="45">
        <f>RAB!AF48</f>
        <v>-5.6927783291989522</v>
      </c>
      <c r="AG59" s="45">
        <f>RAB!AG48</f>
        <v>-4.8795242821705296</v>
      </c>
      <c r="AH59" s="45">
        <f>RAB!AH48</f>
        <v>-4.0662702351421069</v>
      </c>
      <c r="AI59" s="45">
        <f>RAB!AI48</f>
        <v>-3.2530161881136856</v>
      </c>
      <c r="AJ59" s="45">
        <f>RAB!AJ48</f>
        <v>-2.4397621410852643</v>
      </c>
      <c r="AK59" s="45">
        <f>RAB!AK48</f>
        <v>-1.626508094056843</v>
      </c>
      <c r="AL59" s="45">
        <f>RAB!AL48</f>
        <v>-0.97590485643410596</v>
      </c>
      <c r="AM59" s="45">
        <f>RAB!AM48</f>
        <v>-0.48795242821705348</v>
      </c>
      <c r="AN59" s="45">
        <f>RAB!AN48</f>
        <v>-0.16265080940568449</v>
      </c>
      <c r="AO59" s="45">
        <f>RAB!AO48</f>
        <v>0</v>
      </c>
      <c r="AP59" s="45">
        <f>RAB!AP48</f>
        <v>0</v>
      </c>
      <c r="AQ59" s="45">
        <f>RAB!AQ48</f>
        <v>0</v>
      </c>
      <c r="AR59" s="45">
        <f>RAB!AR48</f>
        <v>0</v>
      </c>
      <c r="AS59" s="45">
        <f>RAB!AS48</f>
        <v>0</v>
      </c>
      <c r="AT59" s="45">
        <f>RAB!AT48</f>
        <v>0</v>
      </c>
      <c r="AU59" s="45">
        <f>RAB!AU48</f>
        <v>0</v>
      </c>
      <c r="AV59" s="45">
        <f>RAB!AV48</f>
        <v>0</v>
      </c>
      <c r="AW59" s="45">
        <f>RAB!AW48</f>
        <v>0</v>
      </c>
      <c r="AX59" s="45">
        <f>RAB!AX48</f>
        <v>0</v>
      </c>
      <c r="AY59" s="45">
        <f>RAB!AY48</f>
        <v>0</v>
      </c>
      <c r="AZ59" s="45">
        <f>RAB!AZ48</f>
        <v>0</v>
      </c>
      <c r="BA59" s="45">
        <f>RAB!BA48</f>
        <v>0</v>
      </c>
      <c r="BB59" s="45">
        <f>RAB!BB48</f>
        <v>0</v>
      </c>
      <c r="BC59" s="45">
        <f>RAB!BC48</f>
        <v>0</v>
      </c>
      <c r="BD59" s="45">
        <f>RAB!BD48</f>
        <v>0</v>
      </c>
      <c r="BE59" s="45">
        <f>RAB!BE48</f>
        <v>0</v>
      </c>
      <c r="BF59" s="45">
        <f>RAB!BF48</f>
        <v>0</v>
      </c>
      <c r="BG59" s="45">
        <f>RAB!BG48</f>
        <v>0</v>
      </c>
      <c r="BH59" s="45">
        <f>RAB!BH48</f>
        <v>0</v>
      </c>
      <c r="BI59" s="45">
        <f>RAB!BI48</f>
        <v>0</v>
      </c>
      <c r="BJ59" s="45">
        <f>RAB!BJ48</f>
        <v>0</v>
      </c>
      <c r="BK59" s="45">
        <f>RAB!BK48</f>
        <v>0</v>
      </c>
      <c r="BL59" s="45">
        <f>RAB!BL48</f>
        <v>0</v>
      </c>
      <c r="BM59" s="45">
        <f>RAB!BM48</f>
        <v>0</v>
      </c>
      <c r="BN59" s="45">
        <f>RAB!BN48</f>
        <v>0</v>
      </c>
      <c r="BO59" s="45">
        <f>RAB!BO48</f>
        <v>0</v>
      </c>
      <c r="BP59" s="45">
        <f>RAB!BP48</f>
        <v>0</v>
      </c>
      <c r="BQ59" s="45">
        <f>RAB!BQ48</f>
        <v>0</v>
      </c>
      <c r="BR59" s="45">
        <f>RAB!BR48</f>
        <v>0</v>
      </c>
      <c r="BS59" s="45">
        <f>RAB!BS48</f>
        <v>0</v>
      </c>
      <c r="BT59" s="45">
        <f>RAB!BT48</f>
        <v>0</v>
      </c>
      <c r="BU59" s="45">
        <f>RAB!BU48</f>
        <v>0</v>
      </c>
      <c r="BV59" s="45">
        <f>RAB!BV48</f>
        <v>0</v>
      </c>
      <c r="BW59" s="45">
        <f>RAB!BW48</f>
        <v>0</v>
      </c>
      <c r="BX59" s="45">
        <f>RAB!BX48</f>
        <v>0</v>
      </c>
      <c r="BY59" s="45">
        <f>RAB!BY48</f>
        <v>0</v>
      </c>
      <c r="BZ59" s="45">
        <f>RAB!BZ48</f>
        <v>0</v>
      </c>
      <c r="CA59" s="45">
        <f>RAB!CA48</f>
        <v>0</v>
      </c>
      <c r="CB59" s="45">
        <f>RAB!CB48</f>
        <v>0</v>
      </c>
      <c r="CC59" s="45">
        <f>RAB!CC48</f>
        <v>0</v>
      </c>
      <c r="CD59" s="45">
        <f>RAB!CD48</f>
        <v>0</v>
      </c>
      <c r="CE59" s="45">
        <f>RAB!CE48</f>
        <v>0</v>
      </c>
      <c r="CF59" s="45">
        <f>RAB!CF48</f>
        <v>0</v>
      </c>
      <c r="CG59" s="45">
        <f>RAB!CG48</f>
        <v>0</v>
      </c>
      <c r="CH59" s="45">
        <f>RAB!CH48</f>
        <v>0</v>
      </c>
    </row>
    <row r="60" spans="5:86" outlineLevel="1" x14ac:dyDescent="0.2">
      <c r="F60" s="218" t="str">
        <f t="shared" ref="F60" si="47">"Total "&amp;E56</f>
        <v>Total Depreciation</v>
      </c>
      <c r="G60" s="218"/>
      <c r="H60" s="218"/>
      <c r="I60" s="218"/>
      <c r="J60" s="58">
        <f t="shared" ref="J60:AO60" si="48">SUM(J57:J59)</f>
        <v>-67.239891937623653</v>
      </c>
      <c r="K60" s="58">
        <f t="shared" si="48"/>
        <v>-73.27522527095698</v>
      </c>
      <c r="L60" s="58">
        <f t="shared" si="48"/>
        <v>-79.683225270956996</v>
      </c>
      <c r="M60" s="58">
        <f t="shared" si="48"/>
        <v>-86.082558604290313</v>
      </c>
      <c r="N60" s="58">
        <f t="shared" si="48"/>
        <v>-87.458859344457707</v>
      </c>
      <c r="O60" s="58">
        <f t="shared" si="48"/>
        <v>-90.651526011124361</v>
      </c>
      <c r="P60" s="58">
        <f t="shared" si="48"/>
        <v>-91.325801049384609</v>
      </c>
      <c r="Q60" s="58">
        <f t="shared" si="48"/>
        <v>-91.518169111715636</v>
      </c>
      <c r="R60" s="58">
        <f t="shared" si="48"/>
        <v>-91.192456856836969</v>
      </c>
      <c r="S60" s="58">
        <f t="shared" si="48"/>
        <v>-92.670637018468469</v>
      </c>
      <c r="T60" s="58">
        <f t="shared" si="48"/>
        <v>-82.384137630904149</v>
      </c>
      <c r="U60" s="58">
        <f t="shared" si="48"/>
        <v>-82.550313385004102</v>
      </c>
      <c r="V60" s="58">
        <f t="shared" si="48"/>
        <v>-82.518014275150364</v>
      </c>
      <c r="W60" s="58">
        <f t="shared" si="48"/>
        <v>-82.449365048423346</v>
      </c>
      <c r="X60" s="58">
        <f t="shared" si="48"/>
        <v>-82.343708126916425</v>
      </c>
      <c r="Y60" s="58">
        <f t="shared" si="48"/>
        <v>-82.197098043189854</v>
      </c>
      <c r="Z60" s="58">
        <f t="shared" si="48"/>
        <v>-80.938578376012799</v>
      </c>
      <c r="AA60" s="58">
        <f t="shared" si="48"/>
        <v>-79.61251426937875</v>
      </c>
      <c r="AB60" s="58">
        <f t="shared" si="48"/>
        <v>-78.349270324402568</v>
      </c>
      <c r="AC60" s="58">
        <f t="shared" si="48"/>
        <v>-77.246256857438681</v>
      </c>
      <c r="AD60" s="58">
        <f t="shared" si="48"/>
        <v>-76.208693863759137</v>
      </c>
      <c r="AE60" s="58">
        <f t="shared" si="48"/>
        <v>-75.225588526663273</v>
      </c>
      <c r="AF60" s="58">
        <f t="shared" si="48"/>
        <v>-74.20016641842561</v>
      </c>
      <c r="AG60" s="58">
        <f t="shared" si="48"/>
        <v>-73.146409963292996</v>
      </c>
      <c r="AH60" s="58">
        <f t="shared" si="48"/>
        <v>-72.066831801055997</v>
      </c>
      <c r="AI60" s="58">
        <f t="shared" si="48"/>
        <v>-70.9646609853298</v>
      </c>
      <c r="AJ60" s="58">
        <f t="shared" si="48"/>
        <v>-69.843185405647475</v>
      </c>
      <c r="AK60" s="58">
        <f t="shared" si="48"/>
        <v>-68.701671343502724</v>
      </c>
      <c r="AL60" s="58">
        <f t="shared" si="48"/>
        <v>-67.735451132642822</v>
      </c>
      <c r="AM60" s="58">
        <f t="shared" si="48"/>
        <v>-66.957825151463297</v>
      </c>
      <c r="AN60" s="58">
        <f t="shared" si="48"/>
        <v>-66.362847511313745</v>
      </c>
      <c r="AO60" s="58">
        <f t="shared" si="48"/>
        <v>-65.966237785098798</v>
      </c>
      <c r="AP60" s="58">
        <f t="shared" ref="AP60:BU60" si="49">SUM(AP57:AP59)</f>
        <v>-65.769799120657154</v>
      </c>
      <c r="AQ60" s="58">
        <f t="shared" si="49"/>
        <v>-13.166736161894088</v>
      </c>
      <c r="AR60" s="58">
        <f t="shared" si="49"/>
        <v>-13.02473850902863</v>
      </c>
      <c r="AS60" s="58">
        <f t="shared" si="49"/>
        <v>-12.943383624289474</v>
      </c>
      <c r="AT60" s="58">
        <f t="shared" si="49"/>
        <v>-12.887851027052745</v>
      </c>
      <c r="AU60" s="58">
        <f t="shared" si="49"/>
        <v>-12.857375850384949</v>
      </c>
      <c r="AV60" s="58">
        <f t="shared" si="49"/>
        <v>-12.856055842925258</v>
      </c>
      <c r="AW60" s="58">
        <f t="shared" si="49"/>
        <v>-12.881430278928354</v>
      </c>
      <c r="AX60" s="58">
        <f t="shared" si="49"/>
        <v>-12.932959252323542</v>
      </c>
      <c r="AY60" s="58">
        <f t="shared" si="49"/>
        <v>-13.008995357407908</v>
      </c>
      <c r="AZ60" s="58">
        <f t="shared" si="49"/>
        <v>-13.109863922198416</v>
      </c>
      <c r="BA60" s="58">
        <f t="shared" si="49"/>
        <v>-13.214148431167017</v>
      </c>
      <c r="BB60" s="58">
        <f t="shared" si="49"/>
        <v>-13.31568841760955</v>
      </c>
      <c r="BC60" s="58">
        <f t="shared" si="49"/>
        <v>-13.418706223873812</v>
      </c>
      <c r="BD60" s="58">
        <f t="shared" si="49"/>
        <v>-13.519875890126826</v>
      </c>
      <c r="BE60" s="58">
        <f t="shared" si="49"/>
        <v>-13.618359869771739</v>
      </c>
      <c r="BF60" s="58">
        <f t="shared" si="49"/>
        <v>-13.714687686070196</v>
      </c>
      <c r="BG60" s="58">
        <f t="shared" si="49"/>
        <v>-13.808800503104239</v>
      </c>
      <c r="BH60" s="58">
        <f t="shared" si="49"/>
        <v>-13.88333480320266</v>
      </c>
      <c r="BI60" s="58">
        <f t="shared" si="49"/>
        <v>-12.514155939807512</v>
      </c>
      <c r="BJ60" s="58">
        <f t="shared" si="49"/>
        <v>-11.25851331094138</v>
      </c>
      <c r="BK60" s="58">
        <f t="shared" si="49"/>
        <v>-10.224593807167196</v>
      </c>
      <c r="BL60" s="58">
        <f t="shared" si="49"/>
        <v>-9.3150377017098265</v>
      </c>
      <c r="BM60" s="58">
        <f t="shared" si="49"/>
        <v>-8.6409140026909519</v>
      </c>
      <c r="BN60" s="58">
        <f t="shared" si="49"/>
        <v>-8.3011745050494987</v>
      </c>
      <c r="BO60" s="58">
        <f t="shared" si="49"/>
        <v>-7.9617014995070425</v>
      </c>
      <c r="BP60" s="58">
        <f t="shared" si="49"/>
        <v>-7.6361099706592208</v>
      </c>
      <c r="BQ60" s="58">
        <f t="shared" si="49"/>
        <v>-7.3224617941496737</v>
      </c>
      <c r="BR60" s="58">
        <f t="shared" si="49"/>
        <v>-7.0225912662442438</v>
      </c>
      <c r="BS60" s="58">
        <f t="shared" si="49"/>
        <v>-6.7369898399047221</v>
      </c>
      <c r="BT60" s="58">
        <f t="shared" si="49"/>
        <v>-6.4654844683135755</v>
      </c>
      <c r="BU60" s="58">
        <f t="shared" si="49"/>
        <v>-6.2074902532275456</v>
      </c>
      <c r="BV60" s="58">
        <f t="shared" ref="BV60:CH60" si="50">SUM(BV57:BV59)</f>
        <v>-5.9636197803806965</v>
      </c>
      <c r="BW60" s="58">
        <f t="shared" si="50"/>
        <v>-5.7354339320671688</v>
      </c>
      <c r="BX60" s="58">
        <f t="shared" si="50"/>
        <v>-5.5319588302894598</v>
      </c>
      <c r="BY60" s="58">
        <f t="shared" si="50"/>
        <v>-5.3531183344478492</v>
      </c>
      <c r="BZ60" s="58">
        <f t="shared" si="50"/>
        <v>-5.1914264392158884</v>
      </c>
      <c r="CA60" s="58">
        <f t="shared" si="50"/>
        <v>-5.044252832967083</v>
      </c>
      <c r="CB60" s="58">
        <f t="shared" si="50"/>
        <v>-4.9133210620040551</v>
      </c>
      <c r="CC60" s="58">
        <f t="shared" si="50"/>
        <v>-4.7983957826549606</v>
      </c>
      <c r="CD60" s="58">
        <f t="shared" si="50"/>
        <v>-4.7000515103540099</v>
      </c>
      <c r="CE60" s="58">
        <f t="shared" si="50"/>
        <v>-4.6214411581166415</v>
      </c>
      <c r="CF60" s="58">
        <f t="shared" si="50"/>
        <v>-4.5615575934648156</v>
      </c>
      <c r="CG60" s="58">
        <f t="shared" si="50"/>
        <v>-4.5185595982599889</v>
      </c>
      <c r="CH60" s="58">
        <f t="shared" si="50"/>
        <v>-4.491761907104733</v>
      </c>
    </row>
    <row r="61" spans="5:86" ht="5.85" customHeight="1" outlineLevel="1" x14ac:dyDescent="0.2"/>
    <row r="62" spans="5:86" outlineLevel="1" x14ac:dyDescent="0.2">
      <c r="E62" s="42" t="s">
        <v>136</v>
      </c>
    </row>
    <row r="63" spans="5:86" outlineLevel="1" x14ac:dyDescent="0.2">
      <c r="F63" s="50" t="str">
        <f>GA!F8</f>
        <v>Mains &amp; Services</v>
      </c>
      <c r="J63" s="45">
        <f t="shared" ref="J63:AO63" si="51">J45+J51+J57</f>
        <v>1750.0215745907049</v>
      </c>
      <c r="K63" s="45">
        <f t="shared" si="51"/>
        <v>1762.5445253847454</v>
      </c>
      <c r="L63" s="45">
        <f t="shared" si="51"/>
        <v>1762.6394761787858</v>
      </c>
      <c r="M63" s="45">
        <f t="shared" si="51"/>
        <v>1755.4284269728262</v>
      </c>
      <c r="N63" s="45">
        <f t="shared" si="51"/>
        <v>1735.4353777668666</v>
      </c>
      <c r="O63" s="45">
        <f t="shared" si="51"/>
        <v>1697.9688122447944</v>
      </c>
      <c r="P63" s="45">
        <f t="shared" si="51"/>
        <v>1660.0456318296685</v>
      </c>
      <c r="Q63" s="45">
        <f t="shared" si="51"/>
        <v>1621.0415386245227</v>
      </c>
      <c r="R63" s="45">
        <f t="shared" si="51"/>
        <v>1581.016662598505</v>
      </c>
      <c r="S63" s="45">
        <f t="shared" si="51"/>
        <v>1539.9180649301884</v>
      </c>
      <c r="T63" s="45">
        <f t="shared" si="51"/>
        <v>1497.7299357233151</v>
      </c>
      <c r="U63" s="45">
        <f t="shared" si="51"/>
        <v>1454.5055834414864</v>
      </c>
      <c r="V63" s="45">
        <f t="shared" si="51"/>
        <v>1410.2461429328175</v>
      </c>
      <c r="W63" s="45">
        <f t="shared" si="51"/>
        <v>1364.9498833901253</v>
      </c>
      <c r="X63" s="45">
        <f t="shared" si="51"/>
        <v>1318.5375144226084</v>
      </c>
      <c r="Y63" s="45">
        <f t="shared" si="51"/>
        <v>1270.6076709026745</v>
      </c>
      <c r="Z63" s="45">
        <f t="shared" si="51"/>
        <v>1221.1302146575742</v>
      </c>
      <c r="AA63" s="45">
        <f t="shared" si="51"/>
        <v>1170.5339795886998</v>
      </c>
      <c r="AB63" s="45">
        <f t="shared" si="51"/>
        <v>1118.9329201473245</v>
      </c>
      <c r="AC63" s="45">
        <f t="shared" si="51"/>
        <v>1066.3082361881841</v>
      </c>
      <c r="AD63" s="45">
        <f t="shared" si="51"/>
        <v>1012.6480425168426</v>
      </c>
      <c r="AE63" s="45">
        <f t="shared" si="51"/>
        <v>957.94724429598386</v>
      </c>
      <c r="AF63" s="45">
        <f t="shared" si="51"/>
        <v>902.05634257999748</v>
      </c>
      <c r="AG63" s="45">
        <f t="shared" si="51"/>
        <v>845.0799161435832</v>
      </c>
      <c r="AH63" s="45">
        <f t="shared" si="51"/>
        <v>787.07881136971412</v>
      </c>
      <c r="AI63" s="45">
        <f t="shared" si="51"/>
        <v>728.1332801114811</v>
      </c>
      <c r="AJ63" s="45">
        <f t="shared" si="51"/>
        <v>668.26314627329293</v>
      </c>
      <c r="AK63" s="45">
        <f t="shared" si="51"/>
        <v>608.08378165825991</v>
      </c>
      <c r="AL63" s="45">
        <f t="shared" si="51"/>
        <v>547.90667053794016</v>
      </c>
      <c r="AM63" s="45">
        <f t="shared" si="51"/>
        <v>487.54034353060695</v>
      </c>
      <c r="AN63" s="45">
        <f t="shared" si="51"/>
        <v>427.13976406136049</v>
      </c>
      <c r="AO63" s="45">
        <f t="shared" si="51"/>
        <v>366.71823250859637</v>
      </c>
      <c r="AP63" s="45">
        <f t="shared" ref="AP63:BU63" si="52">AP45+AP51+AP57</f>
        <v>306.27163727993002</v>
      </c>
      <c r="AQ63" s="45">
        <f t="shared" si="52"/>
        <v>298.22786344307508</v>
      </c>
      <c r="AR63" s="45">
        <f t="shared" si="52"/>
        <v>290.95312393222883</v>
      </c>
      <c r="AS63" s="45">
        <f t="shared" si="52"/>
        <v>283.59111733645017</v>
      </c>
      <c r="AT63" s="45">
        <f t="shared" si="52"/>
        <v>276.1121903530867</v>
      </c>
      <c r="AU63" s="45">
        <f t="shared" si="52"/>
        <v>268.5262170335468</v>
      </c>
      <c r="AV63" s="45">
        <f t="shared" si="52"/>
        <v>260.81952321830903</v>
      </c>
      <c r="AW63" s="45">
        <f t="shared" si="52"/>
        <v>253.00207640406333</v>
      </c>
      <c r="AX63" s="45">
        <f t="shared" si="52"/>
        <v>245.06808298335864</v>
      </c>
      <c r="AY63" s="45">
        <f t="shared" si="52"/>
        <v>237.02744815603057</v>
      </c>
      <c r="AZ63" s="45">
        <f t="shared" si="52"/>
        <v>228.85718438283814</v>
      </c>
      <c r="BA63" s="45">
        <f t="shared" si="52"/>
        <v>220.57370688489243</v>
      </c>
      <c r="BB63" s="45">
        <f t="shared" si="52"/>
        <v>212.17754518545507</v>
      </c>
      <c r="BC63" s="45">
        <f t="shared" si="52"/>
        <v>203.67078622914556</v>
      </c>
      <c r="BD63" s="45">
        <f t="shared" si="52"/>
        <v>195.04146901993602</v>
      </c>
      <c r="BE63" s="45">
        <f t="shared" si="52"/>
        <v>186.30124306958271</v>
      </c>
      <c r="BF63" s="45">
        <f t="shared" si="52"/>
        <v>177.44596563727396</v>
      </c>
      <c r="BG63" s="45">
        <f t="shared" si="52"/>
        <v>168.48716164105738</v>
      </c>
      <c r="BH63" s="45">
        <f t="shared" si="52"/>
        <v>159.40654695419255</v>
      </c>
      <c r="BI63" s="45">
        <f t="shared" si="52"/>
        <v>151.66091707957844</v>
      </c>
      <c r="BJ63" s="45">
        <f t="shared" si="52"/>
        <v>145.14611492019631</v>
      </c>
      <c r="BK63" s="45">
        <f t="shared" si="52"/>
        <v>139.64823906710669</v>
      </c>
      <c r="BL63" s="45">
        <f t="shared" si="52"/>
        <v>135.02631362750961</v>
      </c>
      <c r="BM63" s="45">
        <f t="shared" si="52"/>
        <v>131.05106666167077</v>
      </c>
      <c r="BN63" s="45">
        <f t="shared" si="52"/>
        <v>127.38209193896262</v>
      </c>
      <c r="BO63" s="45">
        <f t="shared" si="52"/>
        <v>124.03300132205226</v>
      </c>
      <c r="BP63" s="45">
        <f t="shared" si="52"/>
        <v>120.97503130793726</v>
      </c>
      <c r="BQ63" s="45">
        <f t="shared" si="52"/>
        <v>118.20869791514167</v>
      </c>
      <c r="BR63" s="45">
        <f t="shared" si="52"/>
        <v>115.71894294861166</v>
      </c>
      <c r="BS63" s="45">
        <f t="shared" si="52"/>
        <v>113.4994920697513</v>
      </c>
      <c r="BT63" s="45">
        <f t="shared" si="52"/>
        <v>111.52289000949871</v>
      </c>
      <c r="BU63" s="45">
        <f t="shared" si="52"/>
        <v>109.78040170351268</v>
      </c>
      <c r="BV63" s="45">
        <f t="shared" ref="BV63:CH63" si="53">BV45+BV51+BV57</f>
        <v>108.25665747246778</v>
      </c>
      <c r="BW63" s="45">
        <f t="shared" si="53"/>
        <v>106.94223698662537</v>
      </c>
      <c r="BX63" s="45">
        <f t="shared" si="53"/>
        <v>105.79277138097797</v>
      </c>
      <c r="BY63" s="45">
        <f t="shared" si="53"/>
        <v>104.80214205906543</v>
      </c>
      <c r="BZ63" s="45">
        <f t="shared" si="53"/>
        <v>103.94077565877927</v>
      </c>
      <c r="CA63" s="45">
        <f t="shared" si="53"/>
        <v>103.20931279235218</v>
      </c>
      <c r="CB63" s="45">
        <f t="shared" si="53"/>
        <v>102.57624889519202</v>
      </c>
      <c r="CC63" s="45">
        <f t="shared" si="53"/>
        <v>102.02540442886732</v>
      </c>
      <c r="CD63" s="45">
        <f t="shared" si="53"/>
        <v>101.54327861968203</v>
      </c>
      <c r="CE63" s="45">
        <f t="shared" si="53"/>
        <v>101.11764777945345</v>
      </c>
      <c r="CF63" s="45">
        <f t="shared" si="53"/>
        <v>100.7128957512049</v>
      </c>
      <c r="CG63" s="45">
        <f t="shared" si="53"/>
        <v>100.32418102398961</v>
      </c>
      <c r="CH63" s="45">
        <f t="shared" si="53"/>
        <v>99.925854937520768</v>
      </c>
    </row>
    <row r="64" spans="5:86" outlineLevel="1" x14ac:dyDescent="0.2">
      <c r="F64" s="50" t="str">
        <f>GA!F9</f>
        <v>Meters &amp; SCADA</v>
      </c>
      <c r="J64" s="45">
        <f t="shared" ref="J64:AO64" si="54">J46+J52+J58</f>
        <v>124.75229124648355</v>
      </c>
      <c r="K64" s="45">
        <f t="shared" si="54"/>
        <v>127.49314777465204</v>
      </c>
      <c r="L64" s="45">
        <f t="shared" si="54"/>
        <v>127.57400430282055</v>
      </c>
      <c r="M64" s="45">
        <f t="shared" si="54"/>
        <v>123.70152749765573</v>
      </c>
      <c r="N64" s="45">
        <f t="shared" si="54"/>
        <v>117.47571735915756</v>
      </c>
      <c r="O64" s="45">
        <f t="shared" si="54"/>
        <v>109.15037820102461</v>
      </c>
      <c r="P64" s="45">
        <f t="shared" si="54"/>
        <v>100.26017479329755</v>
      </c>
      <c r="Q64" s="45">
        <f t="shared" si="54"/>
        <v>90.49083318980216</v>
      </c>
      <c r="R64" s="45">
        <f t="shared" si="54"/>
        <v>79.879949783505793</v>
      </c>
      <c r="S64" s="45">
        <f t="shared" si="54"/>
        <v>68.426704573883555</v>
      </c>
      <c r="T64" s="45">
        <f t="shared" si="54"/>
        <v>68.249481522585768</v>
      </c>
      <c r="U64" s="45">
        <f t="shared" si="54"/>
        <v>67.278544072087314</v>
      </c>
      <c r="V64" s="45">
        <f t="shared" si="54"/>
        <v>65.531968934337868</v>
      </c>
      <c r="W64" s="45">
        <f t="shared" si="54"/>
        <v>63.027071415289974</v>
      </c>
      <c r="X64" s="45">
        <f t="shared" si="54"/>
        <v>59.755555891901352</v>
      </c>
      <c r="Y64" s="45">
        <f t="shared" si="54"/>
        <v>55.603222088799882</v>
      </c>
      <c r="Z64" s="45">
        <f t="shared" si="54"/>
        <v>51.639438098821699</v>
      </c>
      <c r="AA64" s="45">
        <f t="shared" si="54"/>
        <v>48.040743968922591</v>
      </c>
      <c r="AB64" s="45">
        <f t="shared" si="54"/>
        <v>44.759111918415165</v>
      </c>
      <c r="AC64" s="45">
        <f t="shared" si="54"/>
        <v>41.607427254723135</v>
      </c>
      <c r="AD64" s="45">
        <f t="shared" si="54"/>
        <v>38.494746586411054</v>
      </c>
      <c r="AE64" s="45">
        <f t="shared" si="54"/>
        <v>35.342635228865795</v>
      </c>
      <c r="AF64" s="45">
        <f t="shared" si="54"/>
        <v>32.120716785127954</v>
      </c>
      <c r="AG64" s="45">
        <f t="shared" si="54"/>
        <v>28.864881165153754</v>
      </c>
      <c r="AH64" s="45">
        <f t="shared" si="54"/>
        <v>25.596170861955148</v>
      </c>
      <c r="AI64" s="45">
        <f t="shared" si="54"/>
        <v>22.339989148345889</v>
      </c>
      <c r="AJ64" s="45">
        <f t="shared" si="54"/>
        <v>19.099970007494157</v>
      </c>
      <c r="AK64" s="45">
        <f t="shared" si="54"/>
        <v>16.185957387045338</v>
      </c>
      <c r="AL64" s="45">
        <f t="shared" si="54"/>
        <v>13.682906650208565</v>
      </c>
      <c r="AM64" s="45">
        <f t="shared" si="54"/>
        <v>11.503003217568592</v>
      </c>
      <c r="AN64" s="45">
        <f t="shared" si="54"/>
        <v>9.6747891898189806</v>
      </c>
      <c r="AO64" s="45">
        <f t="shared" si="54"/>
        <v>8.1679361403287611</v>
      </c>
      <c r="AP64" s="45">
        <f t="shared" ref="AP64:BU64" si="55">AP46+AP52+AP58</f>
        <v>6.9448822854941046</v>
      </c>
      <c r="AQ64" s="45">
        <f t="shared" si="55"/>
        <v>5.9760606046811819</v>
      </c>
      <c r="AR64" s="45">
        <f t="shared" si="55"/>
        <v>5.50362219014559</v>
      </c>
      <c r="AS64" s="45">
        <f t="shared" si="55"/>
        <v>5.2039588689023919</v>
      </c>
      <c r="AT64" s="45">
        <f t="shared" si="55"/>
        <v>5.041446981704123</v>
      </c>
      <c r="AU64" s="45">
        <f t="shared" si="55"/>
        <v>4.9936144274357837</v>
      </c>
      <c r="AV64" s="45">
        <f t="shared" si="55"/>
        <v>5.0262911401171833</v>
      </c>
      <c r="AW64" s="45">
        <f t="shared" si="55"/>
        <v>5.1152745504579977</v>
      </c>
      <c r="AX64" s="45">
        <f t="shared" si="55"/>
        <v>5.231897481275567</v>
      </c>
      <c r="AY64" s="45">
        <f t="shared" si="55"/>
        <v>5.3542069719074901</v>
      </c>
      <c r="AZ64" s="45">
        <f t="shared" si="55"/>
        <v>5.4492096747327947</v>
      </c>
      <c r="BA64" s="45">
        <f t="shared" si="55"/>
        <v>5.5178400425661573</v>
      </c>
      <c r="BB64" s="45">
        <f t="shared" si="55"/>
        <v>5.5623130746719918</v>
      </c>
      <c r="BC64" s="45">
        <f t="shared" si="55"/>
        <v>5.5811405684195208</v>
      </c>
      <c r="BD64" s="45">
        <f t="shared" si="55"/>
        <v>5.5715191653647178</v>
      </c>
      <c r="BE64" s="45">
        <f t="shared" si="55"/>
        <v>5.5390209730321267</v>
      </c>
      <c r="BF64" s="45">
        <f t="shared" si="55"/>
        <v>5.4837152101487607</v>
      </c>
      <c r="BG64" s="45">
        <f t="shared" si="55"/>
        <v>5.4108278906041001</v>
      </c>
      <c r="BH64" s="45">
        <f t="shared" si="55"/>
        <v>5.3333029163495702</v>
      </c>
      <c r="BI64" s="45">
        <f t="shared" si="55"/>
        <v>5.2567470042732216</v>
      </c>
      <c r="BJ64" s="45">
        <f t="shared" si="55"/>
        <v>5.184240387727133</v>
      </c>
      <c r="BK64" s="45">
        <f t="shared" si="55"/>
        <v>5.1183441596107828</v>
      </c>
      <c r="BL64" s="45">
        <f t="shared" si="55"/>
        <v>5.0528286344930038</v>
      </c>
      <c r="BM64" s="45">
        <f t="shared" si="55"/>
        <v>4.9898395929111983</v>
      </c>
      <c r="BN64" s="45">
        <f t="shared" si="55"/>
        <v>4.9270928168739383</v>
      </c>
      <c r="BO64" s="45">
        <f t="shared" si="55"/>
        <v>4.8693990079086253</v>
      </c>
      <c r="BP64" s="45">
        <f t="shared" si="55"/>
        <v>4.8108745742191568</v>
      </c>
      <c r="BQ64" s="45">
        <f t="shared" si="55"/>
        <v>4.7556726394263107</v>
      </c>
      <c r="BR64" s="45">
        <f t="shared" si="55"/>
        <v>4.7029971881694381</v>
      </c>
      <c r="BS64" s="45">
        <f t="shared" si="55"/>
        <v>4.6552362665304869</v>
      </c>
      <c r="BT64" s="45">
        <f t="shared" si="55"/>
        <v>4.6070600325294579</v>
      </c>
      <c r="BU64" s="45">
        <f t="shared" si="55"/>
        <v>4.5599220794336235</v>
      </c>
      <c r="BV64" s="45">
        <f t="shared" ref="BV64:CH64" si="56">BV46+BV52+BV58</f>
        <v>4.512991782518827</v>
      </c>
      <c r="BW64" s="45">
        <f t="shared" si="56"/>
        <v>4.4683110942319528</v>
      </c>
      <c r="BX64" s="45">
        <f t="shared" si="56"/>
        <v>4.418542829509625</v>
      </c>
      <c r="BY64" s="45">
        <f t="shared" si="56"/>
        <v>4.3700897206005438</v>
      </c>
      <c r="BZ64" s="45">
        <f t="shared" si="56"/>
        <v>4.3187640345204246</v>
      </c>
      <c r="CA64" s="45">
        <f t="shared" si="56"/>
        <v>4.2701724881573178</v>
      </c>
      <c r="CB64" s="45">
        <f t="shared" si="56"/>
        <v>4.2188121927136919</v>
      </c>
      <c r="CC64" s="45">
        <f t="shared" si="56"/>
        <v>4.1648561950070793</v>
      </c>
      <c r="CD64" s="45">
        <f t="shared" si="56"/>
        <v>4.109377385306181</v>
      </c>
      <c r="CE64" s="45">
        <f t="shared" si="56"/>
        <v>4.0552483407820361</v>
      </c>
      <c r="CF64" s="45">
        <f t="shared" si="56"/>
        <v>3.9965162509115286</v>
      </c>
      <c r="CG64" s="45">
        <f t="shared" si="56"/>
        <v>3.9377495516775149</v>
      </c>
      <c r="CH64" s="45">
        <f t="shared" si="56"/>
        <v>3.8759372284549301</v>
      </c>
    </row>
    <row r="65" spans="3:86" outlineLevel="1" x14ac:dyDescent="0.2">
      <c r="F65" s="50" t="str">
        <f>GA!F10</f>
        <v>IT &amp; Other</v>
      </c>
      <c r="J65" s="45">
        <f t="shared" ref="J65:AO65" si="57">J47+J53+J59</f>
        <v>25.797097779497843</v>
      </c>
      <c r="K65" s="45">
        <f t="shared" si="57"/>
        <v>39.658065186331896</v>
      </c>
      <c r="L65" s="45">
        <f t="shared" si="57"/>
        <v>51.099032593165951</v>
      </c>
      <c r="M65" s="45">
        <f t="shared" si="57"/>
        <v>48.2</v>
      </c>
      <c r="N65" s="45">
        <f t="shared" si="57"/>
        <v>42.96</v>
      </c>
      <c r="O65" s="45">
        <f t="shared" si="57"/>
        <v>43.185080940568447</v>
      </c>
      <c r="P65" s="45">
        <f t="shared" si="57"/>
        <v>43.697145693023202</v>
      </c>
      <c r="Q65" s="45">
        <f t="shared" si="57"/>
        <v>44.162940210335847</v>
      </c>
      <c r="R65" s="45">
        <f t="shared" si="57"/>
        <v>45.065115301912066</v>
      </c>
      <c r="S65" s="45">
        <f t="shared" si="57"/>
        <v>44.56632177715754</v>
      </c>
      <c r="T65" s="45">
        <f t="shared" si="57"/>
        <v>42.289210445477956</v>
      </c>
      <c r="U65" s="45">
        <f t="shared" si="57"/>
        <v>39.849448304392688</v>
      </c>
      <c r="V65" s="45">
        <f t="shared" si="57"/>
        <v>37.409686163307413</v>
      </c>
      <c r="W65" s="45">
        <f t="shared" si="57"/>
        <v>34.969924022222145</v>
      </c>
      <c r="X65" s="45">
        <f t="shared" si="57"/>
        <v>32.530161881136877</v>
      </c>
      <c r="Y65" s="45">
        <f t="shared" si="57"/>
        <v>30.090399740051609</v>
      </c>
      <c r="Z65" s="45">
        <f t="shared" si="57"/>
        <v>27.650637598966341</v>
      </c>
      <c r="AA65" s="45">
        <f t="shared" si="57"/>
        <v>25.210875457881073</v>
      </c>
      <c r="AB65" s="45">
        <f t="shared" si="57"/>
        <v>22.771113316795805</v>
      </c>
      <c r="AC65" s="45">
        <f t="shared" si="57"/>
        <v>20.331351175710537</v>
      </c>
      <c r="AD65" s="45">
        <f t="shared" si="57"/>
        <v>17.89158903462527</v>
      </c>
      <c r="AE65" s="45">
        <f t="shared" si="57"/>
        <v>15.451826893540002</v>
      </c>
      <c r="AF65" s="45">
        <f t="shared" si="57"/>
        <v>13.012064752454734</v>
      </c>
      <c r="AG65" s="45">
        <f t="shared" si="57"/>
        <v>10.572302611369466</v>
      </c>
      <c r="AH65" s="45">
        <f t="shared" si="57"/>
        <v>8.132540470284205</v>
      </c>
      <c r="AI65" s="45">
        <f t="shared" si="57"/>
        <v>5.6927783291989424</v>
      </c>
      <c r="AJ65" s="45">
        <f t="shared" si="57"/>
        <v>3.2530161881136781</v>
      </c>
      <c r="AK65" s="45">
        <f t="shared" si="57"/>
        <v>1.6265080940568351</v>
      </c>
      <c r="AL65" s="45">
        <f t="shared" si="57"/>
        <v>0.65060323762272909</v>
      </c>
      <c r="AM65" s="45">
        <f t="shared" si="57"/>
        <v>0.16265080940567561</v>
      </c>
      <c r="AN65" s="45">
        <f t="shared" si="57"/>
        <v>-8.8817841970012523E-15</v>
      </c>
      <c r="AO65" s="45">
        <f t="shared" si="57"/>
        <v>-8.8817841970012523E-15</v>
      </c>
      <c r="AP65" s="45">
        <f t="shared" ref="AP65:BU65" si="58">AP47+AP53+AP59</f>
        <v>-8.8817841970012523E-15</v>
      </c>
      <c r="AQ65" s="45">
        <f t="shared" si="58"/>
        <v>-8.8817841970012523E-15</v>
      </c>
      <c r="AR65" s="45">
        <f t="shared" si="58"/>
        <v>-8.8817841970012523E-15</v>
      </c>
      <c r="AS65" s="45">
        <f t="shared" si="58"/>
        <v>-8.8817841970012523E-15</v>
      </c>
      <c r="AT65" s="45">
        <f t="shared" si="58"/>
        <v>-8.8817841970012523E-15</v>
      </c>
      <c r="AU65" s="45">
        <f t="shared" si="58"/>
        <v>-8.8817841970012523E-15</v>
      </c>
      <c r="AV65" s="45">
        <f t="shared" si="58"/>
        <v>-8.8817841970012523E-15</v>
      </c>
      <c r="AW65" s="45">
        <f t="shared" si="58"/>
        <v>-8.8817841970012523E-15</v>
      </c>
      <c r="AX65" s="45">
        <f t="shared" si="58"/>
        <v>-8.8817841970012523E-15</v>
      </c>
      <c r="AY65" s="45">
        <f t="shared" si="58"/>
        <v>-8.8817841970012523E-15</v>
      </c>
      <c r="AZ65" s="45">
        <f t="shared" si="58"/>
        <v>-8.8817841970012523E-15</v>
      </c>
      <c r="BA65" s="45">
        <f t="shared" si="58"/>
        <v>-8.8817841970012523E-15</v>
      </c>
      <c r="BB65" s="45">
        <f t="shared" si="58"/>
        <v>-8.8817841970012523E-15</v>
      </c>
      <c r="BC65" s="45">
        <f t="shared" si="58"/>
        <v>-8.8817841970012523E-15</v>
      </c>
      <c r="BD65" s="45">
        <f t="shared" si="58"/>
        <v>-8.8817841970012523E-15</v>
      </c>
      <c r="BE65" s="45">
        <f t="shared" si="58"/>
        <v>-8.8817841970012523E-15</v>
      </c>
      <c r="BF65" s="45">
        <f t="shared" si="58"/>
        <v>-8.8817841970012523E-15</v>
      </c>
      <c r="BG65" s="45">
        <f t="shared" si="58"/>
        <v>-8.8817841970012523E-15</v>
      </c>
      <c r="BH65" s="45">
        <f t="shared" si="58"/>
        <v>-8.8817841970012523E-15</v>
      </c>
      <c r="BI65" s="45">
        <f t="shared" si="58"/>
        <v>-8.8817841970012523E-15</v>
      </c>
      <c r="BJ65" s="45">
        <f t="shared" si="58"/>
        <v>-8.8817841970012523E-15</v>
      </c>
      <c r="BK65" s="45">
        <f t="shared" si="58"/>
        <v>-8.8817841970012523E-15</v>
      </c>
      <c r="BL65" s="45">
        <f t="shared" si="58"/>
        <v>-8.8817841970012523E-15</v>
      </c>
      <c r="BM65" s="45">
        <f t="shared" si="58"/>
        <v>-8.8817841970012523E-15</v>
      </c>
      <c r="BN65" s="45">
        <f t="shared" si="58"/>
        <v>-8.8817841970012523E-15</v>
      </c>
      <c r="BO65" s="45">
        <f t="shared" si="58"/>
        <v>-8.8817841970012523E-15</v>
      </c>
      <c r="BP65" s="45">
        <f t="shared" si="58"/>
        <v>-8.8817841970012523E-15</v>
      </c>
      <c r="BQ65" s="45">
        <f t="shared" si="58"/>
        <v>-8.8817841970012523E-15</v>
      </c>
      <c r="BR65" s="45">
        <f t="shared" si="58"/>
        <v>-8.8817841970012523E-15</v>
      </c>
      <c r="BS65" s="45">
        <f t="shared" si="58"/>
        <v>-8.8817841970012523E-15</v>
      </c>
      <c r="BT65" s="45">
        <f t="shared" si="58"/>
        <v>-8.8817841970012523E-15</v>
      </c>
      <c r="BU65" s="45">
        <f t="shared" si="58"/>
        <v>-8.8817841970012523E-15</v>
      </c>
      <c r="BV65" s="45">
        <f t="shared" ref="BV65:CH65" si="59">BV47+BV53+BV59</f>
        <v>-8.8817841970012523E-15</v>
      </c>
      <c r="BW65" s="45">
        <f t="shared" si="59"/>
        <v>-8.8817841970012523E-15</v>
      </c>
      <c r="BX65" s="45">
        <f t="shared" si="59"/>
        <v>-8.8817841970012523E-15</v>
      </c>
      <c r="BY65" s="45">
        <f t="shared" si="59"/>
        <v>-8.8817841970012523E-15</v>
      </c>
      <c r="BZ65" s="45">
        <f t="shared" si="59"/>
        <v>-8.8817841970012523E-15</v>
      </c>
      <c r="CA65" s="45">
        <f t="shared" si="59"/>
        <v>-8.8817841970012523E-15</v>
      </c>
      <c r="CB65" s="45">
        <f t="shared" si="59"/>
        <v>-8.8817841970012523E-15</v>
      </c>
      <c r="CC65" s="45">
        <f t="shared" si="59"/>
        <v>-8.8817841970012523E-15</v>
      </c>
      <c r="CD65" s="45">
        <f t="shared" si="59"/>
        <v>-8.8817841970012523E-15</v>
      </c>
      <c r="CE65" s="45">
        <f t="shared" si="59"/>
        <v>-8.8817841970012523E-15</v>
      </c>
      <c r="CF65" s="45">
        <f t="shared" si="59"/>
        <v>-8.8817841970012523E-15</v>
      </c>
      <c r="CG65" s="45">
        <f t="shared" si="59"/>
        <v>-8.8817841970012523E-15</v>
      </c>
      <c r="CH65" s="45">
        <f t="shared" si="59"/>
        <v>-8.8817841970012523E-15</v>
      </c>
    </row>
    <row r="66" spans="3:86" outlineLevel="1" x14ac:dyDescent="0.2">
      <c r="F66" s="218" t="str">
        <f t="shared" ref="F66" si="60">"Total "&amp;E62</f>
        <v>Total Closing RAB</v>
      </c>
      <c r="G66" s="218"/>
      <c r="H66" s="218"/>
      <c r="I66" s="218"/>
      <c r="J66" s="58">
        <f t="shared" ref="J66:AO66" si="61">SUM(J63:J65)</f>
        <v>1900.5709636166862</v>
      </c>
      <c r="K66" s="58">
        <f t="shared" si="61"/>
        <v>1929.6957383457293</v>
      </c>
      <c r="L66" s="58">
        <f t="shared" si="61"/>
        <v>1941.3125130747724</v>
      </c>
      <c r="M66" s="58">
        <f t="shared" si="61"/>
        <v>1927.3299544704819</v>
      </c>
      <c r="N66" s="58">
        <f t="shared" si="61"/>
        <v>1895.8710951260241</v>
      </c>
      <c r="O66" s="58">
        <f t="shared" si="61"/>
        <v>1850.3042713863874</v>
      </c>
      <c r="P66" s="58">
        <f t="shared" si="61"/>
        <v>1804.0029523159892</v>
      </c>
      <c r="Q66" s="58">
        <f t="shared" si="61"/>
        <v>1755.6953120246606</v>
      </c>
      <c r="R66" s="58">
        <f t="shared" si="61"/>
        <v>1705.9617276839228</v>
      </c>
      <c r="S66" s="58">
        <f t="shared" si="61"/>
        <v>1652.9110912812296</v>
      </c>
      <c r="T66" s="58">
        <f t="shared" si="61"/>
        <v>1608.2686276913787</v>
      </c>
      <c r="U66" s="58">
        <f t="shared" si="61"/>
        <v>1561.6335758179662</v>
      </c>
      <c r="V66" s="58">
        <f t="shared" si="61"/>
        <v>1513.1877980304628</v>
      </c>
      <c r="W66" s="58">
        <f t="shared" si="61"/>
        <v>1462.9468788276374</v>
      </c>
      <c r="X66" s="58">
        <f t="shared" si="61"/>
        <v>1410.8232321956466</v>
      </c>
      <c r="Y66" s="58">
        <f t="shared" si="61"/>
        <v>1356.301292731526</v>
      </c>
      <c r="Z66" s="58">
        <f t="shared" si="61"/>
        <v>1300.4202903553623</v>
      </c>
      <c r="AA66" s="58">
        <f t="shared" si="61"/>
        <v>1243.7855990155035</v>
      </c>
      <c r="AB66" s="58">
        <f t="shared" si="61"/>
        <v>1186.4631453825355</v>
      </c>
      <c r="AC66" s="58">
        <f t="shared" si="61"/>
        <v>1128.2470146186179</v>
      </c>
      <c r="AD66" s="58">
        <f t="shared" si="61"/>
        <v>1069.0343781378788</v>
      </c>
      <c r="AE66" s="58">
        <f t="shared" si="61"/>
        <v>1008.7417064183896</v>
      </c>
      <c r="AF66" s="58">
        <f t="shared" si="61"/>
        <v>947.18912411758015</v>
      </c>
      <c r="AG66" s="58">
        <f t="shared" si="61"/>
        <v>884.51709992010638</v>
      </c>
      <c r="AH66" s="58">
        <f t="shared" si="61"/>
        <v>820.80752270195342</v>
      </c>
      <c r="AI66" s="58">
        <f t="shared" si="61"/>
        <v>756.16604758902599</v>
      </c>
      <c r="AJ66" s="58">
        <f t="shared" si="61"/>
        <v>690.61613246890067</v>
      </c>
      <c r="AK66" s="58">
        <f t="shared" si="61"/>
        <v>625.89624713936212</v>
      </c>
      <c r="AL66" s="58">
        <f t="shared" si="61"/>
        <v>562.24018042577143</v>
      </c>
      <c r="AM66" s="58">
        <f t="shared" si="61"/>
        <v>499.20599755758121</v>
      </c>
      <c r="AN66" s="58">
        <f t="shared" si="61"/>
        <v>436.81455325117946</v>
      </c>
      <c r="AO66" s="58">
        <f t="shared" si="61"/>
        <v>374.88616864892515</v>
      </c>
      <c r="AP66" s="58">
        <f t="shared" ref="AP66:BU66" si="62">SUM(AP63:AP65)</f>
        <v>313.21651956542411</v>
      </c>
      <c r="AQ66" s="58">
        <f t="shared" si="62"/>
        <v>304.20392404775629</v>
      </c>
      <c r="AR66" s="58">
        <f t="shared" si="62"/>
        <v>296.4567461223744</v>
      </c>
      <c r="AS66" s="58">
        <f t="shared" si="62"/>
        <v>288.79507620535259</v>
      </c>
      <c r="AT66" s="58">
        <f t="shared" si="62"/>
        <v>281.1536373347908</v>
      </c>
      <c r="AU66" s="58">
        <f t="shared" si="62"/>
        <v>273.51983146098257</v>
      </c>
      <c r="AV66" s="58">
        <f t="shared" si="62"/>
        <v>265.8458143584262</v>
      </c>
      <c r="AW66" s="58">
        <f t="shared" si="62"/>
        <v>258.11735095452133</v>
      </c>
      <c r="AX66" s="58">
        <f t="shared" si="62"/>
        <v>250.29998046463419</v>
      </c>
      <c r="AY66" s="58">
        <f t="shared" si="62"/>
        <v>242.38165512793807</v>
      </c>
      <c r="AZ66" s="58">
        <f t="shared" si="62"/>
        <v>234.30639405757094</v>
      </c>
      <c r="BA66" s="58">
        <f t="shared" si="62"/>
        <v>226.09154692745858</v>
      </c>
      <c r="BB66" s="58">
        <f t="shared" si="62"/>
        <v>217.73985826012708</v>
      </c>
      <c r="BC66" s="58">
        <f t="shared" si="62"/>
        <v>209.25192679756509</v>
      </c>
      <c r="BD66" s="58">
        <f t="shared" si="62"/>
        <v>200.61298818530074</v>
      </c>
      <c r="BE66" s="58">
        <f t="shared" si="62"/>
        <v>191.84026404261485</v>
      </c>
      <c r="BF66" s="58">
        <f t="shared" si="62"/>
        <v>182.92968084742273</v>
      </c>
      <c r="BG66" s="58">
        <f t="shared" si="62"/>
        <v>173.89798953166149</v>
      </c>
      <c r="BH66" s="58">
        <f t="shared" si="62"/>
        <v>164.73984987054212</v>
      </c>
      <c r="BI66" s="58">
        <f t="shared" si="62"/>
        <v>156.91766408385166</v>
      </c>
      <c r="BJ66" s="58">
        <f t="shared" si="62"/>
        <v>150.33035530792344</v>
      </c>
      <c r="BK66" s="58">
        <f t="shared" si="62"/>
        <v>144.76658322671747</v>
      </c>
      <c r="BL66" s="58">
        <f t="shared" si="62"/>
        <v>140.07914226200262</v>
      </c>
      <c r="BM66" s="58">
        <f t="shared" si="62"/>
        <v>136.04090625458198</v>
      </c>
      <c r="BN66" s="58">
        <f t="shared" si="62"/>
        <v>132.30918475583655</v>
      </c>
      <c r="BO66" s="58">
        <f t="shared" si="62"/>
        <v>128.90240032996087</v>
      </c>
      <c r="BP66" s="58">
        <f t="shared" si="62"/>
        <v>125.7859058821564</v>
      </c>
      <c r="BQ66" s="58">
        <f t="shared" si="62"/>
        <v>122.96437055456796</v>
      </c>
      <c r="BR66" s="58">
        <f t="shared" si="62"/>
        <v>120.42194013678107</v>
      </c>
      <c r="BS66" s="58">
        <f t="shared" si="62"/>
        <v>118.15472833628176</v>
      </c>
      <c r="BT66" s="58">
        <f t="shared" si="62"/>
        <v>116.12995004202816</v>
      </c>
      <c r="BU66" s="58">
        <f t="shared" si="62"/>
        <v>114.34032378294629</v>
      </c>
      <c r="BV66" s="58">
        <f t="shared" ref="BV66:CH66" si="63">SUM(BV63:BV65)</f>
        <v>112.76964925498659</v>
      </c>
      <c r="BW66" s="58">
        <f t="shared" si="63"/>
        <v>111.41054808085731</v>
      </c>
      <c r="BX66" s="58">
        <f t="shared" si="63"/>
        <v>110.21131421048757</v>
      </c>
      <c r="BY66" s="58">
        <f t="shared" si="63"/>
        <v>109.17223177966596</v>
      </c>
      <c r="BZ66" s="58">
        <f t="shared" si="63"/>
        <v>108.25953969329969</v>
      </c>
      <c r="CA66" s="58">
        <f t="shared" si="63"/>
        <v>107.47948528050948</v>
      </c>
      <c r="CB66" s="58">
        <f t="shared" si="63"/>
        <v>106.79506108790569</v>
      </c>
      <c r="CC66" s="58">
        <f t="shared" si="63"/>
        <v>106.19026062387438</v>
      </c>
      <c r="CD66" s="58">
        <f t="shared" si="63"/>
        <v>105.65265600498819</v>
      </c>
      <c r="CE66" s="58">
        <f t="shared" si="63"/>
        <v>105.17289612023548</v>
      </c>
      <c r="CF66" s="58">
        <f t="shared" si="63"/>
        <v>104.70941200211641</v>
      </c>
      <c r="CG66" s="58">
        <f t="shared" si="63"/>
        <v>104.26193057566711</v>
      </c>
      <c r="CH66" s="58">
        <f t="shared" si="63"/>
        <v>103.80179216597568</v>
      </c>
    </row>
    <row r="67" spans="3:86" outlineLevel="1" x14ac:dyDescent="0.2"/>
    <row r="68" spans="3:86" outlineLevel="1" x14ac:dyDescent="0.2"/>
    <row r="69" spans="3:86" outlineLevel="1" x14ac:dyDescent="0.2"/>
    <row r="70" spans="3:86" outlineLevel="1" x14ac:dyDescent="0.2"/>
    <row r="71" spans="3:86" s="36" customFormat="1" ht="12.75" outlineLevel="1" thickBot="1" x14ac:dyDescent="0.25"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</row>
    <row r="72" spans="3:86" s="36" customFormat="1" outlineLevel="1" x14ac:dyDescent="0.2"/>
    <row r="73" spans="3:86" s="36" customFormat="1" outlineLevel="1" x14ac:dyDescent="0.2">
      <c r="D73" s="43" t="s">
        <v>137</v>
      </c>
    </row>
    <row r="74" spans="3:86" s="36" customFormat="1" outlineLevel="1" x14ac:dyDescent="0.2">
      <c r="F74" s="91" t="s">
        <v>138</v>
      </c>
      <c r="J74" s="56">
        <f t="shared" ref="J74:AO74" si="64">J$21*GAAR_WACC</f>
        <v>49.16236658663378</v>
      </c>
      <c r="K74" s="56">
        <f t="shared" si="64"/>
        <v>49.001336521282987</v>
      </c>
      <c r="L74" s="56">
        <f t="shared" si="64"/>
        <v>48.654361228377873</v>
      </c>
      <c r="M74" s="56">
        <f t="shared" si="64"/>
        <v>47.907303809162919</v>
      </c>
      <c r="N74" s="56">
        <f t="shared" si="64"/>
        <v>46.555269873730268</v>
      </c>
      <c r="O74" s="56">
        <f t="shared" si="64"/>
        <v>44.818159932920942</v>
      </c>
      <c r="P74" s="56">
        <f t="shared" si="64"/>
        <v>42.792790392300553</v>
      </c>
      <c r="Q74" s="56">
        <f t="shared" si="64"/>
        <v>40.861921822528096</v>
      </c>
      <c r="R74" s="56">
        <f t="shared" si="64"/>
        <v>38.987340836743712</v>
      </c>
      <c r="S74" s="56">
        <f t="shared" si="64"/>
        <v>37.179922585113474</v>
      </c>
      <c r="T74" s="56">
        <f t="shared" si="64"/>
        <v>35.385427850069682</v>
      </c>
      <c r="U74" s="56">
        <f t="shared" si="64"/>
        <v>33.842045271746834</v>
      </c>
      <c r="V74" s="56">
        <f t="shared" si="64"/>
        <v>32.328248601580214</v>
      </c>
      <c r="W74" s="56">
        <f t="shared" si="64"/>
        <v>30.845489692556161</v>
      </c>
      <c r="X74" s="56">
        <f t="shared" si="64"/>
        <v>29.390964061155124</v>
      </c>
      <c r="Y74" s="56">
        <f t="shared" si="64"/>
        <v>27.959274776833592</v>
      </c>
      <c r="Z74" s="56">
        <f t="shared" si="64"/>
        <v>26.533852222499938</v>
      </c>
      <c r="AA74" s="56">
        <f t="shared" si="64"/>
        <v>25.131094463217966</v>
      </c>
      <c r="AB74" s="56">
        <f t="shared" si="64"/>
        <v>23.763409770773045</v>
      </c>
      <c r="AC74" s="56">
        <f t="shared" si="64"/>
        <v>22.429985606102033</v>
      </c>
      <c r="AD74" s="56">
        <f t="shared" si="64"/>
        <v>21.123778406832908</v>
      </c>
      <c r="AE74" s="56">
        <f t="shared" si="64"/>
        <v>19.840020573313591</v>
      </c>
      <c r="AF74" s="56">
        <f t="shared" si="64"/>
        <v>18.578868140719493</v>
      </c>
      <c r="AG74" s="56">
        <f t="shared" si="64"/>
        <v>17.333488512780601</v>
      </c>
      <c r="AH74" s="56">
        <f t="shared" si="64"/>
        <v>16.105590939326689</v>
      </c>
      <c r="AI74" s="56">
        <f t="shared" si="64"/>
        <v>14.895419698826773</v>
      </c>
      <c r="AJ74" s="56">
        <f t="shared" si="64"/>
        <v>13.703924690389929</v>
      </c>
      <c r="AK74" s="56">
        <f t="shared" si="64"/>
        <v>12.529960803431882</v>
      </c>
      <c r="AL74" s="56">
        <f t="shared" si="64"/>
        <v>11.417731261397179</v>
      </c>
      <c r="AM74" s="56">
        <f t="shared" si="64"/>
        <v>10.371780651403895</v>
      </c>
      <c r="AN74" s="56">
        <f t="shared" si="64"/>
        <v>9.3788804251939482</v>
      </c>
      <c r="AO74" s="56">
        <f t="shared" si="64"/>
        <v>8.4380833480233477</v>
      </c>
      <c r="AP74" s="56">
        <f t="shared" ref="AP74:BU74" si="65">AP$21*GAAR_WACC</f>
        <v>7.5432087196693303</v>
      </c>
      <c r="AQ74" s="56">
        <f t="shared" si="65"/>
        <v>6.6874836311407133</v>
      </c>
      <c r="AR74" s="56">
        <f t="shared" si="65"/>
        <v>6.4996374040038303</v>
      </c>
      <c r="AS74" s="56">
        <f t="shared" si="65"/>
        <v>6.3491873435415451</v>
      </c>
      <c r="AT74" s="56">
        <f t="shared" si="65"/>
        <v>6.2048199214383404</v>
      </c>
      <c r="AU74" s="56">
        <f t="shared" si="65"/>
        <v>6.064655281426635</v>
      </c>
      <c r="AV74" s="56">
        <f t="shared" si="65"/>
        <v>5.9282106714389249</v>
      </c>
      <c r="AW74" s="56">
        <f t="shared" si="65"/>
        <v>5.7940788589146326</v>
      </c>
      <c r="AX74" s="56">
        <f t="shared" si="65"/>
        <v>5.6617458008909294</v>
      </c>
      <c r="AY74" s="56">
        <f t="shared" si="65"/>
        <v>5.5301691240803139</v>
      </c>
      <c r="AZ74" s="56">
        <f t="shared" si="65"/>
        <v>5.3989035817082502</v>
      </c>
      <c r="BA74" s="56">
        <f t="shared" si="65"/>
        <v>5.2663492536714047</v>
      </c>
      <c r="BB74" s="56">
        <f t="shared" si="65"/>
        <v>5.1328475561527744</v>
      </c>
      <c r="BC74" s="56">
        <f t="shared" si="65"/>
        <v>4.9983592143913054</v>
      </c>
      <c r="BD74" s="56">
        <f t="shared" si="65"/>
        <v>4.8627927768081678</v>
      </c>
      <c r="BE74" s="56">
        <f t="shared" si="65"/>
        <v>4.7256556511830663</v>
      </c>
      <c r="BF74" s="56">
        <f t="shared" si="65"/>
        <v>4.5873038890633939</v>
      </c>
      <c r="BG74" s="56">
        <f t="shared" si="65"/>
        <v>4.4475353642435538</v>
      </c>
      <c r="BH74" s="56">
        <f t="shared" si="65"/>
        <v>4.3067015782814613</v>
      </c>
      <c r="BI74" s="56">
        <f t="shared" si="65"/>
        <v>4.1645748962856919</v>
      </c>
      <c r="BJ74" s="56">
        <f t="shared" si="65"/>
        <v>4.0326625089920967</v>
      </c>
      <c r="BK74" s="56">
        <f t="shared" si="65"/>
        <v>3.9099008261892321</v>
      </c>
      <c r="BL74" s="56">
        <f t="shared" si="65"/>
        <v>3.7943960591292059</v>
      </c>
      <c r="BM74" s="56">
        <f t="shared" si="65"/>
        <v>3.6842002213974907</v>
      </c>
      <c r="BN74" s="56">
        <f t="shared" si="65"/>
        <v>3.577408313587763</v>
      </c>
      <c r="BO74" s="56">
        <f t="shared" si="65"/>
        <v>3.4787155633625448</v>
      </c>
      <c r="BP74" s="56">
        <f t="shared" si="65"/>
        <v>3.3886083207888427</v>
      </c>
      <c r="BQ74" s="56">
        <f t="shared" si="65"/>
        <v>3.3061716094175324</v>
      </c>
      <c r="BR74" s="56">
        <f t="shared" si="65"/>
        <v>3.2315284423837456</v>
      </c>
      <c r="BS74" s="56">
        <f t="shared" si="65"/>
        <v>3.1642599775787219</v>
      </c>
      <c r="BT74" s="56">
        <f t="shared" si="65"/>
        <v>3.1042633155478594</v>
      </c>
      <c r="BU74" s="56">
        <f t="shared" si="65"/>
        <v>3.0506726316817927</v>
      </c>
      <c r="BV74" s="56">
        <f t="shared" ref="BV74:CH74" si="66">BV$21*GAAR_WACC</f>
        <v>3.0032954098180813</v>
      </c>
      <c r="BW74" s="56">
        <f t="shared" si="66"/>
        <v>2.9617036636672549</v>
      </c>
      <c r="BX74" s="56">
        <f t="shared" si="66"/>
        <v>2.9257022728438296</v>
      </c>
      <c r="BY74" s="56">
        <f t="shared" si="66"/>
        <v>2.8939256757889882</v>
      </c>
      <c r="BZ74" s="56">
        <f t="shared" si="66"/>
        <v>2.8663808534585251</v>
      </c>
      <c r="CA74" s="56">
        <f t="shared" si="66"/>
        <v>2.8421761508010355</v>
      </c>
      <c r="CB74" s="56">
        <f t="shared" si="66"/>
        <v>2.821476190710781</v>
      </c>
      <c r="CC74" s="56">
        <f t="shared" si="66"/>
        <v>2.80330363342622</v>
      </c>
      <c r="CD74" s="56">
        <f t="shared" si="66"/>
        <v>2.7872355695466338</v>
      </c>
      <c r="CE74" s="56">
        <f t="shared" si="66"/>
        <v>2.7729435527949189</v>
      </c>
      <c r="CF74" s="56">
        <f t="shared" si="66"/>
        <v>2.7601802971031169</v>
      </c>
      <c r="CG74" s="56">
        <f t="shared" si="66"/>
        <v>2.7478479862604166</v>
      </c>
      <c r="CH74" s="56">
        <f t="shared" si="66"/>
        <v>2.7359390545014586</v>
      </c>
    </row>
    <row r="75" spans="3:86" s="36" customFormat="1" outlineLevel="1" x14ac:dyDescent="0.2">
      <c r="F75" s="91" t="s">
        <v>139</v>
      </c>
      <c r="J75" s="56">
        <f t="shared" ref="J75:AO75" si="67">-J33</f>
        <v>111.69962368752998</v>
      </c>
      <c r="K75" s="56">
        <f t="shared" si="67"/>
        <v>115.54300351913321</v>
      </c>
      <c r="L75" s="56">
        <f t="shared" si="67"/>
        <v>119.59762951571794</v>
      </c>
      <c r="M75" s="56">
        <f t="shared" si="67"/>
        <v>123.31340664517617</v>
      </c>
      <c r="N75" s="56">
        <f t="shared" si="67"/>
        <v>121.79961897005013</v>
      </c>
      <c r="O75" s="56">
        <f t="shared" si="67"/>
        <v>121.80324547680536</v>
      </c>
      <c r="P75" s="56">
        <f t="shared" si="67"/>
        <v>118.16344295521586</v>
      </c>
      <c r="Q75" s="56">
        <f t="shared" si="67"/>
        <v>114.21738434252254</v>
      </c>
      <c r="R75" s="56">
        <f t="shared" si="67"/>
        <v>109.9216850778509</v>
      </c>
      <c r="S75" s="56">
        <f t="shared" si="67"/>
        <v>107.59328603410047</v>
      </c>
      <c r="T75" s="56">
        <f t="shared" si="67"/>
        <v>96.203135341161243</v>
      </c>
      <c r="U75" s="56">
        <f t="shared" si="67"/>
        <v>93.256044472448366</v>
      </c>
      <c r="V75" s="56">
        <f t="shared" si="67"/>
        <v>90.237346677951635</v>
      </c>
      <c r="W75" s="56">
        <f t="shared" si="67"/>
        <v>87.304113701697815</v>
      </c>
      <c r="X75" s="56">
        <f t="shared" si="67"/>
        <v>84.45071620407461</v>
      </c>
      <c r="Y75" s="56">
        <f t="shared" si="67"/>
        <v>81.668437152313729</v>
      </c>
      <c r="Z75" s="56">
        <f t="shared" si="67"/>
        <v>78.192339609014908</v>
      </c>
      <c r="AA75" s="56">
        <f t="shared" si="67"/>
        <v>74.784061279706208</v>
      </c>
      <c r="AB75" s="56">
        <f t="shared" si="67"/>
        <v>71.535307777457945</v>
      </c>
      <c r="AC75" s="56">
        <f t="shared" si="67"/>
        <v>68.507671520381692</v>
      </c>
      <c r="AD75" s="56">
        <f t="shared" si="67"/>
        <v>65.623248046630664</v>
      </c>
      <c r="AE75" s="56">
        <f t="shared" si="67"/>
        <v>62.703842284223199</v>
      </c>
      <c r="AF75" s="56">
        <f t="shared" si="67"/>
        <v>59.821054872877085</v>
      </c>
      <c r="AG75" s="56">
        <f t="shared" si="67"/>
        <v>56.985657487558399</v>
      </c>
      <c r="AH75" s="56">
        <f t="shared" si="67"/>
        <v>54.1970742988089</v>
      </c>
      <c r="AI75" s="56">
        <f t="shared" si="67"/>
        <v>51.455572555616094</v>
      </c>
      <c r="AJ75" s="56">
        <f t="shared" si="67"/>
        <v>48.761599336963485</v>
      </c>
      <c r="AK75" s="56">
        <f t="shared" si="67"/>
        <v>46.111692909217787</v>
      </c>
      <c r="AL75" s="56">
        <f t="shared" si="67"/>
        <v>43.69872570667664</v>
      </c>
      <c r="AM75" s="56">
        <f t="shared" si="67"/>
        <v>41.533499336680102</v>
      </c>
      <c r="AN75" s="56">
        <f t="shared" si="67"/>
        <v>39.607656128040809</v>
      </c>
      <c r="AO75" s="56">
        <f t="shared" si="67"/>
        <v>37.934619408375433</v>
      </c>
      <c r="AP75" s="56">
        <f t="shared" ref="AP75:BU75" si="68">-AP33</f>
        <v>36.513979148088588</v>
      </c>
      <c r="AQ75" s="56">
        <f t="shared" si="68"/>
        <v>11.269528035774849</v>
      </c>
      <c r="AR75" s="56">
        <f t="shared" si="68"/>
        <v>10.976426510248537</v>
      </c>
      <c r="AS75" s="56">
        <f t="shared" si="68"/>
        <v>10.75017666572232</v>
      </c>
      <c r="AT75" s="56">
        <f t="shared" si="68"/>
        <v>10.555678823601008</v>
      </c>
      <c r="AU75" s="56">
        <f t="shared" si="68"/>
        <v>10.391926415505097</v>
      </c>
      <c r="AV75" s="56">
        <f t="shared" si="68"/>
        <v>10.262789214773866</v>
      </c>
      <c r="AW75" s="56">
        <f t="shared" si="68"/>
        <v>10.16558270925462</v>
      </c>
      <c r="AX75" s="56">
        <f t="shared" si="68"/>
        <v>10.099553793141574</v>
      </c>
      <c r="AY75" s="56">
        <f t="shared" si="68"/>
        <v>10.062849656017239</v>
      </c>
      <c r="AZ75" s="56">
        <f t="shared" si="68"/>
        <v>10.055600125954212</v>
      </c>
      <c r="BA75" s="56">
        <f t="shared" si="68"/>
        <v>10.056183782820948</v>
      </c>
      <c r="BB75" s="56">
        <f t="shared" si="68"/>
        <v>10.058255120030655</v>
      </c>
      <c r="BC75" s="56">
        <f t="shared" si="68"/>
        <v>10.065867094006382</v>
      </c>
      <c r="BD75" s="56">
        <f t="shared" si="68"/>
        <v>10.075525369722406</v>
      </c>
      <c r="BE75" s="56">
        <f t="shared" si="68"/>
        <v>10.086232777073445</v>
      </c>
      <c r="BF75" s="56">
        <f t="shared" si="68"/>
        <v>10.098366794659849</v>
      </c>
      <c r="BG75" s="56">
        <f t="shared" si="68"/>
        <v>10.111722291967771</v>
      </c>
      <c r="BH75" s="56">
        <f t="shared" si="68"/>
        <v>10.108781581316974</v>
      </c>
      <c r="BI75" s="56">
        <f t="shared" si="68"/>
        <v>9.6886514899956335</v>
      </c>
      <c r="BJ75" s="56">
        <f t="shared" si="68"/>
        <v>9.321268277545931</v>
      </c>
      <c r="BK75" s="56">
        <f t="shared" si="68"/>
        <v>9.0360022964167399</v>
      </c>
      <c r="BL75" s="56">
        <f t="shared" si="68"/>
        <v>8.8016814995599386</v>
      </c>
      <c r="BM75" s="56">
        <f t="shared" si="68"/>
        <v>8.6478260183660787</v>
      </c>
      <c r="BN75" s="56">
        <f t="shared" si="68"/>
        <v>8.307814757259294</v>
      </c>
      <c r="BO75" s="56">
        <f t="shared" si="68"/>
        <v>7.9680702014231271</v>
      </c>
      <c r="BP75" s="56">
        <f t="shared" si="68"/>
        <v>7.6422182263134681</v>
      </c>
      <c r="BQ75" s="56">
        <f t="shared" si="68"/>
        <v>7.3283191572349624</v>
      </c>
      <c r="BR75" s="56">
        <f t="shared" si="68"/>
        <v>7.0282087577385726</v>
      </c>
      <c r="BS75" s="56">
        <f t="shared" si="68"/>
        <v>6.7423788739077617</v>
      </c>
      <c r="BT75" s="56">
        <f t="shared" si="68"/>
        <v>6.4706563205018766</v>
      </c>
      <c r="BU75" s="56">
        <f t="shared" si="68"/>
        <v>6.2124557314074975</v>
      </c>
      <c r="BV75" s="56">
        <f t="shared" ref="BV75:CH75" si="69">-BV33</f>
        <v>5.9683901823765471</v>
      </c>
      <c r="BW75" s="56">
        <f t="shared" si="69"/>
        <v>5.7400218042797508</v>
      </c>
      <c r="BX75" s="56">
        <f t="shared" si="69"/>
        <v>5.5363839392697782</v>
      </c>
      <c r="BY75" s="56">
        <f t="shared" si="69"/>
        <v>5.3574003858407364</v>
      </c>
      <c r="BZ75" s="56">
        <f t="shared" si="69"/>
        <v>5.195579150481807</v>
      </c>
      <c r="CA75" s="56">
        <f t="shared" si="69"/>
        <v>5.0482878175350043</v>
      </c>
      <c r="CB75" s="56">
        <f t="shared" si="69"/>
        <v>4.9172513119972709</v>
      </c>
      <c r="CC75" s="56">
        <f t="shared" si="69"/>
        <v>4.8022341019413144</v>
      </c>
      <c r="CD75" s="56">
        <f t="shared" si="69"/>
        <v>4.7038111623661116</v>
      </c>
      <c r="CE75" s="56">
        <f t="shared" si="69"/>
        <v>4.6251379283564367</v>
      </c>
      <c r="CF75" s="56">
        <f t="shared" si="69"/>
        <v>4.5652064618116652</v>
      </c>
      <c r="CG75" s="56">
        <f t="shared" si="69"/>
        <v>4.5221740717712038</v>
      </c>
      <c r="CH75" s="56">
        <f t="shared" si="69"/>
        <v>4.4953549446820551</v>
      </c>
    </row>
    <row r="76" spans="3:86" s="36" customFormat="1" outlineLevel="1" x14ac:dyDescent="0.2">
      <c r="F76" s="91" t="s">
        <v>140</v>
      </c>
      <c r="J76" s="92">
        <f>Forecast!J$28*J$10
+IF(J$11,Scenarios!E21,0)</f>
        <v>59.4</v>
      </c>
      <c r="K76" s="92">
        <f>Forecast!K$28*K$10
+IF(K$11,Scenarios!F21,0)</f>
        <v>61.6</v>
      </c>
      <c r="L76" s="92">
        <f>Forecast!L$28*L$10
+IF(L$11,Scenarios!G21,0)</f>
        <v>59.3</v>
      </c>
      <c r="M76" s="92">
        <f>Forecast!M$28*M$10
+IF(M$11,Scenarios!H21,0)</f>
        <v>58.6</v>
      </c>
      <c r="N76" s="92">
        <f>Forecast!N$28*N$10
+IF(N$11,Scenarios!I21,0)</f>
        <v>58.6</v>
      </c>
      <c r="O76" s="92">
        <f>Forecast!O$28*O$10
+IF(O$11,Scenarios!J21,0)</f>
        <v>59.21789469671792</v>
      </c>
      <c r="P76" s="92">
        <f>Forecast!P$28*P$10
+IF(P$11,Scenarios!K21,0)</f>
        <v>58.903768364764275</v>
      </c>
      <c r="Q76" s="92">
        <f>Forecast!Q$28*Q$10
+IF(Q$11,Scenarios!L21,0)</f>
        <v>61.535100553742055</v>
      </c>
      <c r="R76" s="92">
        <f>Forecast!R$28*R$10
+IF(R$11,Scenarios!M21,0)</f>
        <v>64.166345358966097</v>
      </c>
      <c r="S76" s="92">
        <f>Forecast!S$28*S$10
+IF(S$11,Scenarios!N21,0)</f>
        <v>66.771120780473083</v>
      </c>
      <c r="T76" s="92">
        <f>Forecast!T$28*T$10
+IF(T$11,Scenarios!O21,0)</f>
        <v>69.342987923576459</v>
      </c>
      <c r="U76" s="92">
        <f>Forecast!U$28*U$10
+IF(U$11,Scenarios!P21,0)</f>
        <v>71.881184257139552</v>
      </c>
      <c r="V76" s="92">
        <f>Forecast!V$28*V$10
+IF(V$11,Scenarios!Q21,0)</f>
        <v>74.360157659448276</v>
      </c>
      <c r="W76" s="92">
        <f>Forecast!W$28*W$10
+IF(W$11,Scenarios!R21,0)</f>
        <v>76.795204145272393</v>
      </c>
      <c r="X76" s="92">
        <f>Forecast!X$28*X$10
+IF(X$11,Scenarios!S21,0)</f>
        <v>79.177743384802994</v>
      </c>
      <c r="Y76" s="92">
        <f>Forecast!Y$28*Y$10
+IF(Y$11,Scenarios!T21,0)</f>
        <v>81.474782481483714</v>
      </c>
      <c r="Z76" s="92">
        <f>Forecast!Z$28*Z$10
+IF(Z$11,Scenarios!U21,0)</f>
        <v>83.675522943062688</v>
      </c>
      <c r="AA76" s="92">
        <f>Forecast!AA$28*AA$10
+IF(AA$11,Scenarios!V21,0)</f>
        <v>85.813775345451134</v>
      </c>
      <c r="AB76" s="92">
        <f>Forecast!AB$28*AB$10
+IF(AB$11,Scenarios!W21,0)</f>
        <v>87.892338014817668</v>
      </c>
      <c r="AC76" s="92">
        <f>Forecast!AC$28*AC$10
+IF(AC$11,Scenarios!X21,0)</f>
        <v>89.863895648063647</v>
      </c>
      <c r="AD76" s="92">
        <f>Forecast!AD$28*AD$10
+IF(AD$11,Scenarios!Y21,0)</f>
        <v>91.698362441853988</v>
      </c>
      <c r="AE76" s="92">
        <f>Forecast!AE$28*AE$10
+IF(AE$11,Scenarios!Z21,0)</f>
        <v>93.406673204374712</v>
      </c>
      <c r="AF76" s="92">
        <f>Forecast!AF$28*AF$10
+IF(AF$11,Scenarios!AA21,0)</f>
        <v>94.938585177944631</v>
      </c>
      <c r="AG76" s="92">
        <f>Forecast!AG$28*AG$10
+IF(AG$11,Scenarios!AB21,0)</f>
        <v>96.334465741093098</v>
      </c>
      <c r="AH76" s="92">
        <f>Forecast!AH$28*AH$10
+IF(AH$11,Scenarios!AC21,0)</f>
        <v>97.610544395726308</v>
      </c>
      <c r="AI76" s="92">
        <f>Forecast!AI$28*AI$10
+IF(AI$11,Scenarios!AD21,0)</f>
        <v>98.787669182784171</v>
      </c>
      <c r="AJ76" s="92">
        <f>Forecast!AJ$28*AJ$10
+IF(AJ$11,Scenarios!AE21,0)</f>
        <v>99.865276080106483</v>
      </c>
      <c r="AK76" s="92">
        <f>Forecast!AK$28*AK$10
+IF(AK$11,Scenarios!AF21,0)</f>
        <v>98.360182071523155</v>
      </c>
      <c r="AL76" s="92">
        <f>Forecast!AL$28*AL$10
+IF(AL$11,Scenarios!AG21,0)</f>
        <v>96.927907604217822</v>
      </c>
      <c r="AM76" s="92">
        <f>Forecast!AM$28*AM$10
+IF(AM$11,Scenarios!AH21,0)</f>
        <v>95.490104396120771</v>
      </c>
      <c r="AN76" s="92">
        <f>Forecast!AN$28*AN$10
+IF(AN$11,Scenarios!AI21,0)</f>
        <v>94.107462734635234</v>
      </c>
      <c r="AO76" s="92">
        <f>Forecast!AO$28*AO$10
+IF(AO$11,Scenarios!AJ21,0)</f>
        <v>92.78229428913977</v>
      </c>
      <c r="AP76" s="92">
        <f>Forecast!AP$28*AP$10
+IF(AP$11,Scenarios!AK21,0)</f>
        <v>91.510528909053448</v>
      </c>
      <c r="AQ76" s="92">
        <f>Forecast!AQ$28*AQ$10
+IF(AQ$11,Scenarios!AL21,0)</f>
        <v>90.287620228189382</v>
      </c>
      <c r="AR76" s="92">
        <f>Forecast!AR$28*AR$10
+IF(AR$11,Scenarios!AM21,0)</f>
        <v>89.37948194355495</v>
      </c>
      <c r="AS76" s="92">
        <f>Forecast!AS$28*AS$10
+IF(AS$11,Scenarios!AN21,0)</f>
        <v>88.493533250090607</v>
      </c>
      <c r="AT76" s="92">
        <f>Forecast!AT$28*AT$10
+IF(AT$11,Scenarios!AO21,0)</f>
        <v>87.619484824040342</v>
      </c>
      <c r="AU76" s="92">
        <f>Forecast!AU$28*AU$10
+IF(AU$11,Scenarios!AP21,0)</f>
        <v>86.759188798463214</v>
      </c>
      <c r="AV76" s="92">
        <f>Forecast!AV$28*AV$10
+IF(AV$11,Scenarios!AQ21,0)</f>
        <v>85.908113853904965</v>
      </c>
      <c r="AW76" s="92">
        <f>Forecast!AW$28*AW$10
+IF(AW$11,Scenarios!AR21,0)</f>
        <v>85.06842384249174</v>
      </c>
      <c r="AX76" s="92">
        <f>Forecast!AX$28*AX$10
+IF(AX$11,Scenarios!AS21,0)</f>
        <v>84.239327628917422</v>
      </c>
      <c r="AY76" s="92">
        <f>Forecast!AY$28*AY$10
+IF(AY$11,Scenarios!AT21,0)</f>
        <v>83.422835210007264</v>
      </c>
      <c r="AZ76" s="92">
        <f>Forecast!AZ$28*AZ$10
+IF(AZ$11,Scenarios!AU21,0)</f>
        <v>82.611772102740204</v>
      </c>
      <c r="BA76" s="92">
        <f>Forecast!BA$28*BA$10
+IF(BA$11,Scenarios!AV21,0)</f>
        <v>81.810336124337397</v>
      </c>
      <c r="BB76" s="92">
        <f>Forecast!BB$28*BB$10
+IF(BB$11,Scenarios!AW21,0)</f>
        <v>81.016799289253967</v>
      </c>
      <c r="BC76" s="92">
        <f>Forecast!BC$28*BC$10
+IF(BC$11,Scenarios!AX21,0)</f>
        <v>80.235051346170422</v>
      </c>
      <c r="BD76" s="92">
        <f>Forecast!BD$28*BD$10
+IF(BD$11,Scenarios!AY21,0)</f>
        <v>79.458852363747326</v>
      </c>
      <c r="BE76" s="92">
        <f>Forecast!BE$28*BE$10
+IF(BE$11,Scenarios!AZ21,0)</f>
        <v>78.691618916110386</v>
      </c>
      <c r="BF76" s="92">
        <f>Forecast!BF$28*BF$10
+IF(BF$11,Scenarios!BA21,0)</f>
        <v>77.931319794784287</v>
      </c>
      <c r="BG76" s="92">
        <f>Forecast!BG$28*BG$10
+IF(BG$11,Scenarios!BB21,0)</f>
        <v>77.181689356818907</v>
      </c>
      <c r="BH76" s="92">
        <f>Forecast!BH$28*BH$10
+IF(BH$11,Scenarios!BC21,0)</f>
        <v>76.437738228445937</v>
      </c>
      <c r="BI76" s="92">
        <f>Forecast!BI$28*BI$10
+IF(BI$11,Scenarios!BD21,0)</f>
        <v>75.702263559538622</v>
      </c>
      <c r="BJ76" s="92">
        <f>Forecast!BJ$28*BJ$10
+IF(BJ$11,Scenarios!BE21,0)</f>
        <v>74.978529647873657</v>
      </c>
      <c r="BK76" s="92">
        <f>Forecast!BK$28*BK$10
+IF(BK$11,Scenarios!BF21,0)</f>
        <v>74.267773657827988</v>
      </c>
      <c r="BL76" s="92">
        <f>Forecast!BL$28*BL$10
+IF(BL$11,Scenarios!BG21,0)</f>
        <v>73.564699753026801</v>
      </c>
      <c r="BM76" s="92">
        <f>Forecast!BM$28*BM$10
+IF(BM$11,Scenarios!BH21,0)</f>
        <v>72.870710242907208</v>
      </c>
      <c r="BN76" s="92">
        <f>Forecast!BN$28*BN$10
+IF(BN$11,Scenarios!BI21,0)</f>
        <v>72.185337494543376</v>
      </c>
      <c r="BO76" s="92">
        <f>Forecast!BO$28*BO$10
+IF(BO$11,Scenarios!BJ21,0)</f>
        <v>71.51246875136917</v>
      </c>
      <c r="BP76" s="92">
        <f>Forecast!BP$28*BP$10
+IF(BP$11,Scenarios!BK21,0)</f>
        <v>70.84665254731118</v>
      </c>
      <c r="BQ76" s="92">
        <f>Forecast!BQ$28*BQ$10
+IF(BQ$11,Scenarios!BL21,0)</f>
        <v>70.190997708611064</v>
      </c>
      <c r="BR76" s="92">
        <f>Forecast!BR$28*BR$10
+IF(BR$11,Scenarios!BM21,0)</f>
        <v>69.544407711873163</v>
      </c>
      <c r="BS76" s="92">
        <f>Forecast!BS$28*BS$10
+IF(BS$11,Scenarios!BN21,0)</f>
        <v>68.909216125373391</v>
      </c>
      <c r="BT76" s="92">
        <f>Forecast!BT$28*BT$10
+IF(BT$11,Scenarios!BO21,0)</f>
        <v>68.281059968630331</v>
      </c>
      <c r="BU76" s="92">
        <f>Forecast!BU$28*BU$10
+IF(BU$11,Scenarios!BP21,0)</f>
        <v>67.661805769536045</v>
      </c>
      <c r="BV76" s="92">
        <f>Forecast!BV$28*BV$10
+IF(BV$11,Scenarios!BQ21,0)</f>
        <v>67.050361813875668</v>
      </c>
      <c r="BW76" s="92">
        <f>Forecast!BW$28*BW$10
+IF(BW$11,Scenarios!BR21,0)</f>
        <v>66.447662035728754</v>
      </c>
      <c r="BX76" s="92">
        <f>Forecast!BX$28*BX$10
+IF(BX$11,Scenarios!BS21,0)</f>
        <v>65.850123574899129</v>
      </c>
      <c r="BY76" s="92">
        <f>Forecast!BY$28*BY$10
+IF(BY$11,Scenarios!BT21,0)</f>
        <v>65.260704459107984</v>
      </c>
      <c r="BZ76" s="92">
        <f>Forecast!BZ$28*BZ$10
+IF(BZ$11,Scenarios!BU21,0)</f>
        <v>64.677378827819041</v>
      </c>
      <c r="CA76" s="92">
        <f>Forecast!CA$28*CA$10
+IF(CA$11,Scenarios!BV21,0)</f>
        <v>64.102326239331077</v>
      </c>
      <c r="CB76" s="92">
        <f>Forecast!CB$28*CB$10
+IF(CB$11,Scenarios!BW21,0)</f>
        <v>63.532588222537413</v>
      </c>
      <c r="CC76" s="92">
        <f>Forecast!CC$28*CC$10
+IF(CC$11,Scenarios!BX21,0)</f>
        <v>62.968315596003109</v>
      </c>
      <c r="CD76" s="92">
        <f>Forecast!CD$28*CD$10
+IF(CD$11,Scenarios!BY21,0)</f>
        <v>62.410129434821002</v>
      </c>
      <c r="CE76" s="92">
        <f>Forecast!CE$28*CE$10
+IF(CE$11,Scenarios!BZ21,0)</f>
        <v>61.858806529175226</v>
      </c>
      <c r="CF76" s="92">
        <f>Forecast!CF$28*CF$10
+IF(CF$11,Scenarios!CA21,0)</f>
        <v>61.311388493018441</v>
      </c>
      <c r="CG76" s="92">
        <f>Forecast!CG$28*CG$10
+IF(CG$11,Scenarios!CB21,0)</f>
        <v>60.769120785538789</v>
      </c>
      <c r="CH76" s="92">
        <f>Forecast!CH$28*CH$10
+IF(CH$11,Scenarios!CC21,0)</f>
        <v>60.23122479413874</v>
      </c>
    </row>
    <row r="77" spans="3:86" s="36" customFormat="1" outlineLevel="1" x14ac:dyDescent="0.2">
      <c r="F77" s="207" t="s">
        <v>146</v>
      </c>
      <c r="G77" s="207"/>
      <c r="H77" s="207"/>
      <c r="I77" s="207"/>
      <c r="J77" s="93">
        <f t="shared" ref="J77:AO77" si="70">SUM(J74:J76)</f>
        <v>220.26199027416376</v>
      </c>
      <c r="K77" s="93">
        <f t="shared" si="70"/>
        <v>226.14434004041618</v>
      </c>
      <c r="L77" s="93">
        <f t="shared" si="70"/>
        <v>227.5519907440958</v>
      </c>
      <c r="M77" s="93">
        <f t="shared" si="70"/>
        <v>229.82071045433909</v>
      </c>
      <c r="N77" s="93">
        <f t="shared" si="70"/>
        <v>226.9548888437804</v>
      </c>
      <c r="O77" s="93">
        <f t="shared" si="70"/>
        <v>225.83930010644423</v>
      </c>
      <c r="P77" s="93">
        <f t="shared" si="70"/>
        <v>219.86000171228068</v>
      </c>
      <c r="Q77" s="93">
        <f t="shared" si="70"/>
        <v>216.61440671879268</v>
      </c>
      <c r="R77" s="93">
        <f t="shared" si="70"/>
        <v>213.07537127356073</v>
      </c>
      <c r="S77" s="93">
        <f t="shared" si="70"/>
        <v>211.54432939968706</v>
      </c>
      <c r="T77" s="93">
        <f t="shared" si="70"/>
        <v>200.93155111480738</v>
      </c>
      <c r="U77" s="93">
        <f t="shared" si="70"/>
        <v>198.97927400133474</v>
      </c>
      <c r="V77" s="93">
        <f t="shared" si="70"/>
        <v>196.92575293898011</v>
      </c>
      <c r="W77" s="93">
        <f t="shared" si="70"/>
        <v>194.94480753952638</v>
      </c>
      <c r="X77" s="93">
        <f t="shared" si="70"/>
        <v>193.01942365003273</v>
      </c>
      <c r="Y77" s="93">
        <f t="shared" si="70"/>
        <v>191.10249441063104</v>
      </c>
      <c r="Z77" s="93">
        <f t="shared" si="70"/>
        <v>188.40171477457756</v>
      </c>
      <c r="AA77" s="93">
        <f t="shared" si="70"/>
        <v>185.7289310883753</v>
      </c>
      <c r="AB77" s="93">
        <f t="shared" si="70"/>
        <v>183.19105556304868</v>
      </c>
      <c r="AC77" s="93">
        <f t="shared" si="70"/>
        <v>180.80155277454736</v>
      </c>
      <c r="AD77" s="93">
        <f t="shared" si="70"/>
        <v>178.44538889531756</v>
      </c>
      <c r="AE77" s="93">
        <f t="shared" si="70"/>
        <v>175.95053606191152</v>
      </c>
      <c r="AF77" s="93">
        <f t="shared" si="70"/>
        <v>173.33850819154122</v>
      </c>
      <c r="AG77" s="93">
        <f t="shared" si="70"/>
        <v>170.65361174143209</v>
      </c>
      <c r="AH77" s="93">
        <f t="shared" si="70"/>
        <v>167.9132096338619</v>
      </c>
      <c r="AI77" s="93">
        <f t="shared" si="70"/>
        <v>165.13866143722703</v>
      </c>
      <c r="AJ77" s="93">
        <f t="shared" si="70"/>
        <v>162.33080010745988</v>
      </c>
      <c r="AK77" s="93">
        <f t="shared" si="70"/>
        <v>157.00183578417284</v>
      </c>
      <c r="AL77" s="93">
        <f t="shared" si="70"/>
        <v>152.04436457229164</v>
      </c>
      <c r="AM77" s="93">
        <f t="shared" si="70"/>
        <v>147.39538438420476</v>
      </c>
      <c r="AN77" s="93">
        <f t="shared" si="70"/>
        <v>143.09399928786999</v>
      </c>
      <c r="AO77" s="93">
        <f t="shared" si="70"/>
        <v>139.15499704553855</v>
      </c>
      <c r="AP77" s="93">
        <f t="shared" ref="AP77:BU77" si="71">SUM(AP74:AP76)</f>
        <v>135.56771677681138</v>
      </c>
      <c r="AQ77" s="93">
        <f t="shared" si="71"/>
        <v>108.24463189510494</v>
      </c>
      <c r="AR77" s="93">
        <f t="shared" si="71"/>
        <v>106.85554585780731</v>
      </c>
      <c r="AS77" s="93">
        <f t="shared" si="71"/>
        <v>105.59289725935447</v>
      </c>
      <c r="AT77" s="93">
        <f t="shared" si="71"/>
        <v>104.37998356907968</v>
      </c>
      <c r="AU77" s="93">
        <f t="shared" si="71"/>
        <v>103.21577049539495</v>
      </c>
      <c r="AV77" s="93">
        <f t="shared" si="71"/>
        <v>102.09911374011776</v>
      </c>
      <c r="AW77" s="93">
        <f t="shared" si="71"/>
        <v>101.02808541066099</v>
      </c>
      <c r="AX77" s="93">
        <f t="shared" si="71"/>
        <v>100.00062722294993</v>
      </c>
      <c r="AY77" s="93">
        <f t="shared" si="71"/>
        <v>99.015853990104816</v>
      </c>
      <c r="AZ77" s="93">
        <f t="shared" si="71"/>
        <v>98.066275810402672</v>
      </c>
      <c r="BA77" s="93">
        <f t="shared" si="71"/>
        <v>97.132869160829756</v>
      </c>
      <c r="BB77" s="93">
        <f t="shared" si="71"/>
        <v>96.207901965437401</v>
      </c>
      <c r="BC77" s="93">
        <f t="shared" si="71"/>
        <v>95.299277654568115</v>
      </c>
      <c r="BD77" s="93">
        <f t="shared" si="71"/>
        <v>94.397170510277903</v>
      </c>
      <c r="BE77" s="93">
        <f t="shared" si="71"/>
        <v>93.503507344366895</v>
      </c>
      <c r="BF77" s="93">
        <f t="shared" si="71"/>
        <v>92.616990478507532</v>
      </c>
      <c r="BG77" s="93">
        <f t="shared" si="71"/>
        <v>91.740947013030237</v>
      </c>
      <c r="BH77" s="93">
        <f t="shared" si="71"/>
        <v>90.853221388044375</v>
      </c>
      <c r="BI77" s="93">
        <f t="shared" si="71"/>
        <v>89.555489945819943</v>
      </c>
      <c r="BJ77" s="93">
        <f t="shared" si="71"/>
        <v>88.332460434411686</v>
      </c>
      <c r="BK77" s="93">
        <f t="shared" si="71"/>
        <v>87.213676780433957</v>
      </c>
      <c r="BL77" s="93">
        <f t="shared" si="71"/>
        <v>86.160777311715947</v>
      </c>
      <c r="BM77" s="93">
        <f t="shared" si="71"/>
        <v>85.202736482670772</v>
      </c>
      <c r="BN77" s="93">
        <f t="shared" si="71"/>
        <v>84.070560565390437</v>
      </c>
      <c r="BO77" s="93">
        <f t="shared" si="71"/>
        <v>82.959254516154843</v>
      </c>
      <c r="BP77" s="93">
        <f t="shared" si="71"/>
        <v>81.877479094413488</v>
      </c>
      <c r="BQ77" s="93">
        <f t="shared" si="71"/>
        <v>80.825488475263555</v>
      </c>
      <c r="BR77" s="93">
        <f t="shared" si="71"/>
        <v>79.804144911995479</v>
      </c>
      <c r="BS77" s="93">
        <f t="shared" si="71"/>
        <v>78.815854976859868</v>
      </c>
      <c r="BT77" s="93">
        <f t="shared" si="71"/>
        <v>77.855979604680073</v>
      </c>
      <c r="BU77" s="93">
        <f t="shared" si="71"/>
        <v>76.924934132625339</v>
      </c>
      <c r="BV77" s="93">
        <f t="shared" ref="BV77:CH77" si="72">SUM(BV74:BV76)</f>
        <v>76.0220474060703</v>
      </c>
      <c r="BW77" s="93">
        <f t="shared" si="72"/>
        <v>75.149387503675754</v>
      </c>
      <c r="BX77" s="93">
        <f t="shared" si="72"/>
        <v>74.312209787012733</v>
      </c>
      <c r="BY77" s="93">
        <f t="shared" si="72"/>
        <v>73.51203052073771</v>
      </c>
      <c r="BZ77" s="93">
        <f t="shared" si="72"/>
        <v>72.739338831759369</v>
      </c>
      <c r="CA77" s="93">
        <f t="shared" si="72"/>
        <v>71.992790207667113</v>
      </c>
      <c r="CB77" s="93">
        <f t="shared" si="72"/>
        <v>71.271315725245472</v>
      </c>
      <c r="CC77" s="93">
        <f t="shared" si="72"/>
        <v>70.573853331370643</v>
      </c>
      <c r="CD77" s="93">
        <f t="shared" si="72"/>
        <v>69.901176166733748</v>
      </c>
      <c r="CE77" s="93">
        <f t="shared" si="72"/>
        <v>69.256888010326577</v>
      </c>
      <c r="CF77" s="93">
        <f t="shared" si="72"/>
        <v>68.636775251933216</v>
      </c>
      <c r="CG77" s="93">
        <f t="shared" si="72"/>
        <v>68.039142843570403</v>
      </c>
      <c r="CH77" s="93">
        <f t="shared" si="72"/>
        <v>67.462518793322261</v>
      </c>
    </row>
    <row r="78" spans="3:86" s="36" customFormat="1" ht="5.85" customHeight="1" outlineLevel="1" x14ac:dyDescent="0.2"/>
    <row r="79" spans="3:86" s="36" customFormat="1" outlineLevel="1" x14ac:dyDescent="0.2">
      <c r="F79" s="43" t="s">
        <v>149</v>
      </c>
      <c r="J79" s="56">
        <f t="shared" ref="J79:AO79" si="73">IF(J$9&lt;=Ts_Focus_Date,J$77,0)</f>
        <v>220.26199027416376</v>
      </c>
      <c r="K79" s="56">
        <f t="shared" si="73"/>
        <v>226.14434004041618</v>
      </c>
      <c r="L79" s="56">
        <f t="shared" si="73"/>
        <v>227.5519907440958</v>
      </c>
      <c r="M79" s="56">
        <f t="shared" si="73"/>
        <v>229.82071045433909</v>
      </c>
      <c r="N79" s="56">
        <f t="shared" si="73"/>
        <v>226.9548888437804</v>
      </c>
      <c r="O79" s="56">
        <f t="shared" si="73"/>
        <v>225.83930010644423</v>
      </c>
      <c r="P79" s="56">
        <f t="shared" si="73"/>
        <v>219.86000171228068</v>
      </c>
      <c r="Q79" s="56">
        <f t="shared" si="73"/>
        <v>216.61440671879268</v>
      </c>
      <c r="R79" s="56">
        <f t="shared" si="73"/>
        <v>213.07537127356073</v>
      </c>
      <c r="S79" s="56">
        <f t="shared" si="73"/>
        <v>211.54432939968706</v>
      </c>
      <c r="T79" s="56">
        <f t="shared" si="73"/>
        <v>200.93155111480738</v>
      </c>
      <c r="U79" s="56">
        <f t="shared" si="73"/>
        <v>198.97927400133474</v>
      </c>
      <c r="V79" s="56">
        <f t="shared" si="73"/>
        <v>196.92575293898011</v>
      </c>
      <c r="W79" s="56">
        <f t="shared" si="73"/>
        <v>194.94480753952638</v>
      </c>
      <c r="X79" s="56">
        <f t="shared" si="73"/>
        <v>193.01942365003273</v>
      </c>
      <c r="Y79" s="56">
        <f t="shared" si="73"/>
        <v>191.10249441063104</v>
      </c>
      <c r="Z79" s="56">
        <f t="shared" si="73"/>
        <v>188.40171477457756</v>
      </c>
      <c r="AA79" s="56">
        <f t="shared" si="73"/>
        <v>185.7289310883753</v>
      </c>
      <c r="AB79" s="56">
        <f t="shared" si="73"/>
        <v>183.19105556304868</v>
      </c>
      <c r="AC79" s="56">
        <f t="shared" si="73"/>
        <v>180.80155277454736</v>
      </c>
      <c r="AD79" s="56">
        <f t="shared" si="73"/>
        <v>178.44538889531756</v>
      </c>
      <c r="AE79" s="56">
        <f t="shared" si="73"/>
        <v>175.95053606191152</v>
      </c>
      <c r="AF79" s="56">
        <f t="shared" si="73"/>
        <v>173.33850819154122</v>
      </c>
      <c r="AG79" s="56">
        <f t="shared" si="73"/>
        <v>170.65361174143209</v>
      </c>
      <c r="AH79" s="56">
        <f t="shared" si="73"/>
        <v>167.9132096338619</v>
      </c>
      <c r="AI79" s="56">
        <f t="shared" si="73"/>
        <v>165.13866143722703</v>
      </c>
      <c r="AJ79" s="56">
        <f t="shared" si="73"/>
        <v>162.33080010745988</v>
      </c>
      <c r="AK79" s="56">
        <f t="shared" si="73"/>
        <v>157.00183578417284</v>
      </c>
      <c r="AL79" s="56">
        <f t="shared" si="73"/>
        <v>152.04436457229164</v>
      </c>
      <c r="AM79" s="56">
        <f t="shared" si="73"/>
        <v>147.39538438420476</v>
      </c>
      <c r="AN79" s="56">
        <f t="shared" si="73"/>
        <v>143.09399928786999</v>
      </c>
      <c r="AO79" s="56">
        <f t="shared" si="73"/>
        <v>139.15499704553855</v>
      </c>
      <c r="AP79" s="56">
        <f t="shared" ref="AP79:BU79" si="74">IF(AP$9&lt;=Ts_Focus_Date,AP$77,0)</f>
        <v>0</v>
      </c>
      <c r="AQ79" s="56">
        <f t="shared" si="74"/>
        <v>0</v>
      </c>
      <c r="AR79" s="56">
        <f t="shared" si="74"/>
        <v>0</v>
      </c>
      <c r="AS79" s="56">
        <f t="shared" si="74"/>
        <v>0</v>
      </c>
      <c r="AT79" s="56">
        <f t="shared" si="74"/>
        <v>0</v>
      </c>
      <c r="AU79" s="56">
        <f t="shared" si="74"/>
        <v>0</v>
      </c>
      <c r="AV79" s="56">
        <f t="shared" si="74"/>
        <v>0</v>
      </c>
      <c r="AW79" s="56">
        <f t="shared" si="74"/>
        <v>0</v>
      </c>
      <c r="AX79" s="56">
        <f t="shared" si="74"/>
        <v>0</v>
      </c>
      <c r="AY79" s="56">
        <f t="shared" si="74"/>
        <v>0</v>
      </c>
      <c r="AZ79" s="56">
        <f t="shared" si="74"/>
        <v>0</v>
      </c>
      <c r="BA79" s="56">
        <f t="shared" si="74"/>
        <v>0</v>
      </c>
      <c r="BB79" s="56">
        <f t="shared" si="74"/>
        <v>0</v>
      </c>
      <c r="BC79" s="56">
        <f t="shared" si="74"/>
        <v>0</v>
      </c>
      <c r="BD79" s="56">
        <f t="shared" si="74"/>
        <v>0</v>
      </c>
      <c r="BE79" s="56">
        <f t="shared" si="74"/>
        <v>0</v>
      </c>
      <c r="BF79" s="56">
        <f t="shared" si="74"/>
        <v>0</v>
      </c>
      <c r="BG79" s="56">
        <f t="shared" si="74"/>
        <v>0</v>
      </c>
      <c r="BH79" s="56">
        <f t="shared" si="74"/>
        <v>0</v>
      </c>
      <c r="BI79" s="56">
        <f t="shared" si="74"/>
        <v>0</v>
      </c>
      <c r="BJ79" s="56">
        <f t="shared" si="74"/>
        <v>0</v>
      </c>
      <c r="BK79" s="56">
        <f t="shared" si="74"/>
        <v>0</v>
      </c>
      <c r="BL79" s="56">
        <f t="shared" si="74"/>
        <v>0</v>
      </c>
      <c r="BM79" s="56">
        <f t="shared" si="74"/>
        <v>0</v>
      </c>
      <c r="BN79" s="56">
        <f t="shared" si="74"/>
        <v>0</v>
      </c>
      <c r="BO79" s="56">
        <f t="shared" si="74"/>
        <v>0</v>
      </c>
      <c r="BP79" s="56">
        <f t="shared" si="74"/>
        <v>0</v>
      </c>
      <c r="BQ79" s="56">
        <f t="shared" si="74"/>
        <v>0</v>
      </c>
      <c r="BR79" s="56">
        <f t="shared" si="74"/>
        <v>0</v>
      </c>
      <c r="BS79" s="56">
        <f t="shared" si="74"/>
        <v>0</v>
      </c>
      <c r="BT79" s="56">
        <f t="shared" si="74"/>
        <v>0</v>
      </c>
      <c r="BU79" s="56">
        <f t="shared" si="74"/>
        <v>0</v>
      </c>
      <c r="BV79" s="56">
        <f t="shared" ref="BV79:CH79" si="75">IF(BV$9&lt;=Ts_Focus_Date,BV$77,0)</f>
        <v>0</v>
      </c>
      <c r="BW79" s="56">
        <f t="shared" si="75"/>
        <v>0</v>
      </c>
      <c r="BX79" s="56">
        <f t="shared" si="75"/>
        <v>0</v>
      </c>
      <c r="BY79" s="56">
        <f t="shared" si="75"/>
        <v>0</v>
      </c>
      <c r="BZ79" s="56">
        <f t="shared" si="75"/>
        <v>0</v>
      </c>
      <c r="CA79" s="56">
        <f t="shared" si="75"/>
        <v>0</v>
      </c>
      <c r="CB79" s="56">
        <f t="shared" si="75"/>
        <v>0</v>
      </c>
      <c r="CC79" s="56">
        <f t="shared" si="75"/>
        <v>0</v>
      </c>
      <c r="CD79" s="56">
        <f t="shared" si="75"/>
        <v>0</v>
      </c>
      <c r="CE79" s="56">
        <f t="shared" si="75"/>
        <v>0</v>
      </c>
      <c r="CF79" s="56">
        <f t="shared" si="75"/>
        <v>0</v>
      </c>
      <c r="CG79" s="56">
        <f t="shared" si="75"/>
        <v>0</v>
      </c>
      <c r="CH79" s="56">
        <f t="shared" si="75"/>
        <v>0</v>
      </c>
    </row>
    <row r="80" spans="3:86" s="36" customFormat="1" ht="5.85" customHeight="1" outlineLevel="1" x14ac:dyDescent="0.2"/>
    <row r="81" spans="3:86" s="36" customFormat="1" outlineLevel="1" x14ac:dyDescent="0.2">
      <c r="E81" s="43" t="s">
        <v>150</v>
      </c>
    </row>
    <row r="82" spans="3:86" s="36" customFormat="1" outlineLevel="1" x14ac:dyDescent="0.2">
      <c r="F82" s="51" t="str">
        <f>F77</f>
        <v>Cost of Service</v>
      </c>
      <c r="I82" s="94">
        <f>NPV(GAAR_WACC,BB!J77:CH77)</f>
        <v>5236.9011458339128</v>
      </c>
    </row>
    <row r="83" spans="3:86" s="36" customFormat="1" outlineLevel="1" x14ac:dyDescent="0.2">
      <c r="F83" s="51" t="str">
        <f>F79</f>
        <v>Regulated Cost of Service</v>
      </c>
      <c r="I83" s="94">
        <f>NPV(GAAR_WACC,J79:CH79)</f>
        <v>4194.035081080222</v>
      </c>
    </row>
    <row r="84" spans="3:86" s="36" customFormat="1" outlineLevel="1" x14ac:dyDescent="0.2"/>
    <row r="85" spans="3:86" s="36" customFormat="1" ht="12.75" outlineLevel="1" thickBot="1" x14ac:dyDescent="0.25"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</row>
    <row r="86" spans="3:86" s="36" customFormat="1" outlineLevel="1" x14ac:dyDescent="0.2"/>
    <row r="87" spans="3:86" s="36" customFormat="1" outlineLevel="1" x14ac:dyDescent="0.2">
      <c r="D87" s="43" t="s">
        <v>151</v>
      </c>
    </row>
    <row r="88" spans="3:86" s="36" customFormat="1" ht="5.85" customHeight="1" outlineLevel="1" x14ac:dyDescent="0.2"/>
    <row r="89" spans="3:86" s="36" customFormat="1" outlineLevel="1" x14ac:dyDescent="0.2">
      <c r="F89" s="91" t="s">
        <v>152</v>
      </c>
      <c r="J89" s="56">
        <f t="shared" ref="J89:AO89" si="76">J97</f>
        <v>1730.3566237966645</v>
      </c>
      <c r="K89" s="56">
        <f t="shared" si="76"/>
        <v>1707.9558740304865</v>
      </c>
      <c r="L89" s="56">
        <f t="shared" si="76"/>
        <v>1680.3504365949946</v>
      </c>
      <c r="M89" s="56">
        <f t="shared" si="76"/>
        <v>1642.3857589756778</v>
      </c>
      <c r="N89" s="56">
        <f t="shared" si="76"/>
        <v>1599.4489487224319</v>
      </c>
      <c r="O89" s="56">
        <f t="shared" si="76"/>
        <v>1546.1788682532481</v>
      </c>
      <c r="P89" s="56">
        <f t="shared" si="76"/>
        <v>1457.565629992456</v>
      </c>
      <c r="Q89" s="56">
        <f t="shared" si="76"/>
        <v>1372.5678118527053</v>
      </c>
      <c r="R89" s="56">
        <f t="shared" si="76"/>
        <v>1291.0379046930573</v>
      </c>
      <c r="S89" s="56">
        <f t="shared" si="76"/>
        <v>1212.8344177455238</v>
      </c>
      <c r="T89" s="56">
        <f t="shared" si="76"/>
        <v>1137.8216330654502</v>
      </c>
      <c r="U89" s="56">
        <f t="shared" si="76"/>
        <v>1065.8693700003246</v>
      </c>
      <c r="V89" s="56">
        <f t="shared" si="76"/>
        <v>996.8527592682567</v>
      </c>
      <c r="W89" s="56">
        <f t="shared" si="76"/>
        <v>930.65202625405789</v>
      </c>
      <c r="X89" s="56">
        <f t="shared" si="76"/>
        <v>867.15228314683907</v>
      </c>
      <c r="Y89" s="56">
        <f t="shared" si="76"/>
        <v>806.24332955839543</v>
      </c>
      <c r="Z89" s="56">
        <f t="shared" si="76"/>
        <v>747.81946127636093</v>
      </c>
      <c r="AA89" s="56">
        <f t="shared" si="76"/>
        <v>691.77928682023401</v>
      </c>
      <c r="AB89" s="56">
        <f t="shared" si="76"/>
        <v>638.02555148191766</v>
      </c>
      <c r="AC89" s="56">
        <f t="shared" si="76"/>
        <v>586.4649685454051</v>
      </c>
      <c r="AD89" s="56">
        <f t="shared" si="76"/>
        <v>537.00805739270277</v>
      </c>
      <c r="AE89" s="56">
        <f t="shared" si="76"/>
        <v>489.5689882150312</v>
      </c>
      <c r="AF89" s="56">
        <f t="shared" si="76"/>
        <v>444.0654330598091</v>
      </c>
      <c r="AG89" s="56">
        <f t="shared" si="76"/>
        <v>400.41842295492052</v>
      </c>
      <c r="AH89" s="56">
        <f t="shared" si="76"/>
        <v>358.55221086231182</v>
      </c>
      <c r="AI89" s="56">
        <f t="shared" si="76"/>
        <v>318.39414022308199</v>
      </c>
      <c r="AJ89" s="56">
        <f t="shared" si="76"/>
        <v>279.87451886593317</v>
      </c>
      <c r="AK89" s="56">
        <f t="shared" si="76"/>
        <v>242.9264980601564</v>
      </c>
      <c r="AL89" s="56">
        <f t="shared" si="76"/>
        <v>207.48595650325569</v>
      </c>
      <c r="AM89" s="56">
        <f t="shared" si="76"/>
        <v>173.49138904187689</v>
      </c>
      <c r="AN89" s="56">
        <f t="shared" si="76"/>
        <v>140.8837999329227</v>
      </c>
      <c r="AO89" s="56">
        <f t="shared" si="76"/>
        <v>109.60660045961416</v>
      </c>
      <c r="AP89" s="56">
        <f t="shared" ref="AP89:BU89" si="77">AP97</f>
        <v>79.605510724816924</v>
      </c>
      <c r="AQ89" s="56">
        <f t="shared" si="77"/>
        <v>50.828465451199719</v>
      </c>
      <c r="AR89" s="56">
        <f t="shared" si="77"/>
        <v>47.127723140003091</v>
      </c>
      <c r="AS89" s="56">
        <f t="shared" si="77"/>
        <v>43.577971115103324</v>
      </c>
      <c r="AT89" s="56">
        <f t="shared" si="77"/>
        <v>40.173048972819501</v>
      </c>
      <c r="AU89" s="56">
        <f t="shared" si="77"/>
        <v>36.907047653940893</v>
      </c>
      <c r="AV89" s="56">
        <f t="shared" si="77"/>
        <v>33.774299188872568</v>
      </c>
      <c r="AW89" s="56">
        <f t="shared" si="77"/>
        <v>30.769366861179062</v>
      </c>
      <c r="AX89" s="56">
        <f t="shared" si="77"/>
        <v>27.88703577245548</v>
      </c>
      <c r="AY89" s="56">
        <f t="shared" si="77"/>
        <v>25.12230379215185</v>
      </c>
      <c r="AZ89" s="56">
        <f t="shared" si="77"/>
        <v>22.470372876644635</v>
      </c>
      <c r="BA89" s="56">
        <f t="shared" si="77"/>
        <v>19.926640742490143</v>
      </c>
      <c r="BB89" s="56">
        <f t="shared" si="77"/>
        <v>17.48669287940918</v>
      </c>
      <c r="BC89" s="56">
        <f t="shared" si="77"/>
        <v>15.146294889141943</v>
      </c>
      <c r="BD89" s="56">
        <f t="shared" si="77"/>
        <v>12.901385136877634</v>
      </c>
      <c r="BE89" s="56">
        <f t="shared" si="77"/>
        <v>10.748067702505731</v>
      </c>
      <c r="BF89" s="56">
        <f t="shared" si="77"/>
        <v>8.6826056194562238</v>
      </c>
      <c r="BG89" s="56">
        <f t="shared" si="77"/>
        <v>6.7014143893951568</v>
      </c>
      <c r="BH89" s="56">
        <f t="shared" si="77"/>
        <v>4.8010557615206011</v>
      </c>
      <c r="BI89" s="56">
        <f t="shared" si="77"/>
        <v>2.9782317656633466</v>
      </c>
      <c r="BJ89" s="56">
        <f t="shared" si="77"/>
        <v>1.648417248611417</v>
      </c>
      <c r="BK89" s="56">
        <f t="shared" si="77"/>
        <v>0.75840119504822312</v>
      </c>
      <c r="BL89" s="56">
        <f t="shared" si="77"/>
        <v>0.22578927726820386</v>
      </c>
      <c r="BM89" s="56">
        <f t="shared" si="77"/>
        <v>4.3447467845680876E-12</v>
      </c>
      <c r="BN89" s="56">
        <f t="shared" si="77"/>
        <v>4.3447467845680876E-12</v>
      </c>
      <c r="BO89" s="56">
        <f t="shared" si="77"/>
        <v>4.3447467845680876E-12</v>
      </c>
      <c r="BP89" s="56">
        <f t="shared" si="77"/>
        <v>4.3447467845680876E-12</v>
      </c>
      <c r="BQ89" s="56">
        <f t="shared" si="77"/>
        <v>4.3447467845680876E-12</v>
      </c>
      <c r="BR89" s="56">
        <f t="shared" si="77"/>
        <v>4.3447467845680876E-12</v>
      </c>
      <c r="BS89" s="56">
        <f t="shared" si="77"/>
        <v>4.3447467845680876E-12</v>
      </c>
      <c r="BT89" s="56">
        <f t="shared" si="77"/>
        <v>4.3447467845680876E-12</v>
      </c>
      <c r="BU89" s="56">
        <f t="shared" si="77"/>
        <v>4.3447467845680876E-12</v>
      </c>
      <c r="BV89" s="56">
        <f t="shared" ref="BV89:CH89" si="78">BV97</f>
        <v>4.3447467845680876E-12</v>
      </c>
      <c r="BW89" s="56">
        <f t="shared" si="78"/>
        <v>4.3447467845680876E-12</v>
      </c>
      <c r="BX89" s="56">
        <f t="shared" si="78"/>
        <v>4.3447467845680876E-12</v>
      </c>
      <c r="BY89" s="56">
        <f t="shared" si="78"/>
        <v>4.3447467845680876E-12</v>
      </c>
      <c r="BZ89" s="56">
        <f t="shared" si="78"/>
        <v>4.3447467845680876E-12</v>
      </c>
      <c r="CA89" s="56">
        <f t="shared" si="78"/>
        <v>4.3447467845680876E-12</v>
      </c>
      <c r="CB89" s="56">
        <f t="shared" si="78"/>
        <v>4.3447467845680876E-12</v>
      </c>
      <c r="CC89" s="56">
        <f t="shared" si="78"/>
        <v>4.3447467845680876E-12</v>
      </c>
      <c r="CD89" s="56">
        <f t="shared" si="78"/>
        <v>4.3447467845680876E-12</v>
      </c>
      <c r="CE89" s="56">
        <f t="shared" si="78"/>
        <v>4.3447467845680876E-12</v>
      </c>
      <c r="CF89" s="56">
        <f t="shared" si="78"/>
        <v>4.3447467845680876E-12</v>
      </c>
      <c r="CG89" s="56">
        <f t="shared" si="78"/>
        <v>4.3447467845680876E-12</v>
      </c>
      <c r="CH89" s="56">
        <f t="shared" si="78"/>
        <v>4.3447467845680876E-12</v>
      </c>
    </row>
    <row r="90" spans="3:86" s="36" customFormat="1" outlineLevel="1" x14ac:dyDescent="0.2">
      <c r="F90" s="91" t="s">
        <v>153</v>
      </c>
      <c r="J90" s="56">
        <f t="shared" ref="J90:AO90" si="79">J103</f>
        <v>0</v>
      </c>
      <c r="K90" s="56">
        <f t="shared" si="79"/>
        <v>0</v>
      </c>
      <c r="L90" s="56">
        <f t="shared" si="79"/>
        <v>0</v>
      </c>
      <c r="M90" s="56">
        <f t="shared" si="79"/>
        <v>0</v>
      </c>
      <c r="N90" s="56">
        <f t="shared" si="79"/>
        <v>0</v>
      </c>
      <c r="O90" s="56">
        <f t="shared" si="79"/>
        <v>0</v>
      </c>
      <c r="P90" s="56">
        <f t="shared" si="79"/>
        <v>20.572483683887459</v>
      </c>
      <c r="Q90" s="56">
        <f t="shared" si="79"/>
        <v>40.68802334905299</v>
      </c>
      <c r="R90" s="56">
        <f t="shared" si="79"/>
        <v>59.722321821098959</v>
      </c>
      <c r="S90" s="56">
        <f t="shared" si="79"/>
        <v>77.735519793926215</v>
      </c>
      <c r="T90" s="56">
        <f t="shared" si="79"/>
        <v>94.674688423375102</v>
      </c>
      <c r="U90" s="56">
        <f t="shared" si="79"/>
        <v>110.52402883693448</v>
      </c>
      <c r="V90" s="56">
        <f t="shared" si="79"/>
        <v>125.33686099535915</v>
      </c>
      <c r="W90" s="56">
        <f t="shared" si="79"/>
        <v>139.11433062101378</v>
      </c>
      <c r="X90" s="56">
        <f t="shared" si="79"/>
        <v>151.85471798029405</v>
      </c>
      <c r="Y90" s="56">
        <f t="shared" si="79"/>
        <v>163.47874400513919</v>
      </c>
      <c r="Z90" s="56">
        <f t="shared" si="79"/>
        <v>173.58505638566683</v>
      </c>
      <c r="AA90" s="56">
        <f t="shared" si="79"/>
        <v>182.14353644436943</v>
      </c>
      <c r="AB90" s="56">
        <f t="shared" si="79"/>
        <v>189.58303844994632</v>
      </c>
      <c r="AC90" s="56">
        <f t="shared" si="79"/>
        <v>196.01753076769248</v>
      </c>
      <c r="AD90" s="56">
        <f t="shared" si="79"/>
        <v>201.4282256215626</v>
      </c>
      <c r="AE90" s="56">
        <f t="shared" si="79"/>
        <v>205.80325073449558</v>
      </c>
      <c r="AF90" s="56">
        <f t="shared" si="79"/>
        <v>209.13752463504116</v>
      </c>
      <c r="AG90" s="56">
        <f t="shared" si="79"/>
        <v>211.28156209228092</v>
      </c>
      <c r="AH90" s="56">
        <f t="shared" si="79"/>
        <v>212.33995826163599</v>
      </c>
      <c r="AI90" s="56">
        <f t="shared" si="79"/>
        <v>212.37357456132793</v>
      </c>
      <c r="AJ90" s="56">
        <f t="shared" si="79"/>
        <v>211.46267720695997</v>
      </c>
      <c r="AK90" s="56">
        <f t="shared" si="79"/>
        <v>209.62710346880658</v>
      </c>
      <c r="AL90" s="56">
        <f t="shared" si="79"/>
        <v>207.48223846601135</v>
      </c>
      <c r="AM90" s="56">
        <f t="shared" si="79"/>
        <v>205.33957020755707</v>
      </c>
      <c r="AN90" s="56">
        <f t="shared" si="79"/>
        <v>203.00762814065715</v>
      </c>
      <c r="AO90" s="56">
        <f t="shared" si="79"/>
        <v>200.64137755912407</v>
      </c>
      <c r="AP90" s="56">
        <f t="shared" ref="AP90:BU90" si="80">AP103</f>
        <v>198.25411826828164</v>
      </c>
      <c r="AQ90" s="56">
        <f t="shared" si="80"/>
        <v>195.84173787842809</v>
      </c>
      <c r="AR90" s="56">
        <f t="shared" si="80"/>
        <v>193.39707150383271</v>
      </c>
      <c r="AS90" s="56">
        <f t="shared" si="80"/>
        <v>191.72138063683201</v>
      </c>
      <c r="AT90" s="56">
        <f t="shared" si="80"/>
        <v>189.958350386841</v>
      </c>
      <c r="AU90" s="56">
        <f t="shared" si="80"/>
        <v>188.07832740137502</v>
      </c>
      <c r="AV90" s="56">
        <f t="shared" si="80"/>
        <v>186.09118615541723</v>
      </c>
      <c r="AW90" s="56">
        <f t="shared" si="80"/>
        <v>183.98325276352401</v>
      </c>
      <c r="AX90" s="56">
        <f t="shared" si="80"/>
        <v>181.76449522070845</v>
      </c>
      <c r="AY90" s="56">
        <f t="shared" si="80"/>
        <v>179.42912026834588</v>
      </c>
      <c r="AZ90" s="56">
        <f t="shared" si="80"/>
        <v>176.98703355476275</v>
      </c>
      <c r="BA90" s="56">
        <f t="shared" si="80"/>
        <v>174.41524783971201</v>
      </c>
      <c r="BB90" s="56">
        <f t="shared" si="80"/>
        <v>171.73017901704117</v>
      </c>
      <c r="BC90" s="56">
        <f t="shared" si="80"/>
        <v>168.93235703358661</v>
      </c>
      <c r="BD90" s="56">
        <f t="shared" si="80"/>
        <v>166.0238692575426</v>
      </c>
      <c r="BE90" s="56">
        <f t="shared" si="80"/>
        <v>162.99275509153983</v>
      </c>
      <c r="BF90" s="56">
        <f t="shared" si="80"/>
        <v>159.85066464532252</v>
      </c>
      <c r="BG90" s="56">
        <f t="shared" si="80"/>
        <v>156.59345560165369</v>
      </c>
      <c r="BH90" s="56">
        <f t="shared" si="80"/>
        <v>153.23265337690427</v>
      </c>
      <c r="BI90" s="56">
        <f t="shared" si="80"/>
        <v>149.74997416824388</v>
      </c>
      <c r="BJ90" s="56">
        <f t="shared" si="80"/>
        <v>146.16021410147562</v>
      </c>
      <c r="BK90" s="56">
        <f t="shared" si="80"/>
        <v>142.47321647823932</v>
      </c>
      <c r="BL90" s="56">
        <f t="shared" si="80"/>
        <v>138.69708013875714</v>
      </c>
      <c r="BM90" s="56">
        <f t="shared" si="80"/>
        <v>134.81482931480994</v>
      </c>
      <c r="BN90" s="56">
        <f t="shared" si="80"/>
        <v>130.83319246532199</v>
      </c>
      <c r="BO90" s="56">
        <f t="shared" si="80"/>
        <v>127.15809278432768</v>
      </c>
      <c r="BP90" s="56">
        <f t="shared" si="80"/>
        <v>123.80314181058401</v>
      </c>
      <c r="BQ90" s="56">
        <f t="shared" si="80"/>
        <v>120.73956549074919</v>
      </c>
      <c r="BR90" s="56">
        <f t="shared" si="80"/>
        <v>117.96787028965439</v>
      </c>
      <c r="BS90" s="56">
        <f t="shared" si="80"/>
        <v>115.47298721274477</v>
      </c>
      <c r="BT90" s="56">
        <f t="shared" si="80"/>
        <v>113.24863067343247</v>
      </c>
      <c r="BU90" s="56">
        <f t="shared" si="80"/>
        <v>111.26733465298696</v>
      </c>
      <c r="BV90" s="56">
        <f t="shared" ref="BV90:CH90" si="81">BV103</f>
        <v>109.52035336231449</v>
      </c>
      <c r="BW90" s="56">
        <f t="shared" si="81"/>
        <v>107.99230607342705</v>
      </c>
      <c r="BX90" s="56">
        <f t="shared" si="81"/>
        <v>106.67375993786973</v>
      </c>
      <c r="BY90" s="56">
        <f t="shared" si="81"/>
        <v>105.52032679472269</v>
      </c>
      <c r="BZ90" s="56">
        <f t="shared" si="81"/>
        <v>104.52586820345783</v>
      </c>
      <c r="CA90" s="56">
        <f t="shared" si="81"/>
        <v>103.66079711219085</v>
      </c>
      <c r="CB90" s="56">
        <f t="shared" si="81"/>
        <v>102.92574218750994</v>
      </c>
      <c r="CC90" s="56">
        <f t="shared" si="81"/>
        <v>102.28918612186131</v>
      </c>
      <c r="CD90" s="56">
        <f t="shared" si="81"/>
        <v>101.73493643452251</v>
      </c>
      <c r="CE90" s="56">
        <f t="shared" si="81"/>
        <v>101.24947906068026</v>
      </c>
      <c r="CF90" s="56">
        <f t="shared" si="81"/>
        <v>100.82057430517293</v>
      </c>
      <c r="CG90" s="56">
        <f t="shared" si="81"/>
        <v>100.41259122493682</v>
      </c>
      <c r="CH90" s="56">
        <f t="shared" si="81"/>
        <v>100.02067446975238</v>
      </c>
    </row>
    <row r="91" spans="3:86" s="36" customFormat="1" outlineLevel="1" x14ac:dyDescent="0.2">
      <c r="F91" s="91" t="s">
        <v>156</v>
      </c>
      <c r="J91" s="56">
        <f t="shared" ref="J91:AO91" si="82">J109</f>
        <v>131.85423175764552</v>
      </c>
      <c r="K91" s="56">
        <f t="shared" si="82"/>
        <v>148.15535783629346</v>
      </c>
      <c r="L91" s="56">
        <f t="shared" si="82"/>
        <v>162.61779175265221</v>
      </c>
      <c r="M91" s="56">
        <f t="shared" si="82"/>
        <v>172.28483985625084</v>
      </c>
      <c r="N91" s="56">
        <f t="shared" si="82"/>
        <v>164.00824346432057</v>
      </c>
      <c r="O91" s="56">
        <f t="shared" si="82"/>
        <v>151.47870496345416</v>
      </c>
      <c r="P91" s="56">
        <f t="shared" si="82"/>
        <v>142.80091633504114</v>
      </c>
      <c r="Q91" s="56">
        <f t="shared" si="82"/>
        <v>134.5442338333971</v>
      </c>
      <c r="R91" s="56">
        <f t="shared" si="82"/>
        <v>126.03298699886372</v>
      </c>
      <c r="S91" s="56">
        <f t="shared" si="82"/>
        <v>117.76046341181842</v>
      </c>
      <c r="T91" s="56">
        <f t="shared" si="82"/>
        <v>107.86079404411761</v>
      </c>
      <c r="U91" s="56">
        <f t="shared" si="82"/>
        <v>105.50225539557619</v>
      </c>
      <c r="V91" s="56">
        <f t="shared" si="82"/>
        <v>102.36525100836269</v>
      </c>
      <c r="W91" s="56">
        <f t="shared" si="82"/>
        <v>98.623404206601947</v>
      </c>
      <c r="X91" s="56">
        <f t="shared" si="82"/>
        <v>94.287092098440596</v>
      </c>
      <c r="Y91" s="56">
        <f t="shared" si="82"/>
        <v>89.341364952890245</v>
      </c>
      <c r="Z91" s="56">
        <f t="shared" si="82"/>
        <v>83.665642281152628</v>
      </c>
      <c r="AA91" s="56">
        <f t="shared" si="82"/>
        <v>78.012573069411218</v>
      </c>
      <c r="AB91" s="56">
        <f t="shared" si="82"/>
        <v>72.520568051964332</v>
      </c>
      <c r="AC91" s="56">
        <f t="shared" si="82"/>
        <v>67.138167584707418</v>
      </c>
      <c r="AD91" s="56">
        <f t="shared" si="82"/>
        <v>61.70683845667881</v>
      </c>
      <c r="AE91" s="56">
        <f t="shared" si="82"/>
        <v>56.1436918578069</v>
      </c>
      <c r="AF91" s="56">
        <f t="shared" si="82"/>
        <v>50.542047635434187</v>
      </c>
      <c r="AG91" s="56">
        <f t="shared" si="82"/>
        <v>44.871549527822054</v>
      </c>
      <c r="AH91" s="56">
        <f t="shared" si="82"/>
        <v>39.16809372933659</v>
      </c>
      <c r="AI91" s="56">
        <f t="shared" si="82"/>
        <v>33.452728352968606</v>
      </c>
      <c r="AJ91" s="56">
        <f t="shared" si="82"/>
        <v>27.750860381271593</v>
      </c>
      <c r="AK91" s="56">
        <f t="shared" si="82"/>
        <v>22.066125873760598</v>
      </c>
      <c r="AL91" s="56">
        <f t="shared" si="82"/>
        <v>17.52162553820267</v>
      </c>
      <c r="AM91" s="56">
        <f t="shared" si="82"/>
        <v>14.039519970411343</v>
      </c>
      <c r="AN91" s="56">
        <f t="shared" si="82"/>
        <v>11.369194092858416</v>
      </c>
      <c r="AO91" s="56">
        <f t="shared" si="82"/>
        <v>9.3763912245712504</v>
      </c>
      <c r="AP91" s="56">
        <f t="shared" ref="AP91:BU91" si="83">AP109</f>
        <v>7.8679740246799463</v>
      </c>
      <c r="AQ91" s="56">
        <f t="shared" si="83"/>
        <v>6.6435705772182541</v>
      </c>
      <c r="AR91" s="56">
        <f t="shared" si="83"/>
        <v>5.6735918714616798</v>
      </c>
      <c r="AS91" s="56">
        <f t="shared" si="83"/>
        <v>5.2001688367603967</v>
      </c>
      <c r="AT91" s="56">
        <f t="shared" si="83"/>
        <v>4.8996582705804608</v>
      </c>
      <c r="AU91" s="56">
        <f t="shared" si="83"/>
        <v>4.7364159078149886</v>
      </c>
      <c r="AV91" s="56">
        <f t="shared" si="83"/>
        <v>4.6879491799126853</v>
      </c>
      <c r="AW91" s="56">
        <f t="shared" si="83"/>
        <v>4.7200644250944492</v>
      </c>
      <c r="AX91" s="56">
        <f t="shared" si="83"/>
        <v>4.8085372224024159</v>
      </c>
      <c r="AY91" s="56">
        <f t="shared" si="83"/>
        <v>4.9246791243635082</v>
      </c>
      <c r="AZ91" s="56">
        <f t="shared" si="83"/>
        <v>5.0465171181484045</v>
      </c>
      <c r="BA91" s="56">
        <f t="shared" si="83"/>
        <v>5.1410376932307136</v>
      </c>
      <c r="BB91" s="56">
        <f t="shared" si="83"/>
        <v>5.2091718972162449</v>
      </c>
      <c r="BC91" s="56">
        <f t="shared" si="83"/>
        <v>5.2531365011854092</v>
      </c>
      <c r="BD91" s="56">
        <f t="shared" si="83"/>
        <v>5.2714416967991831</v>
      </c>
      <c r="BE91" s="56">
        <f t="shared" si="83"/>
        <v>5.2612852053139134</v>
      </c>
      <c r="BF91" s="56">
        <f t="shared" si="83"/>
        <v>5.2282406845931391</v>
      </c>
      <c r="BG91" s="56">
        <f t="shared" si="83"/>
        <v>5.1723786545412453</v>
      </c>
      <c r="BH91" s="56">
        <f t="shared" si="83"/>
        <v>5.0989264025404575</v>
      </c>
      <c r="BI91" s="56">
        <f t="shared" si="83"/>
        <v>5.020843167824407</v>
      </c>
      <c r="BJ91" s="56">
        <f t="shared" si="83"/>
        <v>4.9437364147660166</v>
      </c>
      <c r="BK91" s="56">
        <f t="shared" si="83"/>
        <v>4.8706863490327388</v>
      </c>
      <c r="BL91" s="56">
        <f t="shared" si="83"/>
        <v>4.8042540358394286</v>
      </c>
      <c r="BM91" s="56">
        <f t="shared" si="83"/>
        <v>4.7382093744855451</v>
      </c>
      <c r="BN91" s="56">
        <f t="shared" si="83"/>
        <v>4.6746982008777405</v>
      </c>
      <c r="BO91" s="56">
        <f t="shared" si="83"/>
        <v>4.6114361309168359</v>
      </c>
      <c r="BP91" s="56">
        <f t="shared" si="83"/>
        <v>4.5532339768687331</v>
      </c>
      <c r="BQ91" s="56">
        <f t="shared" si="83"/>
        <v>4.4942075932448313</v>
      </c>
      <c r="BR91" s="56">
        <f t="shared" si="83"/>
        <v>4.4385101036659087</v>
      </c>
      <c r="BS91" s="56">
        <f t="shared" si="83"/>
        <v>4.3853452712943168</v>
      </c>
      <c r="BT91" s="56">
        <f t="shared" si="83"/>
        <v>4.3371009761042538</v>
      </c>
      <c r="BU91" s="56">
        <f t="shared" si="83"/>
        <v>4.2884468501078477</v>
      </c>
      <c r="BV91" s="56">
        <f t="shared" ref="BV91:CH91" si="84">BV109</f>
        <v>4.2408364035184949</v>
      </c>
      <c r="BW91" s="56">
        <f t="shared" si="84"/>
        <v>4.193438762450417</v>
      </c>
      <c r="BX91" s="56">
        <f t="shared" si="84"/>
        <v>4.1482958516658703</v>
      </c>
      <c r="BY91" s="56">
        <f t="shared" si="84"/>
        <v>4.0980700154628567</v>
      </c>
      <c r="BZ91" s="56">
        <f t="shared" si="84"/>
        <v>4.0491641245132008</v>
      </c>
      <c r="CA91" s="56">
        <f t="shared" si="84"/>
        <v>3.9973904181479929</v>
      </c>
      <c r="CB91" s="56">
        <f t="shared" si="84"/>
        <v>3.9483559454707837</v>
      </c>
      <c r="CC91" s="56">
        <f t="shared" si="84"/>
        <v>3.8965575685224159</v>
      </c>
      <c r="CD91" s="56">
        <f t="shared" si="84"/>
        <v>3.8421684725435474</v>
      </c>
      <c r="CE91" s="56">
        <f t="shared" si="84"/>
        <v>3.786261575487504</v>
      </c>
      <c r="CF91" s="56">
        <f t="shared" si="84"/>
        <v>3.7317096760023243</v>
      </c>
      <c r="CG91" s="56">
        <f t="shared" si="84"/>
        <v>3.6725597697725165</v>
      </c>
      <c r="CH91" s="56">
        <f t="shared" si="84"/>
        <v>3.6133806249964375</v>
      </c>
    </row>
    <row r="92" spans="3:86" s="36" customFormat="1" outlineLevel="1" x14ac:dyDescent="0.2">
      <c r="F92" s="91" t="s">
        <v>154</v>
      </c>
      <c r="J92" s="67">
        <v>0</v>
      </c>
    </row>
    <row r="93" spans="3:86" s="36" customFormat="1" outlineLevel="1" x14ac:dyDescent="0.2"/>
    <row r="94" spans="3:86" s="36" customFormat="1" outlineLevel="1" x14ac:dyDescent="0.2">
      <c r="D94" s="43" t="s">
        <v>155</v>
      </c>
    </row>
    <row r="95" spans="3:86" s="36" customFormat="1" ht="5.85" customHeight="1" outlineLevel="1" x14ac:dyDescent="0.2"/>
    <row r="96" spans="3:86" s="36" customFormat="1" outlineLevel="1" x14ac:dyDescent="0.2">
      <c r="E96" s="43" t="str">
        <f>F89</f>
        <v>Mains &amp; Services - Pre June 2028</v>
      </c>
    </row>
    <row r="97" spans="5:86" s="36" customFormat="1" outlineLevel="1" x14ac:dyDescent="0.2">
      <c r="F97" s="91" t="s">
        <v>75</v>
      </c>
      <c r="I97" s="67">
        <v>0</v>
      </c>
      <c r="J97" s="82">
        <f t="shared" ref="J97:AO97" si="85">I100</f>
        <v>1730.3566237966645</v>
      </c>
      <c r="K97" s="82">
        <f t="shared" si="85"/>
        <v>1707.9558740304865</v>
      </c>
      <c r="L97" s="82">
        <f t="shared" si="85"/>
        <v>1680.3504365949946</v>
      </c>
      <c r="M97" s="82">
        <f t="shared" si="85"/>
        <v>1642.3857589756778</v>
      </c>
      <c r="N97" s="82">
        <f t="shared" si="85"/>
        <v>1599.4489487224319</v>
      </c>
      <c r="O97" s="82">
        <f t="shared" si="85"/>
        <v>1546.1788682532481</v>
      </c>
      <c r="P97" s="82">
        <f t="shared" si="85"/>
        <v>1457.565629992456</v>
      </c>
      <c r="Q97" s="82">
        <f t="shared" si="85"/>
        <v>1372.5678118527053</v>
      </c>
      <c r="R97" s="82">
        <f t="shared" si="85"/>
        <v>1291.0379046930573</v>
      </c>
      <c r="S97" s="82">
        <f t="shared" si="85"/>
        <v>1212.8344177455238</v>
      </c>
      <c r="T97" s="82">
        <f t="shared" si="85"/>
        <v>1137.8216330654502</v>
      </c>
      <c r="U97" s="82">
        <f t="shared" si="85"/>
        <v>1065.8693700003246</v>
      </c>
      <c r="V97" s="82">
        <f t="shared" si="85"/>
        <v>996.8527592682567</v>
      </c>
      <c r="W97" s="82">
        <f t="shared" si="85"/>
        <v>930.65202625405789</v>
      </c>
      <c r="X97" s="82">
        <f t="shared" si="85"/>
        <v>867.15228314683907</v>
      </c>
      <c r="Y97" s="82">
        <f t="shared" si="85"/>
        <v>806.24332955839543</v>
      </c>
      <c r="Z97" s="82">
        <f t="shared" si="85"/>
        <v>747.81946127636093</v>
      </c>
      <c r="AA97" s="82">
        <f t="shared" si="85"/>
        <v>691.77928682023401</v>
      </c>
      <c r="AB97" s="82">
        <f t="shared" si="85"/>
        <v>638.02555148191766</v>
      </c>
      <c r="AC97" s="82">
        <f t="shared" si="85"/>
        <v>586.4649685454051</v>
      </c>
      <c r="AD97" s="82">
        <f t="shared" si="85"/>
        <v>537.00805739270277</v>
      </c>
      <c r="AE97" s="82">
        <f t="shared" si="85"/>
        <v>489.5689882150312</v>
      </c>
      <c r="AF97" s="82">
        <f t="shared" si="85"/>
        <v>444.0654330598091</v>
      </c>
      <c r="AG97" s="82">
        <f t="shared" si="85"/>
        <v>400.41842295492052</v>
      </c>
      <c r="AH97" s="82">
        <f t="shared" si="85"/>
        <v>358.55221086231182</v>
      </c>
      <c r="AI97" s="82">
        <f t="shared" si="85"/>
        <v>318.39414022308199</v>
      </c>
      <c r="AJ97" s="82">
        <f t="shared" si="85"/>
        <v>279.87451886593317</v>
      </c>
      <c r="AK97" s="82">
        <f t="shared" si="85"/>
        <v>242.9264980601564</v>
      </c>
      <c r="AL97" s="82">
        <f t="shared" si="85"/>
        <v>207.48595650325569</v>
      </c>
      <c r="AM97" s="82">
        <f t="shared" si="85"/>
        <v>173.49138904187689</v>
      </c>
      <c r="AN97" s="82">
        <f t="shared" si="85"/>
        <v>140.8837999329227</v>
      </c>
      <c r="AO97" s="82">
        <f t="shared" si="85"/>
        <v>109.60660045961416</v>
      </c>
      <c r="AP97" s="82">
        <f t="shared" ref="AP97:BU97" si="86">AO100</f>
        <v>79.605510724816924</v>
      </c>
      <c r="AQ97" s="82">
        <f t="shared" si="86"/>
        <v>50.828465451199719</v>
      </c>
      <c r="AR97" s="82">
        <f t="shared" si="86"/>
        <v>47.127723140003091</v>
      </c>
      <c r="AS97" s="82">
        <f t="shared" si="86"/>
        <v>43.577971115103324</v>
      </c>
      <c r="AT97" s="82">
        <f t="shared" si="86"/>
        <v>40.173048972819501</v>
      </c>
      <c r="AU97" s="82">
        <f t="shared" si="86"/>
        <v>36.907047653940893</v>
      </c>
      <c r="AV97" s="82">
        <f t="shared" si="86"/>
        <v>33.774299188872568</v>
      </c>
      <c r="AW97" s="82">
        <f t="shared" si="86"/>
        <v>30.769366861179062</v>
      </c>
      <c r="AX97" s="82">
        <f t="shared" si="86"/>
        <v>27.88703577245548</v>
      </c>
      <c r="AY97" s="82">
        <f t="shared" si="86"/>
        <v>25.12230379215185</v>
      </c>
      <c r="AZ97" s="82">
        <f t="shared" si="86"/>
        <v>22.470372876644635</v>
      </c>
      <c r="BA97" s="82">
        <f t="shared" si="86"/>
        <v>19.926640742490143</v>
      </c>
      <c r="BB97" s="82">
        <f t="shared" si="86"/>
        <v>17.48669287940918</v>
      </c>
      <c r="BC97" s="82">
        <f t="shared" si="86"/>
        <v>15.146294889141943</v>
      </c>
      <c r="BD97" s="82">
        <f t="shared" si="86"/>
        <v>12.901385136877634</v>
      </c>
      <c r="BE97" s="82">
        <f t="shared" si="86"/>
        <v>10.748067702505731</v>
      </c>
      <c r="BF97" s="82">
        <f t="shared" si="86"/>
        <v>8.6826056194562238</v>
      </c>
      <c r="BG97" s="82">
        <f t="shared" si="86"/>
        <v>6.7014143893951568</v>
      </c>
      <c r="BH97" s="82">
        <f t="shared" si="86"/>
        <v>4.8010557615206011</v>
      </c>
      <c r="BI97" s="82">
        <f t="shared" si="86"/>
        <v>2.9782317656633466</v>
      </c>
      <c r="BJ97" s="82">
        <f t="shared" si="86"/>
        <v>1.648417248611417</v>
      </c>
      <c r="BK97" s="82">
        <f t="shared" si="86"/>
        <v>0.75840119504822312</v>
      </c>
      <c r="BL97" s="82">
        <f t="shared" si="86"/>
        <v>0.22578927726820386</v>
      </c>
      <c r="BM97" s="82">
        <f t="shared" si="86"/>
        <v>4.3447467845680876E-12</v>
      </c>
      <c r="BN97" s="82">
        <f t="shared" si="86"/>
        <v>4.3447467845680876E-12</v>
      </c>
      <c r="BO97" s="82">
        <f t="shared" si="86"/>
        <v>4.3447467845680876E-12</v>
      </c>
      <c r="BP97" s="82">
        <f t="shared" si="86"/>
        <v>4.3447467845680876E-12</v>
      </c>
      <c r="BQ97" s="82">
        <f t="shared" si="86"/>
        <v>4.3447467845680876E-12</v>
      </c>
      <c r="BR97" s="82">
        <f t="shared" si="86"/>
        <v>4.3447467845680876E-12</v>
      </c>
      <c r="BS97" s="82">
        <f t="shared" si="86"/>
        <v>4.3447467845680876E-12</v>
      </c>
      <c r="BT97" s="82">
        <f t="shared" si="86"/>
        <v>4.3447467845680876E-12</v>
      </c>
      <c r="BU97" s="82">
        <f t="shared" si="86"/>
        <v>4.3447467845680876E-12</v>
      </c>
      <c r="BV97" s="82">
        <f t="shared" ref="BV97:CH97" si="87">BU100</f>
        <v>4.3447467845680876E-12</v>
      </c>
      <c r="BW97" s="82">
        <f t="shared" si="87"/>
        <v>4.3447467845680876E-12</v>
      </c>
      <c r="BX97" s="82">
        <f t="shared" si="87"/>
        <v>4.3447467845680876E-12</v>
      </c>
      <c r="BY97" s="82">
        <f t="shared" si="87"/>
        <v>4.3447467845680876E-12</v>
      </c>
      <c r="BZ97" s="82">
        <f t="shared" si="87"/>
        <v>4.3447467845680876E-12</v>
      </c>
      <c r="CA97" s="82">
        <f t="shared" si="87"/>
        <v>4.3447467845680876E-12</v>
      </c>
      <c r="CB97" s="82">
        <f t="shared" si="87"/>
        <v>4.3447467845680876E-12</v>
      </c>
      <c r="CC97" s="82">
        <f t="shared" si="87"/>
        <v>4.3447467845680876E-12</v>
      </c>
      <c r="CD97" s="82">
        <f t="shared" si="87"/>
        <v>4.3447467845680876E-12</v>
      </c>
      <c r="CE97" s="82">
        <f t="shared" si="87"/>
        <v>4.3447467845680876E-12</v>
      </c>
      <c r="CF97" s="82">
        <f t="shared" si="87"/>
        <v>4.3447467845680876E-12</v>
      </c>
      <c r="CG97" s="82">
        <f t="shared" si="87"/>
        <v>4.3447467845680876E-12</v>
      </c>
      <c r="CH97" s="82">
        <f t="shared" si="87"/>
        <v>4.3447467845680876E-12</v>
      </c>
    </row>
    <row r="98" spans="5:86" s="36" customFormat="1" outlineLevel="1" x14ac:dyDescent="0.2">
      <c r="F98" s="91" t="s">
        <v>134</v>
      </c>
      <c r="J98" s="82">
        <f>FoG_Dep!J17</f>
        <v>72.099999999999994</v>
      </c>
      <c r="K98" s="82">
        <f>FoG_Dep!K17</f>
        <v>66.400000000000006</v>
      </c>
      <c r="L98" s="82">
        <f>FoG_Dep!L17</f>
        <v>55.3</v>
      </c>
      <c r="M98" s="82">
        <f>FoG_Dep!M17</f>
        <v>49.1</v>
      </c>
      <c r="N98" s="82">
        <f>FoG_Dep!N17</f>
        <v>37.299999999999997</v>
      </c>
      <c r="O98" s="82">
        <f>FoG_Dep!O17</f>
        <v>0</v>
      </c>
      <c r="P98" s="82">
        <f>FoG_Dep!P17</f>
        <v>0</v>
      </c>
      <c r="Q98" s="82">
        <f>FoG_Dep!Q17</f>
        <v>0</v>
      </c>
      <c r="R98" s="82">
        <f>FoG_Dep!R17</f>
        <v>0</v>
      </c>
      <c r="S98" s="82">
        <f>FoG_Dep!S17</f>
        <v>0</v>
      </c>
      <c r="T98" s="82">
        <f>FoG_Dep!T17</f>
        <v>0</v>
      </c>
      <c r="U98" s="82">
        <f>FoG_Dep!U17</f>
        <v>0</v>
      </c>
      <c r="V98" s="82">
        <f>FoG_Dep!V17</f>
        <v>0</v>
      </c>
      <c r="W98" s="82">
        <f>FoG_Dep!W17</f>
        <v>0</v>
      </c>
      <c r="X98" s="82">
        <f>FoG_Dep!X17</f>
        <v>0</v>
      </c>
      <c r="Y98" s="82">
        <f>FoG_Dep!Y17</f>
        <v>0</v>
      </c>
      <c r="Z98" s="82">
        <f>FoG_Dep!Z17</f>
        <v>0</v>
      </c>
      <c r="AA98" s="82">
        <f>FoG_Dep!AA17</f>
        <v>0</v>
      </c>
      <c r="AB98" s="82">
        <f>FoG_Dep!AB17</f>
        <v>0</v>
      </c>
      <c r="AC98" s="82">
        <f>FoG_Dep!AC17</f>
        <v>0</v>
      </c>
      <c r="AD98" s="82">
        <f>FoG_Dep!AD17</f>
        <v>0</v>
      </c>
      <c r="AE98" s="82">
        <f>FoG_Dep!AE17</f>
        <v>0</v>
      </c>
      <c r="AF98" s="82">
        <f>FoG_Dep!AF17</f>
        <v>0</v>
      </c>
      <c r="AG98" s="82">
        <f>FoG_Dep!AG17</f>
        <v>0</v>
      </c>
      <c r="AH98" s="82">
        <f>FoG_Dep!AH17</f>
        <v>0</v>
      </c>
      <c r="AI98" s="82">
        <f>FoG_Dep!AI17</f>
        <v>0</v>
      </c>
      <c r="AJ98" s="82">
        <f>FoG_Dep!AJ17</f>
        <v>0</v>
      </c>
      <c r="AK98" s="82">
        <f>FoG_Dep!AK17</f>
        <v>0</v>
      </c>
      <c r="AL98" s="82">
        <f>FoG_Dep!AL17</f>
        <v>0</v>
      </c>
      <c r="AM98" s="82">
        <f>FoG_Dep!AM17</f>
        <v>0</v>
      </c>
      <c r="AN98" s="82">
        <f>FoG_Dep!AN17</f>
        <v>0</v>
      </c>
      <c r="AO98" s="82">
        <f>FoG_Dep!AO17</f>
        <v>0</v>
      </c>
      <c r="AP98" s="82">
        <f>FoG_Dep!AP17</f>
        <v>0</v>
      </c>
      <c r="AQ98" s="82">
        <f>FoG_Dep!AQ17</f>
        <v>0</v>
      </c>
      <c r="AR98" s="82">
        <f>FoG_Dep!AR17</f>
        <v>0</v>
      </c>
      <c r="AS98" s="82">
        <f>FoG_Dep!AS17</f>
        <v>0</v>
      </c>
      <c r="AT98" s="82">
        <f>FoG_Dep!AT17</f>
        <v>0</v>
      </c>
      <c r="AU98" s="82">
        <f>FoG_Dep!AU17</f>
        <v>0</v>
      </c>
      <c r="AV98" s="82">
        <f>FoG_Dep!AV17</f>
        <v>0</v>
      </c>
      <c r="AW98" s="82">
        <f>FoG_Dep!AW17</f>
        <v>0</v>
      </c>
      <c r="AX98" s="82">
        <f>FoG_Dep!AX17</f>
        <v>0</v>
      </c>
      <c r="AY98" s="82">
        <f>FoG_Dep!AY17</f>
        <v>0</v>
      </c>
      <c r="AZ98" s="82">
        <f>FoG_Dep!AZ17</f>
        <v>0</v>
      </c>
      <c r="BA98" s="82">
        <f>FoG_Dep!BA17</f>
        <v>0</v>
      </c>
      <c r="BB98" s="82">
        <f>FoG_Dep!BB17</f>
        <v>0</v>
      </c>
      <c r="BC98" s="82">
        <f>FoG_Dep!BC17</f>
        <v>0</v>
      </c>
      <c r="BD98" s="82">
        <f>FoG_Dep!BD17</f>
        <v>0</v>
      </c>
      <c r="BE98" s="82">
        <f>FoG_Dep!BE17</f>
        <v>0</v>
      </c>
      <c r="BF98" s="82">
        <f>FoG_Dep!BF17</f>
        <v>0</v>
      </c>
      <c r="BG98" s="82">
        <f>FoG_Dep!BG17</f>
        <v>0</v>
      </c>
      <c r="BH98" s="82">
        <f>FoG_Dep!BH17</f>
        <v>0</v>
      </c>
      <c r="BI98" s="82">
        <f>FoG_Dep!BI17</f>
        <v>0</v>
      </c>
      <c r="BJ98" s="82">
        <f>FoG_Dep!BJ17</f>
        <v>0</v>
      </c>
      <c r="BK98" s="82">
        <f>FoG_Dep!BK17</f>
        <v>0</v>
      </c>
      <c r="BL98" s="82">
        <f>FoG_Dep!BL17</f>
        <v>0</v>
      </c>
      <c r="BM98" s="82">
        <f>FoG_Dep!BM17</f>
        <v>0</v>
      </c>
      <c r="BN98" s="82">
        <f>FoG_Dep!BN17</f>
        <v>0</v>
      </c>
      <c r="BO98" s="82">
        <f>FoG_Dep!BO17</f>
        <v>0</v>
      </c>
      <c r="BP98" s="82">
        <f>FoG_Dep!BP17</f>
        <v>0</v>
      </c>
      <c r="BQ98" s="82">
        <f>FoG_Dep!BQ17</f>
        <v>0</v>
      </c>
      <c r="BR98" s="82">
        <f>FoG_Dep!BR17</f>
        <v>0</v>
      </c>
      <c r="BS98" s="82">
        <f>FoG_Dep!BS17</f>
        <v>0</v>
      </c>
      <c r="BT98" s="82">
        <f>FoG_Dep!BT17</f>
        <v>0</v>
      </c>
      <c r="BU98" s="82">
        <f>FoG_Dep!BU17</f>
        <v>0</v>
      </c>
      <c r="BV98" s="82">
        <f>FoG_Dep!BV17</f>
        <v>0</v>
      </c>
      <c r="BW98" s="82">
        <f>FoG_Dep!BW17</f>
        <v>0</v>
      </c>
      <c r="BX98" s="82">
        <f>FoG_Dep!BX17</f>
        <v>0</v>
      </c>
      <c r="BY98" s="82">
        <f>FoG_Dep!BY17</f>
        <v>0</v>
      </c>
      <c r="BZ98" s="82">
        <f>FoG_Dep!BZ17</f>
        <v>0</v>
      </c>
      <c r="CA98" s="82">
        <f>FoG_Dep!CA17</f>
        <v>0</v>
      </c>
      <c r="CB98" s="82">
        <f>FoG_Dep!CB17</f>
        <v>0</v>
      </c>
      <c r="CC98" s="82">
        <f>FoG_Dep!CC17</f>
        <v>0</v>
      </c>
      <c r="CD98" s="82">
        <f>FoG_Dep!CD17</f>
        <v>0</v>
      </c>
      <c r="CE98" s="82">
        <f>FoG_Dep!CE17</f>
        <v>0</v>
      </c>
      <c r="CF98" s="82">
        <f>FoG_Dep!CF17</f>
        <v>0</v>
      </c>
      <c r="CG98" s="82">
        <f>FoG_Dep!CG17</f>
        <v>0</v>
      </c>
      <c r="CH98" s="82">
        <f>FoG_Dep!CH17</f>
        <v>0</v>
      </c>
    </row>
    <row r="99" spans="5:86" s="36" customFormat="1" outlineLevel="1" x14ac:dyDescent="0.2">
      <c r="F99" s="91" t="s">
        <v>93</v>
      </c>
      <c r="J99" s="82">
        <f>-SUM(FoG_Dep!J33:J39)</f>
        <v>-94.500749766177918</v>
      </c>
      <c r="K99" s="82">
        <f>-SUM(FoG_Dep!K33:K39)</f>
        <v>-94.005437435491956</v>
      </c>
      <c r="L99" s="82">
        <f>-SUM(FoG_Dep!L33:L39)</f>
        <v>-93.264677619316586</v>
      </c>
      <c r="M99" s="82">
        <f>-SUM(FoG_Dep!M33:M39)</f>
        <v>-92.036810253245889</v>
      </c>
      <c r="N99" s="82">
        <f>-SUM(FoG_Dep!N33:N39)</f>
        <v>-90.57008046918375</v>
      </c>
      <c r="O99" s="82">
        <f>-SUM(FoG_Dep!O33:O39)</f>
        <v>-88.613238260792002</v>
      </c>
      <c r="P99" s="82">
        <f>-SUM(FoG_Dep!P33:P39)</f>
        <v>-84.997818139750819</v>
      </c>
      <c r="Q99" s="82">
        <f>-SUM(FoG_Dep!Q33:Q39)</f>
        <v>-81.529907159648118</v>
      </c>
      <c r="R99" s="82">
        <f>-SUM(FoG_Dep!R33:R39)</f>
        <v>-78.203486947533619</v>
      </c>
      <c r="S99" s="82">
        <f>-SUM(FoG_Dep!S33:S39)</f>
        <v>-75.01278468007348</v>
      </c>
      <c r="T99" s="82">
        <f>-SUM(FoG_Dep!T33:T39)</f>
        <v>-71.95226306512572</v>
      </c>
      <c r="U99" s="82">
        <f>-SUM(FoG_Dep!U33:U39)</f>
        <v>-69.016610732067875</v>
      </c>
      <c r="V99" s="82">
        <f>-SUM(FoG_Dep!V33:V39)</f>
        <v>-66.200733014198804</v>
      </c>
      <c r="W99" s="82">
        <f>-SUM(FoG_Dep!W33:W39)</f>
        <v>-63.499743107218819</v>
      </c>
      <c r="X99" s="82">
        <f>-SUM(FoG_Dep!X33:X39)</f>
        <v>-60.908953588443659</v>
      </c>
      <c r="Y99" s="82">
        <f>-SUM(FoG_Dep!Y33:Y39)</f>
        <v>-58.42386828203454</v>
      </c>
      <c r="Z99" s="82">
        <f>-SUM(FoG_Dep!Z33:Z39)</f>
        <v>-56.040174456126934</v>
      </c>
      <c r="AA99" s="82">
        <f>-SUM(FoG_Dep!AA33:AA39)</f>
        <v>-53.753735338316389</v>
      </c>
      <c r="AB99" s="82">
        <f>-SUM(FoG_Dep!AB33:AB39)</f>
        <v>-51.560582936512539</v>
      </c>
      <c r="AC99" s="82">
        <f>-SUM(FoG_Dep!AC33:AC39)</f>
        <v>-49.456911152702311</v>
      </c>
      <c r="AD99" s="82">
        <f>-SUM(FoG_Dep!AD33:AD39)</f>
        <v>-47.439069177671556</v>
      </c>
      <c r="AE99" s="82">
        <f>-SUM(FoG_Dep!AE33:AE39)</f>
        <v>-45.503555155222081</v>
      </c>
      <c r="AF99" s="82">
        <f>-SUM(FoG_Dep!AF33:AF39)</f>
        <v>-43.647010104888551</v>
      </c>
      <c r="AG99" s="82">
        <f>-SUM(FoG_Dep!AG33:AG39)</f>
        <v>-41.86621209260867</v>
      </c>
      <c r="AH99" s="82">
        <f>-SUM(FoG_Dep!AH33:AH39)</f>
        <v>-40.158070639229813</v>
      </c>
      <c r="AI99" s="82">
        <f>-SUM(FoG_Dep!AI33:AI39)</f>
        <v>-38.519621357148836</v>
      </c>
      <c r="AJ99" s="82">
        <f>-SUM(FoG_Dep!AJ33:AJ39)</f>
        <v>-36.948020805776764</v>
      </c>
      <c r="AK99" s="82">
        <f>-SUM(FoG_Dep!AK33:AK39)</f>
        <v>-35.440541556900705</v>
      </c>
      <c r="AL99" s="82">
        <f>-SUM(FoG_Dep!AL33:AL39)</f>
        <v>-33.9945674613788</v>
      </c>
      <c r="AM99" s="82">
        <f>-SUM(FoG_Dep!AM33:AM39)</f>
        <v>-32.607589108954194</v>
      </c>
      <c r="AN99" s="82">
        <f>-SUM(FoG_Dep!AN33:AN39)</f>
        <v>-31.277199473308542</v>
      </c>
      <c r="AO99" s="82">
        <f>-SUM(FoG_Dep!AO33:AO39)</f>
        <v>-30.00108973479723</v>
      </c>
      <c r="AP99" s="82">
        <f>-SUM(FoG_Dep!AP33:AP39)</f>
        <v>-28.777045273617205</v>
      </c>
      <c r="AQ99" s="82">
        <f>-SUM(FoG_Dep!AQ33:AQ39)</f>
        <v>-3.7007423111966267</v>
      </c>
      <c r="AR99" s="82">
        <f>-SUM(FoG_Dep!AR33:AR39)</f>
        <v>-3.5497520248997669</v>
      </c>
      <c r="AS99" s="82">
        <f>-SUM(FoG_Dep!AS33:AS39)</f>
        <v>-3.4049221422838207</v>
      </c>
      <c r="AT99" s="82">
        <f>-SUM(FoG_Dep!AT33:AT39)</f>
        <v>-3.2660013188786063</v>
      </c>
      <c r="AU99" s="82">
        <f>-SUM(FoG_Dep!AU33:AU39)</f>
        <v>-3.1327484650683268</v>
      </c>
      <c r="AV99" s="82">
        <f>-SUM(FoG_Dep!AV33:AV39)</f>
        <v>-3.0049323276935067</v>
      </c>
      <c r="AW99" s="82">
        <f>-SUM(FoG_Dep!AW33:AW39)</f>
        <v>-2.8823310887235816</v>
      </c>
      <c r="AX99" s="82">
        <f>-SUM(FoG_Dep!AX33:AX39)</f>
        <v>-2.7647319803036305</v>
      </c>
      <c r="AY99" s="82">
        <f>-SUM(FoG_Dep!AY33:AY39)</f>
        <v>-2.6519309155072142</v>
      </c>
      <c r="AZ99" s="82">
        <f>-SUM(FoG_Dep!AZ33:AZ39)</f>
        <v>-2.5437321341544932</v>
      </c>
      <c r="BA99" s="82">
        <f>-SUM(FoG_Dep!BA33:BA39)</f>
        <v>-2.4399478630809646</v>
      </c>
      <c r="BB99" s="82">
        <f>-SUM(FoG_Dep!BB33:BB39)</f>
        <v>-2.3403979902672365</v>
      </c>
      <c r="BC99" s="82">
        <f>-SUM(FoG_Dep!BC33:BC39)</f>
        <v>-2.2449097522643093</v>
      </c>
      <c r="BD99" s="82">
        <f>-SUM(FoG_Dep!BD33:BD39)</f>
        <v>-2.1533174343719033</v>
      </c>
      <c r="BE99" s="82">
        <f>-SUM(FoG_Dep!BE33:BE39)</f>
        <v>-2.0654620830495074</v>
      </c>
      <c r="BF99" s="82">
        <f>-SUM(FoG_Dep!BF33:BF39)</f>
        <v>-1.981191230061067</v>
      </c>
      <c r="BG99" s="82">
        <f>-SUM(FoG_Dep!BG33:BG39)</f>
        <v>-1.9003586278745555</v>
      </c>
      <c r="BH99" s="82">
        <f>-SUM(FoG_Dep!BH33:BH39)</f>
        <v>-1.8228239958572545</v>
      </c>
      <c r="BI99" s="82">
        <f>-SUM(FoG_Dep!BI33:BI39)</f>
        <v>-1.3298145170519295</v>
      </c>
      <c r="BJ99" s="82">
        <f>-SUM(FoG_Dep!BJ33:BJ39)</f>
        <v>-0.89001605356319391</v>
      </c>
      <c r="BK99" s="82">
        <f>-SUM(FoG_Dep!BK33:BK39)</f>
        <v>-0.53261191778001926</v>
      </c>
      <c r="BL99" s="82">
        <f>-SUM(FoG_Dep!BL33:BL39)</f>
        <v>-0.22578927726385911</v>
      </c>
      <c r="BM99" s="82">
        <f>-SUM(FoG_Dep!BM33:BM39)</f>
        <v>0</v>
      </c>
      <c r="BN99" s="82">
        <f>-SUM(FoG_Dep!BN33:BN39)</f>
        <v>0</v>
      </c>
      <c r="BO99" s="82">
        <f>-SUM(FoG_Dep!BO33:BO39)</f>
        <v>0</v>
      </c>
      <c r="BP99" s="82">
        <f>-SUM(FoG_Dep!BP33:BP39)</f>
        <v>0</v>
      </c>
      <c r="BQ99" s="82">
        <f>-SUM(FoG_Dep!BQ33:BQ39)</f>
        <v>0</v>
      </c>
      <c r="BR99" s="82">
        <f>-SUM(FoG_Dep!BR33:BR39)</f>
        <v>0</v>
      </c>
      <c r="BS99" s="82">
        <f>-SUM(FoG_Dep!BS33:BS39)</f>
        <v>0</v>
      </c>
      <c r="BT99" s="82">
        <f>-SUM(FoG_Dep!BT33:BT39)</f>
        <v>0</v>
      </c>
      <c r="BU99" s="82">
        <f>-SUM(FoG_Dep!BU33:BU39)</f>
        <v>0</v>
      </c>
      <c r="BV99" s="82">
        <f>-SUM(FoG_Dep!BV33:BV39)</f>
        <v>0</v>
      </c>
      <c r="BW99" s="82">
        <f>-SUM(FoG_Dep!BW33:BW39)</f>
        <v>0</v>
      </c>
      <c r="BX99" s="82">
        <f>-SUM(FoG_Dep!BX33:BX39)</f>
        <v>0</v>
      </c>
      <c r="BY99" s="82">
        <f>-SUM(FoG_Dep!BY33:BY39)</f>
        <v>0</v>
      </c>
      <c r="BZ99" s="82">
        <f>-SUM(FoG_Dep!BZ33:BZ39)</f>
        <v>0</v>
      </c>
      <c r="CA99" s="82">
        <f>-SUM(FoG_Dep!CA33:CA39)</f>
        <v>0</v>
      </c>
      <c r="CB99" s="82">
        <f>-SUM(FoG_Dep!CB33:CB39)</f>
        <v>0</v>
      </c>
      <c r="CC99" s="82">
        <f>-SUM(FoG_Dep!CC33:CC39)</f>
        <v>0</v>
      </c>
      <c r="CD99" s="82">
        <f>-SUM(FoG_Dep!CD33:CD39)</f>
        <v>0</v>
      </c>
      <c r="CE99" s="82">
        <f>-SUM(FoG_Dep!CE33:CE39)</f>
        <v>0</v>
      </c>
      <c r="CF99" s="82">
        <f>-SUM(FoG_Dep!CF33:CF39)</f>
        <v>0</v>
      </c>
      <c r="CG99" s="82">
        <f>-SUM(FoG_Dep!CG33:CG39)</f>
        <v>0</v>
      </c>
      <c r="CH99" s="82">
        <f>-SUM(FoG_Dep!CH33:CH39)</f>
        <v>0</v>
      </c>
    </row>
    <row r="100" spans="5:86" s="36" customFormat="1" outlineLevel="1" x14ac:dyDescent="0.2">
      <c r="F100" s="213" t="s">
        <v>136</v>
      </c>
      <c r="G100" s="213"/>
      <c r="H100" s="213"/>
      <c r="I100" s="93">
        <f>J18</f>
        <v>1730.3566237966645</v>
      </c>
      <c r="J100" s="90">
        <f t="shared" ref="J100:AO100" si="88">MAX(SUM(J97:J99),0)</f>
        <v>1707.9558740304865</v>
      </c>
      <c r="K100" s="90">
        <f t="shared" si="88"/>
        <v>1680.3504365949946</v>
      </c>
      <c r="L100" s="90">
        <f t="shared" si="88"/>
        <v>1642.3857589756778</v>
      </c>
      <c r="M100" s="90">
        <f t="shared" si="88"/>
        <v>1599.4489487224319</v>
      </c>
      <c r="N100" s="90">
        <f t="shared" si="88"/>
        <v>1546.1788682532481</v>
      </c>
      <c r="O100" s="90">
        <f t="shared" si="88"/>
        <v>1457.565629992456</v>
      </c>
      <c r="P100" s="90">
        <f t="shared" si="88"/>
        <v>1372.5678118527053</v>
      </c>
      <c r="Q100" s="90">
        <f t="shared" si="88"/>
        <v>1291.0379046930573</v>
      </c>
      <c r="R100" s="90">
        <f t="shared" si="88"/>
        <v>1212.8344177455238</v>
      </c>
      <c r="S100" s="90">
        <f t="shared" si="88"/>
        <v>1137.8216330654502</v>
      </c>
      <c r="T100" s="90">
        <f t="shared" si="88"/>
        <v>1065.8693700003246</v>
      </c>
      <c r="U100" s="90">
        <f t="shared" si="88"/>
        <v>996.8527592682567</v>
      </c>
      <c r="V100" s="90">
        <f t="shared" si="88"/>
        <v>930.65202625405789</v>
      </c>
      <c r="W100" s="90">
        <f t="shared" si="88"/>
        <v>867.15228314683907</v>
      </c>
      <c r="X100" s="90">
        <f t="shared" si="88"/>
        <v>806.24332955839543</v>
      </c>
      <c r="Y100" s="90">
        <f t="shared" si="88"/>
        <v>747.81946127636093</v>
      </c>
      <c r="Z100" s="90">
        <f t="shared" si="88"/>
        <v>691.77928682023401</v>
      </c>
      <c r="AA100" s="90">
        <f t="shared" si="88"/>
        <v>638.02555148191766</v>
      </c>
      <c r="AB100" s="90">
        <f t="shared" si="88"/>
        <v>586.4649685454051</v>
      </c>
      <c r="AC100" s="90">
        <f t="shared" si="88"/>
        <v>537.00805739270277</v>
      </c>
      <c r="AD100" s="90">
        <f t="shared" si="88"/>
        <v>489.5689882150312</v>
      </c>
      <c r="AE100" s="90">
        <f t="shared" si="88"/>
        <v>444.0654330598091</v>
      </c>
      <c r="AF100" s="90">
        <f t="shared" si="88"/>
        <v>400.41842295492052</v>
      </c>
      <c r="AG100" s="90">
        <f t="shared" si="88"/>
        <v>358.55221086231182</v>
      </c>
      <c r="AH100" s="90">
        <f t="shared" si="88"/>
        <v>318.39414022308199</v>
      </c>
      <c r="AI100" s="90">
        <f t="shared" si="88"/>
        <v>279.87451886593317</v>
      </c>
      <c r="AJ100" s="90">
        <f t="shared" si="88"/>
        <v>242.9264980601564</v>
      </c>
      <c r="AK100" s="90">
        <f t="shared" si="88"/>
        <v>207.48595650325569</v>
      </c>
      <c r="AL100" s="90">
        <f t="shared" si="88"/>
        <v>173.49138904187689</v>
      </c>
      <c r="AM100" s="90">
        <f t="shared" si="88"/>
        <v>140.8837999329227</v>
      </c>
      <c r="AN100" s="90">
        <f t="shared" si="88"/>
        <v>109.60660045961416</v>
      </c>
      <c r="AO100" s="90">
        <f t="shared" si="88"/>
        <v>79.605510724816924</v>
      </c>
      <c r="AP100" s="90">
        <f t="shared" ref="AP100:BU100" si="89">MAX(SUM(AP97:AP99),0)</f>
        <v>50.828465451199719</v>
      </c>
      <c r="AQ100" s="90">
        <f t="shared" si="89"/>
        <v>47.127723140003091</v>
      </c>
      <c r="AR100" s="90">
        <f t="shared" si="89"/>
        <v>43.577971115103324</v>
      </c>
      <c r="AS100" s="90">
        <f t="shared" si="89"/>
        <v>40.173048972819501</v>
      </c>
      <c r="AT100" s="90">
        <f t="shared" si="89"/>
        <v>36.907047653940893</v>
      </c>
      <c r="AU100" s="90">
        <f t="shared" si="89"/>
        <v>33.774299188872568</v>
      </c>
      <c r="AV100" s="90">
        <f t="shared" si="89"/>
        <v>30.769366861179062</v>
      </c>
      <c r="AW100" s="90">
        <f t="shared" si="89"/>
        <v>27.88703577245548</v>
      </c>
      <c r="AX100" s="90">
        <f t="shared" si="89"/>
        <v>25.12230379215185</v>
      </c>
      <c r="AY100" s="90">
        <f t="shared" si="89"/>
        <v>22.470372876644635</v>
      </c>
      <c r="AZ100" s="90">
        <f t="shared" si="89"/>
        <v>19.926640742490143</v>
      </c>
      <c r="BA100" s="90">
        <f t="shared" si="89"/>
        <v>17.48669287940918</v>
      </c>
      <c r="BB100" s="90">
        <f t="shared" si="89"/>
        <v>15.146294889141943</v>
      </c>
      <c r="BC100" s="90">
        <f t="shared" si="89"/>
        <v>12.901385136877634</v>
      </c>
      <c r="BD100" s="90">
        <f t="shared" si="89"/>
        <v>10.748067702505731</v>
      </c>
      <c r="BE100" s="90">
        <f t="shared" si="89"/>
        <v>8.6826056194562238</v>
      </c>
      <c r="BF100" s="90">
        <f t="shared" si="89"/>
        <v>6.7014143893951568</v>
      </c>
      <c r="BG100" s="90">
        <f t="shared" si="89"/>
        <v>4.8010557615206011</v>
      </c>
      <c r="BH100" s="90">
        <f t="shared" si="89"/>
        <v>2.9782317656633466</v>
      </c>
      <c r="BI100" s="90">
        <f t="shared" si="89"/>
        <v>1.648417248611417</v>
      </c>
      <c r="BJ100" s="90">
        <f t="shared" si="89"/>
        <v>0.75840119504822312</v>
      </c>
      <c r="BK100" s="90">
        <f t="shared" si="89"/>
        <v>0.22578927726820386</v>
      </c>
      <c r="BL100" s="90">
        <f t="shared" si="89"/>
        <v>4.3447467845680876E-12</v>
      </c>
      <c r="BM100" s="90">
        <f t="shared" si="89"/>
        <v>4.3447467845680876E-12</v>
      </c>
      <c r="BN100" s="90">
        <f t="shared" si="89"/>
        <v>4.3447467845680876E-12</v>
      </c>
      <c r="BO100" s="90">
        <f t="shared" si="89"/>
        <v>4.3447467845680876E-12</v>
      </c>
      <c r="BP100" s="90">
        <f t="shared" si="89"/>
        <v>4.3447467845680876E-12</v>
      </c>
      <c r="BQ100" s="90">
        <f t="shared" si="89"/>
        <v>4.3447467845680876E-12</v>
      </c>
      <c r="BR100" s="90">
        <f t="shared" si="89"/>
        <v>4.3447467845680876E-12</v>
      </c>
      <c r="BS100" s="90">
        <f t="shared" si="89"/>
        <v>4.3447467845680876E-12</v>
      </c>
      <c r="BT100" s="90">
        <f t="shared" si="89"/>
        <v>4.3447467845680876E-12</v>
      </c>
      <c r="BU100" s="90">
        <f t="shared" si="89"/>
        <v>4.3447467845680876E-12</v>
      </c>
      <c r="BV100" s="90">
        <f t="shared" ref="BV100:CH100" si="90">MAX(SUM(BV97:BV99),0)</f>
        <v>4.3447467845680876E-12</v>
      </c>
      <c r="BW100" s="90">
        <f t="shared" si="90"/>
        <v>4.3447467845680876E-12</v>
      </c>
      <c r="BX100" s="90">
        <f t="shared" si="90"/>
        <v>4.3447467845680876E-12</v>
      </c>
      <c r="BY100" s="90">
        <f t="shared" si="90"/>
        <v>4.3447467845680876E-12</v>
      </c>
      <c r="BZ100" s="90">
        <f t="shared" si="90"/>
        <v>4.3447467845680876E-12</v>
      </c>
      <c r="CA100" s="90">
        <f t="shared" si="90"/>
        <v>4.3447467845680876E-12</v>
      </c>
      <c r="CB100" s="90">
        <f t="shared" si="90"/>
        <v>4.3447467845680876E-12</v>
      </c>
      <c r="CC100" s="90">
        <f t="shared" si="90"/>
        <v>4.3447467845680876E-12</v>
      </c>
      <c r="CD100" s="90">
        <f t="shared" si="90"/>
        <v>4.3447467845680876E-12</v>
      </c>
      <c r="CE100" s="90">
        <f t="shared" si="90"/>
        <v>4.3447467845680876E-12</v>
      </c>
      <c r="CF100" s="90">
        <f t="shared" si="90"/>
        <v>4.3447467845680876E-12</v>
      </c>
      <c r="CG100" s="90">
        <f t="shared" si="90"/>
        <v>4.3447467845680876E-12</v>
      </c>
      <c r="CH100" s="90">
        <f t="shared" si="90"/>
        <v>4.3447467845680876E-12</v>
      </c>
    </row>
    <row r="101" spans="5:86" s="36" customFormat="1" ht="5.85" customHeight="1" outlineLevel="1" x14ac:dyDescent="0.2"/>
    <row r="102" spans="5:86" s="36" customFormat="1" outlineLevel="1" x14ac:dyDescent="0.2">
      <c r="E102" s="43" t="str">
        <f>F90</f>
        <v>Mains &amp; Services - Post June 2028</v>
      </c>
    </row>
    <row r="103" spans="5:86" s="36" customFormat="1" outlineLevel="1" x14ac:dyDescent="0.2">
      <c r="F103" s="51" t="str">
        <f>$F$97</f>
        <v>Opening RAB</v>
      </c>
      <c r="J103" s="56">
        <f t="shared" ref="J103:AO103" si="91">I106</f>
        <v>0</v>
      </c>
      <c r="K103" s="56">
        <f t="shared" si="91"/>
        <v>0</v>
      </c>
      <c r="L103" s="56">
        <f t="shared" si="91"/>
        <v>0</v>
      </c>
      <c r="M103" s="56">
        <f t="shared" si="91"/>
        <v>0</v>
      </c>
      <c r="N103" s="56">
        <f t="shared" si="91"/>
        <v>0</v>
      </c>
      <c r="O103" s="56">
        <f t="shared" si="91"/>
        <v>0</v>
      </c>
      <c r="P103" s="56">
        <f t="shared" si="91"/>
        <v>20.572483683887459</v>
      </c>
      <c r="Q103" s="56">
        <f t="shared" si="91"/>
        <v>40.68802334905299</v>
      </c>
      <c r="R103" s="56">
        <f t="shared" si="91"/>
        <v>59.722321821098959</v>
      </c>
      <c r="S103" s="56">
        <f t="shared" si="91"/>
        <v>77.735519793926215</v>
      </c>
      <c r="T103" s="56">
        <f t="shared" si="91"/>
        <v>94.674688423375102</v>
      </c>
      <c r="U103" s="56">
        <f t="shared" si="91"/>
        <v>110.52402883693448</v>
      </c>
      <c r="V103" s="56">
        <f t="shared" si="91"/>
        <v>125.33686099535915</v>
      </c>
      <c r="W103" s="56">
        <f t="shared" si="91"/>
        <v>139.11433062101378</v>
      </c>
      <c r="X103" s="56">
        <f t="shared" si="91"/>
        <v>151.85471798029405</v>
      </c>
      <c r="Y103" s="56">
        <f t="shared" si="91"/>
        <v>163.47874400513919</v>
      </c>
      <c r="Z103" s="56">
        <f t="shared" si="91"/>
        <v>173.58505638566683</v>
      </c>
      <c r="AA103" s="56">
        <f t="shared" si="91"/>
        <v>182.14353644436943</v>
      </c>
      <c r="AB103" s="56">
        <f t="shared" si="91"/>
        <v>189.58303844994632</v>
      </c>
      <c r="AC103" s="56">
        <f t="shared" si="91"/>
        <v>196.01753076769248</v>
      </c>
      <c r="AD103" s="56">
        <f t="shared" si="91"/>
        <v>201.4282256215626</v>
      </c>
      <c r="AE103" s="56">
        <f t="shared" si="91"/>
        <v>205.80325073449558</v>
      </c>
      <c r="AF103" s="56">
        <f t="shared" si="91"/>
        <v>209.13752463504116</v>
      </c>
      <c r="AG103" s="56">
        <f t="shared" si="91"/>
        <v>211.28156209228092</v>
      </c>
      <c r="AH103" s="56">
        <f t="shared" si="91"/>
        <v>212.33995826163599</v>
      </c>
      <c r="AI103" s="56">
        <f t="shared" si="91"/>
        <v>212.37357456132793</v>
      </c>
      <c r="AJ103" s="56">
        <f t="shared" si="91"/>
        <v>211.46267720695997</v>
      </c>
      <c r="AK103" s="56">
        <f t="shared" si="91"/>
        <v>209.62710346880658</v>
      </c>
      <c r="AL103" s="56">
        <f t="shared" si="91"/>
        <v>207.48223846601135</v>
      </c>
      <c r="AM103" s="56">
        <f t="shared" si="91"/>
        <v>205.33957020755707</v>
      </c>
      <c r="AN103" s="56">
        <f t="shared" si="91"/>
        <v>203.00762814065715</v>
      </c>
      <c r="AO103" s="56">
        <f t="shared" si="91"/>
        <v>200.64137755912407</v>
      </c>
      <c r="AP103" s="56">
        <f t="shared" ref="AP103:BU103" si="92">AO106</f>
        <v>198.25411826828164</v>
      </c>
      <c r="AQ103" s="56">
        <f t="shared" si="92"/>
        <v>195.84173787842809</v>
      </c>
      <c r="AR103" s="56">
        <f t="shared" si="92"/>
        <v>193.39707150383271</v>
      </c>
      <c r="AS103" s="56">
        <f t="shared" si="92"/>
        <v>191.72138063683201</v>
      </c>
      <c r="AT103" s="56">
        <f t="shared" si="92"/>
        <v>189.958350386841</v>
      </c>
      <c r="AU103" s="56">
        <f t="shared" si="92"/>
        <v>188.07832740137502</v>
      </c>
      <c r="AV103" s="56">
        <f t="shared" si="92"/>
        <v>186.09118615541723</v>
      </c>
      <c r="AW103" s="56">
        <f t="shared" si="92"/>
        <v>183.98325276352401</v>
      </c>
      <c r="AX103" s="56">
        <f t="shared" si="92"/>
        <v>181.76449522070845</v>
      </c>
      <c r="AY103" s="56">
        <f t="shared" si="92"/>
        <v>179.42912026834588</v>
      </c>
      <c r="AZ103" s="56">
        <f t="shared" si="92"/>
        <v>176.98703355476275</v>
      </c>
      <c r="BA103" s="56">
        <f t="shared" si="92"/>
        <v>174.41524783971201</v>
      </c>
      <c r="BB103" s="56">
        <f t="shared" si="92"/>
        <v>171.73017901704117</v>
      </c>
      <c r="BC103" s="56">
        <f t="shared" si="92"/>
        <v>168.93235703358661</v>
      </c>
      <c r="BD103" s="56">
        <f t="shared" si="92"/>
        <v>166.0238692575426</v>
      </c>
      <c r="BE103" s="56">
        <f t="shared" si="92"/>
        <v>162.99275509153983</v>
      </c>
      <c r="BF103" s="56">
        <f t="shared" si="92"/>
        <v>159.85066464532252</v>
      </c>
      <c r="BG103" s="56">
        <f t="shared" si="92"/>
        <v>156.59345560165369</v>
      </c>
      <c r="BH103" s="56">
        <f t="shared" si="92"/>
        <v>153.23265337690427</v>
      </c>
      <c r="BI103" s="56">
        <f t="shared" si="92"/>
        <v>149.74997416824388</v>
      </c>
      <c r="BJ103" s="56">
        <f t="shared" si="92"/>
        <v>146.16021410147562</v>
      </c>
      <c r="BK103" s="56">
        <f t="shared" si="92"/>
        <v>142.47321647823932</v>
      </c>
      <c r="BL103" s="56">
        <f t="shared" si="92"/>
        <v>138.69708013875714</v>
      </c>
      <c r="BM103" s="56">
        <f t="shared" si="92"/>
        <v>134.81482931480994</v>
      </c>
      <c r="BN103" s="56">
        <f t="shared" si="92"/>
        <v>130.83319246532199</v>
      </c>
      <c r="BO103" s="56">
        <f t="shared" si="92"/>
        <v>127.15809278432768</v>
      </c>
      <c r="BP103" s="56">
        <f t="shared" si="92"/>
        <v>123.80314181058401</v>
      </c>
      <c r="BQ103" s="56">
        <f t="shared" si="92"/>
        <v>120.73956549074919</v>
      </c>
      <c r="BR103" s="56">
        <f t="shared" si="92"/>
        <v>117.96787028965439</v>
      </c>
      <c r="BS103" s="56">
        <f t="shared" si="92"/>
        <v>115.47298721274477</v>
      </c>
      <c r="BT103" s="56">
        <f t="shared" si="92"/>
        <v>113.24863067343247</v>
      </c>
      <c r="BU103" s="56">
        <f t="shared" si="92"/>
        <v>111.26733465298696</v>
      </c>
      <c r="BV103" s="56">
        <f t="shared" ref="BV103:CH103" si="93">BU106</f>
        <v>109.52035336231449</v>
      </c>
      <c r="BW103" s="56">
        <f t="shared" si="93"/>
        <v>107.99230607342705</v>
      </c>
      <c r="BX103" s="56">
        <f t="shared" si="93"/>
        <v>106.67375993786973</v>
      </c>
      <c r="BY103" s="56">
        <f t="shared" si="93"/>
        <v>105.52032679472269</v>
      </c>
      <c r="BZ103" s="56">
        <f t="shared" si="93"/>
        <v>104.52586820345783</v>
      </c>
      <c r="CA103" s="56">
        <f t="shared" si="93"/>
        <v>103.66079711219085</v>
      </c>
      <c r="CB103" s="56">
        <f t="shared" si="93"/>
        <v>102.92574218750994</v>
      </c>
      <c r="CC103" s="56">
        <f t="shared" si="93"/>
        <v>102.28918612186131</v>
      </c>
      <c r="CD103" s="56">
        <f t="shared" si="93"/>
        <v>101.73493643452251</v>
      </c>
      <c r="CE103" s="56">
        <f t="shared" si="93"/>
        <v>101.24947906068026</v>
      </c>
      <c r="CF103" s="56">
        <f t="shared" si="93"/>
        <v>100.82057430517293</v>
      </c>
      <c r="CG103" s="56">
        <f t="shared" si="93"/>
        <v>100.41259122493682</v>
      </c>
      <c r="CH103" s="56">
        <f t="shared" si="93"/>
        <v>100.02067446975238</v>
      </c>
    </row>
    <row r="104" spans="5:86" s="36" customFormat="1" outlineLevel="1" x14ac:dyDescent="0.2">
      <c r="F104" s="51" t="str">
        <f>$F$98</f>
        <v>Capex</v>
      </c>
      <c r="J104" s="56">
        <f>FoG_Dep!J18</f>
        <v>0</v>
      </c>
      <c r="K104" s="56">
        <f>FoG_Dep!K18</f>
        <v>0</v>
      </c>
      <c r="L104" s="56">
        <f>FoG_Dep!L18</f>
        <v>0</v>
      </c>
      <c r="M104" s="56">
        <f>FoG_Dep!M18</f>
        <v>0</v>
      </c>
      <c r="N104" s="56">
        <f>FoG_Dep!N18</f>
        <v>0</v>
      </c>
      <c r="O104" s="56">
        <f>FoG_Dep!O18</f>
        <v>20.572483683887459</v>
      </c>
      <c r="P104" s="56">
        <f>FoG_Dep!P18</f>
        <v>20.527318464511495</v>
      </c>
      <c r="Q104" s="56">
        <f>FoG_Dep!Q18</f>
        <v>19.85695204378165</v>
      </c>
      <c r="R104" s="56">
        <f>FoG_Dep!R18</f>
        <v>19.233308263785563</v>
      </c>
      <c r="S104" s="56">
        <f>FoG_Dep!S18</f>
        <v>18.544252786762211</v>
      </c>
      <c r="T104" s="56">
        <f>FoG_Dep!T18</f>
        <v>17.82560630394082</v>
      </c>
      <c r="U104" s="56">
        <f>FoG_Dep!U18</f>
        <v>17.145895355064223</v>
      </c>
      <c r="V104" s="56">
        <f>FoG_Dep!V18</f>
        <v>16.453725035325295</v>
      </c>
      <c r="W104" s="56">
        <f>FoG_Dep!W18</f>
        <v>15.745980502008443</v>
      </c>
      <c r="X104" s="56">
        <f>FoG_Dep!X18</f>
        <v>14.944790687224078</v>
      </c>
      <c r="Y104" s="56">
        <f>FoG_Dep!Y18</f>
        <v>13.726211948551489</v>
      </c>
      <c r="Z104" s="56">
        <f>FoG_Dep!Z18</f>
        <v>12.453123462356185</v>
      </c>
      <c r="AA104" s="56">
        <f>FoG_Dep!AA18</f>
        <v>11.583407107828979</v>
      </c>
      <c r="AB104" s="56">
        <f>FoG_Dep!AB18</f>
        <v>10.810250877484869</v>
      </c>
      <c r="AC104" s="56">
        <f>FoG_Dep!AC18</f>
        <v>10.002831377269338</v>
      </c>
      <c r="AD104" s="56">
        <f>FoG_Dep!AD18</f>
        <v>9.1673782926135541</v>
      </c>
      <c r="AE104" s="56">
        <f>FoG_Dep!AE18</f>
        <v>8.3101213089486841</v>
      </c>
      <c r="AF104" s="56">
        <f>FoG_Dep!AF18</f>
        <v>7.2862202400000813</v>
      </c>
      <c r="AG104" s="56">
        <f>FoG_Dep!AG18</f>
        <v>6.346419924372241</v>
      </c>
      <c r="AH104" s="56">
        <f>FoG_Dep!AH18</f>
        <v>5.4486699854047842</v>
      </c>
      <c r="AI104" s="56">
        <f>FoG_Dep!AI18</f>
        <v>4.6132169007489994</v>
      </c>
      <c r="AJ104" s="56">
        <f>FoG_Dep!AJ18</f>
        <v>3.7808786588087986</v>
      </c>
      <c r="AK104" s="56">
        <f>FoG_Dep!AK18</f>
        <v>3.5472654551400153</v>
      </c>
      <c r="AL104" s="56">
        <f>FoG_Dep!AL18</f>
        <v>3.6204642589562335</v>
      </c>
      <c r="AM104" s="56">
        <f>FoG_Dep!AM18</f>
        <v>3.5036576571218423</v>
      </c>
      <c r="AN104" s="56">
        <f>FoG_Dep!AN18</f>
        <v>3.5394783483510555</v>
      </c>
      <c r="AO104" s="56">
        <f>FoG_Dep!AO18</f>
        <v>3.5893158318003966</v>
      </c>
      <c r="AP104" s="56">
        <f>FoG_Dep!AP18</f>
        <v>3.6360384725341528</v>
      </c>
      <c r="AQ104" s="56">
        <f>FoG_Dep!AQ18</f>
        <v>3.6765314278367422</v>
      </c>
      <c r="AR104" s="56">
        <f>FoG_Dep!AR18</f>
        <v>4.5190963824021546</v>
      </c>
      <c r="AS104" s="56">
        <f>FoG_Dep!AS18</f>
        <v>4.5222112251177382</v>
      </c>
      <c r="AT104" s="56">
        <f>FoG_Dep!AT18</f>
        <v>4.4957350620352763</v>
      </c>
      <c r="AU104" s="56">
        <f>FoG_Dep!AU18</f>
        <v>4.4786034270995652</v>
      </c>
      <c r="AV104" s="56">
        <f>FoG_Dep!AV18</f>
        <v>4.4474549999437274</v>
      </c>
      <c r="AW104" s="56">
        <f>FoG_Dep!AW18</f>
        <v>4.4256511009346413</v>
      </c>
      <c r="AX104" s="56">
        <f>FoG_Dep!AX18</f>
        <v>4.3976175164943871</v>
      </c>
      <c r="AY104" s="56">
        <f>FoG_Dep!AY18</f>
        <v>4.3789284602008847</v>
      </c>
      <c r="AZ104" s="56">
        <f>FoG_Dep!AZ18</f>
        <v>4.3368780835405039</v>
      </c>
      <c r="BA104" s="56">
        <f>FoG_Dep!BA18</f>
        <v>4.310401920458041</v>
      </c>
      <c r="BB104" s="56">
        <f>FoG_Dep!BB18</f>
        <v>4.28392575737558</v>
      </c>
      <c r="BC104" s="56">
        <f>FoG_Dep!BC18</f>
        <v>4.2590070156509094</v>
      </c>
      <c r="BD104" s="56">
        <f>FoG_Dep!BD18</f>
        <v>4.2216289030639036</v>
      </c>
      <c r="BE104" s="56">
        <f>FoG_Dep!BE18</f>
        <v>4.1951527399814408</v>
      </c>
      <c r="BF104" s="56">
        <f>FoG_Dep!BF18</f>
        <v>4.164004312825603</v>
      </c>
      <c r="BG104" s="56">
        <f>FoG_Dep!BG18</f>
        <v>4.1437578351743092</v>
      </c>
      <c r="BH104" s="56">
        <f>FoG_Dep!BH18</f>
        <v>4.104822301229512</v>
      </c>
      <c r="BI104" s="56">
        <f>FoG_Dep!BI18</f>
        <v>4.0799035595048414</v>
      </c>
      <c r="BJ104" s="56">
        <f>FoG_Dep!BJ18</f>
        <v>4.0643293459269225</v>
      </c>
      <c r="BK104" s="56">
        <f>FoG_Dep!BK18</f>
        <v>4.0565422391379631</v>
      </c>
      <c r="BL104" s="56">
        <f>FoG_Dep!BL18</f>
        <v>4.0316234974132925</v>
      </c>
      <c r="BM104" s="56">
        <f>FoG_Dep!BM18</f>
        <v>4.01293444111979</v>
      </c>
      <c r="BN104" s="56">
        <f>FoG_Dep!BN18</f>
        <v>3.9880156993951199</v>
      </c>
      <c r="BO104" s="56">
        <f>FoG_Dep!BO18</f>
        <v>3.9771137498905769</v>
      </c>
      <c r="BP104" s="56">
        <f>FoG_Dep!BP18</f>
        <v>3.9506375868081145</v>
      </c>
      <c r="BQ104" s="56">
        <f>FoG_Dep!BQ18</f>
        <v>3.9366207945879879</v>
      </c>
      <c r="BR104" s="56">
        <f>FoG_Dep!BR18</f>
        <v>3.921046581010069</v>
      </c>
      <c r="BS104" s="56">
        <f>FoG_Dep!BS18</f>
        <v>3.9132594742211095</v>
      </c>
      <c r="BT104" s="56">
        <f>FoG_Dep!BT18</f>
        <v>3.891455575212023</v>
      </c>
      <c r="BU104" s="56">
        <f>FoG_Dep!BU18</f>
        <v>3.8743239402763119</v>
      </c>
      <c r="BV104" s="56">
        <f>FoG_Dep!BV18</f>
        <v>3.855634883982809</v>
      </c>
      <c r="BW104" s="56">
        <f>FoG_Dep!BW18</f>
        <v>3.8431755131204746</v>
      </c>
      <c r="BX104" s="56">
        <f>FoG_Dep!BX18</f>
        <v>3.8104696646068446</v>
      </c>
      <c r="BY104" s="56">
        <f>FoG_Dep!BY18</f>
        <v>3.7964528723867179</v>
      </c>
      <c r="BZ104" s="56">
        <f>FoG_Dep!BZ18</f>
        <v>3.7699767093042555</v>
      </c>
      <c r="CA104" s="56">
        <f>FoG_Dep!CA18</f>
        <v>3.7590747597997121</v>
      </c>
      <c r="CB104" s="56">
        <f>FoG_Dep!CB18</f>
        <v>3.7325985967172497</v>
      </c>
      <c r="CC104" s="56">
        <f>FoG_Dep!CC18</f>
        <v>3.7061224336347878</v>
      </c>
      <c r="CD104" s="56">
        <f>FoG_Dep!CD18</f>
        <v>3.6827611132679099</v>
      </c>
      <c r="CE104" s="56">
        <f>FoG_Dep!CE18</f>
        <v>3.6671868996899906</v>
      </c>
      <c r="CF104" s="56">
        <f>FoG_Dep!CF18</f>
        <v>3.634481051176361</v>
      </c>
      <c r="CG104" s="56">
        <f>FoG_Dep!CG18</f>
        <v>3.6142345735250667</v>
      </c>
      <c r="CH104" s="56">
        <f>FoG_Dep!CH18</f>
        <v>3.5846435677270208</v>
      </c>
    </row>
    <row r="105" spans="5:86" s="36" customFormat="1" outlineLevel="1" x14ac:dyDescent="0.2">
      <c r="F105" s="51" t="str">
        <f>$F$99</f>
        <v>Depreciation</v>
      </c>
      <c r="J105" s="56">
        <f>-SUM(FoG_Dep!J40:J111)</f>
        <v>0</v>
      </c>
      <c r="K105" s="56">
        <f>-SUM(FoG_Dep!K40:K111)</f>
        <v>0</v>
      </c>
      <c r="L105" s="56">
        <f>-SUM(FoG_Dep!L40:L111)</f>
        <v>0</v>
      </c>
      <c r="M105" s="56">
        <f>-SUM(FoG_Dep!M40:M111)</f>
        <v>0</v>
      </c>
      <c r="N105" s="56">
        <f>-SUM(FoG_Dep!N40:N111)</f>
        <v>0</v>
      </c>
      <c r="O105" s="56">
        <f>-SUM(FoG_Dep!O40:O111)</f>
        <v>0</v>
      </c>
      <c r="P105" s="56">
        <f>-SUM(FoG_Dep!P40:P111)</f>
        <v>-0.41177879934596073</v>
      </c>
      <c r="Q105" s="56">
        <f>-SUM(FoG_Dep!Q40:Q111)</f>
        <v>-0.82265357173568765</v>
      </c>
      <c r="R105" s="56">
        <f>-SUM(FoG_Dep!R40:R111)</f>
        <v>-1.2201102909582964</v>
      </c>
      <c r="S105" s="56">
        <f>-SUM(FoG_Dep!S40:S111)</f>
        <v>-1.6050841573133354</v>
      </c>
      <c r="T105" s="56">
        <f>-SUM(FoG_Dep!T40:T111)</f>
        <v>-1.9762658903814376</v>
      </c>
      <c r="U105" s="56">
        <f>-SUM(FoG_Dep!U40:U111)</f>
        <v>-2.3330631966395554</v>
      </c>
      <c r="V105" s="56">
        <f>-SUM(FoG_Dep!V40:V111)</f>
        <v>-2.676255409670647</v>
      </c>
      <c r="W105" s="56">
        <f>-SUM(FoG_Dep!W40:W111)</f>
        <v>-3.0055931427281646</v>
      </c>
      <c r="X105" s="56">
        <f>-SUM(FoG_Dep!X40:X111)</f>
        <v>-3.3207646623789273</v>
      </c>
      <c r="Y105" s="56">
        <f>-SUM(FoG_Dep!Y40:Y111)</f>
        <v>-3.6198995680238384</v>
      </c>
      <c r="Z105" s="56">
        <f>-SUM(FoG_Dep!Z40:Z111)</f>
        <v>-3.894643403653602</v>
      </c>
      <c r="AA105" s="56">
        <f>-SUM(FoG_Dep!AA40:AA111)</f>
        <v>-4.143905102252079</v>
      </c>
      <c r="AB105" s="56">
        <f>-SUM(FoG_Dep!AB40:AB111)</f>
        <v>-4.375758559738701</v>
      </c>
      <c r="AC105" s="56">
        <f>-SUM(FoG_Dep!AC40:AC111)</f>
        <v>-4.5921365233992004</v>
      </c>
      <c r="AD105" s="56">
        <f>-SUM(FoG_Dep!AD40:AD111)</f>
        <v>-4.7923531796805792</v>
      </c>
      <c r="AE105" s="56">
        <f>-SUM(FoG_Dep!AE40:AE111)</f>
        <v>-4.9758474084031024</v>
      </c>
      <c r="AF105" s="56">
        <f>-SUM(FoG_Dep!AF40:AF111)</f>
        <v>-5.1421827827603197</v>
      </c>
      <c r="AG105" s="56">
        <f>-SUM(FoG_Dep!AG40:AG111)</f>
        <v>-5.2880237550171749</v>
      </c>
      <c r="AH105" s="56">
        <f>-SUM(FoG_Dep!AH40:AH111)</f>
        <v>-5.4150536857128513</v>
      </c>
      <c r="AI105" s="56">
        <f>-SUM(FoG_Dep!AI40:AI111)</f>
        <v>-5.5241142551169471</v>
      </c>
      <c r="AJ105" s="56">
        <f>-SUM(FoG_Dep!AJ40:AJ111)</f>
        <v>-5.6164523969621936</v>
      </c>
      <c r="AK105" s="56">
        <f>-SUM(FoG_Dep!AK40:AK111)</f>
        <v>-5.6921304579352237</v>
      </c>
      <c r="AL105" s="56">
        <f>-SUM(FoG_Dep!AL40:AL111)</f>
        <v>-5.7631325174105115</v>
      </c>
      <c r="AM105" s="56">
        <f>-SUM(FoG_Dep!AM40:AM111)</f>
        <v>-5.8355997240217592</v>
      </c>
      <c r="AN105" s="56">
        <f>-SUM(FoG_Dep!AN40:AN111)</f>
        <v>-5.9057289298841349</v>
      </c>
      <c r="AO105" s="56">
        <f>-SUM(FoG_Dep!AO40:AO111)</f>
        <v>-5.9765751226428305</v>
      </c>
      <c r="AP105" s="56">
        <f>-SUM(FoG_Dep!AP40:AP111)</f>
        <v>-6.0484188623877095</v>
      </c>
      <c r="AQ105" s="56">
        <f>-SUM(FoG_Dep!AQ40:AQ111)</f>
        <v>-6.1211978024321363</v>
      </c>
      <c r="AR105" s="56">
        <f>-SUM(FoG_Dep!AR40:AR111)</f>
        <v>-6.1947872494028378</v>
      </c>
      <c r="AS105" s="56">
        <f>-SUM(FoG_Dep!AS40:AS111)</f>
        <v>-6.2852414751087204</v>
      </c>
      <c r="AT105" s="56">
        <f>-SUM(FoG_Dep!AT40:AT111)</f>
        <v>-6.3757580475012388</v>
      </c>
      <c r="AU105" s="56">
        <f>-SUM(FoG_Dep!AU40:AU111)</f>
        <v>-6.4657446730573458</v>
      </c>
      <c r="AV105" s="56">
        <f>-SUM(FoG_Dep!AV40:AV111)</f>
        <v>-6.555388391836952</v>
      </c>
      <c r="AW105" s="56">
        <f>-SUM(FoG_Dep!AW40:AW111)</f>
        <v>-6.644408643750193</v>
      </c>
      <c r="AX105" s="56">
        <f>-SUM(FoG_Dep!AX40:AX111)</f>
        <v>-6.732992468856974</v>
      </c>
      <c r="AY105" s="56">
        <f>-SUM(FoG_Dep!AY40:AY111)</f>
        <v>-6.8210151737840272</v>
      </c>
      <c r="AZ105" s="56">
        <f>-SUM(FoG_Dep!AZ40:AZ111)</f>
        <v>-6.9086637985912596</v>
      </c>
      <c r="BA105" s="56">
        <f>-SUM(FoG_Dep!BA40:BA111)</f>
        <v>-6.9954707431289007</v>
      </c>
      <c r="BB105" s="56">
        <f>-SUM(FoG_Dep!BB40:BB111)</f>
        <v>-7.081747740830127</v>
      </c>
      <c r="BC105" s="56">
        <f>-SUM(FoG_Dep!BC40:BC111)</f>
        <v>-7.1674947916949439</v>
      </c>
      <c r="BD105" s="56">
        <f>-SUM(FoG_Dep!BD40:BD111)</f>
        <v>-7.252743069066665</v>
      </c>
      <c r="BE105" s="56">
        <f>-SUM(FoG_Dep!BE40:BE111)</f>
        <v>-7.3372431861987488</v>
      </c>
      <c r="BF105" s="56">
        <f>-SUM(FoG_Dep!BF40:BF111)</f>
        <v>-7.4212133564944214</v>
      </c>
      <c r="BG105" s="56">
        <f>-SUM(FoG_Dep!BG40:BG111)</f>
        <v>-7.5045600599237288</v>
      </c>
      <c r="BH105" s="56">
        <f>-SUM(FoG_Dep!BH40:BH111)</f>
        <v>-7.5875015098898952</v>
      </c>
      <c r="BI105" s="56">
        <f>-SUM(FoG_Dep!BI40:BI111)</f>
        <v>-7.6696636262731044</v>
      </c>
      <c r="BJ105" s="56">
        <f>-SUM(FoG_Dep!BJ40:BJ111)</f>
        <v>-7.7513269691632214</v>
      </c>
      <c r="BK105" s="56">
        <f>-SUM(FoG_Dep!BK40:BK111)</f>
        <v>-7.8326785786201567</v>
      </c>
      <c r="BL105" s="56">
        <f>-SUM(FoG_Dep!BL40:BL111)</f>
        <v>-7.9138743213604981</v>
      </c>
      <c r="BM105" s="56">
        <f>-SUM(FoG_Dep!BM40:BM111)</f>
        <v>-7.9945712906077437</v>
      </c>
      <c r="BN105" s="56">
        <f>-SUM(FoG_Dep!BN40:BN111)</f>
        <v>-7.6631153803894172</v>
      </c>
      <c r="BO105" s="56">
        <f>-SUM(FoG_Dep!BO40:BO111)</f>
        <v>-7.3320647236342333</v>
      </c>
      <c r="BP105" s="56">
        <f>-SUM(FoG_Dep!BP40:BP111)</f>
        <v>-7.0142139066429294</v>
      </c>
      <c r="BQ105" s="56">
        <f>-SUM(FoG_Dep!BQ40:BQ111)</f>
        <v>-6.7083159956827787</v>
      </c>
      <c r="BR105" s="56">
        <f>-SUM(FoG_Dep!BR40:BR111)</f>
        <v>-6.4159296579196923</v>
      </c>
      <c r="BS105" s="56">
        <f>-SUM(FoG_Dep!BS40:BS111)</f>
        <v>-6.137616013533397</v>
      </c>
      <c r="BT105" s="56">
        <f>-SUM(FoG_Dep!BT40:BT111)</f>
        <v>-5.8727515956575305</v>
      </c>
      <c r="BU105" s="56">
        <f>-SUM(FoG_Dep!BU40:BU111)</f>
        <v>-5.6213052309487752</v>
      </c>
      <c r="BV105" s="56">
        <f>-SUM(FoG_Dep!BV40:BV111)</f>
        <v>-5.3836821728702668</v>
      </c>
      <c r="BW105" s="56">
        <f>-SUM(FoG_Dep!BW40:BW111)</f>
        <v>-5.1617216486777808</v>
      </c>
      <c r="BX105" s="56">
        <f>-SUM(FoG_Dep!BX40:BX111)</f>
        <v>-4.9639028077538843</v>
      </c>
      <c r="BY105" s="56">
        <f>-SUM(FoG_Dep!BY40:BY111)</f>
        <v>-4.7909114636515762</v>
      </c>
      <c r="BZ105" s="56">
        <f>-SUM(FoG_Dep!BZ40:BZ111)</f>
        <v>-4.6350478005712485</v>
      </c>
      <c r="CA105" s="56">
        <f>-SUM(FoG_Dep!CA40:CA111)</f>
        <v>-4.4941296844806251</v>
      </c>
      <c r="CB105" s="56">
        <f>-SUM(FoG_Dep!CB40:CB111)</f>
        <v>-4.3691546623658875</v>
      </c>
      <c r="CC105" s="56">
        <f>-SUM(FoG_Dep!CC40:CC111)</f>
        <v>-4.2603721209735843</v>
      </c>
      <c r="CD105" s="56">
        <f>-SUM(FoG_Dep!CD40:CD111)</f>
        <v>-4.168218487110166</v>
      </c>
      <c r="CE105" s="56">
        <f>-SUM(FoG_Dep!CE40:CE111)</f>
        <v>-4.0960916551973279</v>
      </c>
      <c r="CF105" s="56">
        <f>-SUM(FoG_Dep!CF40:CF111)</f>
        <v>-4.0424641314124719</v>
      </c>
      <c r="CG105" s="56">
        <f>-SUM(FoG_Dep!CG40:CG111)</f>
        <v>-4.0061513287095032</v>
      </c>
      <c r="CH105" s="56">
        <f>-SUM(FoG_Dep!CH40:CH111)</f>
        <v>-3.9861557001022421</v>
      </c>
    </row>
    <row r="106" spans="5:86" s="36" customFormat="1" outlineLevel="1" x14ac:dyDescent="0.2">
      <c r="F106" s="216" t="str">
        <f t="shared" ref="F106" si="94">$F$100</f>
        <v>Closing RAB</v>
      </c>
      <c r="G106" s="216"/>
      <c r="H106" s="216"/>
      <c r="I106" s="118">
        <v>0</v>
      </c>
      <c r="J106" s="93">
        <f t="shared" ref="J106:AO106" si="95">SUM(J103:J105)</f>
        <v>0</v>
      </c>
      <c r="K106" s="93">
        <f t="shared" si="95"/>
        <v>0</v>
      </c>
      <c r="L106" s="93">
        <f t="shared" si="95"/>
        <v>0</v>
      </c>
      <c r="M106" s="93">
        <f t="shared" si="95"/>
        <v>0</v>
      </c>
      <c r="N106" s="93">
        <f t="shared" si="95"/>
        <v>0</v>
      </c>
      <c r="O106" s="93">
        <f t="shared" si="95"/>
        <v>20.572483683887459</v>
      </c>
      <c r="P106" s="93">
        <f t="shared" si="95"/>
        <v>40.68802334905299</v>
      </c>
      <c r="Q106" s="93">
        <f t="shared" si="95"/>
        <v>59.722321821098959</v>
      </c>
      <c r="R106" s="93">
        <f t="shared" si="95"/>
        <v>77.735519793926215</v>
      </c>
      <c r="S106" s="93">
        <f t="shared" si="95"/>
        <v>94.674688423375102</v>
      </c>
      <c r="T106" s="93">
        <f t="shared" si="95"/>
        <v>110.52402883693448</v>
      </c>
      <c r="U106" s="93">
        <f t="shared" si="95"/>
        <v>125.33686099535915</v>
      </c>
      <c r="V106" s="93">
        <f t="shared" si="95"/>
        <v>139.11433062101378</v>
      </c>
      <c r="W106" s="93">
        <f t="shared" si="95"/>
        <v>151.85471798029405</v>
      </c>
      <c r="X106" s="93">
        <f t="shared" si="95"/>
        <v>163.47874400513919</v>
      </c>
      <c r="Y106" s="93">
        <f t="shared" si="95"/>
        <v>173.58505638566683</v>
      </c>
      <c r="Z106" s="93">
        <f t="shared" si="95"/>
        <v>182.14353644436943</v>
      </c>
      <c r="AA106" s="93">
        <f t="shared" si="95"/>
        <v>189.58303844994632</v>
      </c>
      <c r="AB106" s="93">
        <f t="shared" si="95"/>
        <v>196.01753076769248</v>
      </c>
      <c r="AC106" s="93">
        <f t="shared" si="95"/>
        <v>201.4282256215626</v>
      </c>
      <c r="AD106" s="93">
        <f t="shared" si="95"/>
        <v>205.80325073449558</v>
      </c>
      <c r="AE106" s="93">
        <f t="shared" si="95"/>
        <v>209.13752463504116</v>
      </c>
      <c r="AF106" s="93">
        <f t="shared" si="95"/>
        <v>211.28156209228092</v>
      </c>
      <c r="AG106" s="93">
        <f t="shared" si="95"/>
        <v>212.33995826163599</v>
      </c>
      <c r="AH106" s="93">
        <f t="shared" si="95"/>
        <v>212.37357456132793</v>
      </c>
      <c r="AI106" s="93">
        <f t="shared" si="95"/>
        <v>211.46267720695997</v>
      </c>
      <c r="AJ106" s="93">
        <f t="shared" si="95"/>
        <v>209.62710346880658</v>
      </c>
      <c r="AK106" s="93">
        <f t="shared" si="95"/>
        <v>207.48223846601135</v>
      </c>
      <c r="AL106" s="93">
        <f t="shared" si="95"/>
        <v>205.33957020755707</v>
      </c>
      <c r="AM106" s="93">
        <f t="shared" si="95"/>
        <v>203.00762814065715</v>
      </c>
      <c r="AN106" s="93">
        <f t="shared" si="95"/>
        <v>200.64137755912407</v>
      </c>
      <c r="AO106" s="93">
        <f t="shared" si="95"/>
        <v>198.25411826828164</v>
      </c>
      <c r="AP106" s="93">
        <f t="shared" ref="AP106:BU106" si="96">SUM(AP103:AP105)</f>
        <v>195.84173787842809</v>
      </c>
      <c r="AQ106" s="93">
        <f t="shared" si="96"/>
        <v>193.39707150383271</v>
      </c>
      <c r="AR106" s="93">
        <f t="shared" si="96"/>
        <v>191.72138063683201</v>
      </c>
      <c r="AS106" s="93">
        <f t="shared" si="96"/>
        <v>189.958350386841</v>
      </c>
      <c r="AT106" s="93">
        <f t="shared" si="96"/>
        <v>188.07832740137502</v>
      </c>
      <c r="AU106" s="93">
        <f t="shared" si="96"/>
        <v>186.09118615541723</v>
      </c>
      <c r="AV106" s="93">
        <f t="shared" si="96"/>
        <v>183.98325276352401</v>
      </c>
      <c r="AW106" s="93">
        <f t="shared" si="96"/>
        <v>181.76449522070845</v>
      </c>
      <c r="AX106" s="93">
        <f t="shared" si="96"/>
        <v>179.42912026834588</v>
      </c>
      <c r="AY106" s="93">
        <f t="shared" si="96"/>
        <v>176.98703355476275</v>
      </c>
      <c r="AZ106" s="93">
        <f t="shared" si="96"/>
        <v>174.41524783971201</v>
      </c>
      <c r="BA106" s="93">
        <f t="shared" si="96"/>
        <v>171.73017901704117</v>
      </c>
      <c r="BB106" s="93">
        <f t="shared" si="96"/>
        <v>168.93235703358661</v>
      </c>
      <c r="BC106" s="93">
        <f t="shared" si="96"/>
        <v>166.0238692575426</v>
      </c>
      <c r="BD106" s="93">
        <f t="shared" si="96"/>
        <v>162.99275509153983</v>
      </c>
      <c r="BE106" s="93">
        <f t="shared" si="96"/>
        <v>159.85066464532252</v>
      </c>
      <c r="BF106" s="93">
        <f t="shared" si="96"/>
        <v>156.59345560165369</v>
      </c>
      <c r="BG106" s="93">
        <f t="shared" si="96"/>
        <v>153.23265337690427</v>
      </c>
      <c r="BH106" s="93">
        <f t="shared" si="96"/>
        <v>149.74997416824388</v>
      </c>
      <c r="BI106" s="93">
        <f t="shared" si="96"/>
        <v>146.16021410147562</v>
      </c>
      <c r="BJ106" s="93">
        <f t="shared" si="96"/>
        <v>142.47321647823932</v>
      </c>
      <c r="BK106" s="93">
        <f t="shared" si="96"/>
        <v>138.69708013875714</v>
      </c>
      <c r="BL106" s="93">
        <f t="shared" si="96"/>
        <v>134.81482931480994</v>
      </c>
      <c r="BM106" s="93">
        <f t="shared" si="96"/>
        <v>130.83319246532199</v>
      </c>
      <c r="BN106" s="93">
        <f t="shared" si="96"/>
        <v>127.15809278432768</v>
      </c>
      <c r="BO106" s="93">
        <f t="shared" si="96"/>
        <v>123.80314181058401</v>
      </c>
      <c r="BP106" s="93">
        <f t="shared" si="96"/>
        <v>120.73956549074919</v>
      </c>
      <c r="BQ106" s="93">
        <f t="shared" si="96"/>
        <v>117.96787028965439</v>
      </c>
      <c r="BR106" s="93">
        <f t="shared" si="96"/>
        <v>115.47298721274477</v>
      </c>
      <c r="BS106" s="93">
        <f t="shared" si="96"/>
        <v>113.24863067343247</v>
      </c>
      <c r="BT106" s="93">
        <f t="shared" si="96"/>
        <v>111.26733465298696</v>
      </c>
      <c r="BU106" s="93">
        <f t="shared" si="96"/>
        <v>109.52035336231449</v>
      </c>
      <c r="BV106" s="93">
        <f t="shared" ref="BV106:CH106" si="97">SUM(BV103:BV105)</f>
        <v>107.99230607342705</v>
      </c>
      <c r="BW106" s="93">
        <f t="shared" si="97"/>
        <v>106.67375993786973</v>
      </c>
      <c r="BX106" s="93">
        <f t="shared" si="97"/>
        <v>105.52032679472269</v>
      </c>
      <c r="BY106" s="93">
        <f t="shared" si="97"/>
        <v>104.52586820345783</v>
      </c>
      <c r="BZ106" s="93">
        <f t="shared" si="97"/>
        <v>103.66079711219085</v>
      </c>
      <c r="CA106" s="93">
        <f t="shared" si="97"/>
        <v>102.92574218750994</v>
      </c>
      <c r="CB106" s="93">
        <f t="shared" si="97"/>
        <v>102.28918612186131</v>
      </c>
      <c r="CC106" s="93">
        <f t="shared" si="97"/>
        <v>101.73493643452251</v>
      </c>
      <c r="CD106" s="93">
        <f t="shared" si="97"/>
        <v>101.24947906068026</v>
      </c>
      <c r="CE106" s="93">
        <f t="shared" si="97"/>
        <v>100.82057430517293</v>
      </c>
      <c r="CF106" s="93">
        <f t="shared" si="97"/>
        <v>100.41259122493682</v>
      </c>
      <c r="CG106" s="93">
        <f t="shared" si="97"/>
        <v>100.02067446975238</v>
      </c>
      <c r="CH106" s="93">
        <f t="shared" si="97"/>
        <v>99.619162337377162</v>
      </c>
    </row>
    <row r="107" spans="5:86" s="36" customFormat="1" ht="5.85" customHeight="1" outlineLevel="1" x14ac:dyDescent="0.2"/>
    <row r="108" spans="5:86" s="36" customFormat="1" outlineLevel="1" x14ac:dyDescent="0.2">
      <c r="E108" s="43" t="str">
        <f>F91</f>
        <v>Other Assets</v>
      </c>
    </row>
    <row r="109" spans="5:86" s="36" customFormat="1" outlineLevel="1" x14ac:dyDescent="0.2">
      <c r="F109" s="51" t="str">
        <f>$F$97</f>
        <v>Opening RAB</v>
      </c>
      <c r="J109" s="56">
        <f t="shared" ref="J109:AO109" si="98">I112</f>
        <v>131.85423175764552</v>
      </c>
      <c r="K109" s="56">
        <f t="shared" si="98"/>
        <v>148.15535783629346</v>
      </c>
      <c r="L109" s="56">
        <f t="shared" si="98"/>
        <v>162.61779175265221</v>
      </c>
      <c r="M109" s="56">
        <f t="shared" si="98"/>
        <v>172.28483985625084</v>
      </c>
      <c r="N109" s="56">
        <f t="shared" si="98"/>
        <v>164.00824346432057</v>
      </c>
      <c r="O109" s="56">
        <f t="shared" si="98"/>
        <v>151.47870496345416</v>
      </c>
      <c r="P109" s="56">
        <f t="shared" si="98"/>
        <v>142.80091633504114</v>
      </c>
      <c r="Q109" s="56">
        <f t="shared" si="98"/>
        <v>134.5442338333971</v>
      </c>
      <c r="R109" s="56">
        <f t="shared" si="98"/>
        <v>126.03298699886372</v>
      </c>
      <c r="S109" s="56">
        <f t="shared" si="98"/>
        <v>117.76046341181842</v>
      </c>
      <c r="T109" s="56">
        <f t="shared" si="98"/>
        <v>107.86079404411761</v>
      </c>
      <c r="U109" s="56">
        <f t="shared" si="98"/>
        <v>105.50225539557619</v>
      </c>
      <c r="V109" s="56">
        <f t="shared" si="98"/>
        <v>102.36525100836269</v>
      </c>
      <c r="W109" s="56">
        <f t="shared" si="98"/>
        <v>98.623404206601947</v>
      </c>
      <c r="X109" s="56">
        <f t="shared" si="98"/>
        <v>94.287092098440596</v>
      </c>
      <c r="Y109" s="56">
        <f t="shared" si="98"/>
        <v>89.341364952890245</v>
      </c>
      <c r="Z109" s="56">
        <f t="shared" si="98"/>
        <v>83.665642281152628</v>
      </c>
      <c r="AA109" s="56">
        <f t="shared" si="98"/>
        <v>78.012573069411218</v>
      </c>
      <c r="AB109" s="56">
        <f t="shared" si="98"/>
        <v>72.520568051964332</v>
      </c>
      <c r="AC109" s="56">
        <f t="shared" si="98"/>
        <v>67.138167584707418</v>
      </c>
      <c r="AD109" s="56">
        <f t="shared" si="98"/>
        <v>61.70683845667881</v>
      </c>
      <c r="AE109" s="56">
        <f t="shared" si="98"/>
        <v>56.1436918578069</v>
      </c>
      <c r="AF109" s="56">
        <f t="shared" si="98"/>
        <v>50.542047635434187</v>
      </c>
      <c r="AG109" s="56">
        <f t="shared" si="98"/>
        <v>44.871549527822054</v>
      </c>
      <c r="AH109" s="56">
        <f t="shared" si="98"/>
        <v>39.16809372933659</v>
      </c>
      <c r="AI109" s="56">
        <f t="shared" si="98"/>
        <v>33.452728352968606</v>
      </c>
      <c r="AJ109" s="56">
        <f t="shared" si="98"/>
        <v>27.750860381271593</v>
      </c>
      <c r="AK109" s="56">
        <f t="shared" si="98"/>
        <v>22.066125873760598</v>
      </c>
      <c r="AL109" s="56">
        <f t="shared" si="98"/>
        <v>17.52162553820267</v>
      </c>
      <c r="AM109" s="56">
        <f t="shared" si="98"/>
        <v>14.039519970411343</v>
      </c>
      <c r="AN109" s="56">
        <f t="shared" si="98"/>
        <v>11.369194092858416</v>
      </c>
      <c r="AO109" s="56">
        <f t="shared" si="98"/>
        <v>9.3763912245712504</v>
      </c>
      <c r="AP109" s="56">
        <f t="shared" ref="AP109:BU109" si="99">AO112</f>
        <v>7.8679740246799463</v>
      </c>
      <c r="AQ109" s="56">
        <f t="shared" si="99"/>
        <v>6.6435705772182541</v>
      </c>
      <c r="AR109" s="56">
        <f t="shared" si="99"/>
        <v>5.6735918714616798</v>
      </c>
      <c r="AS109" s="56">
        <f t="shared" si="99"/>
        <v>5.2001688367603967</v>
      </c>
      <c r="AT109" s="56">
        <f t="shared" si="99"/>
        <v>4.8996582705804608</v>
      </c>
      <c r="AU109" s="56">
        <f t="shared" si="99"/>
        <v>4.7364159078149886</v>
      </c>
      <c r="AV109" s="56">
        <f t="shared" si="99"/>
        <v>4.6879491799126853</v>
      </c>
      <c r="AW109" s="56">
        <f t="shared" si="99"/>
        <v>4.7200644250944492</v>
      </c>
      <c r="AX109" s="56">
        <f t="shared" si="99"/>
        <v>4.8085372224024159</v>
      </c>
      <c r="AY109" s="56">
        <f t="shared" si="99"/>
        <v>4.9246791243635082</v>
      </c>
      <c r="AZ109" s="56">
        <f t="shared" si="99"/>
        <v>5.0465171181484045</v>
      </c>
      <c r="BA109" s="56">
        <f t="shared" si="99"/>
        <v>5.1410376932307136</v>
      </c>
      <c r="BB109" s="56">
        <f t="shared" si="99"/>
        <v>5.2091718972162449</v>
      </c>
      <c r="BC109" s="56">
        <f t="shared" si="99"/>
        <v>5.2531365011854092</v>
      </c>
      <c r="BD109" s="56">
        <f t="shared" si="99"/>
        <v>5.2714416967991831</v>
      </c>
      <c r="BE109" s="56">
        <f t="shared" si="99"/>
        <v>5.2612852053139134</v>
      </c>
      <c r="BF109" s="56">
        <f t="shared" si="99"/>
        <v>5.2282406845931391</v>
      </c>
      <c r="BG109" s="56">
        <f t="shared" si="99"/>
        <v>5.1723786545412453</v>
      </c>
      <c r="BH109" s="56">
        <f t="shared" si="99"/>
        <v>5.0989264025404575</v>
      </c>
      <c r="BI109" s="56">
        <f t="shared" si="99"/>
        <v>5.020843167824407</v>
      </c>
      <c r="BJ109" s="56">
        <f t="shared" si="99"/>
        <v>4.9437364147660166</v>
      </c>
      <c r="BK109" s="56">
        <f t="shared" si="99"/>
        <v>4.8706863490327388</v>
      </c>
      <c r="BL109" s="56">
        <f t="shared" si="99"/>
        <v>4.8042540358394286</v>
      </c>
      <c r="BM109" s="56">
        <f t="shared" si="99"/>
        <v>4.7382093744855451</v>
      </c>
      <c r="BN109" s="56">
        <f t="shared" si="99"/>
        <v>4.6746982008777405</v>
      </c>
      <c r="BO109" s="56">
        <f t="shared" si="99"/>
        <v>4.6114361309168359</v>
      </c>
      <c r="BP109" s="56">
        <f t="shared" si="99"/>
        <v>4.5532339768687331</v>
      </c>
      <c r="BQ109" s="56">
        <f t="shared" si="99"/>
        <v>4.4942075932448313</v>
      </c>
      <c r="BR109" s="56">
        <f t="shared" si="99"/>
        <v>4.4385101036659087</v>
      </c>
      <c r="BS109" s="56">
        <f t="shared" si="99"/>
        <v>4.3853452712943168</v>
      </c>
      <c r="BT109" s="56">
        <f t="shared" si="99"/>
        <v>4.3371009761042538</v>
      </c>
      <c r="BU109" s="56">
        <f t="shared" si="99"/>
        <v>4.2884468501078477</v>
      </c>
      <c r="BV109" s="56">
        <f t="shared" ref="BV109:CH109" si="100">BU112</f>
        <v>4.2408364035184949</v>
      </c>
      <c r="BW109" s="56">
        <f t="shared" si="100"/>
        <v>4.193438762450417</v>
      </c>
      <c r="BX109" s="56">
        <f t="shared" si="100"/>
        <v>4.1482958516658703</v>
      </c>
      <c r="BY109" s="56">
        <f t="shared" si="100"/>
        <v>4.0980700154628567</v>
      </c>
      <c r="BZ109" s="56">
        <f t="shared" si="100"/>
        <v>4.0491641245132008</v>
      </c>
      <c r="CA109" s="56">
        <f t="shared" si="100"/>
        <v>3.9973904181479929</v>
      </c>
      <c r="CB109" s="56">
        <f t="shared" si="100"/>
        <v>3.9483559454707837</v>
      </c>
      <c r="CC109" s="56">
        <f t="shared" si="100"/>
        <v>3.8965575685224159</v>
      </c>
      <c r="CD109" s="56">
        <f t="shared" si="100"/>
        <v>3.8421684725435474</v>
      </c>
      <c r="CE109" s="56">
        <f t="shared" si="100"/>
        <v>3.786261575487504</v>
      </c>
      <c r="CF109" s="56">
        <f t="shared" si="100"/>
        <v>3.7317096760023243</v>
      </c>
      <c r="CG109" s="56">
        <f t="shared" si="100"/>
        <v>3.6725597697725165</v>
      </c>
      <c r="CH109" s="56">
        <f t="shared" si="100"/>
        <v>3.6133806249964375</v>
      </c>
    </row>
    <row r="110" spans="5:86" s="36" customFormat="1" outlineLevel="1" x14ac:dyDescent="0.2">
      <c r="F110" s="51" t="str">
        <f>$F$98</f>
        <v>Capex</v>
      </c>
      <c r="J110" s="56">
        <f>FoG_Dep!J123+FoG_Dep!J227</f>
        <v>33.5</v>
      </c>
      <c r="K110" s="56">
        <f>FoG_Dep!K123+FoG_Dep!K227</f>
        <v>36</v>
      </c>
      <c r="L110" s="56">
        <f>FoG_Dep!L123+FoG_Dep!L227</f>
        <v>36</v>
      </c>
      <c r="M110" s="56">
        <f>FoG_Dep!M123+FoG_Dep!M227</f>
        <v>23</v>
      </c>
      <c r="N110" s="56">
        <f>FoG_Dep!N123+FoG_Dep!N227</f>
        <v>18.7</v>
      </c>
      <c r="O110" s="56">
        <f>FoG_Dep!O123+FoG_Dep!O227</f>
        <v>24.512218587600344</v>
      </c>
      <c r="P110" s="56">
        <f>FoG_Dep!P123+FoG_Dep!P227</f>
        <v>24.497163514475027</v>
      </c>
      <c r="Q110" s="56">
        <f>FoG_Dep!Q123+FoG_Dep!Q227</f>
        <v>23.353576776605379</v>
      </c>
      <c r="R110" s="56">
        <f>FoG_Dep!R123+FoG_Dep!R227</f>
        <v>22.225564252313653</v>
      </c>
      <c r="S110" s="56">
        <f>FoG_Dep!S123+FoG_Dep!S227</f>
        <v>21.07574782901284</v>
      </c>
      <c r="T110" s="56">
        <f>FoG_Dep!T123+FoG_Dep!T227</f>
        <v>19.916067737112677</v>
      </c>
      <c r="U110" s="56">
        <f>FoG_Dep!U123+FoG_Dep!U227</f>
        <v>18.76936615652745</v>
      </c>
      <c r="V110" s="56">
        <f>FoG_Dep!V123+FoG_Dep!V227</f>
        <v>17.618511452321442</v>
      </c>
      <c r="W110" s="56">
        <f>FoG_Dep!W123+FoG_Dep!W227</f>
        <v>16.462465343589461</v>
      </c>
      <c r="X110" s="56">
        <f>FoG_Dep!X123+FoG_Dep!X227</f>
        <v>15.275270807701643</v>
      </c>
      <c r="Y110" s="56">
        <f>FoG_Dep!Y123+FoG_Dep!Y227</f>
        <v>13.948946630517749</v>
      </c>
      <c r="Z110" s="56">
        <f>FoG_Dep!Z123+FoG_Dep!Z227</f>
        <v>12.60445253749295</v>
      </c>
      <c r="AA110" s="56">
        <f>FoG_Dep!AA123+FoG_Dep!AA227</f>
        <v>11.394415821690853</v>
      </c>
      <c r="AB110" s="56">
        <f>FoG_Dep!AB123+FoG_Dep!AB227</f>
        <v>10.216565813949787</v>
      </c>
      <c r="AC110" s="56">
        <f>FoG_Dep!AC123+FoG_Dep!AC227</f>
        <v>9.0272947162515802</v>
      </c>
      <c r="AD110" s="56">
        <f>FoG_Dep!AD123+FoG_Dep!AD227</f>
        <v>7.8286790904066237</v>
      </c>
      <c r="AE110" s="56">
        <f>FoG_Dep!AE123+FoG_Dep!AE227</f>
        <v>6.6227954982253028</v>
      </c>
      <c r="AF110" s="56">
        <f>FoG_Dep!AF123+FoG_Dep!AF227</f>
        <v>5.3613638776160721</v>
      </c>
      <c r="AG110" s="56">
        <f>FoG_Dep!AG123+FoG_Dep!AG227</f>
        <v>4.1279658414470957</v>
      </c>
      <c r="AH110" s="56">
        <f>FoG_Dep!AH123+FoG_Dep!AH227</f>
        <v>2.9085845974982529</v>
      </c>
      <c r="AI110" s="56">
        <f>FoG_Dep!AI123+FoG_Dep!AI227</f>
        <v>1.7099689716532951</v>
      </c>
      <c r="AJ110" s="56">
        <f>FoG_Dep!AJ123+FoG_Dep!AJ227</f>
        <v>0.51239162671353167</v>
      </c>
      <c r="AK110" s="56">
        <f>FoG_Dep!AK123+FoG_Dep!AK227</f>
        <v>0.4345205588239372</v>
      </c>
      <c r="AL110" s="56">
        <f>FoG_Dep!AL123+FoG_Dep!AL227</f>
        <v>0.45892016009601017</v>
      </c>
      <c r="AM110" s="56">
        <f>FoG_Dep!AM123+FoG_Dep!AM227</f>
        <v>0.41998462615121296</v>
      </c>
      <c r="AN110" s="56">
        <f>FoG_Dep!AN123+FoG_Dep!AN227</f>
        <v>0.4319248565609507</v>
      </c>
      <c r="AO110" s="56">
        <f>FoG_Dep!AO123+FoG_Dep!AO227</f>
        <v>0.44853735104406423</v>
      </c>
      <c r="AP110" s="56">
        <f>FoG_Dep!AP123+FoG_Dep!AP227</f>
        <v>0.46411156462198311</v>
      </c>
      <c r="AQ110" s="56">
        <f>FoG_Dep!AQ123+FoG_Dep!AQ227</f>
        <v>0.47760921638951281</v>
      </c>
      <c r="AR110" s="56">
        <f>FoG_Dep!AR123+FoG_Dep!AR227</f>
        <v>0.75846420124465019</v>
      </c>
      <c r="AS110" s="56">
        <f>FoG_Dep!AS123+FoG_Dep!AS227</f>
        <v>0.75950248214984495</v>
      </c>
      <c r="AT110" s="56">
        <f>FoG_Dep!AT123+FoG_Dep!AT227</f>
        <v>0.75067709445569086</v>
      </c>
      <c r="AU110" s="56">
        <f>FoG_Dep!AU123+FoG_Dep!AU227</f>
        <v>0.7449665494771206</v>
      </c>
      <c r="AV110" s="56">
        <f>FoG_Dep!AV123+FoG_Dep!AV227</f>
        <v>0.73458374042517471</v>
      </c>
      <c r="AW110" s="56">
        <f>FoG_Dep!AW123+FoG_Dep!AW227</f>
        <v>0.72731577408881254</v>
      </c>
      <c r="AX110" s="56">
        <f>FoG_Dep!AX123+FoG_Dep!AX227</f>
        <v>0.71797124594206119</v>
      </c>
      <c r="AY110" s="56">
        <f>FoG_Dep!AY123+FoG_Dep!AY227</f>
        <v>0.71174156051089366</v>
      </c>
      <c r="AZ110" s="56">
        <f>FoG_Dep!AZ123+FoG_Dep!AZ227</f>
        <v>0.69772476829076657</v>
      </c>
      <c r="BA110" s="56">
        <f>FoG_Dep!BA123+FoG_Dep!BA227</f>
        <v>0.68889938059661249</v>
      </c>
      <c r="BB110" s="56">
        <f>FoG_Dep!BB123+FoG_Dep!BB227</f>
        <v>0.68007399290245862</v>
      </c>
      <c r="BC110" s="56">
        <f>FoG_Dep!BC123+FoG_Dep!BC227</f>
        <v>0.67176774566090169</v>
      </c>
      <c r="BD110" s="56">
        <f>FoG_Dep!BD123+FoG_Dep!BD227</f>
        <v>0.65930837479856663</v>
      </c>
      <c r="BE110" s="56">
        <f>FoG_Dep!BE123+FoG_Dep!BE227</f>
        <v>0.65048298710441255</v>
      </c>
      <c r="BF110" s="56">
        <f>FoG_Dep!BF123+FoG_Dep!BF227</f>
        <v>0.64010017805246666</v>
      </c>
      <c r="BG110" s="56">
        <f>FoG_Dep!BG123+FoG_Dep!BG227</f>
        <v>0.63335135216870186</v>
      </c>
      <c r="BH110" s="56">
        <f>FoG_Dep!BH123+FoG_Dep!BH227</f>
        <v>0.62037284085376942</v>
      </c>
      <c r="BI110" s="56">
        <f>FoG_Dep!BI123+FoG_Dep!BI227</f>
        <v>0.61206659361221261</v>
      </c>
      <c r="BJ110" s="56">
        <f>FoG_Dep!BJ123+FoG_Dep!BJ227</f>
        <v>0.60687518908623961</v>
      </c>
      <c r="BK110" s="56">
        <f>FoG_Dep!BK123+FoG_Dep!BK227</f>
        <v>0.60427948682325316</v>
      </c>
      <c r="BL110" s="56">
        <f>FoG_Dep!BL123+FoG_Dep!BL227</f>
        <v>0.59597323958169646</v>
      </c>
      <c r="BM110" s="56">
        <f>FoG_Dep!BM123+FoG_Dep!BM227</f>
        <v>0.58974355415052893</v>
      </c>
      <c r="BN110" s="56">
        <f>FoG_Dep!BN123+FoG_Dep!BN227</f>
        <v>0.58143730690897222</v>
      </c>
      <c r="BO110" s="56">
        <f>FoG_Dep!BO123+FoG_Dep!BO227</f>
        <v>0.57780332374079113</v>
      </c>
      <c r="BP110" s="56">
        <f>FoG_Dep!BP123+FoG_Dep!BP227</f>
        <v>0.56897793604663705</v>
      </c>
      <c r="BQ110" s="56">
        <f>FoG_Dep!BQ123+FoG_Dep!BQ227</f>
        <v>0.56430567197326142</v>
      </c>
      <c r="BR110" s="56">
        <f>FoG_Dep!BR123+FoG_Dep!BR227</f>
        <v>0.55911426744728854</v>
      </c>
      <c r="BS110" s="56">
        <f>FoG_Dep!BS123+FoG_Dep!BS227</f>
        <v>0.55651856518430198</v>
      </c>
      <c r="BT110" s="56">
        <f>FoG_Dep!BT123+FoG_Dep!BT227</f>
        <v>0.54925059884793981</v>
      </c>
      <c r="BU110" s="56">
        <f>FoG_Dep!BU123+FoG_Dep!BU227</f>
        <v>0.54354005386936943</v>
      </c>
      <c r="BV110" s="56">
        <f>FoG_Dep!BV123+FoG_Dep!BV227</f>
        <v>0.5373103684382019</v>
      </c>
      <c r="BW110" s="56">
        <f>FoG_Dep!BW123+FoG_Dep!BW227</f>
        <v>0.53315724481742355</v>
      </c>
      <c r="BX110" s="56">
        <f>FoG_Dep!BX123+FoG_Dep!BX227</f>
        <v>0.5222552953128804</v>
      </c>
      <c r="BY110" s="56">
        <f>FoG_Dep!BY123+FoG_Dep!BY227</f>
        <v>0.51758303123950467</v>
      </c>
      <c r="BZ110" s="56">
        <f>FoG_Dep!BZ123+FoG_Dep!BZ227</f>
        <v>0.50875764354535069</v>
      </c>
      <c r="CA110" s="56">
        <f>FoG_Dep!CA123+FoG_Dep!CA227</f>
        <v>0.5051236603771696</v>
      </c>
      <c r="CB110" s="56">
        <f>FoG_Dep!CB123+FoG_Dep!CB227</f>
        <v>0.49629827268301552</v>
      </c>
      <c r="CC110" s="56">
        <f>FoG_Dep!CC123+FoG_Dep!CC227</f>
        <v>0.48747288498886149</v>
      </c>
      <c r="CD110" s="56">
        <f>FoG_Dep!CD123+FoG_Dep!CD227</f>
        <v>0.47968577819990205</v>
      </c>
      <c r="CE110" s="56">
        <f>FoG_Dep!CE123+FoG_Dep!CE227</f>
        <v>0.4744943736739291</v>
      </c>
      <c r="CF110" s="56">
        <f>FoG_Dep!CF123+FoG_Dep!CF227</f>
        <v>0.46359242416938584</v>
      </c>
      <c r="CG110" s="56">
        <f>FoG_Dep!CG123+FoG_Dep!CG227</f>
        <v>0.45684359828562099</v>
      </c>
      <c r="CH110" s="56">
        <f>FoG_Dep!CH123+FoG_Dep!CH227</f>
        <v>0.44697992968627231</v>
      </c>
    </row>
    <row r="111" spans="5:86" s="36" customFormat="1" outlineLevel="1" x14ac:dyDescent="0.2">
      <c r="F111" s="51" t="str">
        <f>$F$99</f>
        <v>Depreciation</v>
      </c>
      <c r="J111" s="56">
        <f>-(FoG_Dep!J217+FoG_Dep!J321)</f>
        <v>-17.198873921352067</v>
      </c>
      <c r="K111" s="56">
        <f>-(FoG_Dep!K217+FoG_Dep!K321)</f>
        <v>-21.537566083641256</v>
      </c>
      <c r="L111" s="56">
        <f>-(FoG_Dep!L217+FoG_Dep!L321)</f>
        <v>-26.332951896401365</v>
      </c>
      <c r="M111" s="56">
        <f>-(FoG_Dep!M217+FoG_Dep!M321)</f>
        <v>-31.276596391930283</v>
      </c>
      <c r="N111" s="56">
        <f>-(FoG_Dep!N217+FoG_Dep!N321)</f>
        <v>-31.229538500866383</v>
      </c>
      <c r="O111" s="56">
        <f>-(FoG_Dep!O217+FoG_Dep!O321)</f>
        <v>-33.190007216013356</v>
      </c>
      <c r="P111" s="56">
        <f>-(FoG_Dep!P217+FoG_Dep!P321)</f>
        <v>-32.753846016119063</v>
      </c>
      <c r="Q111" s="56">
        <f>-(FoG_Dep!Q217+FoG_Dep!Q321)</f>
        <v>-31.864823611138739</v>
      </c>
      <c r="R111" s="56">
        <f>-(FoG_Dep!R217+FoG_Dep!R321)</f>
        <v>-30.498087839358966</v>
      </c>
      <c r="S111" s="56">
        <f>-(FoG_Dep!S217+FoG_Dep!S321)</f>
        <v>-30.97541719671365</v>
      </c>
      <c r="T111" s="56">
        <f>-(FoG_Dep!T217+FoG_Dep!T321)</f>
        <v>-22.274606385654103</v>
      </c>
      <c r="U111" s="56">
        <f>-(FoG_Dep!U217+FoG_Dep!U321)</f>
        <v>-21.906370543740945</v>
      </c>
      <c r="V111" s="56">
        <f>-(FoG_Dep!V217+FoG_Dep!V321)</f>
        <v>-21.360358254082193</v>
      </c>
      <c r="W111" s="56">
        <f>-(FoG_Dep!W217+FoG_Dep!W321)</f>
        <v>-20.798777451750809</v>
      </c>
      <c r="X111" s="56">
        <f>-(FoG_Dep!X217+FoG_Dep!X321)</f>
        <v>-20.220997953252002</v>
      </c>
      <c r="Y111" s="56">
        <f>-(FoG_Dep!Y217+FoG_Dep!Y321)</f>
        <v>-19.62466930225537</v>
      </c>
      <c r="Z111" s="56">
        <f>-(FoG_Dep!Z217+FoG_Dep!Z321)</f>
        <v>-18.257521749234353</v>
      </c>
      <c r="AA111" s="56">
        <f>-(FoG_Dep!AA217+FoG_Dep!AA321)</f>
        <v>-16.886420839137742</v>
      </c>
      <c r="AB111" s="56">
        <f>-(FoG_Dep!AB217+FoG_Dep!AB321)</f>
        <v>-15.598966281206696</v>
      </c>
      <c r="AC111" s="56">
        <f>-(FoG_Dep!AC217+FoG_Dep!AC321)</f>
        <v>-14.458623844280179</v>
      </c>
      <c r="AD111" s="56">
        <f>-(FoG_Dep!AD217+FoG_Dep!AD321)</f>
        <v>-13.39182568927853</v>
      </c>
      <c r="AE111" s="56">
        <f>-(FoG_Dep!AE217+FoG_Dep!AE321)</f>
        <v>-12.224439720598017</v>
      </c>
      <c r="AF111" s="56">
        <f>-(FoG_Dep!AF217+FoG_Dep!AF321)</f>
        <v>-11.0318619852282</v>
      </c>
      <c r="AG111" s="56">
        <f>-(FoG_Dep!AG217+FoG_Dep!AG321)</f>
        <v>-9.8314216399325574</v>
      </c>
      <c r="AH111" s="56">
        <f>-(FoG_Dep!AH217+FoG_Dep!AH321)</f>
        <v>-8.6239499738662371</v>
      </c>
      <c r="AI111" s="56">
        <f>-(FoG_Dep!AI217+FoG_Dep!AI321)</f>
        <v>-7.41183694335031</v>
      </c>
      <c r="AJ111" s="56">
        <f>-(FoG_Dep!AJ217+FoG_Dep!AJ321)</f>
        <v>-6.1971261342245274</v>
      </c>
      <c r="AK111" s="56">
        <f>-(FoG_Dep!AK217+FoG_Dep!AK321)</f>
        <v>-4.9790208943818666</v>
      </c>
      <c r="AL111" s="56">
        <f>-(FoG_Dep!AL217+FoG_Dep!AL321)</f>
        <v>-3.9410257278873373</v>
      </c>
      <c r="AM111" s="56">
        <f>-(FoG_Dep!AM217+FoG_Dep!AM321)</f>
        <v>-3.0903105037041381</v>
      </c>
      <c r="AN111" s="56">
        <f>-(FoG_Dep!AN217+FoG_Dep!AN321)</f>
        <v>-2.4247277248481169</v>
      </c>
      <c r="AO111" s="56">
        <f>-(FoG_Dep!AO217+FoG_Dep!AO321)</f>
        <v>-1.9569545509353692</v>
      </c>
      <c r="AP111" s="56">
        <f>-(FoG_Dep!AP217+FoG_Dep!AP321)</f>
        <v>-1.6885150120836754</v>
      </c>
      <c r="AQ111" s="56">
        <f>-(FoG_Dep!AQ217+FoG_Dep!AQ321)</f>
        <v>-1.4475879221460874</v>
      </c>
      <c r="AR111" s="56">
        <f>-(FoG_Dep!AR217+FoG_Dep!AR321)</f>
        <v>-1.2318872359459336</v>
      </c>
      <c r="AS111" s="56">
        <f>-(FoG_Dep!AS217+FoG_Dep!AS321)</f>
        <v>-1.0600130483297807</v>
      </c>
      <c r="AT111" s="56">
        <f>-(FoG_Dep!AT217+FoG_Dep!AT321)</f>
        <v>-0.91391945722116286</v>
      </c>
      <c r="AU111" s="56">
        <f>-(FoG_Dep!AU217+FoG_Dep!AU321)</f>
        <v>-0.79343327737942337</v>
      </c>
      <c r="AV111" s="56">
        <f>-(FoG_Dep!AV217+FoG_Dep!AV321)</f>
        <v>-0.70246849524341071</v>
      </c>
      <c r="AW111" s="56">
        <f>-(FoG_Dep!AW217+FoG_Dep!AW321)</f>
        <v>-0.63884297678084556</v>
      </c>
      <c r="AX111" s="56">
        <f>-(FoG_Dep!AX217+FoG_Dep!AX321)</f>
        <v>-0.60182934398096866</v>
      </c>
      <c r="AY111" s="56">
        <f>-(FoG_Dep!AY217+FoG_Dep!AY321)</f>
        <v>-0.58990356672599775</v>
      </c>
      <c r="AZ111" s="56">
        <f>-(FoG_Dep!AZ217+FoG_Dep!AZ321)</f>
        <v>-0.60320419320845808</v>
      </c>
      <c r="BA111" s="56">
        <f>-(FoG_Dep!BA217+FoG_Dep!BA321)</f>
        <v>-0.62076517661108099</v>
      </c>
      <c r="BB111" s="56">
        <f>-(FoG_Dep!BB217+FoG_Dep!BB321)</f>
        <v>-0.63610938893329372</v>
      </c>
      <c r="BC111" s="56">
        <f>-(FoG_Dep!BC217+FoG_Dep!BC321)</f>
        <v>-0.65346255004712761</v>
      </c>
      <c r="BD111" s="56">
        <f>-(FoG_Dep!BD217+FoG_Dep!BD321)</f>
        <v>-0.66946486628383661</v>
      </c>
      <c r="BE111" s="56">
        <f>-(FoG_Dep!BE217+FoG_Dep!BE321)</f>
        <v>-0.68352750782518679</v>
      </c>
      <c r="BF111" s="56">
        <f>-(FoG_Dep!BF217+FoG_Dep!BF321)</f>
        <v>-0.69596220810436049</v>
      </c>
      <c r="BG111" s="56">
        <f>-(FoG_Dep!BG217+FoG_Dep!BG321)</f>
        <v>-0.70680360416948929</v>
      </c>
      <c r="BH111" s="56">
        <f>-(FoG_Dep!BH217+FoG_Dep!BH321)</f>
        <v>-0.69845607556982026</v>
      </c>
      <c r="BI111" s="56">
        <f>-(FoG_Dep!BI217+FoG_Dep!BI321)</f>
        <v>-0.68917334667060315</v>
      </c>
      <c r="BJ111" s="56">
        <f>-(FoG_Dep!BJ217+FoG_Dep!BJ321)</f>
        <v>-0.6799252548195176</v>
      </c>
      <c r="BK111" s="56">
        <f>-(FoG_Dep!BK217+FoG_Dep!BK321)</f>
        <v>-0.67071180001656328</v>
      </c>
      <c r="BL111" s="56">
        <f>-(FoG_Dep!BL217+FoG_Dep!BL321)</f>
        <v>-0.66201790093558011</v>
      </c>
      <c r="BM111" s="56">
        <f>-(FoG_Dep!BM217+FoG_Dep!BM321)</f>
        <v>-0.65325472775833415</v>
      </c>
      <c r="BN111" s="56">
        <f>-(FoG_Dep!BN217+FoG_Dep!BN321)</f>
        <v>-0.64469937686987666</v>
      </c>
      <c r="BO111" s="56">
        <f>-(FoG_Dep!BO217+FoG_Dep!BO321)</f>
        <v>-0.6360054777888936</v>
      </c>
      <c r="BP111" s="56">
        <f>-(FoG_Dep!BP217+FoG_Dep!BP321)</f>
        <v>-0.62800431967053849</v>
      </c>
      <c r="BQ111" s="56">
        <f>-(FoG_Dep!BQ217+FoG_Dep!BQ321)</f>
        <v>-0.62000316155218371</v>
      </c>
      <c r="BR111" s="56">
        <f>-(FoG_Dep!BR217+FoG_Dep!BR321)</f>
        <v>-0.61227909981888007</v>
      </c>
      <c r="BS111" s="56">
        <f>-(FoG_Dep!BS217+FoG_Dep!BS321)</f>
        <v>-0.60476286037436489</v>
      </c>
      <c r="BT111" s="56">
        <f>-(FoG_Dep!BT217+FoG_Dep!BT321)</f>
        <v>-0.5979047248443462</v>
      </c>
      <c r="BU111" s="56">
        <f>-(FoG_Dep!BU217+FoG_Dep!BU321)</f>
        <v>-0.59115050045872197</v>
      </c>
      <c r="BV111" s="56">
        <f>-(FoG_Dep!BV217+FoG_Dep!BV321)</f>
        <v>-0.58470800950628032</v>
      </c>
      <c r="BW111" s="56">
        <f>-(FoG_Dep!BW217+FoG_Dep!BW321)</f>
        <v>-0.57830015560197001</v>
      </c>
      <c r="BX111" s="56">
        <f>-(FoG_Dep!BX217+FoG_Dep!BX321)</f>
        <v>-0.57248113151589386</v>
      </c>
      <c r="BY111" s="56">
        <f>-(FoG_Dep!BY217+FoG_Dep!BY321)</f>
        <v>-0.56648892218916025</v>
      </c>
      <c r="BZ111" s="56">
        <f>-(FoG_Dep!BZ217+FoG_Dep!BZ321)</f>
        <v>-0.5605313499105582</v>
      </c>
      <c r="CA111" s="56">
        <f>-(FoG_Dep!CA217+FoG_Dep!CA321)</f>
        <v>-0.55415813305437944</v>
      </c>
      <c r="CB111" s="56">
        <f>-(FoG_Dep!CB217+FoG_Dep!CB321)</f>
        <v>-0.54809664963138316</v>
      </c>
      <c r="CC111" s="56">
        <f>-(FoG_Dep!CC217+FoG_Dep!CC321)</f>
        <v>-0.54186198096772986</v>
      </c>
      <c r="CD111" s="56">
        <f>-(FoG_Dep!CD217+FoG_Dep!CD321)</f>
        <v>-0.53559267525594523</v>
      </c>
      <c r="CE111" s="56">
        <f>-(FoG_Dep!CE217+FoG_Dep!CE321)</f>
        <v>-0.52904627315910913</v>
      </c>
      <c r="CF111" s="56">
        <f>-(FoG_Dep!CF217+FoG_Dep!CF321)</f>
        <v>-0.52274233039919316</v>
      </c>
      <c r="CG111" s="56">
        <f>-(FoG_Dep!CG217+FoG_Dep!CG321)</f>
        <v>-0.51602274306170026</v>
      </c>
      <c r="CH111" s="56">
        <f>-(FoG_Dep!CH217+FoG_Dep!CH321)</f>
        <v>-0.50919924457981292</v>
      </c>
    </row>
    <row r="112" spans="5:86" s="36" customFormat="1" outlineLevel="1" x14ac:dyDescent="0.2">
      <c r="F112" s="216" t="str">
        <f t="shared" ref="F112" si="101">$F$100</f>
        <v>Closing RAB</v>
      </c>
      <c r="G112" s="216"/>
      <c r="H112" s="216"/>
      <c r="I112" s="93">
        <f>SUM(J19:J20)</f>
        <v>131.85423175764552</v>
      </c>
      <c r="J112" s="93">
        <f t="shared" ref="J112:AO112" si="102">MAX(SUM(J109:J111),0)</f>
        <v>148.15535783629346</v>
      </c>
      <c r="K112" s="93">
        <f t="shared" si="102"/>
        <v>162.61779175265221</v>
      </c>
      <c r="L112" s="93">
        <f t="shared" si="102"/>
        <v>172.28483985625084</v>
      </c>
      <c r="M112" s="93">
        <f t="shared" si="102"/>
        <v>164.00824346432057</v>
      </c>
      <c r="N112" s="93">
        <f t="shared" si="102"/>
        <v>151.47870496345416</v>
      </c>
      <c r="O112" s="93">
        <f t="shared" si="102"/>
        <v>142.80091633504114</v>
      </c>
      <c r="P112" s="93">
        <f t="shared" si="102"/>
        <v>134.5442338333971</v>
      </c>
      <c r="Q112" s="93">
        <f t="shared" si="102"/>
        <v>126.03298699886372</v>
      </c>
      <c r="R112" s="93">
        <f t="shared" si="102"/>
        <v>117.76046341181842</v>
      </c>
      <c r="S112" s="93">
        <f t="shared" si="102"/>
        <v>107.86079404411761</v>
      </c>
      <c r="T112" s="93">
        <f t="shared" si="102"/>
        <v>105.50225539557619</v>
      </c>
      <c r="U112" s="93">
        <f t="shared" si="102"/>
        <v>102.36525100836269</v>
      </c>
      <c r="V112" s="93">
        <f t="shared" si="102"/>
        <v>98.623404206601947</v>
      </c>
      <c r="W112" s="93">
        <f t="shared" si="102"/>
        <v>94.287092098440596</v>
      </c>
      <c r="X112" s="93">
        <f t="shared" si="102"/>
        <v>89.341364952890245</v>
      </c>
      <c r="Y112" s="93">
        <f t="shared" si="102"/>
        <v>83.665642281152628</v>
      </c>
      <c r="Z112" s="93">
        <f t="shared" si="102"/>
        <v>78.012573069411218</v>
      </c>
      <c r="AA112" s="93">
        <f t="shared" si="102"/>
        <v>72.520568051964332</v>
      </c>
      <c r="AB112" s="93">
        <f t="shared" si="102"/>
        <v>67.138167584707418</v>
      </c>
      <c r="AC112" s="93">
        <f t="shared" si="102"/>
        <v>61.70683845667881</v>
      </c>
      <c r="AD112" s="93">
        <f t="shared" si="102"/>
        <v>56.1436918578069</v>
      </c>
      <c r="AE112" s="93">
        <f t="shared" si="102"/>
        <v>50.542047635434187</v>
      </c>
      <c r="AF112" s="93">
        <f t="shared" si="102"/>
        <v>44.871549527822054</v>
      </c>
      <c r="AG112" s="93">
        <f t="shared" si="102"/>
        <v>39.16809372933659</v>
      </c>
      <c r="AH112" s="93">
        <f t="shared" si="102"/>
        <v>33.452728352968606</v>
      </c>
      <c r="AI112" s="93">
        <f t="shared" si="102"/>
        <v>27.750860381271593</v>
      </c>
      <c r="AJ112" s="93">
        <f t="shared" si="102"/>
        <v>22.066125873760598</v>
      </c>
      <c r="AK112" s="93">
        <f t="shared" si="102"/>
        <v>17.52162553820267</v>
      </c>
      <c r="AL112" s="93">
        <f t="shared" si="102"/>
        <v>14.039519970411343</v>
      </c>
      <c r="AM112" s="93">
        <f t="shared" si="102"/>
        <v>11.369194092858416</v>
      </c>
      <c r="AN112" s="93">
        <f t="shared" si="102"/>
        <v>9.3763912245712504</v>
      </c>
      <c r="AO112" s="93">
        <f t="shared" si="102"/>
        <v>7.8679740246799463</v>
      </c>
      <c r="AP112" s="93">
        <f t="shared" ref="AP112:BU112" si="103">MAX(SUM(AP109:AP111),0)</f>
        <v>6.6435705772182541</v>
      </c>
      <c r="AQ112" s="93">
        <f t="shared" si="103"/>
        <v>5.6735918714616798</v>
      </c>
      <c r="AR112" s="93">
        <f t="shared" si="103"/>
        <v>5.2001688367603967</v>
      </c>
      <c r="AS112" s="93">
        <f t="shared" si="103"/>
        <v>4.8996582705804608</v>
      </c>
      <c r="AT112" s="93">
        <f t="shared" si="103"/>
        <v>4.7364159078149886</v>
      </c>
      <c r="AU112" s="93">
        <f t="shared" si="103"/>
        <v>4.6879491799126853</v>
      </c>
      <c r="AV112" s="93">
        <f t="shared" si="103"/>
        <v>4.7200644250944492</v>
      </c>
      <c r="AW112" s="93">
        <f t="shared" si="103"/>
        <v>4.8085372224024159</v>
      </c>
      <c r="AX112" s="93">
        <f t="shared" si="103"/>
        <v>4.9246791243635082</v>
      </c>
      <c r="AY112" s="93">
        <f t="shared" si="103"/>
        <v>5.0465171181484045</v>
      </c>
      <c r="AZ112" s="93">
        <f t="shared" si="103"/>
        <v>5.1410376932307136</v>
      </c>
      <c r="BA112" s="93">
        <f t="shared" si="103"/>
        <v>5.2091718972162449</v>
      </c>
      <c r="BB112" s="93">
        <f t="shared" si="103"/>
        <v>5.2531365011854092</v>
      </c>
      <c r="BC112" s="93">
        <f t="shared" si="103"/>
        <v>5.2714416967991831</v>
      </c>
      <c r="BD112" s="93">
        <f t="shared" si="103"/>
        <v>5.2612852053139134</v>
      </c>
      <c r="BE112" s="93">
        <f t="shared" si="103"/>
        <v>5.2282406845931391</v>
      </c>
      <c r="BF112" s="93">
        <f t="shared" si="103"/>
        <v>5.1723786545412453</v>
      </c>
      <c r="BG112" s="93">
        <f t="shared" si="103"/>
        <v>5.0989264025404575</v>
      </c>
      <c r="BH112" s="93">
        <f t="shared" si="103"/>
        <v>5.020843167824407</v>
      </c>
      <c r="BI112" s="93">
        <f t="shared" si="103"/>
        <v>4.9437364147660166</v>
      </c>
      <c r="BJ112" s="93">
        <f t="shared" si="103"/>
        <v>4.8706863490327388</v>
      </c>
      <c r="BK112" s="93">
        <f t="shared" si="103"/>
        <v>4.8042540358394286</v>
      </c>
      <c r="BL112" s="93">
        <f t="shared" si="103"/>
        <v>4.7382093744855451</v>
      </c>
      <c r="BM112" s="93">
        <f t="shared" si="103"/>
        <v>4.6746982008777405</v>
      </c>
      <c r="BN112" s="93">
        <f t="shared" si="103"/>
        <v>4.6114361309168359</v>
      </c>
      <c r="BO112" s="93">
        <f t="shared" si="103"/>
        <v>4.5532339768687331</v>
      </c>
      <c r="BP112" s="93">
        <f t="shared" si="103"/>
        <v>4.4942075932448313</v>
      </c>
      <c r="BQ112" s="93">
        <f t="shared" si="103"/>
        <v>4.4385101036659087</v>
      </c>
      <c r="BR112" s="93">
        <f t="shared" si="103"/>
        <v>4.3853452712943168</v>
      </c>
      <c r="BS112" s="93">
        <f t="shared" si="103"/>
        <v>4.3371009761042538</v>
      </c>
      <c r="BT112" s="93">
        <f t="shared" si="103"/>
        <v>4.2884468501078477</v>
      </c>
      <c r="BU112" s="93">
        <f t="shared" si="103"/>
        <v>4.2408364035184949</v>
      </c>
      <c r="BV112" s="93">
        <f t="shared" ref="BV112:CH112" si="104">MAX(SUM(BV109:BV111),0)</f>
        <v>4.193438762450417</v>
      </c>
      <c r="BW112" s="93">
        <f t="shared" si="104"/>
        <v>4.1482958516658703</v>
      </c>
      <c r="BX112" s="93">
        <f t="shared" si="104"/>
        <v>4.0980700154628567</v>
      </c>
      <c r="BY112" s="93">
        <f t="shared" si="104"/>
        <v>4.0491641245132008</v>
      </c>
      <c r="BZ112" s="93">
        <f t="shared" si="104"/>
        <v>3.9973904181479929</v>
      </c>
      <c r="CA112" s="93">
        <f t="shared" si="104"/>
        <v>3.9483559454707837</v>
      </c>
      <c r="CB112" s="93">
        <f t="shared" si="104"/>
        <v>3.8965575685224159</v>
      </c>
      <c r="CC112" s="93">
        <f t="shared" si="104"/>
        <v>3.8421684725435474</v>
      </c>
      <c r="CD112" s="93">
        <f t="shared" si="104"/>
        <v>3.786261575487504</v>
      </c>
      <c r="CE112" s="93">
        <f t="shared" si="104"/>
        <v>3.7317096760023243</v>
      </c>
      <c r="CF112" s="93">
        <f t="shared" si="104"/>
        <v>3.6725597697725165</v>
      </c>
      <c r="CG112" s="93">
        <f t="shared" si="104"/>
        <v>3.6133806249964375</v>
      </c>
      <c r="CH112" s="93">
        <f t="shared" si="104"/>
        <v>3.5511613101028967</v>
      </c>
    </row>
    <row r="113" s="36" customFormat="1" x14ac:dyDescent="0.2"/>
    <row r="114" s="36" customFormat="1" x14ac:dyDescent="0.2"/>
    <row r="115" s="36" customFormat="1" x14ac:dyDescent="0.2"/>
    <row r="116" s="36" customFormat="1" x14ac:dyDescent="0.2"/>
    <row r="117" s="36" customFormat="1" x14ac:dyDescent="0.2"/>
    <row r="118" s="36" customFormat="1" x14ac:dyDescent="0.2"/>
    <row r="119" s="36" customFormat="1" x14ac:dyDescent="0.2"/>
    <row r="120" s="36" customFormat="1" x14ac:dyDescent="0.2"/>
    <row r="121" s="36" customFormat="1" x14ac:dyDescent="0.2"/>
    <row r="122" s="36" customFormat="1" x14ac:dyDescent="0.2"/>
    <row r="123" s="36" customFormat="1" x14ac:dyDescent="0.2"/>
    <row r="124" s="36" customFormat="1" x14ac:dyDescent="0.2"/>
    <row r="125" s="36" customFormat="1" x14ac:dyDescent="0.2"/>
  </sheetData>
  <sheetProtection formatColumns="0" formatRows="0"/>
  <mergeCells count="12">
    <mergeCell ref="F100:H100"/>
    <mergeCell ref="F106:H106"/>
    <mergeCell ref="F112:H112"/>
    <mergeCell ref="F21:I21"/>
    <mergeCell ref="F27:I27"/>
    <mergeCell ref="F33:I33"/>
    <mergeCell ref="F39:I39"/>
    <mergeCell ref="F77:I77"/>
    <mergeCell ref="F48:I48"/>
    <mergeCell ref="F54:I54"/>
    <mergeCell ref="F60:I60"/>
    <mergeCell ref="F66:I66"/>
  </mergeCells>
  <hyperlinks>
    <hyperlink ref="A1" location="HL_Home" tooltip="Go to Table of Contents" display="HL_Home" xr:uid="{7EB1586B-E444-42B3-8E7B-F2530D63E15F}"/>
    <hyperlink ref="A2" location="HL_Err_Chk" tooltip="Go to Error Checks" display="HL_Err_Chk" xr:uid="{625A5179-2789-4933-97C1-85EA70D43C0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1703-D7C5-4D9B-AF20-FA0E4B40BDEE}">
  <sheetPr>
    <pageSetUpPr autoPageBreaks="0"/>
  </sheetPr>
  <dimension ref="A1:CH107"/>
  <sheetViews>
    <sheetView showGridLines="0" zoomScaleNormal="100" workbookViewId="0">
      <pane xSplit="9" ySplit="11" topLeftCell="AD27" activePane="bottomRight" state="frozen"/>
      <selection pane="topRight" activeCell="J1" sqref="J1"/>
      <selection pane="bottomLeft" activeCell="A12" sqref="A12"/>
      <selection pane="bottomRight" activeCell="AO48" sqref="AO4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 t="s">
        <v>92</v>
      </c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167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93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168</v>
      </c>
    </row>
    <row r="18" spans="5:86" s="36" customFormat="1" outlineLevel="1" x14ac:dyDescent="0.2">
      <c r="F18" s="51" t="str">
        <f>GA!F8</f>
        <v>Mains &amp; Services</v>
      </c>
      <c r="J18" s="56">
        <f>Base_Dep!J103</f>
        <v>52.43504920595953</v>
      </c>
      <c r="K18" s="56">
        <f>Base_Dep!K103</f>
        <v>53.87704920595953</v>
      </c>
      <c r="L18" s="56">
        <f>Base_Dep!L103</f>
        <v>55.205049205959533</v>
      </c>
      <c r="M18" s="56">
        <f>Base_Dep!M103</f>
        <v>56.311049205959534</v>
      </c>
      <c r="N18" s="56">
        <f>Base_Dep!N103</f>
        <v>57.293049205959534</v>
      </c>
      <c r="O18" s="56">
        <f>Base_Dep!O103</f>
        <v>58.039049205959536</v>
      </c>
      <c r="P18" s="56">
        <f>Base_Dep!P103</f>
        <v>58.450498879637287</v>
      </c>
      <c r="Q18" s="56">
        <f>Base_Dep!Q103</f>
        <v>58.861045248927518</v>
      </c>
      <c r="R18" s="56">
        <f>Base_Dep!R103</f>
        <v>59.258184289803154</v>
      </c>
      <c r="S18" s="56">
        <f>Base_Dep!S103</f>
        <v>59.642850455078865</v>
      </c>
      <c r="T18" s="56">
        <f>Base_Dep!T103</f>
        <v>60.013735510814108</v>
      </c>
      <c r="U18" s="56">
        <f>Base_Dep!U103</f>
        <v>60.370247636892927</v>
      </c>
      <c r="V18" s="56">
        <f>Base_Dep!V103</f>
        <v>60.713165543994208</v>
      </c>
      <c r="W18" s="56">
        <f>Base_Dep!W103</f>
        <v>61.042240044700712</v>
      </c>
      <c r="X18" s="56">
        <f>Base_Dep!X103</f>
        <v>61.357159654740883</v>
      </c>
      <c r="Y18" s="56">
        <f>Base_Dep!Y103</f>
        <v>61.656055468485363</v>
      </c>
      <c r="Z18" s="56">
        <f>Base_Dep!Z103</f>
        <v>61.930579707456396</v>
      </c>
      <c r="AA18" s="56">
        <f>Base_Dep!AA103</f>
        <v>62.179642176703517</v>
      </c>
      <c r="AB18" s="56">
        <f>Base_Dep!AB103</f>
        <v>62.411310318860096</v>
      </c>
      <c r="AC18" s="56">
        <f>Base_Dep!AC103</f>
        <v>62.627515336409793</v>
      </c>
      <c r="AD18" s="56">
        <f>Base_Dep!AD103</f>
        <v>62.82757196395518</v>
      </c>
      <c r="AE18" s="56">
        <f>Base_Dep!AE103</f>
        <v>63.010919529807452</v>
      </c>
      <c r="AF18" s="56">
        <f>Base_Dep!AF103</f>
        <v>63.177121955986429</v>
      </c>
      <c r="AG18" s="56">
        <f>Base_Dep!AG103</f>
        <v>63.322846360786428</v>
      </c>
      <c r="AH18" s="56">
        <f>Base_Dep!AH103</f>
        <v>63.449774759273872</v>
      </c>
      <c r="AI18" s="56">
        <f>Base_Dep!AI103</f>
        <v>63.55874815898197</v>
      </c>
      <c r="AJ18" s="56">
        <f>Base_Dep!AJ103</f>
        <v>63.651012496996948</v>
      </c>
      <c r="AK18" s="56">
        <f>Base_Dep!AK103</f>
        <v>63.726630070173123</v>
      </c>
      <c r="AL18" s="56">
        <f>Base_Dep!AL103</f>
        <v>63.797575379275926</v>
      </c>
      <c r="AM18" s="56">
        <f>Base_Dep!AM103</f>
        <v>63.869984664455053</v>
      </c>
      <c r="AN18" s="56">
        <f>Base_Dep!AN103</f>
        <v>63.940057817597491</v>
      </c>
      <c r="AO18" s="56">
        <f>Base_Dep!AO103</f>
        <v>64.010847384564514</v>
      </c>
      <c r="AP18" s="56">
        <f>Base_Dep!AP103</f>
        <v>64.082633701200521</v>
      </c>
      <c r="AQ18" s="56">
        <f>Base_Dep!AQ103</f>
        <v>11.720305264691653</v>
      </c>
      <c r="AR18" s="56">
        <f>Base_Dep!AR103</f>
        <v>11.793835893248389</v>
      </c>
      <c r="AS18" s="56">
        <f>Base_Dep!AS103</f>
        <v>11.884217820896431</v>
      </c>
      <c r="AT18" s="56">
        <f>Base_Dep!AT103</f>
        <v>11.974662045398786</v>
      </c>
      <c r="AU18" s="56">
        <f>Base_Dep!AU103</f>
        <v>12.06457674663949</v>
      </c>
      <c r="AV18" s="56">
        <f>Base_Dep!AV103</f>
        <v>12.154148815181482</v>
      </c>
      <c r="AW18" s="56">
        <f>Base_Dep!AW103</f>
        <v>12.243097915180357</v>
      </c>
      <c r="AX18" s="56">
        <f>Base_Dep!AX103</f>
        <v>12.33161093719905</v>
      </c>
      <c r="AY18" s="56">
        <f>Base_Dep!AY103</f>
        <v>12.419563287528938</v>
      </c>
      <c r="AZ18" s="56">
        <f>Base_Dep!AZ103</f>
        <v>12.507141856732956</v>
      </c>
      <c r="BA18" s="56">
        <f>Base_Dep!BA103</f>
        <v>12.593879418403766</v>
      </c>
      <c r="BB18" s="56">
        <f>Base_Dep!BB103</f>
        <v>12.680087456812927</v>
      </c>
      <c r="BC18" s="56">
        <f>Base_Dep!BC103</f>
        <v>12.765765971960439</v>
      </c>
      <c r="BD18" s="56">
        <f>Base_Dep!BD103</f>
        <v>12.850946112273457</v>
      </c>
      <c r="BE18" s="56">
        <f>Base_Dep!BE103</f>
        <v>12.935378690334735</v>
      </c>
      <c r="BF18" s="56">
        <f>Base_Dep!BF103</f>
        <v>13.019281745134364</v>
      </c>
      <c r="BG18" s="56">
        <f>Base_Dep!BG103</f>
        <v>13.102561831390876</v>
      </c>
      <c r="BH18" s="56">
        <f>Base_Dep!BH103</f>
        <v>13.185436988094361</v>
      </c>
      <c r="BI18" s="56">
        <f>Base_Dep!BI103</f>
        <v>11.825533434118952</v>
      </c>
      <c r="BJ18" s="56">
        <f>Base_Dep!BJ103</f>
        <v>10.579131505309052</v>
      </c>
      <c r="BK18" s="56">
        <f>Base_Dep!BK103</f>
        <v>9.5544180922275928</v>
      </c>
      <c r="BL18" s="56">
        <f>Base_Dep!BL103</f>
        <v>8.6535489370103509</v>
      </c>
      <c r="BM18" s="56">
        <f>Base_Dep!BM103</f>
        <v>7.9881814069586179</v>
      </c>
      <c r="BN18" s="56">
        <f>Base_Dep!BN103</f>
        <v>7.6569904221032665</v>
      </c>
      <c r="BO18" s="56">
        <f>Base_Dep!BO103</f>
        <v>7.3262043668009387</v>
      </c>
      <c r="BP18" s="56">
        <f>Base_Dep!BP103</f>
        <v>7.0086076009231153</v>
      </c>
      <c r="BQ18" s="56">
        <f>Base_Dep!BQ103</f>
        <v>6.7029541873835665</v>
      </c>
      <c r="BR18" s="56">
        <f>Base_Dep!BR103</f>
        <v>6.4108015475400828</v>
      </c>
      <c r="BS18" s="56">
        <f>Base_Dep!BS103</f>
        <v>6.1327103530814693</v>
      </c>
      <c r="BT18" s="56">
        <f>Base_Dep!BT103</f>
        <v>5.8680576354646066</v>
      </c>
      <c r="BU18" s="56">
        <f>Base_Dep!BU103</f>
        <v>5.6168122462623415</v>
      </c>
      <c r="BV18" s="56">
        <f>Base_Dep!BV103</f>
        <v>5.3793791150276986</v>
      </c>
      <c r="BW18" s="56">
        <f>Base_Dep!BW103</f>
        <v>5.1575959989628712</v>
      </c>
      <c r="BX18" s="56">
        <f>Base_Dep!BX103</f>
        <v>4.9599352702542516</v>
      </c>
      <c r="BY18" s="56">
        <f>Base_Dep!BY103</f>
        <v>4.7870821942992636</v>
      </c>
      <c r="BZ18" s="56">
        <f>Base_Dep!BZ103</f>
        <v>4.6313431095904187</v>
      </c>
      <c r="CA18" s="56">
        <f>Base_Dep!CA103</f>
        <v>4.4905376262268062</v>
      </c>
      <c r="CB18" s="56">
        <f>Base_Dep!CB103</f>
        <v>4.365662493877414</v>
      </c>
      <c r="CC18" s="56">
        <f>Base_Dep!CC103</f>
        <v>4.2569668999594867</v>
      </c>
      <c r="CD18" s="56">
        <f>Base_Dep!CD103</f>
        <v>4.1648869224532099</v>
      </c>
      <c r="CE18" s="56">
        <f>Base_Dep!CE103</f>
        <v>4.0928177399185675</v>
      </c>
      <c r="CF18" s="56">
        <f>Base_Dep!CF103</f>
        <v>4.039233079424922</v>
      </c>
      <c r="CG18" s="56">
        <f>Base_Dep!CG103</f>
        <v>4.0029493007403536</v>
      </c>
      <c r="CH18" s="56">
        <f>Base_Dep!CH103</f>
        <v>3.9829696541958755</v>
      </c>
    </row>
    <row r="19" spans="5:86" s="36" customFormat="1" outlineLevel="1" x14ac:dyDescent="0.2">
      <c r="F19" s="51" t="str">
        <f>GA!F9</f>
        <v>Meters &amp; SCADA</v>
      </c>
      <c r="J19" s="56">
        <f>Base_Dep!J198</f>
        <v>12.105810138498173</v>
      </c>
      <c r="K19" s="56">
        <f>Base_Dep!K198</f>
        <v>13.159143471831506</v>
      </c>
      <c r="L19" s="56">
        <f>Base_Dep!L198</f>
        <v>14.219143471831506</v>
      </c>
      <c r="M19" s="56">
        <f>Base_Dep!M198</f>
        <v>15.172476805164839</v>
      </c>
      <c r="N19" s="56">
        <f>Base_Dep!N198</f>
        <v>15.925810138498173</v>
      </c>
      <c r="O19" s="56">
        <f>Base_Dep!O198</f>
        <v>16.57247680516484</v>
      </c>
      <c r="P19" s="56">
        <f>Base_Dep!P198</f>
        <v>17.122285981633631</v>
      </c>
      <c r="Q19" s="56">
        <f>Base_Dep!Q198</f>
        <v>17.671091486560737</v>
      </c>
      <c r="R19" s="56">
        <f>Base_Dep!R198</f>
        <v>18.197874812098426</v>
      </c>
      <c r="S19" s="56">
        <f>Base_Dep!S198</f>
        <v>18.703674239151898</v>
      </c>
      <c r="T19" s="56">
        <f>Base_Dep!T198</f>
        <v>7.0812260359557024</v>
      </c>
      <c r="U19" s="56">
        <f>Base_Dep!U198</f>
        <v>7.5414929015995638</v>
      </c>
      <c r="V19" s="56">
        <f>Base_Dep!V198</f>
        <v>7.9795299316729711</v>
      </c>
      <c r="W19" s="56">
        <f>Base_Dep!W198</f>
        <v>8.3950602512678731</v>
      </c>
      <c r="X19" s="56">
        <f>Base_Dep!X198</f>
        <v>8.7877377667492045</v>
      </c>
      <c r="Y19" s="56">
        <f>Base_Dep!Y198</f>
        <v>9.155485916306576</v>
      </c>
      <c r="Z19" s="56">
        <f>Base_Dep!Z198</f>
        <v>8.4356960571869166</v>
      </c>
      <c r="AA19" s="56">
        <f>Base_Dep!AA198</f>
        <v>7.6738235283341663</v>
      </c>
      <c r="AB19" s="56">
        <f>Base_Dep!AB198</f>
        <v>6.9921654882298361</v>
      </c>
      <c r="AC19" s="56">
        <f>Base_Dep!AC198</f>
        <v>6.4862010507446639</v>
      </c>
      <c r="AD19" s="56">
        <f>Base_Dep!AD198</f>
        <v>6.0618354765481737</v>
      </c>
      <c r="AE19" s="56">
        <f>Base_Dep!AE198</f>
        <v>5.7086366206284538</v>
      </c>
      <c r="AF19" s="56">
        <f>Base_Dep!AF198</f>
        <v>5.3302661332402286</v>
      </c>
      <c r="AG19" s="56">
        <f>Base_Dep!AG198</f>
        <v>4.9440393203360307</v>
      </c>
      <c r="AH19" s="56">
        <f>Base_Dep!AH198</f>
        <v>4.5507868066400157</v>
      </c>
      <c r="AI19" s="56">
        <f>Base_Dep!AI198</f>
        <v>4.1528966382341324</v>
      </c>
      <c r="AJ19" s="56">
        <f>Base_Dep!AJ198</f>
        <v>3.7524107675652618</v>
      </c>
      <c r="AK19" s="56">
        <f>Base_Dep!AK198</f>
        <v>3.348533179272756</v>
      </c>
      <c r="AL19" s="56">
        <f>Base_Dep!AL198</f>
        <v>2.9619708969327831</v>
      </c>
      <c r="AM19" s="56">
        <f>Base_Dep!AM198</f>
        <v>2.5998880587911857</v>
      </c>
      <c r="AN19" s="56">
        <f>Base_Dep!AN198</f>
        <v>2.2601388843105612</v>
      </c>
      <c r="AO19" s="56">
        <f>Base_Dep!AO198</f>
        <v>1.9553904005342844</v>
      </c>
      <c r="AP19" s="56">
        <f>Base_Dep!AP198</f>
        <v>1.6871654194566399</v>
      </c>
      <c r="AQ19" s="56">
        <f>Base_Dep!AQ198</f>
        <v>1.4464308972024349</v>
      </c>
      <c r="AR19" s="56">
        <f>Base_Dep!AR198</f>
        <v>1.2309026157802418</v>
      </c>
      <c r="AS19" s="56">
        <f>Base_Dep!AS198</f>
        <v>1.0591658033930429</v>
      </c>
      <c r="AT19" s="56">
        <f>Base_Dep!AT198</f>
        <v>0.91318898165395967</v>
      </c>
      <c r="AU19" s="56">
        <f>Base_Dep!AU198</f>
        <v>0.79279910374545937</v>
      </c>
      <c r="AV19" s="56">
        <f>Base_Dep!AV198</f>
        <v>0.70190702774377489</v>
      </c>
      <c r="AW19" s="56">
        <f>Base_Dep!AW198</f>
        <v>0.63833236374799773</v>
      </c>
      <c r="AX19" s="56">
        <f>Base_Dep!AX198</f>
        <v>0.60134831512449127</v>
      </c>
      <c r="AY19" s="56">
        <f>Base_Dep!AY198</f>
        <v>0.58943206987897057</v>
      </c>
      <c r="AZ19" s="56">
        <f>Base_Dep!AZ198</f>
        <v>0.60272206546546137</v>
      </c>
      <c r="BA19" s="56">
        <f>Base_Dep!BA198</f>
        <v>0.62026901276324986</v>
      </c>
      <c r="BB19" s="56">
        <f>Base_Dep!BB198</f>
        <v>0.63560096079662343</v>
      </c>
      <c r="BC19" s="56">
        <f>Base_Dep!BC198</f>
        <v>0.65294025191337313</v>
      </c>
      <c r="BD19" s="56">
        <f>Base_Dep!BD198</f>
        <v>0.66892977785336993</v>
      </c>
      <c r="BE19" s="56">
        <f>Base_Dep!BE198</f>
        <v>0.68298117943700343</v>
      </c>
      <c r="BF19" s="56">
        <f>Base_Dep!BF198</f>
        <v>0.69540594093583208</v>
      </c>
      <c r="BG19" s="56">
        <f>Base_Dep!BG198</f>
        <v>0.70623867171336241</v>
      </c>
      <c r="BH19" s="56">
        <f>Base_Dep!BH198</f>
        <v>0.69789781510829896</v>
      </c>
      <c r="BI19" s="56">
        <f>Base_Dep!BI198</f>
        <v>0.68862250568856054</v>
      </c>
      <c r="BJ19" s="56">
        <f>Base_Dep!BJ198</f>
        <v>0.67938180563232864</v>
      </c>
      <c r="BK19" s="56">
        <f>Base_Dep!BK198</f>
        <v>0.67017571493960326</v>
      </c>
      <c r="BL19" s="56">
        <f>Base_Dep!BL198</f>
        <v>0.66148876469947526</v>
      </c>
      <c r="BM19" s="56">
        <f>Base_Dep!BM198</f>
        <v>0.65273259573233411</v>
      </c>
      <c r="BN19" s="56">
        <f>Base_Dep!BN198</f>
        <v>0.64418408294623197</v>
      </c>
      <c r="BO19" s="56">
        <f>Base_Dep!BO198</f>
        <v>0.63549713270610397</v>
      </c>
      <c r="BP19" s="56">
        <f>Base_Dep!BP198</f>
        <v>0.62750236973610574</v>
      </c>
      <c r="BQ19" s="56">
        <f>Base_Dep!BQ198</f>
        <v>0.61950760676610706</v>
      </c>
      <c r="BR19" s="56">
        <f>Base_Dep!BR198</f>
        <v>0.61178971870416066</v>
      </c>
      <c r="BS19" s="56">
        <f>Base_Dep!BS198</f>
        <v>0.60427948682325316</v>
      </c>
      <c r="BT19" s="56">
        <f>Base_Dep!BT198</f>
        <v>0.59742683284896891</v>
      </c>
      <c r="BU19" s="56">
        <f>Base_Dep!BU198</f>
        <v>0.59067800696520401</v>
      </c>
      <c r="BV19" s="56">
        <f>Base_Dep!BV198</f>
        <v>0.58424066535299757</v>
      </c>
      <c r="BW19" s="56">
        <f>Base_Dep!BW198</f>
        <v>0.57783793310429765</v>
      </c>
      <c r="BX19" s="56">
        <f>Base_Dep!BX198</f>
        <v>0.57202356003520782</v>
      </c>
      <c r="BY19" s="56">
        <f>Base_Dep!BY198</f>
        <v>0.56603614014858572</v>
      </c>
      <c r="BZ19" s="56">
        <f>Base_Dep!BZ198</f>
        <v>0.56008332962547003</v>
      </c>
      <c r="CA19" s="56">
        <f>Base_Dep!CA198</f>
        <v>0.55371520674027652</v>
      </c>
      <c r="CB19" s="56">
        <f>Base_Dep!CB198</f>
        <v>0.54765856812664138</v>
      </c>
      <c r="CC19" s="56">
        <f>Base_Dep!CC198</f>
        <v>0.54142888269547385</v>
      </c>
      <c r="CD19" s="56">
        <f>Base_Dep!CD198</f>
        <v>0.53516458790079979</v>
      </c>
      <c r="CE19" s="56">
        <f>Base_Dep!CE198</f>
        <v>0.52862341819807379</v>
      </c>
      <c r="CF19" s="56">
        <f>Base_Dep!CF198</f>
        <v>0.52232451403989333</v>
      </c>
      <c r="CG19" s="56">
        <f>Base_Dep!CG198</f>
        <v>0.51561029751963494</v>
      </c>
      <c r="CH19" s="56">
        <f>Base_Dep!CH198</f>
        <v>0.5087922529088571</v>
      </c>
    </row>
    <row r="20" spans="5:86" s="36" customFormat="1" outlineLevel="1" x14ac:dyDescent="0.2">
      <c r="F20" s="51" t="str">
        <f>GA!F10</f>
        <v>IT &amp; Other</v>
      </c>
      <c r="J20" s="56">
        <f>Base_Dep!J293</f>
        <v>2.6990325931659487</v>
      </c>
      <c r="K20" s="56">
        <f>Base_Dep!K293</f>
        <v>6.2390325931659483</v>
      </c>
      <c r="L20" s="56">
        <f>Base_Dep!L293</f>
        <v>10.259032593165948</v>
      </c>
      <c r="M20" s="56">
        <f>Base_Dep!M293</f>
        <v>14.599032593165948</v>
      </c>
      <c r="N20" s="56">
        <f>Base_Dep!N293</f>
        <v>14.24</v>
      </c>
      <c r="O20" s="56">
        <f>Base_Dep!O293</f>
        <v>16.04</v>
      </c>
      <c r="P20" s="56">
        <f>Base_Dep!P293</f>
        <v>15.753016188113691</v>
      </c>
      <c r="Q20" s="56">
        <f>Base_Dep!Q293</f>
        <v>14.986032376227381</v>
      </c>
      <c r="R20" s="56">
        <f>Base_Dep!R293</f>
        <v>13.736397754935384</v>
      </c>
      <c r="S20" s="56">
        <f>Base_Dep!S293</f>
        <v>14.324112324237705</v>
      </c>
      <c r="T20" s="56">
        <f>Base_Dep!T293</f>
        <v>15.289176084134342</v>
      </c>
      <c r="U20" s="56">
        <f>Base_Dep!U293</f>
        <v>14.638572846511602</v>
      </c>
      <c r="V20" s="56">
        <f>Base_Dep!V293</f>
        <v>13.825318799483181</v>
      </c>
      <c r="W20" s="56">
        <f>Base_Dep!W293</f>
        <v>13.012064752454755</v>
      </c>
      <c r="X20" s="56">
        <f>Base_Dep!X293</f>
        <v>12.198810705426332</v>
      </c>
      <c r="Y20" s="56">
        <f>Base_Dep!Y293</f>
        <v>11.385556658397912</v>
      </c>
      <c r="Z20" s="56">
        <f>Base_Dep!Z293</f>
        <v>10.572302611369487</v>
      </c>
      <c r="AA20" s="56">
        <f>Base_Dep!AA293</f>
        <v>9.7590485643410645</v>
      </c>
      <c r="AB20" s="56">
        <f>Base_Dep!AB293</f>
        <v>8.9457945173126401</v>
      </c>
      <c r="AC20" s="56">
        <f>Base_Dep!AC293</f>
        <v>8.1325404702842192</v>
      </c>
      <c r="AD20" s="56">
        <f>Base_Dep!AD293</f>
        <v>7.3192864232557948</v>
      </c>
      <c r="AE20" s="56">
        <f>Base_Dep!AE293</f>
        <v>6.506032376227374</v>
      </c>
      <c r="AF20" s="56">
        <f>Base_Dep!AF293</f>
        <v>5.6927783291989522</v>
      </c>
      <c r="AG20" s="56">
        <f>Base_Dep!AG293</f>
        <v>4.8795242821705296</v>
      </c>
      <c r="AH20" s="56">
        <f>Base_Dep!AH293</f>
        <v>4.0662702351421069</v>
      </c>
      <c r="AI20" s="56">
        <f>Base_Dep!AI293</f>
        <v>3.2530161881136856</v>
      </c>
      <c r="AJ20" s="56">
        <f>Base_Dep!AJ293</f>
        <v>2.4397621410852643</v>
      </c>
      <c r="AK20" s="56">
        <f>Base_Dep!AK293</f>
        <v>1.626508094056843</v>
      </c>
      <c r="AL20" s="56">
        <f>Base_Dep!AL293</f>
        <v>0.97590485643410596</v>
      </c>
      <c r="AM20" s="56">
        <f>Base_Dep!AM293</f>
        <v>0.48795242821705348</v>
      </c>
      <c r="AN20" s="56">
        <f>Base_Dep!AN293</f>
        <v>0.16265080940568449</v>
      </c>
      <c r="AO20" s="56">
        <f>Base_Dep!AO293</f>
        <v>0</v>
      </c>
      <c r="AP20" s="56">
        <f>Base_Dep!AP293</f>
        <v>0</v>
      </c>
      <c r="AQ20" s="56">
        <f>Base_Dep!AQ293</f>
        <v>0</v>
      </c>
      <c r="AR20" s="56">
        <f>Base_Dep!AR293</f>
        <v>0</v>
      </c>
      <c r="AS20" s="56">
        <f>Base_Dep!AS293</f>
        <v>0</v>
      </c>
      <c r="AT20" s="56">
        <f>Base_Dep!AT293</f>
        <v>0</v>
      </c>
      <c r="AU20" s="56">
        <f>Base_Dep!AU293</f>
        <v>0</v>
      </c>
      <c r="AV20" s="56">
        <f>Base_Dep!AV293</f>
        <v>0</v>
      </c>
      <c r="AW20" s="56">
        <f>Base_Dep!AW293</f>
        <v>0</v>
      </c>
      <c r="AX20" s="56">
        <f>Base_Dep!AX293</f>
        <v>0</v>
      </c>
      <c r="AY20" s="56">
        <f>Base_Dep!AY293</f>
        <v>0</v>
      </c>
      <c r="AZ20" s="56">
        <f>Base_Dep!AZ293</f>
        <v>0</v>
      </c>
      <c r="BA20" s="56">
        <f>Base_Dep!BA293</f>
        <v>0</v>
      </c>
      <c r="BB20" s="56">
        <f>Base_Dep!BB293</f>
        <v>0</v>
      </c>
      <c r="BC20" s="56">
        <f>Base_Dep!BC293</f>
        <v>0</v>
      </c>
      <c r="BD20" s="56">
        <f>Base_Dep!BD293</f>
        <v>0</v>
      </c>
      <c r="BE20" s="56">
        <f>Base_Dep!BE293</f>
        <v>0</v>
      </c>
      <c r="BF20" s="56">
        <f>Base_Dep!BF293</f>
        <v>0</v>
      </c>
      <c r="BG20" s="56">
        <f>Base_Dep!BG293</f>
        <v>0</v>
      </c>
      <c r="BH20" s="56">
        <f>Base_Dep!BH293</f>
        <v>0</v>
      </c>
      <c r="BI20" s="56">
        <f>Base_Dep!BI293</f>
        <v>0</v>
      </c>
      <c r="BJ20" s="56">
        <f>Base_Dep!BJ293</f>
        <v>0</v>
      </c>
      <c r="BK20" s="56">
        <f>Base_Dep!BK293</f>
        <v>0</v>
      </c>
      <c r="BL20" s="56">
        <f>Base_Dep!BL293</f>
        <v>0</v>
      </c>
      <c r="BM20" s="56">
        <f>Base_Dep!BM293</f>
        <v>0</v>
      </c>
      <c r="BN20" s="56">
        <f>Base_Dep!BN293</f>
        <v>0</v>
      </c>
      <c r="BO20" s="56">
        <f>Base_Dep!BO293</f>
        <v>0</v>
      </c>
      <c r="BP20" s="56">
        <f>Base_Dep!BP293</f>
        <v>0</v>
      </c>
      <c r="BQ20" s="56">
        <f>Base_Dep!BQ293</f>
        <v>0</v>
      </c>
      <c r="BR20" s="56">
        <f>Base_Dep!BR293</f>
        <v>0</v>
      </c>
      <c r="BS20" s="56">
        <f>Base_Dep!BS293</f>
        <v>0</v>
      </c>
      <c r="BT20" s="56">
        <f>Base_Dep!BT293</f>
        <v>0</v>
      </c>
      <c r="BU20" s="56">
        <f>Base_Dep!BU293</f>
        <v>0</v>
      </c>
      <c r="BV20" s="56">
        <f>Base_Dep!BV293</f>
        <v>0</v>
      </c>
      <c r="BW20" s="56">
        <f>Base_Dep!BW293</f>
        <v>0</v>
      </c>
      <c r="BX20" s="56">
        <f>Base_Dep!BX293</f>
        <v>0</v>
      </c>
      <c r="BY20" s="56">
        <f>Base_Dep!BY293</f>
        <v>0</v>
      </c>
      <c r="BZ20" s="56">
        <f>Base_Dep!BZ293</f>
        <v>0</v>
      </c>
      <c r="CA20" s="56">
        <f>Base_Dep!CA293</f>
        <v>0</v>
      </c>
      <c r="CB20" s="56">
        <f>Base_Dep!CB293</f>
        <v>0</v>
      </c>
      <c r="CC20" s="56">
        <f>Base_Dep!CC293</f>
        <v>0</v>
      </c>
      <c r="CD20" s="56">
        <f>Base_Dep!CD293</f>
        <v>0</v>
      </c>
      <c r="CE20" s="56">
        <f>Base_Dep!CE293</f>
        <v>0</v>
      </c>
      <c r="CF20" s="56">
        <f>Base_Dep!CF293</f>
        <v>0</v>
      </c>
      <c r="CG20" s="56">
        <f>Base_Dep!CG293</f>
        <v>0</v>
      </c>
      <c r="CH20" s="56">
        <f>Base_Dep!CH293</f>
        <v>0</v>
      </c>
    </row>
    <row r="21" spans="5:86" s="36" customFormat="1" outlineLevel="1" x14ac:dyDescent="0.2">
      <c r="F21" s="207" t="s">
        <v>94</v>
      </c>
      <c r="G21" s="207"/>
      <c r="H21" s="207"/>
      <c r="I21" s="207"/>
      <c r="J21" s="93">
        <f t="shared" ref="J21:AO21" si="18">SUM(J18:J20)</f>
        <v>67.239891937623653</v>
      </c>
      <c r="K21" s="93">
        <f t="shared" si="18"/>
        <v>73.27522527095698</v>
      </c>
      <c r="L21" s="93">
        <f t="shared" si="18"/>
        <v>79.683225270956996</v>
      </c>
      <c r="M21" s="93">
        <f t="shared" si="18"/>
        <v>86.082558604290313</v>
      </c>
      <c r="N21" s="93">
        <f t="shared" si="18"/>
        <v>87.458859344457707</v>
      </c>
      <c r="O21" s="93">
        <f t="shared" si="18"/>
        <v>90.651526011124361</v>
      </c>
      <c r="P21" s="93">
        <f t="shared" si="18"/>
        <v>91.325801049384609</v>
      </c>
      <c r="Q21" s="93">
        <f t="shared" si="18"/>
        <v>91.518169111715636</v>
      </c>
      <c r="R21" s="93">
        <f t="shared" si="18"/>
        <v>91.192456856836969</v>
      </c>
      <c r="S21" s="93">
        <f t="shared" si="18"/>
        <v>92.670637018468469</v>
      </c>
      <c r="T21" s="93">
        <f t="shared" si="18"/>
        <v>82.384137630904149</v>
      </c>
      <c r="U21" s="93">
        <f t="shared" si="18"/>
        <v>82.550313385004102</v>
      </c>
      <c r="V21" s="93">
        <f t="shared" si="18"/>
        <v>82.518014275150364</v>
      </c>
      <c r="W21" s="93">
        <f t="shared" si="18"/>
        <v>82.449365048423346</v>
      </c>
      <c r="X21" s="93">
        <f t="shared" si="18"/>
        <v>82.343708126916425</v>
      </c>
      <c r="Y21" s="93">
        <f t="shared" si="18"/>
        <v>82.197098043189854</v>
      </c>
      <c r="Z21" s="93">
        <f t="shared" si="18"/>
        <v>80.938578376012799</v>
      </c>
      <c r="AA21" s="93">
        <f t="shared" si="18"/>
        <v>79.61251426937875</v>
      </c>
      <c r="AB21" s="93">
        <f t="shared" si="18"/>
        <v>78.349270324402568</v>
      </c>
      <c r="AC21" s="93">
        <f t="shared" si="18"/>
        <v>77.246256857438681</v>
      </c>
      <c r="AD21" s="93">
        <f t="shared" si="18"/>
        <v>76.208693863759137</v>
      </c>
      <c r="AE21" s="93">
        <f t="shared" si="18"/>
        <v>75.225588526663273</v>
      </c>
      <c r="AF21" s="93">
        <f t="shared" si="18"/>
        <v>74.20016641842561</v>
      </c>
      <c r="AG21" s="93">
        <f t="shared" si="18"/>
        <v>73.146409963292996</v>
      </c>
      <c r="AH21" s="93">
        <f t="shared" si="18"/>
        <v>72.066831801055997</v>
      </c>
      <c r="AI21" s="93">
        <f t="shared" si="18"/>
        <v>70.9646609853298</v>
      </c>
      <c r="AJ21" s="93">
        <f t="shared" si="18"/>
        <v>69.843185405647475</v>
      </c>
      <c r="AK21" s="93">
        <f t="shared" si="18"/>
        <v>68.701671343502724</v>
      </c>
      <c r="AL21" s="93">
        <f t="shared" si="18"/>
        <v>67.735451132642822</v>
      </c>
      <c r="AM21" s="93">
        <f t="shared" si="18"/>
        <v>66.957825151463297</v>
      </c>
      <c r="AN21" s="93">
        <f t="shared" si="18"/>
        <v>66.362847511313745</v>
      </c>
      <c r="AO21" s="93">
        <f t="shared" si="18"/>
        <v>65.966237785098798</v>
      </c>
      <c r="AP21" s="93">
        <f t="shared" ref="AP21:BU21" si="19">SUM(AP18:AP20)</f>
        <v>65.769799120657154</v>
      </c>
      <c r="AQ21" s="93">
        <f t="shared" si="19"/>
        <v>13.166736161894088</v>
      </c>
      <c r="AR21" s="93">
        <f t="shared" si="19"/>
        <v>13.02473850902863</v>
      </c>
      <c r="AS21" s="93">
        <f t="shared" si="19"/>
        <v>12.943383624289474</v>
      </c>
      <c r="AT21" s="93">
        <f t="shared" si="19"/>
        <v>12.887851027052745</v>
      </c>
      <c r="AU21" s="93">
        <f t="shared" si="19"/>
        <v>12.857375850384949</v>
      </c>
      <c r="AV21" s="93">
        <f t="shared" si="19"/>
        <v>12.856055842925258</v>
      </c>
      <c r="AW21" s="93">
        <f t="shared" si="19"/>
        <v>12.881430278928354</v>
      </c>
      <c r="AX21" s="93">
        <f t="shared" si="19"/>
        <v>12.932959252323542</v>
      </c>
      <c r="AY21" s="93">
        <f t="shared" si="19"/>
        <v>13.008995357407908</v>
      </c>
      <c r="AZ21" s="93">
        <f t="shared" si="19"/>
        <v>13.109863922198416</v>
      </c>
      <c r="BA21" s="93">
        <f t="shared" si="19"/>
        <v>13.214148431167017</v>
      </c>
      <c r="BB21" s="93">
        <f t="shared" si="19"/>
        <v>13.31568841760955</v>
      </c>
      <c r="BC21" s="93">
        <f t="shared" si="19"/>
        <v>13.418706223873812</v>
      </c>
      <c r="BD21" s="93">
        <f t="shared" si="19"/>
        <v>13.519875890126826</v>
      </c>
      <c r="BE21" s="93">
        <f t="shared" si="19"/>
        <v>13.618359869771739</v>
      </c>
      <c r="BF21" s="93">
        <f t="shared" si="19"/>
        <v>13.714687686070196</v>
      </c>
      <c r="BG21" s="93">
        <f t="shared" si="19"/>
        <v>13.808800503104239</v>
      </c>
      <c r="BH21" s="93">
        <f t="shared" si="19"/>
        <v>13.88333480320266</v>
      </c>
      <c r="BI21" s="93">
        <f t="shared" si="19"/>
        <v>12.514155939807512</v>
      </c>
      <c r="BJ21" s="93">
        <f t="shared" si="19"/>
        <v>11.25851331094138</v>
      </c>
      <c r="BK21" s="93">
        <f t="shared" si="19"/>
        <v>10.224593807167196</v>
      </c>
      <c r="BL21" s="93">
        <f t="shared" si="19"/>
        <v>9.3150377017098265</v>
      </c>
      <c r="BM21" s="93">
        <f t="shared" si="19"/>
        <v>8.6409140026909519</v>
      </c>
      <c r="BN21" s="93">
        <f t="shared" si="19"/>
        <v>8.3011745050494987</v>
      </c>
      <c r="BO21" s="93">
        <f t="shared" si="19"/>
        <v>7.9617014995070425</v>
      </c>
      <c r="BP21" s="93">
        <f t="shared" si="19"/>
        <v>7.6361099706592208</v>
      </c>
      <c r="BQ21" s="93">
        <f t="shared" si="19"/>
        <v>7.3224617941496737</v>
      </c>
      <c r="BR21" s="93">
        <f t="shared" si="19"/>
        <v>7.0225912662442438</v>
      </c>
      <c r="BS21" s="93">
        <f t="shared" si="19"/>
        <v>6.7369898399047221</v>
      </c>
      <c r="BT21" s="93">
        <f t="shared" si="19"/>
        <v>6.4654844683135755</v>
      </c>
      <c r="BU21" s="93">
        <f t="shared" si="19"/>
        <v>6.2074902532275456</v>
      </c>
      <c r="BV21" s="93">
        <f t="shared" ref="BV21:CH21" si="20">SUM(BV18:BV20)</f>
        <v>5.9636197803806965</v>
      </c>
      <c r="BW21" s="93">
        <f t="shared" si="20"/>
        <v>5.7354339320671688</v>
      </c>
      <c r="BX21" s="93">
        <f t="shared" si="20"/>
        <v>5.5319588302894598</v>
      </c>
      <c r="BY21" s="93">
        <f t="shared" si="20"/>
        <v>5.3531183344478492</v>
      </c>
      <c r="BZ21" s="93">
        <f t="shared" si="20"/>
        <v>5.1914264392158884</v>
      </c>
      <c r="CA21" s="93">
        <f t="shared" si="20"/>
        <v>5.044252832967083</v>
      </c>
      <c r="CB21" s="93">
        <f t="shared" si="20"/>
        <v>4.9133210620040551</v>
      </c>
      <c r="CC21" s="93">
        <f t="shared" si="20"/>
        <v>4.7983957826549606</v>
      </c>
      <c r="CD21" s="93">
        <f t="shared" si="20"/>
        <v>4.7000515103540099</v>
      </c>
      <c r="CE21" s="93">
        <f t="shared" si="20"/>
        <v>4.6214411581166415</v>
      </c>
      <c r="CF21" s="93">
        <f t="shared" si="20"/>
        <v>4.5615575934648156</v>
      </c>
      <c r="CG21" s="93">
        <f t="shared" si="20"/>
        <v>4.5185595982599889</v>
      </c>
      <c r="CH21" s="93">
        <f t="shared" si="20"/>
        <v>4.491761907104733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169</v>
      </c>
    </row>
    <row r="24" spans="5:86" s="36" customFormat="1" outlineLevel="1" x14ac:dyDescent="0.2">
      <c r="F24" s="51" t="str">
        <f>GA!F8</f>
        <v>Mains &amp; Services</v>
      </c>
      <c r="J24" s="56">
        <f>FoG_Dep!J113</f>
        <v>94.500749766177918</v>
      </c>
      <c r="K24" s="56">
        <f>FoG_Dep!K113</f>
        <v>94.005437435491956</v>
      </c>
      <c r="L24" s="56">
        <f>FoG_Dep!L113</f>
        <v>93.264677619316586</v>
      </c>
      <c r="M24" s="56">
        <f>FoG_Dep!M113</f>
        <v>92.036810253245889</v>
      </c>
      <c r="N24" s="56">
        <f>FoG_Dep!N113</f>
        <v>90.57008046918375</v>
      </c>
      <c r="O24" s="56">
        <f>FoG_Dep!O113</f>
        <v>88.613238260792002</v>
      </c>
      <c r="P24" s="56">
        <f>FoG_Dep!P113</f>
        <v>85.409596939096787</v>
      </c>
      <c r="Q24" s="56">
        <f>FoG_Dep!Q113</f>
        <v>82.352560731383804</v>
      </c>
      <c r="R24" s="56">
        <f>FoG_Dep!R113</f>
        <v>79.423597238491922</v>
      </c>
      <c r="S24" s="56">
        <f>FoG_Dep!S113</f>
        <v>76.617868837386823</v>
      </c>
      <c r="T24" s="56">
        <f>FoG_Dep!T113</f>
        <v>73.928528955507147</v>
      </c>
      <c r="U24" s="56">
        <f>FoG_Dep!U113</f>
        <v>71.349673928707432</v>
      </c>
      <c r="V24" s="56">
        <f>FoG_Dep!V113</f>
        <v>68.876988423869449</v>
      </c>
      <c r="W24" s="56">
        <f>FoG_Dep!W113</f>
        <v>66.505336249947007</v>
      </c>
      <c r="X24" s="56">
        <f>FoG_Dep!X113</f>
        <v>64.2297182508226</v>
      </c>
      <c r="Y24" s="56">
        <f>FoG_Dep!Y113</f>
        <v>62.043767850058366</v>
      </c>
      <c r="Z24" s="56">
        <f>FoG_Dep!Z113</f>
        <v>59.934817859780544</v>
      </c>
      <c r="AA24" s="56">
        <f>FoG_Dep!AA113</f>
        <v>57.897640440568473</v>
      </c>
      <c r="AB24" s="56">
        <f>FoG_Dep!AB113</f>
        <v>55.936341496251245</v>
      </c>
      <c r="AC24" s="56">
        <f>FoG_Dep!AC113</f>
        <v>54.049047676101516</v>
      </c>
      <c r="AD24" s="56">
        <f>FoG_Dep!AD113</f>
        <v>52.231422357352137</v>
      </c>
      <c r="AE24" s="56">
        <f>FoG_Dep!AE113</f>
        <v>50.479402563625186</v>
      </c>
      <c r="AF24" s="56">
        <f>FoG_Dep!AF113</f>
        <v>48.789192887648888</v>
      </c>
      <c r="AG24" s="56">
        <f>FoG_Dep!AG113</f>
        <v>47.154235847625841</v>
      </c>
      <c r="AH24" s="56">
        <f>FoG_Dep!AH113</f>
        <v>45.573124324942668</v>
      </c>
      <c r="AI24" s="56">
        <f>FoG_Dep!AI113</f>
        <v>44.043735612265785</v>
      </c>
      <c r="AJ24" s="56">
        <f>FoG_Dep!AJ113</f>
        <v>42.564473202738959</v>
      </c>
      <c r="AK24" s="56">
        <f>FoG_Dep!AK113</f>
        <v>41.132672014835919</v>
      </c>
      <c r="AL24" s="56">
        <f>FoG_Dep!AL113</f>
        <v>39.757699978789304</v>
      </c>
      <c r="AM24" s="56">
        <f>FoG_Dep!AM113</f>
        <v>38.443188832975963</v>
      </c>
      <c r="AN24" s="56">
        <f>FoG_Dep!AN113</f>
        <v>37.18292840319269</v>
      </c>
      <c r="AO24" s="56">
        <f>FoG_Dep!AO113</f>
        <v>35.977664857440061</v>
      </c>
      <c r="AP24" s="56">
        <f>FoG_Dep!AP113</f>
        <v>34.825464136004911</v>
      </c>
      <c r="AQ24" s="56">
        <f>FoG_Dep!AQ113</f>
        <v>9.8219401136287612</v>
      </c>
      <c r="AR24" s="56">
        <f>FoG_Dep!AR113</f>
        <v>9.7445392743026034</v>
      </c>
      <c r="AS24" s="56">
        <f>FoG_Dep!AS113</f>
        <v>9.690163617392539</v>
      </c>
      <c r="AT24" s="56">
        <f>FoG_Dep!AT113</f>
        <v>9.641759366379846</v>
      </c>
      <c r="AU24" s="56">
        <f>FoG_Dep!AU113</f>
        <v>9.598493138125674</v>
      </c>
      <c r="AV24" s="56">
        <f>FoG_Dep!AV113</f>
        <v>9.5603207195304556</v>
      </c>
      <c r="AW24" s="56">
        <f>FoG_Dep!AW113</f>
        <v>9.526739732473775</v>
      </c>
      <c r="AX24" s="56">
        <f>FoG_Dep!AX113</f>
        <v>9.4977244491606054</v>
      </c>
      <c r="AY24" s="56">
        <f>FoG_Dep!AY113</f>
        <v>9.4729460892912414</v>
      </c>
      <c r="AZ24" s="56">
        <f>FoG_Dep!AZ113</f>
        <v>9.4523959327457536</v>
      </c>
      <c r="BA24" s="56">
        <f>FoG_Dep!BA113</f>
        <v>9.4354186062098666</v>
      </c>
      <c r="BB24" s="56">
        <f>FoG_Dep!BB113</f>
        <v>9.4221457310973609</v>
      </c>
      <c r="BC24" s="56">
        <f>FoG_Dep!BC113</f>
        <v>9.412404543959255</v>
      </c>
      <c r="BD24" s="56">
        <f>FoG_Dep!BD113</f>
        <v>9.4060605034385691</v>
      </c>
      <c r="BE24" s="56">
        <f>FoG_Dep!BE113</f>
        <v>9.4027052692482584</v>
      </c>
      <c r="BF24" s="56">
        <f>FoG_Dep!BF113</f>
        <v>9.4024045865554893</v>
      </c>
      <c r="BG24" s="56">
        <f>FoG_Dep!BG113</f>
        <v>9.4049186877982827</v>
      </c>
      <c r="BH24" s="56">
        <f>FoG_Dep!BH113</f>
        <v>9.4103255057471529</v>
      </c>
      <c r="BI24" s="56">
        <f>FoG_Dep!BI113</f>
        <v>8.9994781433250299</v>
      </c>
      <c r="BJ24" s="56">
        <f>FoG_Dep!BJ113</f>
        <v>8.6413430227264136</v>
      </c>
      <c r="BK24" s="56">
        <f>FoG_Dep!BK113</f>
        <v>8.365290496400176</v>
      </c>
      <c r="BL24" s="56">
        <f>FoG_Dep!BL113</f>
        <v>8.1396635986243577</v>
      </c>
      <c r="BM24" s="56">
        <f>FoG_Dep!BM113</f>
        <v>7.9945712906077437</v>
      </c>
      <c r="BN24" s="56">
        <f>FoG_Dep!BN113</f>
        <v>7.6631153803894172</v>
      </c>
      <c r="BO24" s="56">
        <f>FoG_Dep!BO113</f>
        <v>7.3320647236342333</v>
      </c>
      <c r="BP24" s="56">
        <f>FoG_Dep!BP113</f>
        <v>7.0142139066429294</v>
      </c>
      <c r="BQ24" s="56">
        <f>FoG_Dep!BQ113</f>
        <v>6.7083159956827787</v>
      </c>
      <c r="BR24" s="56">
        <f>FoG_Dep!BR113</f>
        <v>6.4159296579196923</v>
      </c>
      <c r="BS24" s="56">
        <f>FoG_Dep!BS113</f>
        <v>6.137616013533397</v>
      </c>
      <c r="BT24" s="56">
        <f>FoG_Dep!BT113</f>
        <v>5.8727515956575305</v>
      </c>
      <c r="BU24" s="56">
        <f>FoG_Dep!BU113</f>
        <v>5.6213052309487752</v>
      </c>
      <c r="BV24" s="56">
        <f>FoG_Dep!BV113</f>
        <v>5.3836821728702668</v>
      </c>
      <c r="BW24" s="56">
        <f>FoG_Dep!BW113</f>
        <v>5.1617216486777808</v>
      </c>
      <c r="BX24" s="56">
        <f>FoG_Dep!BX113</f>
        <v>4.9639028077538843</v>
      </c>
      <c r="BY24" s="56">
        <f>FoG_Dep!BY113</f>
        <v>4.7909114636515762</v>
      </c>
      <c r="BZ24" s="56">
        <f>FoG_Dep!BZ113</f>
        <v>4.6350478005712485</v>
      </c>
      <c r="CA24" s="56">
        <f>FoG_Dep!CA113</f>
        <v>4.4941296844806251</v>
      </c>
      <c r="CB24" s="56">
        <f>FoG_Dep!CB113</f>
        <v>4.3691546623658875</v>
      </c>
      <c r="CC24" s="56">
        <f>FoG_Dep!CC113</f>
        <v>4.2603721209735843</v>
      </c>
      <c r="CD24" s="56">
        <f>FoG_Dep!CD113</f>
        <v>4.168218487110166</v>
      </c>
      <c r="CE24" s="56">
        <f>FoG_Dep!CE113</f>
        <v>4.0960916551973279</v>
      </c>
      <c r="CF24" s="56">
        <f>FoG_Dep!CF113</f>
        <v>4.0424641314124719</v>
      </c>
      <c r="CG24" s="56">
        <f>FoG_Dep!CG113</f>
        <v>4.0061513287095032</v>
      </c>
      <c r="CH24" s="56">
        <f>FoG_Dep!CH113</f>
        <v>3.9861557001022421</v>
      </c>
    </row>
    <row r="25" spans="5:86" s="36" customFormat="1" outlineLevel="1" x14ac:dyDescent="0.2">
      <c r="F25" s="51" t="str">
        <f>GA!F9</f>
        <v>Meters &amp; SCADA</v>
      </c>
      <c r="J25" s="56">
        <f>FoG_Dep!J217</f>
        <v>14.497682325609182</v>
      </c>
      <c r="K25" s="56">
        <f>FoG_Dep!K217</f>
        <v>15.293542781033606</v>
      </c>
      <c r="L25" s="56">
        <f>FoG_Dep!L217</f>
        <v>16.065712926676134</v>
      </c>
      <c r="M25" s="56">
        <f>FoG_Dep!M217</f>
        <v>16.665885781585612</v>
      </c>
      <c r="N25" s="56">
        <f>FoG_Dep!N217</f>
        <v>16.978147680031977</v>
      </c>
      <c r="O25" s="56">
        <f>FoG_Dep!O217</f>
        <v>17.137176544230893</v>
      </c>
      <c r="P25" s="56">
        <f>FoG_Dep!P217</f>
        <v>16.988228719508264</v>
      </c>
      <c r="Q25" s="56">
        <f>FoG_Dep!Q217</f>
        <v>16.866803649952423</v>
      </c>
      <c r="R25" s="56">
        <f>FoG_Dep!R217</f>
        <v>16.750702103683675</v>
      </c>
      <c r="S25" s="56">
        <f>FoG_Dep!S217</f>
        <v>16.639846768747233</v>
      </c>
      <c r="T25" s="56">
        <f>FoG_Dep!T217</f>
        <v>6.9732002266967932</v>
      </c>
      <c r="U25" s="56">
        <f>FoG_Dep!U217</f>
        <v>7.2560880511222523</v>
      </c>
      <c r="V25" s="56">
        <f>FoG_Dep!V217</f>
        <v>7.5239803443867626</v>
      </c>
      <c r="W25" s="56">
        <f>FoG_Dep!W217</f>
        <v>7.7763041249786395</v>
      </c>
      <c r="X25" s="56">
        <f>FoG_Dep!X217</f>
        <v>8.0124292094030931</v>
      </c>
      <c r="Y25" s="56">
        <f>FoG_Dep!Y217</f>
        <v>8.2300051413297233</v>
      </c>
      <c r="Z25" s="56">
        <f>FoG_Dep!Z217</f>
        <v>7.6767621712319709</v>
      </c>
      <c r="AA25" s="56">
        <f>FoG_Dep!AA217</f>
        <v>7.1195658440586236</v>
      </c>
      <c r="AB25" s="56">
        <f>FoG_Dep!AB217</f>
        <v>6.6460158690508395</v>
      </c>
      <c r="AC25" s="56">
        <f>FoG_Dep!AC217</f>
        <v>6.3195780150475853</v>
      </c>
      <c r="AD25" s="56">
        <f>FoG_Dep!AD217</f>
        <v>6.0666844429691968</v>
      </c>
      <c r="AE25" s="56">
        <f>FoG_Dep!AE217</f>
        <v>5.7132030572119437</v>
      </c>
      <c r="AF25" s="56">
        <f>FoG_Dep!AF217</f>
        <v>5.3345299047653896</v>
      </c>
      <c r="AG25" s="56">
        <f>FoG_Dep!AG217</f>
        <v>4.9479941423930081</v>
      </c>
      <c r="AH25" s="56">
        <f>FoG_Dep!AH217</f>
        <v>4.5544270592499494</v>
      </c>
      <c r="AI25" s="56">
        <f>FoG_Dep!AI217</f>
        <v>4.156218611657283</v>
      </c>
      <c r="AJ25" s="56">
        <f>FoG_Dep!AJ217</f>
        <v>3.7554123854547612</v>
      </c>
      <c r="AK25" s="56">
        <f>FoG_Dep!AK217</f>
        <v>3.3512117285353615</v>
      </c>
      <c r="AL25" s="56">
        <f>FoG_Dep!AL217</f>
        <v>2.9643402283794371</v>
      </c>
      <c r="AM25" s="56">
        <f>FoG_Dep!AM217</f>
        <v>2.6019677539501891</v>
      </c>
      <c r="AN25" s="56">
        <f>FoG_Dep!AN217</f>
        <v>2.2619468082634677</v>
      </c>
      <c r="AO25" s="56">
        <f>FoG_Dep!AO217</f>
        <v>1.9569545509353692</v>
      </c>
      <c r="AP25" s="56">
        <f>FoG_Dep!AP217</f>
        <v>1.6885150120836754</v>
      </c>
      <c r="AQ25" s="56">
        <f>FoG_Dep!AQ217</f>
        <v>1.4475879221460874</v>
      </c>
      <c r="AR25" s="56">
        <f>FoG_Dep!AR217</f>
        <v>1.2318872359459336</v>
      </c>
      <c r="AS25" s="56">
        <f>FoG_Dep!AS217</f>
        <v>1.0600130483297807</v>
      </c>
      <c r="AT25" s="56">
        <f>FoG_Dep!AT217</f>
        <v>0.91391945722116286</v>
      </c>
      <c r="AU25" s="56">
        <f>FoG_Dep!AU217</f>
        <v>0.79343327737942337</v>
      </c>
      <c r="AV25" s="56">
        <f>FoG_Dep!AV217</f>
        <v>0.70246849524341071</v>
      </c>
      <c r="AW25" s="56">
        <f>FoG_Dep!AW217</f>
        <v>0.63884297678084556</v>
      </c>
      <c r="AX25" s="56">
        <f>FoG_Dep!AX217</f>
        <v>0.60182934398096866</v>
      </c>
      <c r="AY25" s="56">
        <f>FoG_Dep!AY217</f>
        <v>0.58990356672599775</v>
      </c>
      <c r="AZ25" s="56">
        <f>FoG_Dep!AZ217</f>
        <v>0.60320419320845808</v>
      </c>
      <c r="BA25" s="56">
        <f>FoG_Dep!BA217</f>
        <v>0.62076517661108099</v>
      </c>
      <c r="BB25" s="56">
        <f>FoG_Dep!BB217</f>
        <v>0.63610938893329372</v>
      </c>
      <c r="BC25" s="56">
        <f>FoG_Dep!BC217</f>
        <v>0.65346255004712761</v>
      </c>
      <c r="BD25" s="56">
        <f>FoG_Dep!BD217</f>
        <v>0.66946486628383661</v>
      </c>
      <c r="BE25" s="56">
        <f>FoG_Dep!BE217</f>
        <v>0.68352750782518679</v>
      </c>
      <c r="BF25" s="56">
        <f>FoG_Dep!BF217</f>
        <v>0.69596220810436049</v>
      </c>
      <c r="BG25" s="56">
        <f>FoG_Dep!BG217</f>
        <v>0.70680360416948929</v>
      </c>
      <c r="BH25" s="56">
        <f>FoG_Dep!BH217</f>
        <v>0.69845607556982026</v>
      </c>
      <c r="BI25" s="56">
        <f>FoG_Dep!BI217</f>
        <v>0.68917334667060315</v>
      </c>
      <c r="BJ25" s="56">
        <f>FoG_Dep!BJ217</f>
        <v>0.6799252548195176</v>
      </c>
      <c r="BK25" s="56">
        <f>FoG_Dep!BK217</f>
        <v>0.67071180001656328</v>
      </c>
      <c r="BL25" s="56">
        <f>FoG_Dep!BL217</f>
        <v>0.66201790093558011</v>
      </c>
      <c r="BM25" s="56">
        <f>FoG_Dep!BM217</f>
        <v>0.65325472775833415</v>
      </c>
      <c r="BN25" s="56">
        <f>FoG_Dep!BN217</f>
        <v>0.64469937686987666</v>
      </c>
      <c r="BO25" s="56">
        <f>FoG_Dep!BO217</f>
        <v>0.6360054777888936</v>
      </c>
      <c r="BP25" s="56">
        <f>FoG_Dep!BP217</f>
        <v>0.62800431967053849</v>
      </c>
      <c r="BQ25" s="56">
        <f>FoG_Dep!BQ217</f>
        <v>0.62000316155218371</v>
      </c>
      <c r="BR25" s="56">
        <f>FoG_Dep!BR217</f>
        <v>0.61227909981888007</v>
      </c>
      <c r="BS25" s="56">
        <f>FoG_Dep!BS217</f>
        <v>0.60476286037436489</v>
      </c>
      <c r="BT25" s="56">
        <f>FoG_Dep!BT217</f>
        <v>0.5979047248443462</v>
      </c>
      <c r="BU25" s="56">
        <f>FoG_Dep!BU217</f>
        <v>0.59115050045872197</v>
      </c>
      <c r="BV25" s="56">
        <f>FoG_Dep!BV217</f>
        <v>0.58470800950628032</v>
      </c>
      <c r="BW25" s="56">
        <f>FoG_Dep!BW217</f>
        <v>0.57830015560197001</v>
      </c>
      <c r="BX25" s="56">
        <f>FoG_Dep!BX217</f>
        <v>0.57248113151589386</v>
      </c>
      <c r="BY25" s="56">
        <f>FoG_Dep!BY217</f>
        <v>0.56648892218916025</v>
      </c>
      <c r="BZ25" s="56">
        <f>FoG_Dep!BZ217</f>
        <v>0.5605313499105582</v>
      </c>
      <c r="CA25" s="56">
        <f>FoG_Dep!CA217</f>
        <v>0.55415813305437944</v>
      </c>
      <c r="CB25" s="56">
        <f>FoG_Dep!CB217</f>
        <v>0.54809664963138316</v>
      </c>
      <c r="CC25" s="56">
        <f>FoG_Dep!CC217</f>
        <v>0.54186198096772986</v>
      </c>
      <c r="CD25" s="56">
        <f>FoG_Dep!CD217</f>
        <v>0.53559267525594523</v>
      </c>
      <c r="CE25" s="56">
        <f>FoG_Dep!CE217</f>
        <v>0.52904627315910913</v>
      </c>
      <c r="CF25" s="56">
        <f>FoG_Dep!CF217</f>
        <v>0.52274233039919316</v>
      </c>
      <c r="CG25" s="56">
        <f>FoG_Dep!CG217</f>
        <v>0.51602274306170026</v>
      </c>
      <c r="CH25" s="56">
        <f>FoG_Dep!CH217</f>
        <v>0.50919924457981292</v>
      </c>
    </row>
    <row r="26" spans="5:86" s="36" customFormat="1" outlineLevel="1" x14ac:dyDescent="0.2">
      <c r="F26" s="51" t="str">
        <f>GA!F10</f>
        <v>IT &amp; Other</v>
      </c>
      <c r="J26" s="56">
        <f>FoG_Dep!J321</f>
        <v>2.7011915957428867</v>
      </c>
      <c r="K26" s="56">
        <f>FoG_Dep!K321</f>
        <v>6.2440233026076495</v>
      </c>
      <c r="L26" s="56">
        <f>FoG_Dep!L321</f>
        <v>10.267238969725231</v>
      </c>
      <c r="M26" s="56">
        <f>FoG_Dep!M321</f>
        <v>14.610710610344672</v>
      </c>
      <c r="N26" s="56">
        <f>FoG_Dep!N321</f>
        <v>14.251390820834406</v>
      </c>
      <c r="O26" s="56">
        <f>FoG_Dep!O321</f>
        <v>16.052830671782459</v>
      </c>
      <c r="P26" s="56">
        <f>FoG_Dep!P321</f>
        <v>15.765617296610799</v>
      </c>
      <c r="Q26" s="56">
        <f>FoG_Dep!Q321</f>
        <v>14.998019961186314</v>
      </c>
      <c r="R26" s="56">
        <f>FoG_Dep!R321</f>
        <v>13.747385735675291</v>
      </c>
      <c r="S26" s="56">
        <f>FoG_Dep!S321</f>
        <v>14.335570427966415</v>
      </c>
      <c r="T26" s="56">
        <f>FoG_Dep!T321</f>
        <v>15.30140615895731</v>
      </c>
      <c r="U26" s="56">
        <f>FoG_Dep!U321</f>
        <v>14.650282492618693</v>
      </c>
      <c r="V26" s="56">
        <f>FoG_Dep!V321</f>
        <v>13.836377909695432</v>
      </c>
      <c r="W26" s="56">
        <f>FoG_Dep!W321</f>
        <v>13.022473326772168</v>
      </c>
      <c r="X26" s="56">
        <f>FoG_Dep!X321</f>
        <v>12.208568743848907</v>
      </c>
      <c r="Y26" s="56">
        <f>FoG_Dep!Y321</f>
        <v>11.394664160925645</v>
      </c>
      <c r="Z26" s="56">
        <f>FoG_Dep!Z321</f>
        <v>10.580759578002382</v>
      </c>
      <c r="AA26" s="56">
        <f>FoG_Dep!AA321</f>
        <v>9.7668549950791199</v>
      </c>
      <c r="AB26" s="56">
        <f>FoG_Dep!AB321</f>
        <v>8.9529504121558574</v>
      </c>
      <c r="AC26" s="56">
        <f>FoG_Dep!AC321</f>
        <v>8.1390458292325949</v>
      </c>
      <c r="AD26" s="56">
        <f>FoG_Dep!AD321</f>
        <v>7.3251412463093342</v>
      </c>
      <c r="AE26" s="56">
        <f>FoG_Dep!AE321</f>
        <v>6.5112366633860725</v>
      </c>
      <c r="AF26" s="56">
        <f>FoG_Dep!AF321</f>
        <v>5.6973320804628109</v>
      </c>
      <c r="AG26" s="56">
        <f>FoG_Dep!AG321</f>
        <v>4.8834274975395493</v>
      </c>
      <c r="AH26" s="56">
        <f>FoG_Dep!AH321</f>
        <v>4.0695229146162877</v>
      </c>
      <c r="AI26" s="56">
        <f>FoG_Dep!AI321</f>
        <v>3.2556183316930269</v>
      </c>
      <c r="AJ26" s="56">
        <f>FoG_Dep!AJ321</f>
        <v>2.4417137487697658</v>
      </c>
      <c r="AK26" s="56">
        <f>FoG_Dep!AK321</f>
        <v>1.6278091658465055</v>
      </c>
      <c r="AL26" s="56">
        <f>FoG_Dep!AL321</f>
        <v>0.97668549950790018</v>
      </c>
      <c r="AM26" s="56">
        <f>FoG_Dep!AM321</f>
        <v>0.48834274975394898</v>
      </c>
      <c r="AN26" s="56">
        <f>FoG_Dep!AN321</f>
        <v>0.16278091658464913</v>
      </c>
      <c r="AO26" s="56">
        <f>FoG_Dep!AO321</f>
        <v>0</v>
      </c>
      <c r="AP26" s="56">
        <f>FoG_Dep!AP321</f>
        <v>0</v>
      </c>
      <c r="AQ26" s="56">
        <f>FoG_Dep!AQ321</f>
        <v>0</v>
      </c>
      <c r="AR26" s="56">
        <f>FoG_Dep!AR321</f>
        <v>0</v>
      </c>
      <c r="AS26" s="56">
        <f>FoG_Dep!AS321</f>
        <v>0</v>
      </c>
      <c r="AT26" s="56">
        <f>FoG_Dep!AT321</f>
        <v>0</v>
      </c>
      <c r="AU26" s="56">
        <f>FoG_Dep!AU321</f>
        <v>0</v>
      </c>
      <c r="AV26" s="56">
        <f>FoG_Dep!AV321</f>
        <v>0</v>
      </c>
      <c r="AW26" s="56">
        <f>FoG_Dep!AW321</f>
        <v>0</v>
      </c>
      <c r="AX26" s="56">
        <f>FoG_Dep!AX321</f>
        <v>0</v>
      </c>
      <c r="AY26" s="56">
        <f>FoG_Dep!AY321</f>
        <v>0</v>
      </c>
      <c r="AZ26" s="56">
        <f>FoG_Dep!AZ321</f>
        <v>0</v>
      </c>
      <c r="BA26" s="56">
        <f>FoG_Dep!BA321</f>
        <v>0</v>
      </c>
      <c r="BB26" s="56">
        <f>FoG_Dep!BB321</f>
        <v>0</v>
      </c>
      <c r="BC26" s="56">
        <f>FoG_Dep!BC321</f>
        <v>0</v>
      </c>
      <c r="BD26" s="56">
        <f>FoG_Dep!BD321</f>
        <v>0</v>
      </c>
      <c r="BE26" s="56">
        <f>FoG_Dep!BE321</f>
        <v>0</v>
      </c>
      <c r="BF26" s="56">
        <f>FoG_Dep!BF321</f>
        <v>0</v>
      </c>
      <c r="BG26" s="56">
        <f>FoG_Dep!BG321</f>
        <v>0</v>
      </c>
      <c r="BH26" s="56">
        <f>FoG_Dep!BH321</f>
        <v>0</v>
      </c>
      <c r="BI26" s="56">
        <f>FoG_Dep!BI321</f>
        <v>0</v>
      </c>
      <c r="BJ26" s="56">
        <f>FoG_Dep!BJ321</f>
        <v>0</v>
      </c>
      <c r="BK26" s="56">
        <f>FoG_Dep!BK321</f>
        <v>0</v>
      </c>
      <c r="BL26" s="56">
        <f>FoG_Dep!BL321</f>
        <v>0</v>
      </c>
      <c r="BM26" s="56">
        <f>FoG_Dep!BM321</f>
        <v>0</v>
      </c>
      <c r="BN26" s="56">
        <f>FoG_Dep!BN321</f>
        <v>0</v>
      </c>
      <c r="BO26" s="56">
        <f>FoG_Dep!BO321</f>
        <v>0</v>
      </c>
      <c r="BP26" s="56">
        <f>FoG_Dep!BP321</f>
        <v>0</v>
      </c>
      <c r="BQ26" s="56">
        <f>FoG_Dep!BQ321</f>
        <v>0</v>
      </c>
      <c r="BR26" s="56">
        <f>FoG_Dep!BR321</f>
        <v>0</v>
      </c>
      <c r="BS26" s="56">
        <f>FoG_Dep!BS321</f>
        <v>0</v>
      </c>
      <c r="BT26" s="56">
        <f>FoG_Dep!BT321</f>
        <v>0</v>
      </c>
      <c r="BU26" s="56">
        <f>FoG_Dep!BU321</f>
        <v>0</v>
      </c>
      <c r="BV26" s="56">
        <f>FoG_Dep!BV321</f>
        <v>0</v>
      </c>
      <c r="BW26" s="56">
        <f>FoG_Dep!BW321</f>
        <v>0</v>
      </c>
      <c r="BX26" s="56">
        <f>FoG_Dep!BX321</f>
        <v>0</v>
      </c>
      <c r="BY26" s="56">
        <f>FoG_Dep!BY321</f>
        <v>0</v>
      </c>
      <c r="BZ26" s="56">
        <f>FoG_Dep!BZ321</f>
        <v>0</v>
      </c>
      <c r="CA26" s="56">
        <f>FoG_Dep!CA321</f>
        <v>0</v>
      </c>
      <c r="CB26" s="56">
        <f>FoG_Dep!CB321</f>
        <v>0</v>
      </c>
      <c r="CC26" s="56">
        <f>FoG_Dep!CC321</f>
        <v>0</v>
      </c>
      <c r="CD26" s="56">
        <f>FoG_Dep!CD321</f>
        <v>0</v>
      </c>
      <c r="CE26" s="56">
        <f>FoG_Dep!CE321</f>
        <v>0</v>
      </c>
      <c r="CF26" s="56">
        <f>FoG_Dep!CF321</f>
        <v>0</v>
      </c>
      <c r="CG26" s="56">
        <f>FoG_Dep!CG321</f>
        <v>0</v>
      </c>
      <c r="CH26" s="56">
        <f>FoG_Dep!CH321</f>
        <v>0</v>
      </c>
    </row>
    <row r="27" spans="5:86" s="36" customFormat="1" outlineLevel="1" x14ac:dyDescent="0.2">
      <c r="F27" s="207" t="s">
        <v>94</v>
      </c>
      <c r="G27" s="207"/>
      <c r="H27" s="207"/>
      <c r="I27" s="207"/>
      <c r="J27" s="93">
        <f t="shared" ref="J27:AO27" si="21">SUM(J24:J26)</f>
        <v>111.69962368752998</v>
      </c>
      <c r="K27" s="93">
        <f t="shared" si="21"/>
        <v>115.54300351913321</v>
      </c>
      <c r="L27" s="93">
        <f t="shared" si="21"/>
        <v>119.59762951571794</v>
      </c>
      <c r="M27" s="93">
        <f t="shared" si="21"/>
        <v>123.31340664517617</v>
      </c>
      <c r="N27" s="93">
        <f t="shared" si="21"/>
        <v>121.79961897005013</v>
      </c>
      <c r="O27" s="93">
        <f t="shared" si="21"/>
        <v>121.80324547680536</v>
      </c>
      <c r="P27" s="93">
        <f t="shared" si="21"/>
        <v>118.16344295521586</v>
      </c>
      <c r="Q27" s="93">
        <f t="shared" si="21"/>
        <v>114.21738434252254</v>
      </c>
      <c r="R27" s="93">
        <f t="shared" si="21"/>
        <v>109.9216850778509</v>
      </c>
      <c r="S27" s="93">
        <f t="shared" si="21"/>
        <v>107.59328603410047</v>
      </c>
      <c r="T27" s="93">
        <f t="shared" si="21"/>
        <v>96.203135341161243</v>
      </c>
      <c r="U27" s="93">
        <f t="shared" si="21"/>
        <v>93.256044472448366</v>
      </c>
      <c r="V27" s="93">
        <f t="shared" si="21"/>
        <v>90.237346677951635</v>
      </c>
      <c r="W27" s="93">
        <f t="shared" si="21"/>
        <v>87.304113701697815</v>
      </c>
      <c r="X27" s="93">
        <f t="shared" si="21"/>
        <v>84.45071620407461</v>
      </c>
      <c r="Y27" s="93">
        <f t="shared" si="21"/>
        <v>81.668437152313729</v>
      </c>
      <c r="Z27" s="93">
        <f t="shared" si="21"/>
        <v>78.192339609014908</v>
      </c>
      <c r="AA27" s="93">
        <f t="shared" si="21"/>
        <v>74.784061279706208</v>
      </c>
      <c r="AB27" s="93">
        <f t="shared" si="21"/>
        <v>71.535307777457945</v>
      </c>
      <c r="AC27" s="93">
        <f t="shared" si="21"/>
        <v>68.507671520381692</v>
      </c>
      <c r="AD27" s="93">
        <f t="shared" si="21"/>
        <v>65.623248046630664</v>
      </c>
      <c r="AE27" s="93">
        <f t="shared" si="21"/>
        <v>62.703842284223199</v>
      </c>
      <c r="AF27" s="93">
        <f t="shared" si="21"/>
        <v>59.821054872877085</v>
      </c>
      <c r="AG27" s="93">
        <f t="shared" si="21"/>
        <v>56.985657487558399</v>
      </c>
      <c r="AH27" s="93">
        <f t="shared" si="21"/>
        <v>54.1970742988089</v>
      </c>
      <c r="AI27" s="93">
        <f t="shared" si="21"/>
        <v>51.455572555616094</v>
      </c>
      <c r="AJ27" s="93">
        <f t="shared" si="21"/>
        <v>48.761599336963485</v>
      </c>
      <c r="AK27" s="93">
        <f t="shared" si="21"/>
        <v>46.111692909217787</v>
      </c>
      <c r="AL27" s="93">
        <f t="shared" si="21"/>
        <v>43.69872570667664</v>
      </c>
      <c r="AM27" s="93">
        <f t="shared" si="21"/>
        <v>41.533499336680102</v>
      </c>
      <c r="AN27" s="93">
        <f t="shared" si="21"/>
        <v>39.607656128040809</v>
      </c>
      <c r="AO27" s="93">
        <f t="shared" si="21"/>
        <v>37.934619408375433</v>
      </c>
      <c r="AP27" s="93">
        <f t="shared" ref="AP27:BU27" si="22">SUM(AP24:AP26)</f>
        <v>36.513979148088588</v>
      </c>
      <c r="AQ27" s="93">
        <f t="shared" si="22"/>
        <v>11.269528035774849</v>
      </c>
      <c r="AR27" s="93">
        <f t="shared" si="22"/>
        <v>10.976426510248537</v>
      </c>
      <c r="AS27" s="93">
        <f t="shared" si="22"/>
        <v>10.75017666572232</v>
      </c>
      <c r="AT27" s="93">
        <f t="shared" si="22"/>
        <v>10.555678823601008</v>
      </c>
      <c r="AU27" s="93">
        <f t="shared" si="22"/>
        <v>10.391926415505097</v>
      </c>
      <c r="AV27" s="93">
        <f t="shared" si="22"/>
        <v>10.262789214773866</v>
      </c>
      <c r="AW27" s="93">
        <f t="shared" si="22"/>
        <v>10.16558270925462</v>
      </c>
      <c r="AX27" s="93">
        <f t="shared" si="22"/>
        <v>10.099553793141574</v>
      </c>
      <c r="AY27" s="93">
        <f t="shared" si="22"/>
        <v>10.062849656017239</v>
      </c>
      <c r="AZ27" s="93">
        <f t="shared" si="22"/>
        <v>10.055600125954212</v>
      </c>
      <c r="BA27" s="93">
        <f t="shared" si="22"/>
        <v>10.056183782820948</v>
      </c>
      <c r="BB27" s="93">
        <f t="shared" si="22"/>
        <v>10.058255120030655</v>
      </c>
      <c r="BC27" s="93">
        <f t="shared" si="22"/>
        <v>10.065867094006382</v>
      </c>
      <c r="BD27" s="93">
        <f t="shared" si="22"/>
        <v>10.075525369722406</v>
      </c>
      <c r="BE27" s="93">
        <f t="shared" si="22"/>
        <v>10.086232777073445</v>
      </c>
      <c r="BF27" s="93">
        <f t="shared" si="22"/>
        <v>10.098366794659849</v>
      </c>
      <c r="BG27" s="93">
        <f t="shared" si="22"/>
        <v>10.111722291967771</v>
      </c>
      <c r="BH27" s="93">
        <f t="shared" si="22"/>
        <v>10.108781581316974</v>
      </c>
      <c r="BI27" s="93">
        <f t="shared" si="22"/>
        <v>9.6886514899956335</v>
      </c>
      <c r="BJ27" s="93">
        <f t="shared" si="22"/>
        <v>9.321268277545931</v>
      </c>
      <c r="BK27" s="93">
        <f t="shared" si="22"/>
        <v>9.0360022964167399</v>
      </c>
      <c r="BL27" s="93">
        <f t="shared" si="22"/>
        <v>8.8016814995599386</v>
      </c>
      <c r="BM27" s="93">
        <f t="shared" si="22"/>
        <v>8.6478260183660787</v>
      </c>
      <c r="BN27" s="93">
        <f t="shared" si="22"/>
        <v>8.307814757259294</v>
      </c>
      <c r="BO27" s="93">
        <f t="shared" si="22"/>
        <v>7.9680702014231271</v>
      </c>
      <c r="BP27" s="93">
        <f t="shared" si="22"/>
        <v>7.6422182263134681</v>
      </c>
      <c r="BQ27" s="93">
        <f t="shared" si="22"/>
        <v>7.3283191572349624</v>
      </c>
      <c r="BR27" s="93">
        <f t="shared" si="22"/>
        <v>7.0282087577385726</v>
      </c>
      <c r="BS27" s="93">
        <f t="shared" si="22"/>
        <v>6.7423788739077617</v>
      </c>
      <c r="BT27" s="93">
        <f t="shared" si="22"/>
        <v>6.4706563205018766</v>
      </c>
      <c r="BU27" s="93">
        <f t="shared" si="22"/>
        <v>6.2124557314074975</v>
      </c>
      <c r="BV27" s="93">
        <f t="shared" ref="BV27:CH27" si="23">SUM(BV24:BV26)</f>
        <v>5.9683901823765471</v>
      </c>
      <c r="BW27" s="93">
        <f t="shared" si="23"/>
        <v>5.7400218042797508</v>
      </c>
      <c r="BX27" s="93">
        <f t="shared" si="23"/>
        <v>5.5363839392697782</v>
      </c>
      <c r="BY27" s="93">
        <f t="shared" si="23"/>
        <v>5.3574003858407364</v>
      </c>
      <c r="BZ27" s="93">
        <f t="shared" si="23"/>
        <v>5.195579150481807</v>
      </c>
      <c r="CA27" s="93">
        <f t="shared" si="23"/>
        <v>5.0482878175350043</v>
      </c>
      <c r="CB27" s="93">
        <f t="shared" si="23"/>
        <v>4.9172513119972709</v>
      </c>
      <c r="CC27" s="93">
        <f t="shared" si="23"/>
        <v>4.8022341019413144</v>
      </c>
      <c r="CD27" s="93">
        <f t="shared" si="23"/>
        <v>4.7038111623661116</v>
      </c>
      <c r="CE27" s="93">
        <f t="shared" si="23"/>
        <v>4.6251379283564367</v>
      </c>
      <c r="CF27" s="93">
        <f t="shared" si="23"/>
        <v>4.5652064618116652</v>
      </c>
      <c r="CG27" s="93">
        <f t="shared" si="23"/>
        <v>4.5221740717712038</v>
      </c>
      <c r="CH27" s="93">
        <f t="shared" si="23"/>
        <v>4.4953549446820551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170</v>
      </c>
    </row>
    <row r="30" spans="5:86" s="36" customFormat="1" outlineLevel="1" x14ac:dyDescent="0.2">
      <c r="F30" s="51" t="str">
        <f>GA!F8</f>
        <v>Mains &amp; Services</v>
      </c>
      <c r="J30" s="56">
        <f t="shared" ref="J30:AO30" si="24">J24-J18</f>
        <v>42.065700560218389</v>
      </c>
      <c r="K30" s="56">
        <f t="shared" si="24"/>
        <v>40.128388229532426</v>
      </c>
      <c r="L30" s="56">
        <f t="shared" si="24"/>
        <v>38.059628413357053</v>
      </c>
      <c r="M30" s="56">
        <f t="shared" si="24"/>
        <v>35.725761047286355</v>
      </c>
      <c r="N30" s="56">
        <f t="shared" si="24"/>
        <v>33.277031263224217</v>
      </c>
      <c r="O30" s="56">
        <f t="shared" si="24"/>
        <v>30.574189054832466</v>
      </c>
      <c r="P30" s="56">
        <f t="shared" si="24"/>
        <v>26.9590980594595</v>
      </c>
      <c r="Q30" s="56">
        <f t="shared" si="24"/>
        <v>23.491515482456286</v>
      </c>
      <c r="R30" s="56">
        <f t="shared" si="24"/>
        <v>20.165412948688768</v>
      </c>
      <c r="S30" s="56">
        <f t="shared" si="24"/>
        <v>16.975018382307958</v>
      </c>
      <c r="T30" s="56">
        <f t="shared" si="24"/>
        <v>13.914793444693039</v>
      </c>
      <c r="U30" s="56">
        <f t="shared" si="24"/>
        <v>10.979426291814505</v>
      </c>
      <c r="V30" s="56">
        <f t="shared" si="24"/>
        <v>8.1638228798752408</v>
      </c>
      <c r="W30" s="56">
        <f t="shared" si="24"/>
        <v>5.4630962052462948</v>
      </c>
      <c r="X30" s="56">
        <f t="shared" si="24"/>
        <v>2.872558596081717</v>
      </c>
      <c r="Y30" s="56">
        <f t="shared" si="24"/>
        <v>0.38771238157300303</v>
      </c>
      <c r="Z30" s="56">
        <f t="shared" si="24"/>
        <v>-1.9957618476758512</v>
      </c>
      <c r="AA30" s="56">
        <f t="shared" si="24"/>
        <v>-4.2820017361350438</v>
      </c>
      <c r="AB30" s="56">
        <f t="shared" si="24"/>
        <v>-6.4749688226088509</v>
      </c>
      <c r="AC30" s="56">
        <f t="shared" si="24"/>
        <v>-8.5784676603082772</v>
      </c>
      <c r="AD30" s="56">
        <f t="shared" si="24"/>
        <v>-10.596149606603042</v>
      </c>
      <c r="AE30" s="56">
        <f t="shared" si="24"/>
        <v>-12.531516966182267</v>
      </c>
      <c r="AF30" s="56">
        <f t="shared" si="24"/>
        <v>-14.387929068337542</v>
      </c>
      <c r="AG30" s="56">
        <f t="shared" si="24"/>
        <v>-16.168610513160587</v>
      </c>
      <c r="AH30" s="56">
        <f t="shared" si="24"/>
        <v>-17.876650434331204</v>
      </c>
      <c r="AI30" s="56">
        <f t="shared" si="24"/>
        <v>-19.515012546716186</v>
      </c>
      <c r="AJ30" s="56">
        <f t="shared" si="24"/>
        <v>-21.086539294257989</v>
      </c>
      <c r="AK30" s="56">
        <f t="shared" si="24"/>
        <v>-22.593958055337204</v>
      </c>
      <c r="AL30" s="56">
        <f t="shared" si="24"/>
        <v>-24.039875400486622</v>
      </c>
      <c r="AM30" s="56">
        <f t="shared" si="24"/>
        <v>-25.42679583147909</v>
      </c>
      <c r="AN30" s="56">
        <f t="shared" si="24"/>
        <v>-26.757129414404801</v>
      </c>
      <c r="AO30" s="56">
        <f t="shared" si="24"/>
        <v>-28.033182527124453</v>
      </c>
      <c r="AP30" s="56">
        <f t="shared" ref="AP30:BU30" si="25">AP24-AP18</f>
        <v>-29.257169565195611</v>
      </c>
      <c r="AQ30" s="56">
        <f t="shared" si="25"/>
        <v>-1.8983651510628921</v>
      </c>
      <c r="AR30" s="56">
        <f t="shared" si="25"/>
        <v>-2.0492966189457853</v>
      </c>
      <c r="AS30" s="56">
        <f t="shared" si="25"/>
        <v>-2.1940542035038924</v>
      </c>
      <c r="AT30" s="56">
        <f t="shared" si="25"/>
        <v>-2.3329026790189396</v>
      </c>
      <c r="AU30" s="56">
        <f t="shared" si="25"/>
        <v>-2.4660836085138165</v>
      </c>
      <c r="AV30" s="56">
        <f t="shared" si="25"/>
        <v>-2.5938280956510269</v>
      </c>
      <c r="AW30" s="56">
        <f t="shared" si="25"/>
        <v>-2.7163581827065819</v>
      </c>
      <c r="AX30" s="56">
        <f t="shared" si="25"/>
        <v>-2.8338864880384449</v>
      </c>
      <c r="AY30" s="56">
        <f t="shared" si="25"/>
        <v>-2.9466171982376963</v>
      </c>
      <c r="AZ30" s="56">
        <f t="shared" si="25"/>
        <v>-3.0547459239872019</v>
      </c>
      <c r="BA30" s="56">
        <f t="shared" si="25"/>
        <v>-3.1584608121938995</v>
      </c>
      <c r="BB30" s="56">
        <f t="shared" si="25"/>
        <v>-3.2579417257155665</v>
      </c>
      <c r="BC30" s="56">
        <f t="shared" si="25"/>
        <v>-3.3533614280011843</v>
      </c>
      <c r="BD30" s="56">
        <f t="shared" si="25"/>
        <v>-3.4448856088348876</v>
      </c>
      <c r="BE30" s="56">
        <f t="shared" si="25"/>
        <v>-3.5326734210864768</v>
      </c>
      <c r="BF30" s="56">
        <f t="shared" si="25"/>
        <v>-3.616877158578875</v>
      </c>
      <c r="BG30" s="56">
        <f t="shared" si="25"/>
        <v>-3.6976431435925932</v>
      </c>
      <c r="BH30" s="56">
        <f t="shared" si="25"/>
        <v>-3.7751114823472083</v>
      </c>
      <c r="BI30" s="56">
        <f t="shared" si="25"/>
        <v>-2.8260552907939225</v>
      </c>
      <c r="BJ30" s="56">
        <f t="shared" si="25"/>
        <v>-1.9377884825826381</v>
      </c>
      <c r="BK30" s="56">
        <f t="shared" si="25"/>
        <v>-1.1891275958274168</v>
      </c>
      <c r="BL30" s="56">
        <f t="shared" si="25"/>
        <v>-0.51388533838599315</v>
      </c>
      <c r="BM30" s="56">
        <f t="shared" si="25"/>
        <v>6.3898836491258493E-3</v>
      </c>
      <c r="BN30" s="56">
        <f t="shared" si="25"/>
        <v>6.1249582861506724E-3</v>
      </c>
      <c r="BO30" s="56">
        <f t="shared" si="25"/>
        <v>5.8603568332946665E-3</v>
      </c>
      <c r="BP30" s="56">
        <f t="shared" si="25"/>
        <v>5.6063057198141308E-3</v>
      </c>
      <c r="BQ30" s="56">
        <f t="shared" si="25"/>
        <v>5.3618082992121785E-3</v>
      </c>
      <c r="BR30" s="56">
        <f t="shared" si="25"/>
        <v>5.128110379609474E-3</v>
      </c>
      <c r="BS30" s="56">
        <f t="shared" si="25"/>
        <v>4.9056604519277514E-3</v>
      </c>
      <c r="BT30" s="56">
        <f t="shared" si="25"/>
        <v>4.6939601929238961E-3</v>
      </c>
      <c r="BU30" s="56">
        <f t="shared" si="25"/>
        <v>4.4929846864336653E-3</v>
      </c>
      <c r="BV30" s="56">
        <f t="shared" ref="BV30:CH30" si="26">BV24-BV18</f>
        <v>4.3030578425682364E-3</v>
      </c>
      <c r="BW30" s="56">
        <f t="shared" si="26"/>
        <v>4.125649714909585E-3</v>
      </c>
      <c r="BX30" s="56">
        <f t="shared" si="26"/>
        <v>3.967537499632634E-3</v>
      </c>
      <c r="BY30" s="56">
        <f t="shared" si="26"/>
        <v>3.8292693523125365E-3</v>
      </c>
      <c r="BZ30" s="56">
        <f t="shared" si="26"/>
        <v>3.7046909808298167E-3</v>
      </c>
      <c r="CA30" s="56">
        <f t="shared" si="26"/>
        <v>3.5920582538189194E-3</v>
      </c>
      <c r="CB30" s="56">
        <f t="shared" si="26"/>
        <v>3.4921684884734461E-3</v>
      </c>
      <c r="CC30" s="56">
        <f t="shared" si="26"/>
        <v>3.4052210140975703E-3</v>
      </c>
      <c r="CD30" s="56">
        <f t="shared" si="26"/>
        <v>3.3315646569560542E-3</v>
      </c>
      <c r="CE30" s="56">
        <f t="shared" si="26"/>
        <v>3.2739152787604198E-3</v>
      </c>
      <c r="CF30" s="56">
        <f t="shared" si="26"/>
        <v>3.2310519875498045E-3</v>
      </c>
      <c r="CG30" s="56">
        <f t="shared" si="26"/>
        <v>3.2020279691495901E-3</v>
      </c>
      <c r="CH30" s="56">
        <f t="shared" si="26"/>
        <v>3.1860459063666191E-3</v>
      </c>
    </row>
    <row r="31" spans="5:86" s="36" customFormat="1" outlineLevel="1" x14ac:dyDescent="0.2">
      <c r="F31" s="51" t="str">
        <f>GA!F9</f>
        <v>Meters &amp; SCADA</v>
      </c>
      <c r="J31" s="56">
        <f t="shared" ref="J31:AO31" si="27">J25-J19</f>
        <v>2.3918721871110087</v>
      </c>
      <c r="K31" s="56">
        <f t="shared" si="27"/>
        <v>2.1343993092021005</v>
      </c>
      <c r="L31" s="56">
        <f t="shared" si="27"/>
        <v>1.8465694548446283</v>
      </c>
      <c r="M31" s="56">
        <f t="shared" si="27"/>
        <v>1.4934089764207723</v>
      </c>
      <c r="N31" s="56">
        <f t="shared" si="27"/>
        <v>1.0523375415338041</v>
      </c>
      <c r="O31" s="56">
        <f t="shared" si="27"/>
        <v>0.56469973906605375</v>
      </c>
      <c r="P31" s="56">
        <f t="shared" si="27"/>
        <v>-0.13405726212536706</v>
      </c>
      <c r="Q31" s="56">
        <f t="shared" si="27"/>
        <v>-0.80428783660831371</v>
      </c>
      <c r="R31" s="56">
        <f t="shared" si="27"/>
        <v>-1.447172708414751</v>
      </c>
      <c r="S31" s="56">
        <f t="shared" si="27"/>
        <v>-2.0638274704046644</v>
      </c>
      <c r="T31" s="56">
        <f t="shared" si="27"/>
        <v>-0.10802580925890926</v>
      </c>
      <c r="U31" s="56">
        <f t="shared" si="27"/>
        <v>-0.28540485047731146</v>
      </c>
      <c r="V31" s="56">
        <f t="shared" si="27"/>
        <v>-0.45554958728620853</v>
      </c>
      <c r="W31" s="56">
        <f t="shared" si="27"/>
        <v>-0.6187561262892336</v>
      </c>
      <c r="X31" s="56">
        <f t="shared" si="27"/>
        <v>-0.77530855734611137</v>
      </c>
      <c r="Y31" s="56">
        <f t="shared" si="27"/>
        <v>-0.92548077497685277</v>
      </c>
      <c r="Z31" s="56">
        <f t="shared" si="27"/>
        <v>-0.75893388595494571</v>
      </c>
      <c r="AA31" s="56">
        <f t="shared" si="27"/>
        <v>-0.55425768427554267</v>
      </c>
      <c r="AB31" s="56">
        <f t="shared" si="27"/>
        <v>-0.34614961917899656</v>
      </c>
      <c r="AC31" s="56">
        <f t="shared" si="27"/>
        <v>-0.16662303569707859</v>
      </c>
      <c r="AD31" s="56">
        <f t="shared" si="27"/>
        <v>4.8489664210231709E-3</v>
      </c>
      <c r="AE31" s="56">
        <f t="shared" si="27"/>
        <v>4.5664365834898746E-3</v>
      </c>
      <c r="AF31" s="56">
        <f t="shared" si="27"/>
        <v>4.2637715251609976E-3</v>
      </c>
      <c r="AG31" s="56">
        <f t="shared" si="27"/>
        <v>3.9548220569773918E-3</v>
      </c>
      <c r="AH31" s="56">
        <f t="shared" si="27"/>
        <v>3.6402526099337251E-3</v>
      </c>
      <c r="AI31" s="56">
        <f t="shared" si="27"/>
        <v>3.3219734231506592E-3</v>
      </c>
      <c r="AJ31" s="56">
        <f t="shared" si="27"/>
        <v>3.001617889499375E-3</v>
      </c>
      <c r="AK31" s="56">
        <f t="shared" si="27"/>
        <v>2.6785492626055785E-3</v>
      </c>
      <c r="AL31" s="56">
        <f t="shared" si="27"/>
        <v>2.3693314466539661E-3</v>
      </c>
      <c r="AM31" s="56">
        <f t="shared" si="27"/>
        <v>2.0796951590034141E-3</v>
      </c>
      <c r="AN31" s="56">
        <f t="shared" si="27"/>
        <v>1.8079239529065205E-3</v>
      </c>
      <c r="AO31" s="56">
        <f t="shared" si="27"/>
        <v>1.5641504010848184E-3</v>
      </c>
      <c r="AP31" s="56">
        <f t="shared" ref="AP31:BU31" si="28">AP25-AP19</f>
        <v>1.3495926270354897E-3</v>
      </c>
      <c r="AQ31" s="56">
        <f t="shared" si="28"/>
        <v>1.1570249436525515E-3</v>
      </c>
      <c r="AR31" s="56">
        <f t="shared" si="28"/>
        <v>9.8462016569178523E-4</v>
      </c>
      <c r="AS31" s="56">
        <f t="shared" si="28"/>
        <v>8.472449367378232E-4</v>
      </c>
      <c r="AT31" s="56">
        <f t="shared" si="28"/>
        <v>7.3047556720318152E-4</v>
      </c>
      <c r="AU31" s="56">
        <f t="shared" si="28"/>
        <v>6.3417363396400805E-4</v>
      </c>
      <c r="AV31" s="56">
        <f t="shared" si="28"/>
        <v>5.6146749963581488E-4</v>
      </c>
      <c r="AW31" s="56">
        <f t="shared" si="28"/>
        <v>5.1061303284782866E-4</v>
      </c>
      <c r="AX31" s="56">
        <f t="shared" si="28"/>
        <v>4.8102885647738347E-4</v>
      </c>
      <c r="AY31" s="56">
        <f t="shared" si="28"/>
        <v>4.7149684702718631E-4</v>
      </c>
      <c r="AZ31" s="56">
        <f t="shared" si="28"/>
        <v>4.8212774299671857E-4</v>
      </c>
      <c r="BA31" s="56">
        <f t="shared" si="28"/>
        <v>4.9616384783113254E-4</v>
      </c>
      <c r="BB31" s="56">
        <f t="shared" si="28"/>
        <v>5.0842813667029141E-4</v>
      </c>
      <c r="BC31" s="56">
        <f t="shared" si="28"/>
        <v>5.2229813375448408E-4</v>
      </c>
      <c r="BD31" s="56">
        <f t="shared" si="28"/>
        <v>5.350884304666792E-4</v>
      </c>
      <c r="BE31" s="56">
        <f t="shared" si="28"/>
        <v>5.4632838818335916E-4</v>
      </c>
      <c r="BF31" s="56">
        <f t="shared" si="28"/>
        <v>5.5626716852841263E-4</v>
      </c>
      <c r="BG31" s="56">
        <f t="shared" si="28"/>
        <v>5.6493245612687648E-4</v>
      </c>
      <c r="BH31" s="56">
        <f t="shared" si="28"/>
        <v>5.5826046152129827E-4</v>
      </c>
      <c r="BI31" s="56">
        <f t="shared" si="28"/>
        <v>5.5084098204261078E-4</v>
      </c>
      <c r="BJ31" s="56">
        <f t="shared" si="28"/>
        <v>5.4344918718896018E-4</v>
      </c>
      <c r="BK31" s="56">
        <f t="shared" si="28"/>
        <v>5.360850769600134E-4</v>
      </c>
      <c r="BL31" s="56">
        <f t="shared" si="28"/>
        <v>5.291362361048435E-4</v>
      </c>
      <c r="BM31" s="56">
        <f t="shared" si="28"/>
        <v>5.2213202600004394E-4</v>
      </c>
      <c r="BN31" s="56">
        <f t="shared" si="28"/>
        <v>5.1529392364468851E-4</v>
      </c>
      <c r="BO31" s="56">
        <f t="shared" si="28"/>
        <v>5.0834508278962964E-4</v>
      </c>
      <c r="BP31" s="56">
        <f t="shared" si="28"/>
        <v>5.0194993443275493E-4</v>
      </c>
      <c r="BQ31" s="56">
        <f t="shared" si="28"/>
        <v>4.9555478607665737E-4</v>
      </c>
      <c r="BR31" s="56">
        <f t="shared" si="28"/>
        <v>4.8938111471941159E-4</v>
      </c>
      <c r="BS31" s="56">
        <f t="shared" si="28"/>
        <v>4.8337355111172098E-4</v>
      </c>
      <c r="BT31" s="56">
        <f t="shared" si="28"/>
        <v>4.7789199537728866E-4</v>
      </c>
      <c r="BU31" s="56">
        <f t="shared" si="28"/>
        <v>4.7249349351796699E-4</v>
      </c>
      <c r="BV31" s="56">
        <f t="shared" ref="BV31:CH31" si="29">BV25-BV19</f>
        <v>4.6734415328275603E-4</v>
      </c>
      <c r="BW31" s="56">
        <f t="shared" si="29"/>
        <v>4.622224976723599E-4</v>
      </c>
      <c r="BX31" s="56">
        <f t="shared" si="29"/>
        <v>4.5757148068603648E-4</v>
      </c>
      <c r="BY31" s="56">
        <f t="shared" si="29"/>
        <v>4.5278204057452864E-4</v>
      </c>
      <c r="BZ31" s="56">
        <f t="shared" si="29"/>
        <v>4.4802028508816871E-4</v>
      </c>
      <c r="CA31" s="56">
        <f t="shared" si="29"/>
        <v>4.4292631410292049E-4</v>
      </c>
      <c r="CB31" s="56">
        <f t="shared" si="29"/>
        <v>4.3808150474178298E-4</v>
      </c>
      <c r="CC31" s="56">
        <f t="shared" si="29"/>
        <v>4.3309827225601616E-4</v>
      </c>
      <c r="CD31" s="56">
        <f t="shared" si="29"/>
        <v>4.280873551454345E-4</v>
      </c>
      <c r="CE31" s="56">
        <f t="shared" si="29"/>
        <v>4.2285496103533493E-4</v>
      </c>
      <c r="CF31" s="56">
        <f t="shared" si="29"/>
        <v>4.1781635929982741E-4</v>
      </c>
      <c r="CG31" s="56">
        <f t="shared" si="29"/>
        <v>4.1244554206532058E-4</v>
      </c>
      <c r="CH31" s="56">
        <f t="shared" si="29"/>
        <v>4.0699167095581412E-4</v>
      </c>
    </row>
    <row r="32" spans="5:86" s="36" customFormat="1" outlineLevel="1" x14ac:dyDescent="0.2">
      <c r="F32" s="51" t="str">
        <f>GA!F10</f>
        <v>IT &amp; Other</v>
      </c>
      <c r="J32" s="56">
        <f t="shared" ref="J32:AO32" si="30">J26-J20</f>
        <v>2.1590025769380183E-3</v>
      </c>
      <c r="K32" s="56">
        <f t="shared" si="30"/>
        <v>4.9907094417012132E-3</v>
      </c>
      <c r="L32" s="56">
        <f t="shared" si="30"/>
        <v>8.206376559282802E-3</v>
      </c>
      <c r="M32" s="56">
        <f t="shared" si="30"/>
        <v>1.1678017178724076E-2</v>
      </c>
      <c r="N32" s="56">
        <f t="shared" si="30"/>
        <v>1.1390820834405346E-2</v>
      </c>
      <c r="O32" s="56">
        <f t="shared" si="30"/>
        <v>1.2830671782460001E-2</v>
      </c>
      <c r="P32" s="56">
        <f t="shared" si="30"/>
        <v>1.2601108497108271E-2</v>
      </c>
      <c r="Q32" s="56">
        <f t="shared" si="30"/>
        <v>1.1987584958932374E-2</v>
      </c>
      <c r="R32" s="56">
        <f t="shared" si="30"/>
        <v>1.0987980739907144E-2</v>
      </c>
      <c r="S32" s="56">
        <f t="shared" si="30"/>
        <v>1.1458103728710256E-2</v>
      </c>
      <c r="T32" s="56">
        <f t="shared" si="30"/>
        <v>1.2230074822968007E-2</v>
      </c>
      <c r="U32" s="56">
        <f t="shared" si="30"/>
        <v>1.1709646107091132E-2</v>
      </c>
      <c r="V32" s="56">
        <f t="shared" si="30"/>
        <v>1.1059110212251255E-2</v>
      </c>
      <c r="W32" s="56">
        <f t="shared" si="30"/>
        <v>1.0408574317413155E-2</v>
      </c>
      <c r="X32" s="56">
        <f t="shared" si="30"/>
        <v>9.7580384225750549E-3</v>
      </c>
      <c r="Y32" s="56">
        <f t="shared" si="30"/>
        <v>9.1075025277334021E-3</v>
      </c>
      <c r="Z32" s="56">
        <f t="shared" si="30"/>
        <v>8.4569666328953019E-3</v>
      </c>
      <c r="AA32" s="56">
        <f t="shared" si="30"/>
        <v>7.8064307380554254E-3</v>
      </c>
      <c r="AB32" s="56">
        <f t="shared" si="30"/>
        <v>7.1558948432173253E-3</v>
      </c>
      <c r="AC32" s="56">
        <f t="shared" si="30"/>
        <v>6.5053589483756724E-3</v>
      </c>
      <c r="AD32" s="56">
        <f t="shared" si="30"/>
        <v>5.8548230535393486E-3</v>
      </c>
      <c r="AE32" s="56">
        <f t="shared" si="30"/>
        <v>5.2042871586985839E-3</v>
      </c>
      <c r="AF32" s="56">
        <f t="shared" si="30"/>
        <v>4.5537512638587074E-3</v>
      </c>
      <c r="AG32" s="56">
        <f t="shared" si="30"/>
        <v>3.9032153690197191E-3</v>
      </c>
      <c r="AH32" s="56">
        <f t="shared" si="30"/>
        <v>3.2526794741807308E-3</v>
      </c>
      <c r="AI32" s="56">
        <f t="shared" si="30"/>
        <v>2.6021435793412984E-3</v>
      </c>
      <c r="AJ32" s="56">
        <f t="shared" si="30"/>
        <v>1.9516076845014219E-3</v>
      </c>
      <c r="AK32" s="56">
        <f t="shared" si="30"/>
        <v>1.3010717896624335E-3</v>
      </c>
      <c r="AL32" s="56">
        <f t="shared" si="30"/>
        <v>7.8064307379421827E-4</v>
      </c>
      <c r="AM32" s="56">
        <f t="shared" si="30"/>
        <v>3.9032153689549931E-4</v>
      </c>
      <c r="AN32" s="56">
        <f t="shared" si="30"/>
        <v>1.3010717896463908E-4</v>
      </c>
      <c r="AO32" s="56">
        <f t="shared" si="30"/>
        <v>0</v>
      </c>
      <c r="AP32" s="56">
        <f t="shared" ref="AP32:BU32" si="31">AP26-AP20</f>
        <v>0</v>
      </c>
      <c r="AQ32" s="56">
        <f t="shared" si="31"/>
        <v>0</v>
      </c>
      <c r="AR32" s="56">
        <f t="shared" si="31"/>
        <v>0</v>
      </c>
      <c r="AS32" s="56">
        <f t="shared" si="31"/>
        <v>0</v>
      </c>
      <c r="AT32" s="56">
        <f t="shared" si="31"/>
        <v>0</v>
      </c>
      <c r="AU32" s="56">
        <f t="shared" si="31"/>
        <v>0</v>
      </c>
      <c r="AV32" s="56">
        <f t="shared" si="31"/>
        <v>0</v>
      </c>
      <c r="AW32" s="56">
        <f t="shared" si="31"/>
        <v>0</v>
      </c>
      <c r="AX32" s="56">
        <f t="shared" si="31"/>
        <v>0</v>
      </c>
      <c r="AY32" s="56">
        <f t="shared" si="31"/>
        <v>0</v>
      </c>
      <c r="AZ32" s="56">
        <f t="shared" si="31"/>
        <v>0</v>
      </c>
      <c r="BA32" s="56">
        <f t="shared" si="31"/>
        <v>0</v>
      </c>
      <c r="BB32" s="56">
        <f t="shared" si="31"/>
        <v>0</v>
      </c>
      <c r="BC32" s="56">
        <f t="shared" si="31"/>
        <v>0</v>
      </c>
      <c r="BD32" s="56">
        <f t="shared" si="31"/>
        <v>0</v>
      </c>
      <c r="BE32" s="56">
        <f t="shared" si="31"/>
        <v>0</v>
      </c>
      <c r="BF32" s="56">
        <f t="shared" si="31"/>
        <v>0</v>
      </c>
      <c r="BG32" s="56">
        <f t="shared" si="31"/>
        <v>0</v>
      </c>
      <c r="BH32" s="56">
        <f t="shared" si="31"/>
        <v>0</v>
      </c>
      <c r="BI32" s="56">
        <f t="shared" si="31"/>
        <v>0</v>
      </c>
      <c r="BJ32" s="56">
        <f t="shared" si="31"/>
        <v>0</v>
      </c>
      <c r="BK32" s="56">
        <f t="shared" si="31"/>
        <v>0</v>
      </c>
      <c r="BL32" s="56">
        <f t="shared" si="31"/>
        <v>0</v>
      </c>
      <c r="BM32" s="56">
        <f t="shared" si="31"/>
        <v>0</v>
      </c>
      <c r="BN32" s="56">
        <f t="shared" si="31"/>
        <v>0</v>
      </c>
      <c r="BO32" s="56">
        <f t="shared" si="31"/>
        <v>0</v>
      </c>
      <c r="BP32" s="56">
        <f t="shared" si="31"/>
        <v>0</v>
      </c>
      <c r="BQ32" s="56">
        <f t="shared" si="31"/>
        <v>0</v>
      </c>
      <c r="BR32" s="56">
        <f t="shared" si="31"/>
        <v>0</v>
      </c>
      <c r="BS32" s="56">
        <f t="shared" si="31"/>
        <v>0</v>
      </c>
      <c r="BT32" s="56">
        <f t="shared" si="31"/>
        <v>0</v>
      </c>
      <c r="BU32" s="56">
        <f t="shared" si="31"/>
        <v>0</v>
      </c>
      <c r="BV32" s="56">
        <f t="shared" ref="BV32:CH32" si="32">BV26-BV20</f>
        <v>0</v>
      </c>
      <c r="BW32" s="56">
        <f t="shared" si="32"/>
        <v>0</v>
      </c>
      <c r="BX32" s="56">
        <f t="shared" si="32"/>
        <v>0</v>
      </c>
      <c r="BY32" s="56">
        <f t="shared" si="32"/>
        <v>0</v>
      </c>
      <c r="BZ32" s="56">
        <f t="shared" si="32"/>
        <v>0</v>
      </c>
      <c r="CA32" s="56">
        <f t="shared" si="32"/>
        <v>0</v>
      </c>
      <c r="CB32" s="56">
        <f t="shared" si="32"/>
        <v>0</v>
      </c>
      <c r="CC32" s="56">
        <f t="shared" si="32"/>
        <v>0</v>
      </c>
      <c r="CD32" s="56">
        <f t="shared" si="32"/>
        <v>0</v>
      </c>
      <c r="CE32" s="56">
        <f t="shared" si="32"/>
        <v>0</v>
      </c>
      <c r="CF32" s="56">
        <f t="shared" si="32"/>
        <v>0</v>
      </c>
      <c r="CG32" s="56">
        <f t="shared" si="32"/>
        <v>0</v>
      </c>
      <c r="CH32" s="56">
        <f t="shared" si="32"/>
        <v>0</v>
      </c>
    </row>
    <row r="33" spans="3:86" s="36" customFormat="1" outlineLevel="1" x14ac:dyDescent="0.2">
      <c r="F33" s="207" t="s">
        <v>94</v>
      </c>
      <c r="G33" s="207"/>
      <c r="H33" s="207"/>
      <c r="I33" s="207"/>
      <c r="J33" s="93">
        <f t="shared" ref="J33:AO33" si="33">SUM(J30:J32)</f>
        <v>44.459731749906332</v>
      </c>
      <c r="K33" s="93">
        <f t="shared" si="33"/>
        <v>42.267778248176228</v>
      </c>
      <c r="L33" s="93">
        <f t="shared" si="33"/>
        <v>39.914404244760959</v>
      </c>
      <c r="M33" s="93">
        <f t="shared" si="33"/>
        <v>37.230848040885853</v>
      </c>
      <c r="N33" s="93">
        <f t="shared" si="33"/>
        <v>34.340759625592426</v>
      </c>
      <c r="O33" s="93">
        <f t="shared" si="33"/>
        <v>31.15171946568098</v>
      </c>
      <c r="P33" s="93">
        <f t="shared" si="33"/>
        <v>26.837641905831241</v>
      </c>
      <c r="Q33" s="93">
        <f t="shared" si="33"/>
        <v>22.699215230806907</v>
      </c>
      <c r="R33" s="93">
        <f t="shared" si="33"/>
        <v>18.729228221013926</v>
      </c>
      <c r="S33" s="93">
        <f t="shared" si="33"/>
        <v>14.922649015632004</v>
      </c>
      <c r="T33" s="93">
        <f t="shared" si="33"/>
        <v>13.818997710257099</v>
      </c>
      <c r="U33" s="93">
        <f t="shared" si="33"/>
        <v>10.705731087444285</v>
      </c>
      <c r="V33" s="93">
        <f t="shared" si="33"/>
        <v>7.7193324028012835</v>
      </c>
      <c r="W33" s="93">
        <f t="shared" si="33"/>
        <v>4.8547486532744744</v>
      </c>
      <c r="X33" s="93">
        <f t="shared" si="33"/>
        <v>2.1070080771581807</v>
      </c>
      <c r="Y33" s="93">
        <f t="shared" si="33"/>
        <v>-0.52866089087611634</v>
      </c>
      <c r="Z33" s="93">
        <f t="shared" si="33"/>
        <v>-2.7462387669979016</v>
      </c>
      <c r="AA33" s="93">
        <f t="shared" si="33"/>
        <v>-4.828452989672531</v>
      </c>
      <c r="AB33" s="93">
        <f t="shared" si="33"/>
        <v>-6.8139625469446301</v>
      </c>
      <c r="AC33" s="93">
        <f t="shared" si="33"/>
        <v>-8.7385853370569802</v>
      </c>
      <c r="AD33" s="93">
        <f t="shared" si="33"/>
        <v>-10.58544581712848</v>
      </c>
      <c r="AE33" s="93">
        <f t="shared" si="33"/>
        <v>-12.521746242440077</v>
      </c>
      <c r="AF33" s="93">
        <f t="shared" si="33"/>
        <v>-14.379111545548522</v>
      </c>
      <c r="AG33" s="93">
        <f t="shared" si="33"/>
        <v>-16.16075247573459</v>
      </c>
      <c r="AH33" s="93">
        <f t="shared" si="33"/>
        <v>-17.86975750224709</v>
      </c>
      <c r="AI33" s="93">
        <f t="shared" si="33"/>
        <v>-19.509088429713692</v>
      </c>
      <c r="AJ33" s="93">
        <f t="shared" si="33"/>
        <v>-21.08158606868399</v>
      </c>
      <c r="AK33" s="93">
        <f t="shared" si="33"/>
        <v>-22.589978434284937</v>
      </c>
      <c r="AL33" s="93">
        <f t="shared" si="33"/>
        <v>-24.036725425966171</v>
      </c>
      <c r="AM33" s="93">
        <f t="shared" si="33"/>
        <v>-25.424325814783192</v>
      </c>
      <c r="AN33" s="93">
        <f t="shared" si="33"/>
        <v>-26.75519138327293</v>
      </c>
      <c r="AO33" s="93">
        <f t="shared" si="33"/>
        <v>-28.031618376723369</v>
      </c>
      <c r="AP33" s="93">
        <f t="shared" ref="AP33:BU33" si="34">SUM(AP30:AP32)</f>
        <v>-29.255819972568574</v>
      </c>
      <c r="AQ33" s="93">
        <f t="shared" si="34"/>
        <v>-1.8972081261192395</v>
      </c>
      <c r="AR33" s="93">
        <f t="shared" si="34"/>
        <v>-2.0483119987800933</v>
      </c>
      <c r="AS33" s="93">
        <f t="shared" si="34"/>
        <v>-2.1932069585671545</v>
      </c>
      <c r="AT33" s="93">
        <f t="shared" si="34"/>
        <v>-2.3321722034517363</v>
      </c>
      <c r="AU33" s="93">
        <f t="shared" si="34"/>
        <v>-2.4654494348798526</v>
      </c>
      <c r="AV33" s="93">
        <f t="shared" si="34"/>
        <v>-2.5932666281513912</v>
      </c>
      <c r="AW33" s="93">
        <f t="shared" si="34"/>
        <v>-2.7158475696737341</v>
      </c>
      <c r="AX33" s="93">
        <f t="shared" si="34"/>
        <v>-2.8334054591819675</v>
      </c>
      <c r="AY33" s="93">
        <f t="shared" si="34"/>
        <v>-2.9461457013906691</v>
      </c>
      <c r="AZ33" s="93">
        <f t="shared" si="34"/>
        <v>-3.0542637962442054</v>
      </c>
      <c r="BA33" s="93">
        <f t="shared" si="34"/>
        <v>-3.1579646483460682</v>
      </c>
      <c r="BB33" s="93">
        <f t="shared" si="34"/>
        <v>-3.2574332975788964</v>
      </c>
      <c r="BC33" s="93">
        <f t="shared" si="34"/>
        <v>-3.35283912986743</v>
      </c>
      <c r="BD33" s="93">
        <f t="shared" si="34"/>
        <v>-3.4443505204044209</v>
      </c>
      <c r="BE33" s="93">
        <f t="shared" si="34"/>
        <v>-3.5321270926982935</v>
      </c>
      <c r="BF33" s="93">
        <f t="shared" si="34"/>
        <v>-3.6163208914103464</v>
      </c>
      <c r="BG33" s="93">
        <f t="shared" si="34"/>
        <v>-3.6970782111364664</v>
      </c>
      <c r="BH33" s="93">
        <f t="shared" si="34"/>
        <v>-3.7745532218856868</v>
      </c>
      <c r="BI33" s="93">
        <f t="shared" si="34"/>
        <v>-2.8255044498118798</v>
      </c>
      <c r="BJ33" s="93">
        <f t="shared" si="34"/>
        <v>-1.9372450333954492</v>
      </c>
      <c r="BK33" s="93">
        <f t="shared" si="34"/>
        <v>-1.1885915107504568</v>
      </c>
      <c r="BL33" s="93">
        <f t="shared" si="34"/>
        <v>-0.51335620214988831</v>
      </c>
      <c r="BM33" s="93">
        <f t="shared" si="34"/>
        <v>6.9120156751258932E-3</v>
      </c>
      <c r="BN33" s="93">
        <f t="shared" si="34"/>
        <v>6.6402522097953609E-3</v>
      </c>
      <c r="BO33" s="93">
        <f t="shared" si="34"/>
        <v>6.3687019160842961E-3</v>
      </c>
      <c r="BP33" s="93">
        <f t="shared" si="34"/>
        <v>6.1082556542468858E-3</v>
      </c>
      <c r="BQ33" s="93">
        <f t="shared" si="34"/>
        <v>5.8573630852888359E-3</v>
      </c>
      <c r="BR33" s="93">
        <f t="shared" si="34"/>
        <v>5.6174914943288856E-3</v>
      </c>
      <c r="BS33" s="93">
        <f t="shared" si="34"/>
        <v>5.3890340030394723E-3</v>
      </c>
      <c r="BT33" s="93">
        <f t="shared" si="34"/>
        <v>5.1718521883011848E-3</v>
      </c>
      <c r="BU33" s="93">
        <f t="shared" si="34"/>
        <v>4.9654781799516323E-3</v>
      </c>
      <c r="BV33" s="93">
        <f t="shared" ref="BV33:CH33" si="35">SUM(BV30:BV32)</f>
        <v>4.7704019958509924E-3</v>
      </c>
      <c r="BW33" s="93">
        <f t="shared" si="35"/>
        <v>4.5878722125819449E-3</v>
      </c>
      <c r="BX33" s="93">
        <f t="shared" si="35"/>
        <v>4.4251089803186705E-3</v>
      </c>
      <c r="BY33" s="93">
        <f t="shared" si="35"/>
        <v>4.2820513928870652E-3</v>
      </c>
      <c r="BZ33" s="93">
        <f t="shared" si="35"/>
        <v>4.1527112659179855E-3</v>
      </c>
      <c r="CA33" s="93">
        <f t="shared" si="35"/>
        <v>4.0349845679218399E-3</v>
      </c>
      <c r="CB33" s="93">
        <f t="shared" si="35"/>
        <v>3.9302499932152291E-3</v>
      </c>
      <c r="CC33" s="93">
        <f t="shared" si="35"/>
        <v>3.8383192863535864E-3</v>
      </c>
      <c r="CD33" s="93">
        <f t="shared" si="35"/>
        <v>3.7596520121014887E-3</v>
      </c>
      <c r="CE33" s="93">
        <f t="shared" si="35"/>
        <v>3.6967702397957547E-3</v>
      </c>
      <c r="CF33" s="93">
        <f t="shared" si="35"/>
        <v>3.6488683468496319E-3</v>
      </c>
      <c r="CG33" s="93">
        <f t="shared" si="35"/>
        <v>3.6144735112149107E-3</v>
      </c>
      <c r="CH33" s="93">
        <f t="shared" si="35"/>
        <v>3.5930375773224332E-3</v>
      </c>
    </row>
    <row r="34" spans="3:86" s="36" customFormat="1" outlineLevel="1" x14ac:dyDescent="0.2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</row>
    <row r="35" spans="3:86" s="36" customFormat="1" outlineLevel="1" x14ac:dyDescent="0.2"/>
    <row r="36" spans="3:86" s="36" customFormat="1" outlineLevel="1" x14ac:dyDescent="0.2">
      <c r="D36" s="43" t="s">
        <v>135</v>
      </c>
    </row>
    <row r="37" spans="3:86" s="36" customFormat="1" ht="5.85" customHeight="1" outlineLevel="1" x14ac:dyDescent="0.2"/>
    <row r="38" spans="3:86" s="36" customFormat="1" outlineLevel="1" x14ac:dyDescent="0.2">
      <c r="E38" s="43" t="str">
        <f>E17</f>
        <v>Base Case</v>
      </c>
    </row>
    <row r="39" spans="3:86" s="36" customFormat="1" outlineLevel="1" x14ac:dyDescent="0.2">
      <c r="F39" s="51" t="str">
        <f>GA!F8</f>
        <v>Mains &amp; Services</v>
      </c>
      <c r="J39" s="56">
        <f>RAB!J16</f>
        <v>1730.3566237966645</v>
      </c>
      <c r="K39" s="56">
        <f>RAB!K16</f>
        <v>1750.0215745907049</v>
      </c>
      <c r="L39" s="56">
        <f>RAB!L16</f>
        <v>1762.5445253847454</v>
      </c>
      <c r="M39" s="56">
        <f>RAB!M16</f>
        <v>1762.6394761787858</v>
      </c>
      <c r="N39" s="56">
        <f>RAB!N16</f>
        <v>1755.4284269728262</v>
      </c>
      <c r="O39" s="56">
        <f>RAB!O16</f>
        <v>1735.4353777668666</v>
      </c>
      <c r="P39" s="56">
        <f>RAB!P16</f>
        <v>1697.9688122447944</v>
      </c>
      <c r="Q39" s="56">
        <f>RAB!Q16</f>
        <v>1660.0456318296685</v>
      </c>
      <c r="R39" s="56">
        <f>RAB!R16</f>
        <v>1621.0415386245227</v>
      </c>
      <c r="S39" s="56">
        <f>RAB!S16</f>
        <v>1581.016662598505</v>
      </c>
      <c r="T39" s="56">
        <f>RAB!T16</f>
        <v>1539.9180649301884</v>
      </c>
      <c r="U39" s="56">
        <f>RAB!U16</f>
        <v>1497.7299357233151</v>
      </c>
      <c r="V39" s="56">
        <f>RAB!V16</f>
        <v>1454.5055834414864</v>
      </c>
      <c r="W39" s="56">
        <f>RAB!W16</f>
        <v>1410.2461429328175</v>
      </c>
      <c r="X39" s="56">
        <f>RAB!X16</f>
        <v>1364.9498833901253</v>
      </c>
      <c r="Y39" s="56">
        <f>RAB!Y16</f>
        <v>1318.5375144226084</v>
      </c>
      <c r="Z39" s="56">
        <f>RAB!Z16</f>
        <v>1270.6076709026745</v>
      </c>
      <c r="AA39" s="56">
        <f>RAB!AA16</f>
        <v>1221.1302146575742</v>
      </c>
      <c r="AB39" s="56">
        <f>RAB!AB16</f>
        <v>1170.5339795886998</v>
      </c>
      <c r="AC39" s="56">
        <f>RAB!AC16</f>
        <v>1118.9329201473245</v>
      </c>
      <c r="AD39" s="56">
        <f>RAB!AD16</f>
        <v>1066.3082361881841</v>
      </c>
      <c r="AE39" s="56">
        <f>RAB!AE16</f>
        <v>1012.6480425168426</v>
      </c>
      <c r="AF39" s="56">
        <f>RAB!AF16</f>
        <v>957.94724429598386</v>
      </c>
      <c r="AG39" s="56">
        <f>RAB!AG16</f>
        <v>902.05634257999748</v>
      </c>
      <c r="AH39" s="56">
        <f>RAB!AH16</f>
        <v>845.0799161435832</v>
      </c>
      <c r="AI39" s="56">
        <f>RAB!AI16</f>
        <v>787.07881136971412</v>
      </c>
      <c r="AJ39" s="56">
        <f>RAB!AJ16</f>
        <v>728.1332801114811</v>
      </c>
      <c r="AK39" s="56">
        <f>RAB!AK16</f>
        <v>668.26314627329293</v>
      </c>
      <c r="AL39" s="56">
        <f>RAB!AL16</f>
        <v>608.08378165825991</v>
      </c>
      <c r="AM39" s="56">
        <f>RAB!AM16</f>
        <v>547.90667053794016</v>
      </c>
      <c r="AN39" s="56">
        <f>RAB!AN16</f>
        <v>487.54034353060695</v>
      </c>
      <c r="AO39" s="56">
        <f>RAB!AO16</f>
        <v>427.13976406136049</v>
      </c>
      <c r="AP39" s="56">
        <f>RAB!AP16</f>
        <v>366.71823250859637</v>
      </c>
      <c r="AQ39" s="56">
        <f>RAB!AQ16</f>
        <v>306.27163727993002</v>
      </c>
      <c r="AR39" s="56">
        <f>RAB!AR16</f>
        <v>298.22786344307508</v>
      </c>
      <c r="AS39" s="56">
        <f>RAB!AS16</f>
        <v>290.95312393222883</v>
      </c>
      <c r="AT39" s="56">
        <f>RAB!AT16</f>
        <v>283.59111733645017</v>
      </c>
      <c r="AU39" s="56">
        <f>RAB!AU16</f>
        <v>276.1121903530867</v>
      </c>
      <c r="AV39" s="56">
        <f>RAB!AV16</f>
        <v>268.5262170335468</v>
      </c>
      <c r="AW39" s="56">
        <f>RAB!AW16</f>
        <v>260.81952321830903</v>
      </c>
      <c r="AX39" s="56">
        <f>RAB!AX16</f>
        <v>253.00207640406333</v>
      </c>
      <c r="AY39" s="56">
        <f>RAB!AY16</f>
        <v>245.06808298335864</v>
      </c>
      <c r="AZ39" s="56">
        <f>RAB!AZ16</f>
        <v>237.02744815603057</v>
      </c>
      <c r="BA39" s="56">
        <f>RAB!BA16</f>
        <v>228.85718438283814</v>
      </c>
      <c r="BB39" s="56">
        <f>RAB!BB16</f>
        <v>220.57370688489243</v>
      </c>
      <c r="BC39" s="56">
        <f>RAB!BC16</f>
        <v>212.17754518545507</v>
      </c>
      <c r="BD39" s="56">
        <f>RAB!BD16</f>
        <v>203.67078622914556</v>
      </c>
      <c r="BE39" s="56">
        <f>RAB!BE16</f>
        <v>195.04146901993602</v>
      </c>
      <c r="BF39" s="56">
        <f>RAB!BF16</f>
        <v>186.30124306958271</v>
      </c>
      <c r="BG39" s="56">
        <f>RAB!BG16</f>
        <v>177.44596563727396</v>
      </c>
      <c r="BH39" s="56">
        <f>RAB!BH16</f>
        <v>168.48716164105738</v>
      </c>
      <c r="BI39" s="56">
        <f>RAB!BI16</f>
        <v>159.40654695419255</v>
      </c>
      <c r="BJ39" s="56">
        <f>RAB!BJ16</f>
        <v>151.66091707957844</v>
      </c>
      <c r="BK39" s="56">
        <f>RAB!BK16</f>
        <v>145.14611492019631</v>
      </c>
      <c r="BL39" s="56">
        <f>RAB!BL16</f>
        <v>139.64823906710669</v>
      </c>
      <c r="BM39" s="56">
        <f>RAB!BM16</f>
        <v>135.02631362750961</v>
      </c>
      <c r="BN39" s="56">
        <f>RAB!BN16</f>
        <v>131.05106666167077</v>
      </c>
      <c r="BO39" s="56">
        <f>RAB!BO16</f>
        <v>127.38209193896262</v>
      </c>
      <c r="BP39" s="56">
        <f>RAB!BP16</f>
        <v>124.03300132205226</v>
      </c>
      <c r="BQ39" s="56">
        <f>RAB!BQ16</f>
        <v>120.97503130793726</v>
      </c>
      <c r="BR39" s="56">
        <f>RAB!BR16</f>
        <v>118.20869791514167</v>
      </c>
      <c r="BS39" s="56">
        <f>RAB!BS16</f>
        <v>115.71894294861166</v>
      </c>
      <c r="BT39" s="56">
        <f>RAB!BT16</f>
        <v>113.4994920697513</v>
      </c>
      <c r="BU39" s="56">
        <f>RAB!BU16</f>
        <v>111.52289000949871</v>
      </c>
      <c r="BV39" s="56">
        <f>RAB!BV16</f>
        <v>109.78040170351268</v>
      </c>
      <c r="BW39" s="56">
        <f>RAB!BW16</f>
        <v>108.25665747246778</v>
      </c>
      <c r="BX39" s="56">
        <f>RAB!BX16</f>
        <v>106.94223698662537</v>
      </c>
      <c r="BY39" s="56">
        <f>RAB!BY16</f>
        <v>105.79277138097797</v>
      </c>
      <c r="BZ39" s="56">
        <f>RAB!BZ16</f>
        <v>104.80214205906543</v>
      </c>
      <c r="CA39" s="56">
        <f>RAB!CA16</f>
        <v>103.94077565877927</v>
      </c>
      <c r="CB39" s="56">
        <f>RAB!CB16</f>
        <v>103.20931279235218</v>
      </c>
      <c r="CC39" s="56">
        <f>RAB!CC16</f>
        <v>102.57624889519202</v>
      </c>
      <c r="CD39" s="56">
        <f>RAB!CD16</f>
        <v>102.02540442886732</v>
      </c>
      <c r="CE39" s="56">
        <f>RAB!CE16</f>
        <v>101.54327861968203</v>
      </c>
      <c r="CF39" s="56">
        <f>RAB!CF16</f>
        <v>101.11764777945345</v>
      </c>
      <c r="CG39" s="56">
        <f>RAB!CG16</f>
        <v>100.7128957512049</v>
      </c>
      <c r="CH39" s="56">
        <f>RAB!CH16</f>
        <v>100.32418102398961</v>
      </c>
    </row>
    <row r="40" spans="3:86" s="36" customFormat="1" outlineLevel="1" x14ac:dyDescent="0.2">
      <c r="F40" s="51" t="str">
        <f>GA!F9</f>
        <v>Meters &amp; SCADA</v>
      </c>
      <c r="J40" s="56">
        <f>RAB!J31</f>
        <v>121.05810138498173</v>
      </c>
      <c r="K40" s="56">
        <f>RAB!K31</f>
        <v>124.75229124648355</v>
      </c>
      <c r="L40" s="56">
        <f>RAB!L31</f>
        <v>127.49314777465204</v>
      </c>
      <c r="M40" s="56">
        <f>RAB!M31</f>
        <v>127.57400430282055</v>
      </c>
      <c r="N40" s="56">
        <f>RAB!N31</f>
        <v>123.70152749765573</v>
      </c>
      <c r="O40" s="56">
        <f>RAB!O31</f>
        <v>117.47571735915756</v>
      </c>
      <c r="P40" s="56">
        <f>RAB!P31</f>
        <v>109.15037820102461</v>
      </c>
      <c r="Q40" s="56">
        <f>RAB!Q31</f>
        <v>100.26017479329755</v>
      </c>
      <c r="R40" s="56">
        <f>RAB!R31</f>
        <v>90.49083318980216</v>
      </c>
      <c r="S40" s="56">
        <f>RAB!S31</f>
        <v>79.879949783505793</v>
      </c>
      <c r="T40" s="56">
        <f>RAB!T31</f>
        <v>68.426704573883555</v>
      </c>
      <c r="U40" s="56">
        <f>RAB!U31</f>
        <v>68.249481522585768</v>
      </c>
      <c r="V40" s="56">
        <f>RAB!V31</f>
        <v>67.278544072087314</v>
      </c>
      <c r="W40" s="56">
        <f>RAB!W31</f>
        <v>65.531968934337868</v>
      </c>
      <c r="X40" s="56">
        <f>RAB!X31</f>
        <v>63.027071415289974</v>
      </c>
      <c r="Y40" s="56">
        <f>RAB!Y31</f>
        <v>59.755555891901352</v>
      </c>
      <c r="Z40" s="56">
        <f>RAB!Z31</f>
        <v>55.603222088799882</v>
      </c>
      <c r="AA40" s="56">
        <f>RAB!AA31</f>
        <v>51.639438098821699</v>
      </c>
      <c r="AB40" s="56">
        <f>RAB!AB31</f>
        <v>48.040743968922591</v>
      </c>
      <c r="AC40" s="56">
        <f>RAB!AC31</f>
        <v>44.759111918415165</v>
      </c>
      <c r="AD40" s="56">
        <f>RAB!AD31</f>
        <v>41.607427254723135</v>
      </c>
      <c r="AE40" s="56">
        <f>RAB!AE31</f>
        <v>38.494746586411054</v>
      </c>
      <c r="AF40" s="56">
        <f>RAB!AF31</f>
        <v>35.342635228865795</v>
      </c>
      <c r="AG40" s="56">
        <f>RAB!AG31</f>
        <v>32.120716785127954</v>
      </c>
      <c r="AH40" s="56">
        <f>RAB!AH31</f>
        <v>28.864881165153754</v>
      </c>
      <c r="AI40" s="56">
        <f>RAB!AI31</f>
        <v>25.596170861955148</v>
      </c>
      <c r="AJ40" s="56">
        <f>RAB!AJ31</f>
        <v>22.339989148345889</v>
      </c>
      <c r="AK40" s="56">
        <f>RAB!AK31</f>
        <v>19.099970007494157</v>
      </c>
      <c r="AL40" s="56">
        <f>RAB!AL31</f>
        <v>16.185957387045338</v>
      </c>
      <c r="AM40" s="56">
        <f>RAB!AM31</f>
        <v>13.682906650208565</v>
      </c>
      <c r="AN40" s="56">
        <f>RAB!AN31</f>
        <v>11.503003217568592</v>
      </c>
      <c r="AO40" s="56">
        <f>RAB!AO31</f>
        <v>9.6747891898189806</v>
      </c>
      <c r="AP40" s="56">
        <f>RAB!AP31</f>
        <v>8.1679361403287611</v>
      </c>
      <c r="AQ40" s="56">
        <f>RAB!AQ31</f>
        <v>6.9448822854941046</v>
      </c>
      <c r="AR40" s="56">
        <f>RAB!AR31</f>
        <v>5.9760606046811819</v>
      </c>
      <c r="AS40" s="56">
        <f>RAB!AS31</f>
        <v>5.50362219014559</v>
      </c>
      <c r="AT40" s="56">
        <f>RAB!AT31</f>
        <v>5.2039588689023919</v>
      </c>
      <c r="AU40" s="56">
        <f>RAB!AU31</f>
        <v>5.041446981704123</v>
      </c>
      <c r="AV40" s="56">
        <f>RAB!AV31</f>
        <v>4.9936144274357837</v>
      </c>
      <c r="AW40" s="56">
        <f>RAB!AW31</f>
        <v>5.0262911401171833</v>
      </c>
      <c r="AX40" s="56">
        <f>RAB!AX31</f>
        <v>5.1152745504579977</v>
      </c>
      <c r="AY40" s="56">
        <f>RAB!AY31</f>
        <v>5.231897481275567</v>
      </c>
      <c r="AZ40" s="56">
        <f>RAB!AZ31</f>
        <v>5.3542069719074901</v>
      </c>
      <c r="BA40" s="56">
        <f>RAB!BA31</f>
        <v>5.4492096747327947</v>
      </c>
      <c r="BB40" s="56">
        <f>RAB!BB31</f>
        <v>5.5178400425661573</v>
      </c>
      <c r="BC40" s="56">
        <f>RAB!BC31</f>
        <v>5.5623130746719918</v>
      </c>
      <c r="BD40" s="56">
        <f>RAB!BD31</f>
        <v>5.5811405684195208</v>
      </c>
      <c r="BE40" s="56">
        <f>RAB!BE31</f>
        <v>5.5715191653647178</v>
      </c>
      <c r="BF40" s="56">
        <f>RAB!BF31</f>
        <v>5.5390209730321267</v>
      </c>
      <c r="BG40" s="56">
        <f>RAB!BG31</f>
        <v>5.4837152101487607</v>
      </c>
      <c r="BH40" s="56">
        <f>RAB!BH31</f>
        <v>5.4108278906041001</v>
      </c>
      <c r="BI40" s="56">
        <f>RAB!BI31</f>
        <v>5.3333029163495702</v>
      </c>
      <c r="BJ40" s="56">
        <f>RAB!BJ31</f>
        <v>5.2567470042732216</v>
      </c>
      <c r="BK40" s="56">
        <f>RAB!BK31</f>
        <v>5.184240387727133</v>
      </c>
      <c r="BL40" s="56">
        <f>RAB!BL31</f>
        <v>5.1183441596107828</v>
      </c>
      <c r="BM40" s="56">
        <f>RAB!BM31</f>
        <v>5.0528286344930038</v>
      </c>
      <c r="BN40" s="56">
        <f>RAB!BN31</f>
        <v>4.9898395929111983</v>
      </c>
      <c r="BO40" s="56">
        <f>RAB!BO31</f>
        <v>4.9270928168739383</v>
      </c>
      <c r="BP40" s="56">
        <f>RAB!BP31</f>
        <v>4.8693990079086253</v>
      </c>
      <c r="BQ40" s="56">
        <f>RAB!BQ31</f>
        <v>4.8108745742191568</v>
      </c>
      <c r="BR40" s="56">
        <f>RAB!BR31</f>
        <v>4.7556726394263107</v>
      </c>
      <c r="BS40" s="56">
        <f>RAB!BS31</f>
        <v>4.7029971881694381</v>
      </c>
      <c r="BT40" s="56">
        <f>RAB!BT31</f>
        <v>4.6552362665304869</v>
      </c>
      <c r="BU40" s="56">
        <f>RAB!BU31</f>
        <v>4.6070600325294579</v>
      </c>
      <c r="BV40" s="56">
        <f>RAB!BV31</f>
        <v>4.5599220794336235</v>
      </c>
      <c r="BW40" s="56">
        <f>RAB!BW31</f>
        <v>4.512991782518827</v>
      </c>
      <c r="BX40" s="56">
        <f>RAB!BX31</f>
        <v>4.4683110942319528</v>
      </c>
      <c r="BY40" s="56">
        <f>RAB!BY31</f>
        <v>4.418542829509625</v>
      </c>
      <c r="BZ40" s="56">
        <f>RAB!BZ31</f>
        <v>4.3700897206005438</v>
      </c>
      <c r="CA40" s="56">
        <f>RAB!CA31</f>
        <v>4.3187640345204246</v>
      </c>
      <c r="CB40" s="56">
        <f>RAB!CB31</f>
        <v>4.2701724881573178</v>
      </c>
      <c r="CC40" s="56">
        <f>RAB!CC31</f>
        <v>4.2188121927136919</v>
      </c>
      <c r="CD40" s="56">
        <f>RAB!CD31</f>
        <v>4.1648561950070793</v>
      </c>
      <c r="CE40" s="56">
        <f>RAB!CE31</f>
        <v>4.109377385306181</v>
      </c>
      <c r="CF40" s="56">
        <f>RAB!CF31</f>
        <v>4.0552483407820361</v>
      </c>
      <c r="CG40" s="56">
        <f>RAB!CG31</f>
        <v>3.9965162509115286</v>
      </c>
      <c r="CH40" s="56">
        <f>RAB!CH31</f>
        <v>3.9377495516775149</v>
      </c>
    </row>
    <row r="41" spans="3:86" s="36" customFormat="1" outlineLevel="1" x14ac:dyDescent="0.2">
      <c r="F41" s="51" t="str">
        <f>GA!F10</f>
        <v>IT &amp; Other</v>
      </c>
      <c r="J41" s="56">
        <f>RAB!J46</f>
        <v>10.796130372663795</v>
      </c>
      <c r="K41" s="56">
        <f>RAB!K46</f>
        <v>25.797097779497843</v>
      </c>
      <c r="L41" s="56">
        <f>RAB!L46</f>
        <v>39.658065186331896</v>
      </c>
      <c r="M41" s="56">
        <f>RAB!M46</f>
        <v>51.099032593165951</v>
      </c>
      <c r="N41" s="56">
        <f>RAB!N46</f>
        <v>48.2</v>
      </c>
      <c r="O41" s="56">
        <f>RAB!O46</f>
        <v>42.96</v>
      </c>
      <c r="P41" s="56">
        <f>RAB!P46</f>
        <v>43.185080940568447</v>
      </c>
      <c r="Q41" s="56">
        <f>RAB!Q46</f>
        <v>43.697145693023202</v>
      </c>
      <c r="R41" s="56">
        <f>RAB!R46</f>
        <v>44.162940210335847</v>
      </c>
      <c r="S41" s="56">
        <f>RAB!S46</f>
        <v>45.065115301912066</v>
      </c>
      <c r="T41" s="56">
        <f>RAB!T46</f>
        <v>44.56632177715754</v>
      </c>
      <c r="U41" s="56">
        <f>RAB!U46</f>
        <v>42.289210445477956</v>
      </c>
      <c r="V41" s="56">
        <f>RAB!V46</f>
        <v>39.849448304392688</v>
      </c>
      <c r="W41" s="56">
        <f>RAB!W46</f>
        <v>37.409686163307413</v>
      </c>
      <c r="X41" s="56">
        <f>RAB!X46</f>
        <v>34.969924022222145</v>
      </c>
      <c r="Y41" s="56">
        <f>RAB!Y46</f>
        <v>32.530161881136877</v>
      </c>
      <c r="Z41" s="56">
        <f>RAB!Z46</f>
        <v>30.090399740051609</v>
      </c>
      <c r="AA41" s="56">
        <f>RAB!AA46</f>
        <v>27.650637598966341</v>
      </c>
      <c r="AB41" s="56">
        <f>RAB!AB46</f>
        <v>25.210875457881073</v>
      </c>
      <c r="AC41" s="56">
        <f>RAB!AC46</f>
        <v>22.771113316795805</v>
      </c>
      <c r="AD41" s="56">
        <f>RAB!AD46</f>
        <v>20.331351175710537</v>
      </c>
      <c r="AE41" s="56">
        <f>RAB!AE46</f>
        <v>17.89158903462527</v>
      </c>
      <c r="AF41" s="56">
        <f>RAB!AF46</f>
        <v>15.451826893540002</v>
      </c>
      <c r="AG41" s="56">
        <f>RAB!AG46</f>
        <v>13.012064752454734</v>
      </c>
      <c r="AH41" s="56">
        <f>RAB!AH46</f>
        <v>10.572302611369466</v>
      </c>
      <c r="AI41" s="56">
        <f>RAB!AI46</f>
        <v>8.132540470284205</v>
      </c>
      <c r="AJ41" s="56">
        <f>RAB!AJ46</f>
        <v>5.6927783291989424</v>
      </c>
      <c r="AK41" s="56">
        <f>RAB!AK46</f>
        <v>3.2530161881136781</v>
      </c>
      <c r="AL41" s="56">
        <f>RAB!AL46</f>
        <v>1.6265080940568351</v>
      </c>
      <c r="AM41" s="56">
        <f>RAB!AM46</f>
        <v>0.65060323762272909</v>
      </c>
      <c r="AN41" s="56">
        <f>RAB!AN46</f>
        <v>0.16265080940567561</v>
      </c>
      <c r="AO41" s="56">
        <f>RAB!AO46</f>
        <v>-8.8817841970012523E-15</v>
      </c>
      <c r="AP41" s="56">
        <f>RAB!AP46</f>
        <v>-8.8817841970012523E-15</v>
      </c>
      <c r="AQ41" s="56">
        <f>RAB!AQ46</f>
        <v>-8.8817841970012523E-15</v>
      </c>
      <c r="AR41" s="56">
        <f>RAB!AR46</f>
        <v>-8.8817841970012523E-15</v>
      </c>
      <c r="AS41" s="56">
        <f>RAB!AS46</f>
        <v>-8.8817841970012523E-15</v>
      </c>
      <c r="AT41" s="56">
        <f>RAB!AT46</f>
        <v>-8.8817841970012523E-15</v>
      </c>
      <c r="AU41" s="56">
        <f>RAB!AU46</f>
        <v>-8.8817841970012523E-15</v>
      </c>
      <c r="AV41" s="56">
        <f>RAB!AV46</f>
        <v>-8.8817841970012523E-15</v>
      </c>
      <c r="AW41" s="56">
        <f>RAB!AW46</f>
        <v>-8.8817841970012523E-15</v>
      </c>
      <c r="AX41" s="56">
        <f>RAB!AX46</f>
        <v>-8.8817841970012523E-15</v>
      </c>
      <c r="AY41" s="56">
        <f>RAB!AY46</f>
        <v>-8.8817841970012523E-15</v>
      </c>
      <c r="AZ41" s="56">
        <f>RAB!AZ46</f>
        <v>-8.8817841970012523E-15</v>
      </c>
      <c r="BA41" s="56">
        <f>RAB!BA46</f>
        <v>-8.8817841970012523E-15</v>
      </c>
      <c r="BB41" s="56">
        <f>RAB!BB46</f>
        <v>-8.8817841970012523E-15</v>
      </c>
      <c r="BC41" s="56">
        <f>RAB!BC46</f>
        <v>-8.8817841970012523E-15</v>
      </c>
      <c r="BD41" s="56">
        <f>RAB!BD46</f>
        <v>-8.8817841970012523E-15</v>
      </c>
      <c r="BE41" s="56">
        <f>RAB!BE46</f>
        <v>-8.8817841970012523E-15</v>
      </c>
      <c r="BF41" s="56">
        <f>RAB!BF46</f>
        <v>-8.8817841970012523E-15</v>
      </c>
      <c r="BG41" s="56">
        <f>RAB!BG46</f>
        <v>-8.8817841970012523E-15</v>
      </c>
      <c r="BH41" s="56">
        <f>RAB!BH46</f>
        <v>-8.8817841970012523E-15</v>
      </c>
      <c r="BI41" s="56">
        <f>RAB!BI46</f>
        <v>-8.8817841970012523E-15</v>
      </c>
      <c r="BJ41" s="56">
        <f>RAB!BJ46</f>
        <v>-8.8817841970012523E-15</v>
      </c>
      <c r="BK41" s="56">
        <f>RAB!BK46</f>
        <v>-8.8817841970012523E-15</v>
      </c>
      <c r="BL41" s="56">
        <f>RAB!BL46</f>
        <v>-8.8817841970012523E-15</v>
      </c>
      <c r="BM41" s="56">
        <f>RAB!BM46</f>
        <v>-8.8817841970012523E-15</v>
      </c>
      <c r="BN41" s="56">
        <f>RAB!BN46</f>
        <v>-8.8817841970012523E-15</v>
      </c>
      <c r="BO41" s="56">
        <f>RAB!BO46</f>
        <v>-8.8817841970012523E-15</v>
      </c>
      <c r="BP41" s="56">
        <f>RAB!BP46</f>
        <v>-8.8817841970012523E-15</v>
      </c>
      <c r="BQ41" s="56">
        <f>RAB!BQ46</f>
        <v>-8.8817841970012523E-15</v>
      </c>
      <c r="BR41" s="56">
        <f>RAB!BR46</f>
        <v>-8.8817841970012523E-15</v>
      </c>
      <c r="BS41" s="56">
        <f>RAB!BS46</f>
        <v>-8.8817841970012523E-15</v>
      </c>
      <c r="BT41" s="56">
        <f>RAB!BT46</f>
        <v>-8.8817841970012523E-15</v>
      </c>
      <c r="BU41" s="56">
        <f>RAB!BU46</f>
        <v>-8.8817841970012523E-15</v>
      </c>
      <c r="BV41" s="56">
        <f>RAB!BV46</f>
        <v>-8.8817841970012523E-15</v>
      </c>
      <c r="BW41" s="56">
        <f>RAB!BW46</f>
        <v>-8.8817841970012523E-15</v>
      </c>
      <c r="BX41" s="56">
        <f>RAB!BX46</f>
        <v>-8.8817841970012523E-15</v>
      </c>
      <c r="BY41" s="56">
        <f>RAB!BY46</f>
        <v>-8.8817841970012523E-15</v>
      </c>
      <c r="BZ41" s="56">
        <f>RAB!BZ46</f>
        <v>-8.8817841970012523E-15</v>
      </c>
      <c r="CA41" s="56">
        <f>RAB!CA46</f>
        <v>-8.8817841970012523E-15</v>
      </c>
      <c r="CB41" s="56">
        <f>RAB!CB46</f>
        <v>-8.8817841970012523E-15</v>
      </c>
      <c r="CC41" s="56">
        <f>RAB!CC46</f>
        <v>-8.8817841970012523E-15</v>
      </c>
      <c r="CD41" s="56">
        <f>RAB!CD46</f>
        <v>-8.8817841970012523E-15</v>
      </c>
      <c r="CE41" s="56">
        <f>RAB!CE46</f>
        <v>-8.8817841970012523E-15</v>
      </c>
      <c r="CF41" s="56">
        <f>RAB!CF46</f>
        <v>-8.8817841970012523E-15</v>
      </c>
      <c r="CG41" s="56">
        <f>RAB!CG46</f>
        <v>-8.8817841970012523E-15</v>
      </c>
      <c r="CH41" s="56">
        <f>RAB!CH46</f>
        <v>-8.8817841970012523E-15</v>
      </c>
    </row>
    <row r="42" spans="3:86" s="36" customFormat="1" outlineLevel="1" x14ac:dyDescent="0.2">
      <c r="F42" s="207" t="s">
        <v>171</v>
      </c>
      <c r="G42" s="207"/>
      <c r="H42" s="207"/>
      <c r="I42" s="207"/>
      <c r="J42" s="93">
        <f t="shared" ref="J42:AO42" si="36">SUM(J39:J41)</f>
        <v>1862.21085555431</v>
      </c>
      <c r="K42" s="93">
        <f t="shared" si="36"/>
        <v>1900.5709636166862</v>
      </c>
      <c r="L42" s="93">
        <f t="shared" si="36"/>
        <v>1929.6957383457293</v>
      </c>
      <c r="M42" s="93">
        <f t="shared" si="36"/>
        <v>1941.3125130747724</v>
      </c>
      <c r="N42" s="93">
        <f t="shared" si="36"/>
        <v>1927.3299544704819</v>
      </c>
      <c r="O42" s="93">
        <f t="shared" si="36"/>
        <v>1895.8710951260241</v>
      </c>
      <c r="P42" s="93">
        <f t="shared" si="36"/>
        <v>1850.3042713863874</v>
      </c>
      <c r="Q42" s="93">
        <f t="shared" si="36"/>
        <v>1804.0029523159892</v>
      </c>
      <c r="R42" s="93">
        <f t="shared" si="36"/>
        <v>1755.6953120246606</v>
      </c>
      <c r="S42" s="93">
        <f t="shared" si="36"/>
        <v>1705.9617276839228</v>
      </c>
      <c r="T42" s="93">
        <f t="shared" si="36"/>
        <v>1652.9110912812296</v>
      </c>
      <c r="U42" s="93">
        <f t="shared" si="36"/>
        <v>1608.2686276913787</v>
      </c>
      <c r="V42" s="93">
        <f t="shared" si="36"/>
        <v>1561.6335758179662</v>
      </c>
      <c r="W42" s="93">
        <f t="shared" si="36"/>
        <v>1513.1877980304628</v>
      </c>
      <c r="X42" s="93">
        <f t="shared" si="36"/>
        <v>1462.9468788276374</v>
      </c>
      <c r="Y42" s="93">
        <f t="shared" si="36"/>
        <v>1410.8232321956466</v>
      </c>
      <c r="Z42" s="93">
        <f t="shared" si="36"/>
        <v>1356.301292731526</v>
      </c>
      <c r="AA42" s="93">
        <f t="shared" si="36"/>
        <v>1300.4202903553623</v>
      </c>
      <c r="AB42" s="93">
        <f t="shared" si="36"/>
        <v>1243.7855990155035</v>
      </c>
      <c r="AC42" s="93">
        <f t="shared" si="36"/>
        <v>1186.4631453825355</v>
      </c>
      <c r="AD42" s="93">
        <f t="shared" si="36"/>
        <v>1128.2470146186179</v>
      </c>
      <c r="AE42" s="93">
        <f t="shared" si="36"/>
        <v>1069.0343781378788</v>
      </c>
      <c r="AF42" s="93">
        <f t="shared" si="36"/>
        <v>1008.7417064183896</v>
      </c>
      <c r="AG42" s="93">
        <f t="shared" si="36"/>
        <v>947.18912411758015</v>
      </c>
      <c r="AH42" s="93">
        <f t="shared" si="36"/>
        <v>884.51709992010638</v>
      </c>
      <c r="AI42" s="93">
        <f t="shared" si="36"/>
        <v>820.80752270195342</v>
      </c>
      <c r="AJ42" s="93">
        <f t="shared" si="36"/>
        <v>756.16604758902599</v>
      </c>
      <c r="AK42" s="93">
        <f t="shared" si="36"/>
        <v>690.61613246890067</v>
      </c>
      <c r="AL42" s="93">
        <f t="shared" si="36"/>
        <v>625.89624713936212</v>
      </c>
      <c r="AM42" s="93">
        <f t="shared" si="36"/>
        <v>562.24018042577143</v>
      </c>
      <c r="AN42" s="93">
        <f t="shared" si="36"/>
        <v>499.20599755758121</v>
      </c>
      <c r="AO42" s="93">
        <f t="shared" si="36"/>
        <v>436.81455325117946</v>
      </c>
      <c r="AP42" s="93">
        <f t="shared" ref="AP42:BU42" si="37">SUM(AP39:AP41)</f>
        <v>374.88616864892515</v>
      </c>
      <c r="AQ42" s="93">
        <f t="shared" si="37"/>
        <v>313.21651956542411</v>
      </c>
      <c r="AR42" s="93">
        <f t="shared" si="37"/>
        <v>304.20392404775629</v>
      </c>
      <c r="AS42" s="93">
        <f t="shared" si="37"/>
        <v>296.4567461223744</v>
      </c>
      <c r="AT42" s="93">
        <f t="shared" si="37"/>
        <v>288.79507620535259</v>
      </c>
      <c r="AU42" s="93">
        <f t="shared" si="37"/>
        <v>281.1536373347908</v>
      </c>
      <c r="AV42" s="93">
        <f t="shared" si="37"/>
        <v>273.51983146098257</v>
      </c>
      <c r="AW42" s="93">
        <f t="shared" si="37"/>
        <v>265.8458143584262</v>
      </c>
      <c r="AX42" s="93">
        <f t="shared" si="37"/>
        <v>258.11735095452133</v>
      </c>
      <c r="AY42" s="93">
        <f t="shared" si="37"/>
        <v>250.29998046463419</v>
      </c>
      <c r="AZ42" s="93">
        <f t="shared" si="37"/>
        <v>242.38165512793807</v>
      </c>
      <c r="BA42" s="93">
        <f t="shared" si="37"/>
        <v>234.30639405757094</v>
      </c>
      <c r="BB42" s="93">
        <f t="shared" si="37"/>
        <v>226.09154692745858</v>
      </c>
      <c r="BC42" s="93">
        <f t="shared" si="37"/>
        <v>217.73985826012708</v>
      </c>
      <c r="BD42" s="93">
        <f t="shared" si="37"/>
        <v>209.25192679756509</v>
      </c>
      <c r="BE42" s="93">
        <f t="shared" si="37"/>
        <v>200.61298818530074</v>
      </c>
      <c r="BF42" s="93">
        <f t="shared" si="37"/>
        <v>191.84026404261485</v>
      </c>
      <c r="BG42" s="93">
        <f t="shared" si="37"/>
        <v>182.92968084742273</v>
      </c>
      <c r="BH42" s="93">
        <f t="shared" si="37"/>
        <v>173.89798953166149</v>
      </c>
      <c r="BI42" s="93">
        <f t="shared" si="37"/>
        <v>164.73984987054212</v>
      </c>
      <c r="BJ42" s="93">
        <f t="shared" si="37"/>
        <v>156.91766408385166</v>
      </c>
      <c r="BK42" s="93">
        <f t="shared" si="37"/>
        <v>150.33035530792344</v>
      </c>
      <c r="BL42" s="93">
        <f t="shared" si="37"/>
        <v>144.76658322671747</v>
      </c>
      <c r="BM42" s="93">
        <f t="shared" si="37"/>
        <v>140.07914226200262</v>
      </c>
      <c r="BN42" s="93">
        <f t="shared" si="37"/>
        <v>136.04090625458198</v>
      </c>
      <c r="BO42" s="93">
        <f t="shared" si="37"/>
        <v>132.30918475583655</v>
      </c>
      <c r="BP42" s="93">
        <f t="shared" si="37"/>
        <v>128.90240032996087</v>
      </c>
      <c r="BQ42" s="93">
        <f t="shared" si="37"/>
        <v>125.7859058821564</v>
      </c>
      <c r="BR42" s="93">
        <f t="shared" si="37"/>
        <v>122.96437055456796</v>
      </c>
      <c r="BS42" s="93">
        <f t="shared" si="37"/>
        <v>120.42194013678107</v>
      </c>
      <c r="BT42" s="93">
        <f t="shared" si="37"/>
        <v>118.15472833628176</v>
      </c>
      <c r="BU42" s="93">
        <f t="shared" si="37"/>
        <v>116.12995004202816</v>
      </c>
      <c r="BV42" s="93">
        <f t="shared" ref="BV42:CH42" si="38">SUM(BV39:BV41)</f>
        <v>114.34032378294629</v>
      </c>
      <c r="BW42" s="93">
        <f t="shared" si="38"/>
        <v>112.76964925498659</v>
      </c>
      <c r="BX42" s="93">
        <f t="shared" si="38"/>
        <v>111.41054808085731</v>
      </c>
      <c r="BY42" s="93">
        <f t="shared" si="38"/>
        <v>110.21131421048757</v>
      </c>
      <c r="BZ42" s="93">
        <f t="shared" si="38"/>
        <v>109.17223177966596</v>
      </c>
      <c r="CA42" s="93">
        <f t="shared" si="38"/>
        <v>108.25953969329969</v>
      </c>
      <c r="CB42" s="93">
        <f t="shared" si="38"/>
        <v>107.47948528050948</v>
      </c>
      <c r="CC42" s="93">
        <f t="shared" si="38"/>
        <v>106.79506108790569</v>
      </c>
      <c r="CD42" s="93">
        <f t="shared" si="38"/>
        <v>106.19026062387438</v>
      </c>
      <c r="CE42" s="93">
        <f t="shared" si="38"/>
        <v>105.65265600498819</v>
      </c>
      <c r="CF42" s="93">
        <f t="shared" si="38"/>
        <v>105.17289612023548</v>
      </c>
      <c r="CG42" s="93">
        <f t="shared" si="38"/>
        <v>104.70941200211641</v>
      </c>
      <c r="CH42" s="93">
        <f t="shared" si="38"/>
        <v>104.26193057566711</v>
      </c>
    </row>
    <row r="43" spans="3:86" s="36" customFormat="1" ht="5.85" customHeight="1" outlineLevel="1" x14ac:dyDescent="0.2"/>
    <row r="44" spans="3:86" s="36" customFormat="1" outlineLevel="1" x14ac:dyDescent="0.2">
      <c r="E44" s="43" t="str">
        <f>E23</f>
        <v>Future of Gas</v>
      </c>
    </row>
    <row r="45" spans="3:86" s="36" customFormat="1" outlineLevel="1" x14ac:dyDescent="0.2">
      <c r="F45" s="51" t="str">
        <f>GA!F8</f>
        <v>Mains &amp; Services</v>
      </c>
      <c r="J45" s="56">
        <f>RAB!J22</f>
        <v>1730.3566237966645</v>
      </c>
      <c r="K45" s="56">
        <f>RAB!K22</f>
        <v>1707.9558740304865</v>
      </c>
      <c r="L45" s="56">
        <f>RAB!L22</f>
        <v>1680.3504365949946</v>
      </c>
      <c r="M45" s="56">
        <f>RAB!M22</f>
        <v>1642.3857589756778</v>
      </c>
      <c r="N45" s="56">
        <f>RAB!N22</f>
        <v>1599.4489487224319</v>
      </c>
      <c r="O45" s="56">
        <f>RAB!O22</f>
        <v>1546.1788682532481</v>
      </c>
      <c r="P45" s="56">
        <f>RAB!P22</f>
        <v>1478.1381136763434</v>
      </c>
      <c r="Q45" s="56">
        <f>RAB!Q22</f>
        <v>1413.2558352017581</v>
      </c>
      <c r="R45" s="56">
        <f>RAB!R22</f>
        <v>1350.7602265141559</v>
      </c>
      <c r="S45" s="56">
        <f>RAB!S22</f>
        <v>1290.5699375394495</v>
      </c>
      <c r="T45" s="56">
        <f>RAB!T22</f>
        <v>1232.4963214888248</v>
      </c>
      <c r="U45" s="56">
        <f>RAB!U22</f>
        <v>1176.3933988372585</v>
      </c>
      <c r="V45" s="56">
        <f>RAB!V22</f>
        <v>1122.1896202636151</v>
      </c>
      <c r="W45" s="56">
        <f>RAB!W22</f>
        <v>1069.7663568750709</v>
      </c>
      <c r="X45" s="56">
        <f>RAB!X22</f>
        <v>1019.0070011271323</v>
      </c>
      <c r="Y45" s="56">
        <f>RAB!Y22</f>
        <v>969.72207356353374</v>
      </c>
      <c r="Z45" s="56">
        <f>RAB!Z22</f>
        <v>921.40451766202693</v>
      </c>
      <c r="AA45" s="56">
        <f>RAB!AA22</f>
        <v>873.92282326460258</v>
      </c>
      <c r="AB45" s="56">
        <f>RAB!AB22</f>
        <v>827.60858993186309</v>
      </c>
      <c r="AC45" s="56">
        <f>RAB!AC22</f>
        <v>782.48249931309681</v>
      </c>
      <c r="AD45" s="56">
        <f>RAB!AD22</f>
        <v>738.43628301426463</v>
      </c>
      <c r="AE45" s="56">
        <f>RAB!AE22</f>
        <v>695.37223894952604</v>
      </c>
      <c r="AF45" s="56">
        <f>RAB!AF22</f>
        <v>653.2029576948496</v>
      </c>
      <c r="AG45" s="56">
        <f>RAB!AG22</f>
        <v>611.6999850472007</v>
      </c>
      <c r="AH45" s="56">
        <f>RAB!AH22</f>
        <v>570.89216912394704</v>
      </c>
      <c r="AI45" s="56">
        <f>RAB!AI22</f>
        <v>530.76771478440912</v>
      </c>
      <c r="AJ45" s="56">
        <f>RAB!AJ22</f>
        <v>491.33719607289231</v>
      </c>
      <c r="AK45" s="56">
        <f>RAB!AK22</f>
        <v>452.55360152896213</v>
      </c>
      <c r="AL45" s="56">
        <f>RAB!AL22</f>
        <v>414.96819496926622</v>
      </c>
      <c r="AM45" s="56">
        <f>RAB!AM22</f>
        <v>378.83095924943314</v>
      </c>
      <c r="AN45" s="56">
        <f>RAB!AN22</f>
        <v>343.89142807357899</v>
      </c>
      <c r="AO45" s="56">
        <f>RAB!AO22</f>
        <v>310.24797801873734</v>
      </c>
      <c r="AP45" s="56">
        <f>RAB!AP22</f>
        <v>277.85962899309766</v>
      </c>
      <c r="AQ45" s="56">
        <f>RAB!AQ22</f>
        <v>246.6702033296269</v>
      </c>
      <c r="AR45" s="56">
        <f>RAB!AR22</f>
        <v>240.52479464383489</v>
      </c>
      <c r="AS45" s="56">
        <f>RAB!AS22</f>
        <v>235.29935175193444</v>
      </c>
      <c r="AT45" s="56">
        <f>RAB!AT22</f>
        <v>230.13139935965964</v>
      </c>
      <c r="AU45" s="56">
        <f>RAB!AU22</f>
        <v>224.98537505531505</v>
      </c>
      <c r="AV45" s="56">
        <f>RAB!AV22</f>
        <v>219.86548534428894</v>
      </c>
      <c r="AW45" s="56">
        <f>RAB!AW22</f>
        <v>214.75261962470219</v>
      </c>
      <c r="AX45" s="56">
        <f>RAB!AX22</f>
        <v>209.65153099316305</v>
      </c>
      <c r="AY45" s="56">
        <f>RAB!AY22</f>
        <v>204.55142406049683</v>
      </c>
      <c r="AZ45" s="56">
        <f>RAB!AZ22</f>
        <v>199.45740643140647</v>
      </c>
      <c r="BA45" s="56">
        <f>RAB!BA22</f>
        <v>194.34188858220122</v>
      </c>
      <c r="BB45" s="56">
        <f>RAB!BB22</f>
        <v>189.21687189644939</v>
      </c>
      <c r="BC45" s="56">
        <f>RAB!BC22</f>
        <v>184.0786519227276</v>
      </c>
      <c r="BD45" s="56">
        <f>RAB!BD22</f>
        <v>178.92525439441926</v>
      </c>
      <c r="BE45" s="56">
        <f>RAB!BE22</f>
        <v>173.74082279404459</v>
      </c>
      <c r="BF45" s="56">
        <f>RAB!BF22</f>
        <v>168.53327026477777</v>
      </c>
      <c r="BG45" s="56">
        <f>RAB!BG22</f>
        <v>163.29486999104788</v>
      </c>
      <c r="BH45" s="56">
        <f>RAB!BH22</f>
        <v>158.03370913842392</v>
      </c>
      <c r="BI45" s="56">
        <f>RAB!BI22</f>
        <v>152.72820593390628</v>
      </c>
      <c r="BJ45" s="56">
        <f>RAB!BJ22</f>
        <v>147.80863135008607</v>
      </c>
      <c r="BK45" s="56">
        <f>RAB!BK22</f>
        <v>143.23161767328659</v>
      </c>
      <c r="BL45" s="56">
        <f>RAB!BL22</f>
        <v>138.92286941602438</v>
      </c>
      <c r="BM45" s="56">
        <f>RAB!BM22</f>
        <v>134.8148293148133</v>
      </c>
      <c r="BN45" s="56">
        <f>RAB!BN22</f>
        <v>130.83319246532534</v>
      </c>
      <c r="BO45" s="56">
        <f>RAB!BO22</f>
        <v>127.15809278433103</v>
      </c>
      <c r="BP45" s="56">
        <f>RAB!BP22</f>
        <v>123.80314181058736</v>
      </c>
      <c r="BQ45" s="56">
        <f>RAB!BQ22</f>
        <v>120.73956549075254</v>
      </c>
      <c r="BR45" s="56">
        <f>RAB!BR22</f>
        <v>117.96787028965774</v>
      </c>
      <c r="BS45" s="56">
        <f>RAB!BS22</f>
        <v>115.47298721274812</v>
      </c>
      <c r="BT45" s="56">
        <f>RAB!BT22</f>
        <v>113.24863067343583</v>
      </c>
      <c r="BU45" s="56">
        <f>RAB!BU22</f>
        <v>111.26733465299031</v>
      </c>
      <c r="BV45" s="56">
        <f>RAB!BV22</f>
        <v>109.52035336231785</v>
      </c>
      <c r="BW45" s="56">
        <f>RAB!BW22</f>
        <v>107.9923060734304</v>
      </c>
      <c r="BX45" s="56">
        <f>RAB!BX22</f>
        <v>106.67375993787309</v>
      </c>
      <c r="BY45" s="56">
        <f>RAB!BY22</f>
        <v>105.52032679472605</v>
      </c>
      <c r="BZ45" s="56">
        <f>RAB!BZ22</f>
        <v>104.52586820346119</v>
      </c>
      <c r="CA45" s="56">
        <f>RAB!CA22</f>
        <v>103.6607971121942</v>
      </c>
      <c r="CB45" s="56">
        <f>RAB!CB22</f>
        <v>102.92574218751329</v>
      </c>
      <c r="CC45" s="56">
        <f>RAB!CC22</f>
        <v>102.28918612186466</v>
      </c>
      <c r="CD45" s="56">
        <f>RAB!CD22</f>
        <v>101.73493643452586</v>
      </c>
      <c r="CE45" s="56">
        <f>RAB!CE22</f>
        <v>101.24947906068361</v>
      </c>
      <c r="CF45" s="56">
        <f>RAB!CF22</f>
        <v>100.82057430517628</v>
      </c>
      <c r="CG45" s="56">
        <f>RAB!CG22</f>
        <v>100.41259122494017</v>
      </c>
      <c r="CH45" s="56">
        <f>RAB!CH22</f>
        <v>100.02067446975573</v>
      </c>
    </row>
    <row r="46" spans="3:86" s="36" customFormat="1" outlineLevel="1" x14ac:dyDescent="0.2">
      <c r="F46" s="51" t="str">
        <f>GA!F9</f>
        <v>Meters &amp; SCADA</v>
      </c>
      <c r="J46" s="56">
        <f>RAB!J37</f>
        <v>121.05810138498173</v>
      </c>
      <c r="K46" s="56">
        <f>RAB!K37</f>
        <v>122.36041905937255</v>
      </c>
      <c r="L46" s="56">
        <f>RAB!L37</f>
        <v>122.96687627833893</v>
      </c>
      <c r="M46" s="56">
        <f>RAB!M37</f>
        <v>121.20116335166281</v>
      </c>
      <c r="N46" s="56">
        <f>RAB!N37</f>
        <v>115.83527757007721</v>
      </c>
      <c r="O46" s="56">
        <f>RAB!O37</f>
        <v>108.55712989004523</v>
      </c>
      <c r="P46" s="56">
        <f>RAB!P37</f>
        <v>99.667090992846227</v>
      </c>
      <c r="Q46" s="56">
        <f>RAB!Q37</f>
        <v>90.910944847244537</v>
      </c>
      <c r="R46" s="56">
        <f>RAB!R37</f>
        <v>81.945891080357455</v>
      </c>
      <c r="S46" s="56">
        <f>RAB!S37</f>
        <v>72.782180382475829</v>
      </c>
      <c r="T46" s="56">
        <f>RAB!T37</f>
        <v>63.392762643258251</v>
      </c>
      <c r="U46" s="56">
        <f>RAB!U37</f>
        <v>63.323565401219383</v>
      </c>
      <c r="V46" s="56">
        <f>RAB!V37</f>
        <v>62.638032801198243</v>
      </c>
      <c r="W46" s="56">
        <f>RAB!W37</f>
        <v>61.347007250735011</v>
      </c>
      <c r="X46" s="56">
        <f>RAB!X37</f>
        <v>59.460865857976344</v>
      </c>
      <c r="Y46" s="56">
        <f>RAB!Y37</f>
        <v>56.964658891933823</v>
      </c>
      <c r="Z46" s="56">
        <f>RAB!Z37</f>
        <v>53.737805863809214</v>
      </c>
      <c r="AA46" s="56">
        <f>RAB!AA37</f>
        <v>50.532955759785978</v>
      </c>
      <c r="AB46" s="56">
        <f>RAB!AB37</f>
        <v>47.488519314162417</v>
      </c>
      <c r="AC46" s="56">
        <f>RAB!AC37</f>
        <v>44.553036882833986</v>
      </c>
      <c r="AD46" s="56">
        <f>RAB!AD37</f>
        <v>41.567975254839034</v>
      </c>
      <c r="AE46" s="56">
        <f>RAB!AE37</f>
        <v>38.450445620105931</v>
      </c>
      <c r="AF46" s="56">
        <f>RAB!AF37</f>
        <v>35.293767825977184</v>
      </c>
      <c r="AG46" s="56">
        <f>RAB!AG37</f>
        <v>32.067585610714183</v>
      </c>
      <c r="AH46" s="56">
        <f>RAB!AH37</f>
        <v>28.807795168683008</v>
      </c>
      <c r="AI46" s="56">
        <f>RAB!AI37</f>
        <v>25.535444612874468</v>
      </c>
      <c r="AJ46" s="56">
        <f>RAB!AJ37</f>
        <v>22.275940925842058</v>
      </c>
      <c r="AK46" s="56">
        <f>RAB!AK37</f>
        <v>19.032920167100826</v>
      </c>
      <c r="AL46" s="56">
        <f>RAB!AL37</f>
        <v>16.116228997389403</v>
      </c>
      <c r="AM46" s="56">
        <f>RAB!AM37</f>
        <v>13.610808929105975</v>
      </c>
      <c r="AN46" s="56">
        <f>RAB!AN37</f>
        <v>11.428825801306997</v>
      </c>
      <c r="AO46" s="56">
        <f>RAB!AO37</f>
        <v>9.5988038496044794</v>
      </c>
      <c r="AP46" s="56">
        <f>RAB!AP37</f>
        <v>8.0903866497131744</v>
      </c>
      <c r="AQ46" s="56">
        <f>RAB!AQ37</f>
        <v>6.8659832022514831</v>
      </c>
      <c r="AR46" s="56">
        <f>RAB!AR37</f>
        <v>5.8960044964949088</v>
      </c>
      <c r="AS46" s="56">
        <f>RAB!AS37</f>
        <v>5.4225814617936257</v>
      </c>
      <c r="AT46" s="56">
        <f>RAB!AT37</f>
        <v>5.1220708956136898</v>
      </c>
      <c r="AU46" s="56">
        <f>RAB!AU37</f>
        <v>4.9588285328482176</v>
      </c>
      <c r="AV46" s="56">
        <f>RAB!AV37</f>
        <v>4.9103618049459143</v>
      </c>
      <c r="AW46" s="56">
        <f>RAB!AW37</f>
        <v>4.9424770501276782</v>
      </c>
      <c r="AX46" s="56">
        <f>RAB!AX37</f>
        <v>5.0309498474356449</v>
      </c>
      <c r="AY46" s="56">
        <f>RAB!AY37</f>
        <v>5.1470917493967372</v>
      </c>
      <c r="AZ46" s="56">
        <f>RAB!AZ37</f>
        <v>5.2689297431816335</v>
      </c>
      <c r="BA46" s="56">
        <f>RAB!BA37</f>
        <v>5.3634503182639426</v>
      </c>
      <c r="BB46" s="56">
        <f>RAB!BB37</f>
        <v>5.4315845222494739</v>
      </c>
      <c r="BC46" s="56">
        <f>RAB!BC37</f>
        <v>5.4755491262186382</v>
      </c>
      <c r="BD46" s="56">
        <f>RAB!BD37</f>
        <v>5.4938543218324121</v>
      </c>
      <c r="BE46" s="56">
        <f>RAB!BE37</f>
        <v>5.4836978303471424</v>
      </c>
      <c r="BF46" s="56">
        <f>RAB!BF37</f>
        <v>5.4506533096263681</v>
      </c>
      <c r="BG46" s="56">
        <f>RAB!BG37</f>
        <v>5.3947912795744744</v>
      </c>
      <c r="BH46" s="56">
        <f>RAB!BH37</f>
        <v>5.3213390275736865</v>
      </c>
      <c r="BI46" s="56">
        <f>RAB!BI37</f>
        <v>5.243255792857636</v>
      </c>
      <c r="BJ46" s="56">
        <f>RAB!BJ37</f>
        <v>5.1661490397992456</v>
      </c>
      <c r="BK46" s="56">
        <f>RAB!BK37</f>
        <v>5.0930989740659678</v>
      </c>
      <c r="BL46" s="56">
        <f>RAB!BL37</f>
        <v>5.0266666608726576</v>
      </c>
      <c r="BM46" s="56">
        <f>RAB!BM37</f>
        <v>4.9606219995187741</v>
      </c>
      <c r="BN46" s="56">
        <f>RAB!BN37</f>
        <v>4.8971108259109695</v>
      </c>
      <c r="BO46" s="56">
        <f>RAB!BO37</f>
        <v>4.8338487559500649</v>
      </c>
      <c r="BP46" s="56">
        <f>RAB!BP37</f>
        <v>4.7756466019019621</v>
      </c>
      <c r="BQ46" s="56">
        <f>RAB!BQ37</f>
        <v>4.7166202182780603</v>
      </c>
      <c r="BR46" s="56">
        <f>RAB!BR37</f>
        <v>4.6609227286991377</v>
      </c>
      <c r="BS46" s="56">
        <f>RAB!BS37</f>
        <v>4.6077578963275458</v>
      </c>
      <c r="BT46" s="56">
        <f>RAB!BT37</f>
        <v>4.5595136011374828</v>
      </c>
      <c r="BU46" s="56">
        <f>RAB!BU37</f>
        <v>4.5108594751410767</v>
      </c>
      <c r="BV46" s="56">
        <f>RAB!BV37</f>
        <v>4.4632490285517239</v>
      </c>
      <c r="BW46" s="56">
        <f>RAB!BW37</f>
        <v>4.415851387483646</v>
      </c>
      <c r="BX46" s="56">
        <f>RAB!BX37</f>
        <v>4.3707084766990993</v>
      </c>
      <c r="BY46" s="56">
        <f>RAB!BY37</f>
        <v>4.3204826404960857</v>
      </c>
      <c r="BZ46" s="56">
        <f>RAB!BZ37</f>
        <v>4.2715767495464299</v>
      </c>
      <c r="CA46" s="56">
        <f>RAB!CA37</f>
        <v>4.2198030431812219</v>
      </c>
      <c r="CB46" s="56">
        <f>RAB!CB37</f>
        <v>4.1707685705040127</v>
      </c>
      <c r="CC46" s="56">
        <f>RAB!CC37</f>
        <v>4.1189701935556444</v>
      </c>
      <c r="CD46" s="56">
        <f>RAB!CD37</f>
        <v>4.0645810975767755</v>
      </c>
      <c r="CE46" s="56">
        <f>RAB!CE37</f>
        <v>4.0086742005207316</v>
      </c>
      <c r="CF46" s="56">
        <f>RAB!CF37</f>
        <v>3.9541223010355515</v>
      </c>
      <c r="CG46" s="56">
        <f>RAB!CG37</f>
        <v>3.8949723948057438</v>
      </c>
      <c r="CH46" s="56">
        <f>RAB!CH37</f>
        <v>3.8357932500296648</v>
      </c>
    </row>
    <row r="47" spans="3:86" s="36" customFormat="1" outlineLevel="1" x14ac:dyDescent="0.2">
      <c r="F47" s="51" t="str">
        <f>GA!F10</f>
        <v>IT &amp; Other</v>
      </c>
      <c r="J47" s="56">
        <f>RAB!J52</f>
        <v>10.796130372663795</v>
      </c>
      <c r="K47" s="56">
        <f>RAB!K52</f>
        <v>25.794938776920905</v>
      </c>
      <c r="L47" s="56">
        <f>RAB!L52</f>
        <v>39.650915474313258</v>
      </c>
      <c r="M47" s="56">
        <f>RAB!M52</f>
        <v>51.083676504588027</v>
      </c>
      <c r="N47" s="56">
        <f>RAB!N52</f>
        <v>48.172965894243362</v>
      </c>
      <c r="O47" s="56">
        <f>RAB!O52</f>
        <v>42.92157507340896</v>
      </c>
      <c r="P47" s="56">
        <f>RAB!P52</f>
        <v>43.133825342194953</v>
      </c>
      <c r="Q47" s="56">
        <f>RAB!Q52</f>
        <v>43.633288986152607</v>
      </c>
      <c r="R47" s="56">
        <f>RAB!R52</f>
        <v>44.087095918506321</v>
      </c>
      <c r="S47" s="56">
        <f>RAB!S52</f>
        <v>44.978283029342634</v>
      </c>
      <c r="T47" s="56">
        <f>RAB!T52</f>
        <v>44.468031400859395</v>
      </c>
      <c r="U47" s="56">
        <f>RAB!U52</f>
        <v>42.178689994356844</v>
      </c>
      <c r="V47" s="56">
        <f>RAB!V52</f>
        <v>39.727218207164483</v>
      </c>
      <c r="W47" s="56">
        <f>RAB!W52</f>
        <v>37.276396955866957</v>
      </c>
      <c r="X47" s="56">
        <f>RAB!X52</f>
        <v>34.82622624046428</v>
      </c>
      <c r="Y47" s="56">
        <f>RAB!Y52</f>
        <v>32.376706060956437</v>
      </c>
      <c r="Z47" s="56">
        <f>RAB!Z52</f>
        <v>29.927836417343435</v>
      </c>
      <c r="AA47" s="56">
        <f>RAB!AA52</f>
        <v>27.479617309625272</v>
      </c>
      <c r="AB47" s="56">
        <f>RAB!AB52</f>
        <v>25.032048737801951</v>
      </c>
      <c r="AC47" s="56">
        <f>RAB!AC52</f>
        <v>22.585130701873467</v>
      </c>
      <c r="AD47" s="56">
        <f>RAB!AD52</f>
        <v>20.138863201839825</v>
      </c>
      <c r="AE47" s="56">
        <f>RAB!AE52</f>
        <v>17.693246237701018</v>
      </c>
      <c r="AF47" s="56">
        <f>RAB!AF52</f>
        <v>15.248279809457053</v>
      </c>
      <c r="AG47" s="56">
        <f>RAB!AG52</f>
        <v>12.803963917107925</v>
      </c>
      <c r="AH47" s="56">
        <f>RAB!AH52</f>
        <v>10.360298560653639</v>
      </c>
      <c r="AI47" s="56">
        <f>RAB!AI52</f>
        <v>7.9172837400941969</v>
      </c>
      <c r="AJ47" s="56">
        <f>RAB!AJ52</f>
        <v>5.4749194554295926</v>
      </c>
      <c r="AK47" s="56">
        <f>RAB!AK52</f>
        <v>3.0332057066598268</v>
      </c>
      <c r="AL47" s="56">
        <f>RAB!AL52</f>
        <v>1.4053965408133213</v>
      </c>
      <c r="AM47" s="56">
        <f>RAB!AM52</f>
        <v>0.42871104130542115</v>
      </c>
      <c r="AN47" s="56">
        <f>RAB!AN52</f>
        <v>-5.9631708448527831E-2</v>
      </c>
      <c r="AO47" s="56">
        <f>RAB!AO52</f>
        <v>-0.22241262503317696</v>
      </c>
      <c r="AP47" s="56">
        <f>RAB!AP52</f>
        <v>-0.22241262503317696</v>
      </c>
      <c r="AQ47" s="56">
        <f>RAB!AQ52</f>
        <v>-0.22241262503317696</v>
      </c>
      <c r="AR47" s="56">
        <f>RAB!AR52</f>
        <v>-0.22241262503317696</v>
      </c>
      <c r="AS47" s="56">
        <f>RAB!AS52</f>
        <v>-0.22241262503317696</v>
      </c>
      <c r="AT47" s="56">
        <f>RAB!AT52</f>
        <v>-0.22241262503317696</v>
      </c>
      <c r="AU47" s="56">
        <f>RAB!AU52</f>
        <v>-0.22241262503317696</v>
      </c>
      <c r="AV47" s="56">
        <f>RAB!AV52</f>
        <v>-0.22241262503317696</v>
      </c>
      <c r="AW47" s="56">
        <f>RAB!AW52</f>
        <v>-0.22241262503317696</v>
      </c>
      <c r="AX47" s="56">
        <f>RAB!AX52</f>
        <v>-0.22241262503317696</v>
      </c>
      <c r="AY47" s="56">
        <f>RAB!AY52</f>
        <v>-0.22241262503317696</v>
      </c>
      <c r="AZ47" s="56">
        <f>RAB!AZ52</f>
        <v>-0.22241262503317696</v>
      </c>
      <c r="BA47" s="56">
        <f>RAB!BA52</f>
        <v>-0.22241262503317696</v>
      </c>
      <c r="BB47" s="56">
        <f>RAB!BB52</f>
        <v>-0.22241262503317696</v>
      </c>
      <c r="BC47" s="56">
        <f>RAB!BC52</f>
        <v>-0.22241262503317696</v>
      </c>
      <c r="BD47" s="56">
        <f>RAB!BD52</f>
        <v>-0.22241262503317696</v>
      </c>
      <c r="BE47" s="56">
        <f>RAB!BE52</f>
        <v>-0.22241262503317696</v>
      </c>
      <c r="BF47" s="56">
        <f>RAB!BF52</f>
        <v>-0.22241262503317696</v>
      </c>
      <c r="BG47" s="56">
        <f>RAB!BG52</f>
        <v>-0.22241262503317696</v>
      </c>
      <c r="BH47" s="56">
        <f>RAB!BH52</f>
        <v>-0.22241262503317696</v>
      </c>
      <c r="BI47" s="56">
        <f>RAB!BI52</f>
        <v>-0.22241262503317696</v>
      </c>
      <c r="BJ47" s="56">
        <f>RAB!BJ52</f>
        <v>-0.22241262503317696</v>
      </c>
      <c r="BK47" s="56">
        <f>RAB!BK52</f>
        <v>-0.22241262503317696</v>
      </c>
      <c r="BL47" s="56">
        <f>RAB!BL52</f>
        <v>-0.22241262503317696</v>
      </c>
      <c r="BM47" s="56">
        <f>RAB!BM52</f>
        <v>-0.22241262503317696</v>
      </c>
      <c r="BN47" s="56">
        <f>RAB!BN52</f>
        <v>-0.22241262503317696</v>
      </c>
      <c r="BO47" s="56">
        <f>RAB!BO52</f>
        <v>-0.22241262503317696</v>
      </c>
      <c r="BP47" s="56">
        <f>RAB!BP52</f>
        <v>-0.22241262503317696</v>
      </c>
      <c r="BQ47" s="56">
        <f>RAB!BQ52</f>
        <v>-0.22241262503317696</v>
      </c>
      <c r="BR47" s="56">
        <f>RAB!BR52</f>
        <v>-0.22241262503317696</v>
      </c>
      <c r="BS47" s="56">
        <f>RAB!BS52</f>
        <v>-0.22241262503317696</v>
      </c>
      <c r="BT47" s="56">
        <f>RAB!BT52</f>
        <v>-0.22241262503317696</v>
      </c>
      <c r="BU47" s="56">
        <f>RAB!BU52</f>
        <v>-0.22241262503317696</v>
      </c>
      <c r="BV47" s="56">
        <f>RAB!BV52</f>
        <v>-0.22241262503317696</v>
      </c>
      <c r="BW47" s="56">
        <f>RAB!BW52</f>
        <v>-0.22241262503317696</v>
      </c>
      <c r="BX47" s="56">
        <f>RAB!BX52</f>
        <v>-0.22241262503317696</v>
      </c>
      <c r="BY47" s="56">
        <f>RAB!BY52</f>
        <v>-0.22241262503317696</v>
      </c>
      <c r="BZ47" s="56">
        <f>RAB!BZ52</f>
        <v>-0.22241262503317696</v>
      </c>
      <c r="CA47" s="56">
        <f>RAB!CA52</f>
        <v>-0.22241262503317696</v>
      </c>
      <c r="CB47" s="56">
        <f>RAB!CB52</f>
        <v>-0.22241262503317696</v>
      </c>
      <c r="CC47" s="56">
        <f>RAB!CC52</f>
        <v>-0.22241262503317696</v>
      </c>
      <c r="CD47" s="56">
        <f>RAB!CD52</f>
        <v>-0.22241262503317696</v>
      </c>
      <c r="CE47" s="56">
        <f>RAB!CE52</f>
        <v>-0.22241262503317696</v>
      </c>
      <c r="CF47" s="56">
        <f>RAB!CF52</f>
        <v>-0.22241262503317696</v>
      </c>
      <c r="CG47" s="56">
        <f>RAB!CG52</f>
        <v>-0.22241262503317696</v>
      </c>
      <c r="CH47" s="56">
        <f>RAB!CH52</f>
        <v>-0.22241262503317696</v>
      </c>
    </row>
    <row r="48" spans="3:86" s="36" customFormat="1" outlineLevel="1" x14ac:dyDescent="0.2">
      <c r="F48" s="207" t="s">
        <v>171</v>
      </c>
      <c r="G48" s="207"/>
      <c r="H48" s="207"/>
      <c r="I48" s="207"/>
      <c r="J48" s="93">
        <f t="shared" ref="J48:AO48" si="39">SUM(J45:J47)</f>
        <v>1862.21085555431</v>
      </c>
      <c r="K48" s="93">
        <f t="shared" si="39"/>
        <v>1856.1112318667799</v>
      </c>
      <c r="L48" s="93">
        <f t="shared" si="39"/>
        <v>1842.9682283476468</v>
      </c>
      <c r="M48" s="93">
        <f t="shared" si="39"/>
        <v>1814.6705988319288</v>
      </c>
      <c r="N48" s="93">
        <f t="shared" si="39"/>
        <v>1763.4571921867525</v>
      </c>
      <c r="O48" s="93">
        <f t="shared" si="39"/>
        <v>1697.6575732167023</v>
      </c>
      <c r="P48" s="93">
        <f t="shared" si="39"/>
        <v>1620.9390300113846</v>
      </c>
      <c r="Q48" s="93">
        <f t="shared" si="39"/>
        <v>1547.8000690351553</v>
      </c>
      <c r="R48" s="93">
        <f t="shared" si="39"/>
        <v>1476.7932135130195</v>
      </c>
      <c r="S48" s="93">
        <f t="shared" si="39"/>
        <v>1408.3304009512681</v>
      </c>
      <c r="T48" s="93">
        <f t="shared" si="39"/>
        <v>1340.3571155329425</v>
      </c>
      <c r="U48" s="93">
        <f t="shared" si="39"/>
        <v>1281.8956542328347</v>
      </c>
      <c r="V48" s="93">
        <f t="shared" si="39"/>
        <v>1224.5548712719778</v>
      </c>
      <c r="W48" s="93">
        <f t="shared" si="39"/>
        <v>1168.3897610816728</v>
      </c>
      <c r="X48" s="93">
        <f t="shared" si="39"/>
        <v>1113.2940932255729</v>
      </c>
      <c r="Y48" s="93">
        <f t="shared" si="39"/>
        <v>1059.063438516424</v>
      </c>
      <c r="Z48" s="93">
        <f t="shared" si="39"/>
        <v>1005.0701599431795</v>
      </c>
      <c r="AA48" s="93">
        <f t="shared" si="39"/>
        <v>951.93539633401383</v>
      </c>
      <c r="AB48" s="93">
        <f t="shared" si="39"/>
        <v>900.12915798382744</v>
      </c>
      <c r="AC48" s="93">
        <f t="shared" si="39"/>
        <v>849.62066689780431</v>
      </c>
      <c r="AD48" s="93">
        <f t="shared" si="39"/>
        <v>800.14312147094347</v>
      </c>
      <c r="AE48" s="93">
        <f t="shared" si="39"/>
        <v>751.51593080733301</v>
      </c>
      <c r="AF48" s="93">
        <f t="shared" si="39"/>
        <v>703.74500533028379</v>
      </c>
      <c r="AG48" s="93">
        <f t="shared" si="39"/>
        <v>656.57153457502284</v>
      </c>
      <c r="AH48" s="93">
        <f t="shared" si="39"/>
        <v>610.06026285328369</v>
      </c>
      <c r="AI48" s="93">
        <f t="shared" si="39"/>
        <v>564.22044313737774</v>
      </c>
      <c r="AJ48" s="93">
        <f t="shared" si="39"/>
        <v>519.08805645416396</v>
      </c>
      <c r="AK48" s="93">
        <f t="shared" si="39"/>
        <v>474.61972740272279</v>
      </c>
      <c r="AL48" s="93">
        <f t="shared" si="39"/>
        <v>432.48982050746895</v>
      </c>
      <c r="AM48" s="93">
        <f t="shared" si="39"/>
        <v>392.87047921984453</v>
      </c>
      <c r="AN48" s="93">
        <f t="shared" si="39"/>
        <v>355.26062216643743</v>
      </c>
      <c r="AO48" s="93">
        <f t="shared" si="39"/>
        <v>319.62436924330865</v>
      </c>
      <c r="AP48" s="93">
        <f t="shared" ref="AP48:BU48" si="40">SUM(AP45:AP47)</f>
        <v>285.72760301777765</v>
      </c>
      <c r="AQ48" s="93">
        <f t="shared" si="40"/>
        <v>253.3137739068452</v>
      </c>
      <c r="AR48" s="93">
        <f t="shared" si="40"/>
        <v>246.19838651529662</v>
      </c>
      <c r="AS48" s="93">
        <f t="shared" si="40"/>
        <v>240.49952058869488</v>
      </c>
      <c r="AT48" s="93">
        <f t="shared" si="40"/>
        <v>235.03105763024016</v>
      </c>
      <c r="AU48" s="93">
        <f t="shared" si="40"/>
        <v>229.7217909631301</v>
      </c>
      <c r="AV48" s="93">
        <f t="shared" si="40"/>
        <v>224.55343452420169</v>
      </c>
      <c r="AW48" s="93">
        <f t="shared" si="40"/>
        <v>219.4726840497967</v>
      </c>
      <c r="AX48" s="93">
        <f t="shared" si="40"/>
        <v>214.46006821556551</v>
      </c>
      <c r="AY48" s="93">
        <f t="shared" si="40"/>
        <v>209.47610318486039</v>
      </c>
      <c r="AZ48" s="93">
        <f t="shared" si="40"/>
        <v>204.50392354955494</v>
      </c>
      <c r="BA48" s="93">
        <f t="shared" si="40"/>
        <v>199.48292627543199</v>
      </c>
      <c r="BB48" s="93">
        <f t="shared" si="40"/>
        <v>194.42604379366568</v>
      </c>
      <c r="BC48" s="93">
        <f t="shared" si="40"/>
        <v>189.33178842391308</v>
      </c>
      <c r="BD48" s="93">
        <f t="shared" si="40"/>
        <v>184.19669609121848</v>
      </c>
      <c r="BE48" s="93">
        <f t="shared" si="40"/>
        <v>179.00210799935857</v>
      </c>
      <c r="BF48" s="93">
        <f t="shared" si="40"/>
        <v>173.76151094937097</v>
      </c>
      <c r="BG48" s="93">
        <f t="shared" si="40"/>
        <v>168.46724864558917</v>
      </c>
      <c r="BH48" s="93">
        <f t="shared" si="40"/>
        <v>163.13263554096443</v>
      </c>
      <c r="BI48" s="93">
        <f t="shared" si="40"/>
        <v>157.74904910173075</v>
      </c>
      <c r="BJ48" s="93">
        <f t="shared" si="40"/>
        <v>152.75236776485215</v>
      </c>
      <c r="BK48" s="93">
        <f t="shared" si="40"/>
        <v>148.1023040223194</v>
      </c>
      <c r="BL48" s="93">
        <f t="shared" si="40"/>
        <v>143.72712345186386</v>
      </c>
      <c r="BM48" s="93">
        <f t="shared" si="40"/>
        <v>139.55303868929889</v>
      </c>
      <c r="BN48" s="93">
        <f t="shared" si="40"/>
        <v>135.50789066620314</v>
      </c>
      <c r="BO48" s="93">
        <f t="shared" si="40"/>
        <v>131.76952891524792</v>
      </c>
      <c r="BP48" s="93">
        <f t="shared" si="40"/>
        <v>128.35637578745616</v>
      </c>
      <c r="BQ48" s="93">
        <f t="shared" si="40"/>
        <v>125.23377308399743</v>
      </c>
      <c r="BR48" s="93">
        <f t="shared" si="40"/>
        <v>122.4063803933237</v>
      </c>
      <c r="BS48" s="93">
        <f t="shared" si="40"/>
        <v>119.85833248404249</v>
      </c>
      <c r="BT48" s="93">
        <f t="shared" si="40"/>
        <v>117.58573164954014</v>
      </c>
      <c r="BU48" s="93">
        <f t="shared" si="40"/>
        <v>115.55578150309822</v>
      </c>
      <c r="BV48" s="93">
        <f t="shared" ref="BV48:CH48" si="41">SUM(BV45:BV47)</f>
        <v>113.76118976583641</v>
      </c>
      <c r="BW48" s="93">
        <f t="shared" si="41"/>
        <v>112.18574483588087</v>
      </c>
      <c r="BX48" s="93">
        <f t="shared" si="41"/>
        <v>110.82205578953901</v>
      </c>
      <c r="BY48" s="93">
        <f t="shared" si="41"/>
        <v>109.61839681018895</v>
      </c>
      <c r="BZ48" s="93">
        <f t="shared" si="41"/>
        <v>108.57503232797444</v>
      </c>
      <c r="CA48" s="93">
        <f t="shared" si="41"/>
        <v>107.65818753034225</v>
      </c>
      <c r="CB48" s="93">
        <f t="shared" si="41"/>
        <v>106.87409813298413</v>
      </c>
      <c r="CC48" s="93">
        <f t="shared" si="41"/>
        <v>106.18574369038713</v>
      </c>
      <c r="CD48" s="93">
        <f t="shared" si="41"/>
        <v>105.57710490706947</v>
      </c>
      <c r="CE48" s="93">
        <f t="shared" si="41"/>
        <v>105.03574063617117</v>
      </c>
      <c r="CF48" s="93">
        <f t="shared" si="41"/>
        <v>104.55228398117866</v>
      </c>
      <c r="CG48" s="93">
        <f t="shared" si="41"/>
        <v>104.08515099471275</v>
      </c>
      <c r="CH48" s="93">
        <f t="shared" si="41"/>
        <v>103.63405509475223</v>
      </c>
    </row>
    <row r="49" spans="3:86" s="36" customFormat="1" ht="5.85" customHeight="1" outlineLevel="1" x14ac:dyDescent="0.2"/>
    <row r="50" spans="3:86" s="36" customFormat="1" outlineLevel="1" x14ac:dyDescent="0.2">
      <c r="E50" s="43" t="str">
        <f>E29</f>
        <v>Difference</v>
      </c>
    </row>
    <row r="51" spans="3:86" s="36" customFormat="1" outlineLevel="1" x14ac:dyDescent="0.2">
      <c r="F51" s="51" t="str">
        <f>GA!F8</f>
        <v>Mains &amp; Services</v>
      </c>
      <c r="J51" s="56">
        <f t="shared" ref="J51:AO51" si="42">J45-J39</f>
        <v>0</v>
      </c>
      <c r="K51" s="56">
        <f t="shared" si="42"/>
        <v>-42.065700560218374</v>
      </c>
      <c r="L51" s="56">
        <f t="shared" si="42"/>
        <v>-82.194088789750822</v>
      </c>
      <c r="M51" s="56">
        <f t="shared" si="42"/>
        <v>-120.25371720310795</v>
      </c>
      <c r="N51" s="56">
        <f t="shared" si="42"/>
        <v>-155.97947825039432</v>
      </c>
      <c r="O51" s="56">
        <f t="shared" si="42"/>
        <v>-189.25650951361854</v>
      </c>
      <c r="P51" s="56">
        <f t="shared" si="42"/>
        <v>-219.830698568451</v>
      </c>
      <c r="Q51" s="56">
        <f t="shared" si="42"/>
        <v>-246.78979662791039</v>
      </c>
      <c r="R51" s="56">
        <f t="shared" si="42"/>
        <v>-270.2813121103668</v>
      </c>
      <c r="S51" s="56">
        <f t="shared" si="42"/>
        <v>-290.44672505905555</v>
      </c>
      <c r="T51" s="56">
        <f t="shared" si="42"/>
        <v>-307.42174344136356</v>
      </c>
      <c r="U51" s="56">
        <f t="shared" si="42"/>
        <v>-321.33653688605659</v>
      </c>
      <c r="V51" s="56">
        <f t="shared" si="42"/>
        <v>-332.31596317787125</v>
      </c>
      <c r="W51" s="56">
        <f t="shared" si="42"/>
        <v>-340.47978605774665</v>
      </c>
      <c r="X51" s="56">
        <f t="shared" si="42"/>
        <v>-345.94288226299295</v>
      </c>
      <c r="Y51" s="56">
        <f t="shared" si="42"/>
        <v>-348.81544085907467</v>
      </c>
      <c r="Z51" s="56">
        <f t="shared" si="42"/>
        <v>-349.20315324064757</v>
      </c>
      <c r="AA51" s="56">
        <f t="shared" si="42"/>
        <v>-347.20739139297166</v>
      </c>
      <c r="AB51" s="56">
        <f t="shared" si="42"/>
        <v>-342.92538965683673</v>
      </c>
      <c r="AC51" s="56">
        <f t="shared" si="42"/>
        <v>-336.45042083422766</v>
      </c>
      <c r="AD51" s="56">
        <f t="shared" si="42"/>
        <v>-327.87195317391945</v>
      </c>
      <c r="AE51" s="56">
        <f t="shared" si="42"/>
        <v>-317.27580356731653</v>
      </c>
      <c r="AF51" s="56">
        <f t="shared" si="42"/>
        <v>-304.74428660113426</v>
      </c>
      <c r="AG51" s="56">
        <f t="shared" si="42"/>
        <v>-290.35635753279678</v>
      </c>
      <c r="AH51" s="56">
        <f t="shared" si="42"/>
        <v>-274.18774701963616</v>
      </c>
      <c r="AI51" s="56">
        <f t="shared" si="42"/>
        <v>-256.31109658530499</v>
      </c>
      <c r="AJ51" s="56">
        <f t="shared" si="42"/>
        <v>-236.79608403858879</v>
      </c>
      <c r="AK51" s="56">
        <f t="shared" si="42"/>
        <v>-215.7095447443308</v>
      </c>
      <c r="AL51" s="56">
        <f t="shared" si="42"/>
        <v>-193.11558668899369</v>
      </c>
      <c r="AM51" s="56">
        <f t="shared" si="42"/>
        <v>-169.07571128850702</v>
      </c>
      <c r="AN51" s="56">
        <f t="shared" si="42"/>
        <v>-143.64891545702795</v>
      </c>
      <c r="AO51" s="56">
        <f t="shared" si="42"/>
        <v>-116.89178604262315</v>
      </c>
      <c r="AP51" s="56">
        <f t="shared" ref="AP51:BU51" si="43">AP45-AP39</f>
        <v>-88.858603515498714</v>
      </c>
      <c r="AQ51" s="56">
        <f t="shared" si="43"/>
        <v>-59.601433950303118</v>
      </c>
      <c r="AR51" s="56">
        <f t="shared" si="43"/>
        <v>-57.703068799240185</v>
      </c>
      <c r="AS51" s="56">
        <f t="shared" si="43"/>
        <v>-55.653772180294396</v>
      </c>
      <c r="AT51" s="56">
        <f t="shared" si="43"/>
        <v>-53.459717976790529</v>
      </c>
      <c r="AU51" s="56">
        <f t="shared" si="43"/>
        <v>-51.126815297771657</v>
      </c>
      <c r="AV51" s="56">
        <f t="shared" si="43"/>
        <v>-48.660731689257858</v>
      </c>
      <c r="AW51" s="56">
        <f t="shared" si="43"/>
        <v>-46.066903593606838</v>
      </c>
      <c r="AX51" s="56">
        <f t="shared" si="43"/>
        <v>-43.350545410900281</v>
      </c>
      <c r="AY51" s="56">
        <f t="shared" si="43"/>
        <v>-40.516658922861808</v>
      </c>
      <c r="AZ51" s="56">
        <f t="shared" si="43"/>
        <v>-37.570041724624105</v>
      </c>
      <c r="BA51" s="56">
        <f t="shared" si="43"/>
        <v>-34.51529580063692</v>
      </c>
      <c r="BB51" s="56">
        <f t="shared" si="43"/>
        <v>-31.35683498844304</v>
      </c>
      <c r="BC51" s="56">
        <f t="shared" si="43"/>
        <v>-28.098893262727472</v>
      </c>
      <c r="BD51" s="56">
        <f t="shared" si="43"/>
        <v>-24.745531834726307</v>
      </c>
      <c r="BE51" s="56">
        <f t="shared" si="43"/>
        <v>-21.300646225891427</v>
      </c>
      <c r="BF51" s="56">
        <f t="shared" si="43"/>
        <v>-17.767972804804941</v>
      </c>
      <c r="BG51" s="56">
        <f t="shared" si="43"/>
        <v>-14.151095646226082</v>
      </c>
      <c r="BH51" s="56">
        <f t="shared" si="43"/>
        <v>-10.453452502633468</v>
      </c>
      <c r="BI51" s="56">
        <f t="shared" si="43"/>
        <v>-6.6783410202862683</v>
      </c>
      <c r="BJ51" s="56">
        <f t="shared" si="43"/>
        <v>-3.8522857294923654</v>
      </c>
      <c r="BK51" s="56">
        <f t="shared" si="43"/>
        <v>-1.9144972469097183</v>
      </c>
      <c r="BL51" s="56">
        <f t="shared" si="43"/>
        <v>-0.72536965108230333</v>
      </c>
      <c r="BM51" s="56">
        <f t="shared" si="43"/>
        <v>-0.21148431269631374</v>
      </c>
      <c r="BN51" s="56">
        <f t="shared" si="43"/>
        <v>-0.21787419634543426</v>
      </c>
      <c r="BO51" s="56">
        <f t="shared" si="43"/>
        <v>-0.22399915463158493</v>
      </c>
      <c r="BP51" s="56">
        <f t="shared" si="43"/>
        <v>-0.22985951146489469</v>
      </c>
      <c r="BQ51" s="56">
        <f t="shared" si="43"/>
        <v>-0.23546581718471771</v>
      </c>
      <c r="BR51" s="56">
        <f t="shared" si="43"/>
        <v>-0.24082762548393077</v>
      </c>
      <c r="BS51" s="56">
        <f t="shared" si="43"/>
        <v>-0.24595573586353225</v>
      </c>
      <c r="BT51" s="56">
        <f t="shared" si="43"/>
        <v>-0.25086139631547155</v>
      </c>
      <c r="BU51" s="56">
        <f t="shared" si="43"/>
        <v>-0.25555535650839545</v>
      </c>
      <c r="BV51" s="56">
        <f t="shared" ref="BV51:CH51" si="44">BV45-BV39</f>
        <v>-0.26004834119483178</v>
      </c>
      <c r="BW51" s="56">
        <f t="shared" si="44"/>
        <v>-0.26435139903738047</v>
      </c>
      <c r="BX51" s="56">
        <f t="shared" si="44"/>
        <v>-0.26847704875228828</v>
      </c>
      <c r="BY51" s="56">
        <f t="shared" si="44"/>
        <v>-0.27244458625192181</v>
      </c>
      <c r="BZ51" s="56">
        <f t="shared" si="44"/>
        <v>-0.276273855604245</v>
      </c>
      <c r="CA51" s="56">
        <f t="shared" si="44"/>
        <v>-0.27997854658507038</v>
      </c>
      <c r="CB51" s="56">
        <f t="shared" si="44"/>
        <v>-0.28357060483888574</v>
      </c>
      <c r="CC51" s="56">
        <f t="shared" si="44"/>
        <v>-0.28706277332736363</v>
      </c>
      <c r="CD51" s="56">
        <f t="shared" si="44"/>
        <v>-0.29046799434145498</v>
      </c>
      <c r="CE51" s="56">
        <f t="shared" si="44"/>
        <v>-0.29379955899841548</v>
      </c>
      <c r="CF51" s="56">
        <f t="shared" si="44"/>
        <v>-0.29707347427716968</v>
      </c>
      <c r="CG51" s="56">
        <f t="shared" si="44"/>
        <v>-0.30030452626472481</v>
      </c>
      <c r="CH51" s="56">
        <f t="shared" si="44"/>
        <v>-0.30350655423387707</v>
      </c>
    </row>
    <row r="52" spans="3:86" s="36" customFormat="1" outlineLevel="1" x14ac:dyDescent="0.2">
      <c r="F52" s="51" t="str">
        <f>GA!F9</f>
        <v>Meters &amp; SCADA</v>
      </c>
      <c r="J52" s="56">
        <f t="shared" ref="J52:AO52" si="45">J46-J40</f>
        <v>0</v>
      </c>
      <c r="K52" s="56">
        <f t="shared" si="45"/>
        <v>-2.3918721871110051</v>
      </c>
      <c r="L52" s="56">
        <f t="shared" si="45"/>
        <v>-4.5262714963131145</v>
      </c>
      <c r="M52" s="56">
        <f t="shared" si="45"/>
        <v>-6.3728409511577411</v>
      </c>
      <c r="N52" s="56">
        <f t="shared" si="45"/>
        <v>-7.8662499275785223</v>
      </c>
      <c r="O52" s="56">
        <f t="shared" si="45"/>
        <v>-8.9185874691123246</v>
      </c>
      <c r="P52" s="56">
        <f t="shared" si="45"/>
        <v>-9.4832872081783819</v>
      </c>
      <c r="Q52" s="56">
        <f t="shared" si="45"/>
        <v>-9.3492299460530148</v>
      </c>
      <c r="R52" s="56">
        <f t="shared" si="45"/>
        <v>-8.5449421094447047</v>
      </c>
      <c r="S52" s="56">
        <f t="shared" si="45"/>
        <v>-7.0977694010299643</v>
      </c>
      <c r="T52" s="56">
        <f t="shared" si="45"/>
        <v>-5.0339419306253035</v>
      </c>
      <c r="U52" s="56">
        <f t="shared" si="45"/>
        <v>-4.9259161213663845</v>
      </c>
      <c r="V52" s="56">
        <f t="shared" si="45"/>
        <v>-4.6405112708890712</v>
      </c>
      <c r="W52" s="56">
        <f t="shared" si="45"/>
        <v>-4.1849616836028574</v>
      </c>
      <c r="X52" s="56">
        <f t="shared" si="45"/>
        <v>-3.56620555731363</v>
      </c>
      <c r="Y52" s="56">
        <f t="shared" si="45"/>
        <v>-2.7908969999675293</v>
      </c>
      <c r="Z52" s="56">
        <f t="shared" si="45"/>
        <v>-1.8654162249906676</v>
      </c>
      <c r="AA52" s="56">
        <f t="shared" si="45"/>
        <v>-1.1064823390357219</v>
      </c>
      <c r="AB52" s="56">
        <f t="shared" si="45"/>
        <v>-0.55222465476017391</v>
      </c>
      <c r="AC52" s="56">
        <f t="shared" si="45"/>
        <v>-0.20607503558117912</v>
      </c>
      <c r="AD52" s="56">
        <f t="shared" si="45"/>
        <v>-3.945199988410053E-2</v>
      </c>
      <c r="AE52" s="56">
        <f t="shared" si="45"/>
        <v>-4.4300966305122813E-2</v>
      </c>
      <c r="AF52" s="56">
        <f t="shared" si="45"/>
        <v>-4.8867402888610911E-2</v>
      </c>
      <c r="AG52" s="56">
        <f t="shared" si="45"/>
        <v>-5.3131174413771021E-2</v>
      </c>
      <c r="AH52" s="56">
        <f t="shared" si="45"/>
        <v>-5.7085996470746636E-2</v>
      </c>
      <c r="AI52" s="56">
        <f t="shared" si="45"/>
        <v>-6.0726249080680361E-2</v>
      </c>
      <c r="AJ52" s="56">
        <f t="shared" si="45"/>
        <v>-6.4048222503831909E-2</v>
      </c>
      <c r="AK52" s="56">
        <f t="shared" si="45"/>
        <v>-6.704984039333084E-2</v>
      </c>
      <c r="AL52" s="56">
        <f t="shared" si="45"/>
        <v>-6.972838965593553E-2</v>
      </c>
      <c r="AM52" s="56">
        <f t="shared" si="45"/>
        <v>-7.2097721102590384E-2</v>
      </c>
      <c r="AN52" s="56">
        <f t="shared" si="45"/>
        <v>-7.4177416261594686E-2</v>
      </c>
      <c r="AO52" s="56">
        <f t="shared" si="45"/>
        <v>-7.5985340214501207E-2</v>
      </c>
      <c r="AP52" s="56">
        <f t="shared" ref="AP52:BU52" si="46">AP46-AP40</f>
        <v>-7.7549490615586691E-2</v>
      </c>
      <c r="AQ52" s="56">
        <f t="shared" si="46"/>
        <v>-7.8899083242621515E-2</v>
      </c>
      <c r="AR52" s="56">
        <f t="shared" si="46"/>
        <v>-8.0056108186273178E-2</v>
      </c>
      <c r="AS52" s="56">
        <f t="shared" si="46"/>
        <v>-8.1040728351964297E-2</v>
      </c>
      <c r="AT52" s="56">
        <f t="shared" si="46"/>
        <v>-8.1887973288702121E-2</v>
      </c>
      <c r="AU52" s="56">
        <f t="shared" si="46"/>
        <v>-8.2618448855905413E-2</v>
      </c>
      <c r="AV52" s="56">
        <f t="shared" si="46"/>
        <v>-8.325262248986931E-2</v>
      </c>
      <c r="AW52" s="56">
        <f t="shared" si="46"/>
        <v>-8.3814089989505014E-2</v>
      </c>
      <c r="AX52" s="56">
        <f t="shared" si="46"/>
        <v>-8.4324703022352843E-2</v>
      </c>
      <c r="AY52" s="56">
        <f t="shared" si="46"/>
        <v>-8.4805731878829782E-2</v>
      </c>
      <c r="AZ52" s="56">
        <f t="shared" si="46"/>
        <v>-8.5277228725856524E-2</v>
      </c>
      <c r="BA52" s="56">
        <f t="shared" si="46"/>
        <v>-8.5759356468852133E-2</v>
      </c>
      <c r="BB52" s="56">
        <f t="shared" si="46"/>
        <v>-8.6255520316683487E-2</v>
      </c>
      <c r="BC52" s="56">
        <f t="shared" si="46"/>
        <v>-8.6763948453353557E-2</v>
      </c>
      <c r="BD52" s="56">
        <f t="shared" si="46"/>
        <v>-8.7286246587108707E-2</v>
      </c>
      <c r="BE52" s="56">
        <f t="shared" si="46"/>
        <v>-8.7821335017575386E-2</v>
      </c>
      <c r="BF52" s="56">
        <f t="shared" si="46"/>
        <v>-8.8367663405758634E-2</v>
      </c>
      <c r="BG52" s="56">
        <f t="shared" si="46"/>
        <v>-8.8923930574286381E-2</v>
      </c>
      <c r="BH52" s="56">
        <f t="shared" si="46"/>
        <v>-8.948886303041359E-2</v>
      </c>
      <c r="BI52" s="56">
        <f t="shared" si="46"/>
        <v>-9.0047123491934222E-2</v>
      </c>
      <c r="BJ52" s="56">
        <f t="shared" si="46"/>
        <v>-9.0597964473976056E-2</v>
      </c>
      <c r="BK52" s="56">
        <f t="shared" si="46"/>
        <v>-9.1141413661165238E-2</v>
      </c>
      <c r="BL52" s="56">
        <f t="shared" si="46"/>
        <v>-9.1677498738125252E-2</v>
      </c>
      <c r="BM52" s="56">
        <f t="shared" si="46"/>
        <v>-9.2206634974229651E-2</v>
      </c>
      <c r="BN52" s="56">
        <f t="shared" si="46"/>
        <v>-9.2728767000228807E-2</v>
      </c>
      <c r="BO52" s="56">
        <f t="shared" si="46"/>
        <v>-9.3244060923873384E-2</v>
      </c>
      <c r="BP52" s="56">
        <f t="shared" si="46"/>
        <v>-9.3752406006663236E-2</v>
      </c>
      <c r="BQ52" s="56">
        <f t="shared" si="46"/>
        <v>-9.4254355941096435E-2</v>
      </c>
      <c r="BR52" s="56">
        <f t="shared" si="46"/>
        <v>-9.4749910727172981E-2</v>
      </c>
      <c r="BS52" s="56">
        <f t="shared" si="46"/>
        <v>-9.5239291841892282E-2</v>
      </c>
      <c r="BT52" s="56">
        <f t="shared" si="46"/>
        <v>-9.5722665393004114E-2</v>
      </c>
      <c r="BU52" s="56">
        <f t="shared" si="46"/>
        <v>-9.6200557388381291E-2</v>
      </c>
      <c r="BV52" s="56">
        <f t="shared" ref="BV52:CH52" si="47">BV46-BV40</f>
        <v>-9.6673050881899592E-2</v>
      </c>
      <c r="BW52" s="56">
        <f t="shared" si="47"/>
        <v>-9.7140395035181015E-2</v>
      </c>
      <c r="BX52" s="56">
        <f t="shared" si="47"/>
        <v>-9.7602617532853486E-2</v>
      </c>
      <c r="BY52" s="56">
        <f t="shared" si="47"/>
        <v>-9.8060189013539301E-2</v>
      </c>
      <c r="BZ52" s="56">
        <f t="shared" si="47"/>
        <v>-9.851297105411394E-2</v>
      </c>
      <c r="CA52" s="56">
        <f t="shared" si="47"/>
        <v>-9.8960991339202664E-2</v>
      </c>
      <c r="CB52" s="56">
        <f t="shared" si="47"/>
        <v>-9.9403917653305029E-2</v>
      </c>
      <c r="CC52" s="56">
        <f t="shared" si="47"/>
        <v>-9.9841999158047479E-2</v>
      </c>
      <c r="CD52" s="56">
        <f t="shared" si="47"/>
        <v>-0.10027509743030372</v>
      </c>
      <c r="CE52" s="56">
        <f t="shared" si="47"/>
        <v>-0.10070318478544937</v>
      </c>
      <c r="CF52" s="56">
        <f t="shared" si="47"/>
        <v>-0.1011260397464846</v>
      </c>
      <c r="CG52" s="56">
        <f t="shared" si="47"/>
        <v>-0.10154385610578487</v>
      </c>
      <c r="CH52" s="56">
        <f t="shared" si="47"/>
        <v>-0.10195630164785019</v>
      </c>
    </row>
    <row r="53" spans="3:86" s="36" customFormat="1" outlineLevel="1" x14ac:dyDescent="0.2">
      <c r="F53" s="51" t="str">
        <f>GA!F10</f>
        <v>IT &amp; Other</v>
      </c>
      <c r="J53" s="56">
        <f t="shared" ref="J53:AO53" si="48">J47-J41</f>
        <v>0</v>
      </c>
      <c r="K53" s="56">
        <f t="shared" si="48"/>
        <v>-2.1590025769384624E-3</v>
      </c>
      <c r="L53" s="56">
        <f t="shared" si="48"/>
        <v>-7.1497120186378993E-3</v>
      </c>
      <c r="M53" s="56">
        <f t="shared" si="48"/>
        <v>-1.5356088577924254E-2</v>
      </c>
      <c r="N53" s="56">
        <f t="shared" si="48"/>
        <v>-2.7034105756641225E-2</v>
      </c>
      <c r="O53" s="56">
        <f t="shared" si="48"/>
        <v>-3.8424926591041242E-2</v>
      </c>
      <c r="P53" s="56">
        <f t="shared" si="48"/>
        <v>-5.1255598373494138E-2</v>
      </c>
      <c r="Q53" s="56">
        <f t="shared" si="48"/>
        <v>-6.3856706870595303E-2</v>
      </c>
      <c r="R53" s="56">
        <f t="shared" si="48"/>
        <v>-7.5844291829525901E-2</v>
      </c>
      <c r="S53" s="56">
        <f t="shared" si="48"/>
        <v>-8.6832272569431268E-2</v>
      </c>
      <c r="T53" s="56">
        <f t="shared" si="48"/>
        <v>-9.8290376298145077E-2</v>
      </c>
      <c r="U53" s="56">
        <f t="shared" si="48"/>
        <v>-0.11052045112111131</v>
      </c>
      <c r="V53" s="56">
        <f t="shared" si="48"/>
        <v>-0.12223009722820422</v>
      </c>
      <c r="W53" s="56">
        <f t="shared" si="48"/>
        <v>-0.13328920744045547</v>
      </c>
      <c r="X53" s="56">
        <f t="shared" si="48"/>
        <v>-0.14369778175786507</v>
      </c>
      <c r="Y53" s="56">
        <f t="shared" si="48"/>
        <v>-0.15345582018044013</v>
      </c>
      <c r="Z53" s="56">
        <f t="shared" si="48"/>
        <v>-0.16256332270817353</v>
      </c>
      <c r="AA53" s="56">
        <f t="shared" si="48"/>
        <v>-0.17102028934106883</v>
      </c>
      <c r="AB53" s="56">
        <f t="shared" si="48"/>
        <v>-0.17882672007912248</v>
      </c>
      <c r="AC53" s="56">
        <f t="shared" si="48"/>
        <v>-0.18598261492233803</v>
      </c>
      <c r="AD53" s="56">
        <f t="shared" si="48"/>
        <v>-0.19248797387071193</v>
      </c>
      <c r="AE53" s="56">
        <f t="shared" si="48"/>
        <v>-0.19834279692425127</v>
      </c>
      <c r="AF53" s="56">
        <f t="shared" si="48"/>
        <v>-0.20354708408294897</v>
      </c>
      <c r="AG53" s="56">
        <f t="shared" si="48"/>
        <v>-0.20810083534680857</v>
      </c>
      <c r="AH53" s="56">
        <f t="shared" si="48"/>
        <v>-0.21200405071582651</v>
      </c>
      <c r="AI53" s="56">
        <f t="shared" si="48"/>
        <v>-0.21525673019000813</v>
      </c>
      <c r="AJ53" s="56">
        <f t="shared" si="48"/>
        <v>-0.21785887376934987</v>
      </c>
      <c r="AK53" s="56">
        <f t="shared" si="48"/>
        <v>-0.21981048145385129</v>
      </c>
      <c r="AL53" s="56">
        <f t="shared" si="48"/>
        <v>-0.22111155324351373</v>
      </c>
      <c r="AM53" s="56">
        <f t="shared" si="48"/>
        <v>-0.22189219631730794</v>
      </c>
      <c r="AN53" s="56">
        <f t="shared" si="48"/>
        <v>-0.22228251785420344</v>
      </c>
      <c r="AO53" s="56">
        <f t="shared" si="48"/>
        <v>-0.22241262503316808</v>
      </c>
      <c r="AP53" s="56">
        <f t="shared" ref="AP53:BU53" si="49">AP47-AP41</f>
        <v>-0.22241262503316808</v>
      </c>
      <c r="AQ53" s="56">
        <f t="shared" si="49"/>
        <v>-0.22241262503316808</v>
      </c>
      <c r="AR53" s="56">
        <f t="shared" si="49"/>
        <v>-0.22241262503316808</v>
      </c>
      <c r="AS53" s="56">
        <f t="shared" si="49"/>
        <v>-0.22241262503316808</v>
      </c>
      <c r="AT53" s="56">
        <f t="shared" si="49"/>
        <v>-0.22241262503316808</v>
      </c>
      <c r="AU53" s="56">
        <f t="shared" si="49"/>
        <v>-0.22241262503316808</v>
      </c>
      <c r="AV53" s="56">
        <f t="shared" si="49"/>
        <v>-0.22241262503316808</v>
      </c>
      <c r="AW53" s="56">
        <f t="shared" si="49"/>
        <v>-0.22241262503316808</v>
      </c>
      <c r="AX53" s="56">
        <f t="shared" si="49"/>
        <v>-0.22241262503316808</v>
      </c>
      <c r="AY53" s="56">
        <f t="shared" si="49"/>
        <v>-0.22241262503316808</v>
      </c>
      <c r="AZ53" s="56">
        <f t="shared" si="49"/>
        <v>-0.22241262503316808</v>
      </c>
      <c r="BA53" s="56">
        <f t="shared" si="49"/>
        <v>-0.22241262503316808</v>
      </c>
      <c r="BB53" s="56">
        <f t="shared" si="49"/>
        <v>-0.22241262503316808</v>
      </c>
      <c r="BC53" s="56">
        <f t="shared" si="49"/>
        <v>-0.22241262503316808</v>
      </c>
      <c r="BD53" s="56">
        <f t="shared" si="49"/>
        <v>-0.22241262503316808</v>
      </c>
      <c r="BE53" s="56">
        <f t="shared" si="49"/>
        <v>-0.22241262503316808</v>
      </c>
      <c r="BF53" s="56">
        <f t="shared" si="49"/>
        <v>-0.22241262503316808</v>
      </c>
      <c r="BG53" s="56">
        <f t="shared" si="49"/>
        <v>-0.22241262503316808</v>
      </c>
      <c r="BH53" s="56">
        <f t="shared" si="49"/>
        <v>-0.22241262503316808</v>
      </c>
      <c r="BI53" s="56">
        <f t="shared" si="49"/>
        <v>-0.22241262503316808</v>
      </c>
      <c r="BJ53" s="56">
        <f t="shared" si="49"/>
        <v>-0.22241262503316808</v>
      </c>
      <c r="BK53" s="56">
        <f t="shared" si="49"/>
        <v>-0.22241262503316808</v>
      </c>
      <c r="BL53" s="56">
        <f t="shared" si="49"/>
        <v>-0.22241262503316808</v>
      </c>
      <c r="BM53" s="56">
        <f t="shared" si="49"/>
        <v>-0.22241262503316808</v>
      </c>
      <c r="BN53" s="56">
        <f t="shared" si="49"/>
        <v>-0.22241262503316808</v>
      </c>
      <c r="BO53" s="56">
        <f t="shared" si="49"/>
        <v>-0.22241262503316808</v>
      </c>
      <c r="BP53" s="56">
        <f t="shared" si="49"/>
        <v>-0.22241262503316808</v>
      </c>
      <c r="BQ53" s="56">
        <f t="shared" si="49"/>
        <v>-0.22241262503316808</v>
      </c>
      <c r="BR53" s="56">
        <f t="shared" si="49"/>
        <v>-0.22241262503316808</v>
      </c>
      <c r="BS53" s="56">
        <f t="shared" si="49"/>
        <v>-0.22241262503316808</v>
      </c>
      <c r="BT53" s="56">
        <f t="shared" si="49"/>
        <v>-0.22241262503316808</v>
      </c>
      <c r="BU53" s="56">
        <f t="shared" si="49"/>
        <v>-0.22241262503316808</v>
      </c>
      <c r="BV53" s="56">
        <f t="shared" ref="BV53:CH53" si="50">BV47-BV41</f>
        <v>-0.22241262503316808</v>
      </c>
      <c r="BW53" s="56">
        <f t="shared" si="50"/>
        <v>-0.22241262503316808</v>
      </c>
      <c r="BX53" s="56">
        <f t="shared" si="50"/>
        <v>-0.22241262503316808</v>
      </c>
      <c r="BY53" s="56">
        <f t="shared" si="50"/>
        <v>-0.22241262503316808</v>
      </c>
      <c r="BZ53" s="56">
        <f t="shared" si="50"/>
        <v>-0.22241262503316808</v>
      </c>
      <c r="CA53" s="56">
        <f t="shared" si="50"/>
        <v>-0.22241262503316808</v>
      </c>
      <c r="CB53" s="56">
        <f t="shared" si="50"/>
        <v>-0.22241262503316808</v>
      </c>
      <c r="CC53" s="56">
        <f t="shared" si="50"/>
        <v>-0.22241262503316808</v>
      </c>
      <c r="CD53" s="56">
        <f t="shared" si="50"/>
        <v>-0.22241262503316808</v>
      </c>
      <c r="CE53" s="56">
        <f t="shared" si="50"/>
        <v>-0.22241262503316808</v>
      </c>
      <c r="CF53" s="56">
        <f t="shared" si="50"/>
        <v>-0.22241262503316808</v>
      </c>
      <c r="CG53" s="56">
        <f t="shared" si="50"/>
        <v>-0.22241262503316808</v>
      </c>
      <c r="CH53" s="56">
        <f t="shared" si="50"/>
        <v>-0.22241262503316808</v>
      </c>
    </row>
    <row r="54" spans="3:86" s="36" customFormat="1" outlineLevel="1" x14ac:dyDescent="0.2">
      <c r="F54" s="207" t="s">
        <v>171</v>
      </c>
      <c r="G54" s="207"/>
      <c r="H54" s="207"/>
      <c r="I54" s="207"/>
      <c r="J54" s="93">
        <f t="shared" ref="J54:AO54" si="51">SUM(J51:J53)</f>
        <v>0</v>
      </c>
      <c r="K54" s="93">
        <f t="shared" si="51"/>
        <v>-44.459731749906318</v>
      </c>
      <c r="L54" s="93">
        <f t="shared" si="51"/>
        <v>-86.727509998082581</v>
      </c>
      <c r="M54" s="93">
        <f t="shared" si="51"/>
        <v>-126.64191424284363</v>
      </c>
      <c r="N54" s="93">
        <f t="shared" si="51"/>
        <v>-163.87276228372946</v>
      </c>
      <c r="O54" s="93">
        <f t="shared" si="51"/>
        <v>-198.21352190932188</v>
      </c>
      <c r="P54" s="93">
        <f t="shared" si="51"/>
        <v>-229.36524137500288</v>
      </c>
      <c r="Q54" s="93">
        <f t="shared" si="51"/>
        <v>-256.20288328083399</v>
      </c>
      <c r="R54" s="93">
        <f t="shared" si="51"/>
        <v>-278.90209851164104</v>
      </c>
      <c r="S54" s="93">
        <f t="shared" si="51"/>
        <v>-297.63132673265494</v>
      </c>
      <c r="T54" s="93">
        <f t="shared" si="51"/>
        <v>-312.55397574828703</v>
      </c>
      <c r="U54" s="93">
        <f t="shared" si="51"/>
        <v>-326.3729734585441</v>
      </c>
      <c r="V54" s="93">
        <f t="shared" si="51"/>
        <v>-337.07870454598856</v>
      </c>
      <c r="W54" s="93">
        <f t="shared" si="51"/>
        <v>-344.79803694878996</v>
      </c>
      <c r="X54" s="93">
        <f t="shared" si="51"/>
        <v>-349.65278560206445</v>
      </c>
      <c r="Y54" s="93">
        <f t="shared" si="51"/>
        <v>-351.75979367922264</v>
      </c>
      <c r="Z54" s="93">
        <f t="shared" si="51"/>
        <v>-351.23113278834643</v>
      </c>
      <c r="AA54" s="93">
        <f t="shared" si="51"/>
        <v>-348.48489402134845</v>
      </c>
      <c r="AB54" s="93">
        <f t="shared" si="51"/>
        <v>-343.65644103167602</v>
      </c>
      <c r="AC54" s="93">
        <f t="shared" si="51"/>
        <v>-336.8424784847312</v>
      </c>
      <c r="AD54" s="93">
        <f t="shared" si="51"/>
        <v>-328.10389314767423</v>
      </c>
      <c r="AE54" s="93">
        <f t="shared" si="51"/>
        <v>-317.51844733054588</v>
      </c>
      <c r="AF54" s="93">
        <f t="shared" si="51"/>
        <v>-304.99670108810585</v>
      </c>
      <c r="AG54" s="93">
        <f t="shared" si="51"/>
        <v>-290.61758954255731</v>
      </c>
      <c r="AH54" s="93">
        <f t="shared" si="51"/>
        <v>-274.45683706682274</v>
      </c>
      <c r="AI54" s="93">
        <f t="shared" si="51"/>
        <v>-256.58707956457567</v>
      </c>
      <c r="AJ54" s="93">
        <f t="shared" si="51"/>
        <v>-237.07799113486197</v>
      </c>
      <c r="AK54" s="93">
        <f t="shared" si="51"/>
        <v>-215.996405066178</v>
      </c>
      <c r="AL54" s="93">
        <f t="shared" si="51"/>
        <v>-193.40642663189314</v>
      </c>
      <c r="AM54" s="93">
        <f t="shared" si="51"/>
        <v>-169.3697012059269</v>
      </c>
      <c r="AN54" s="93">
        <f t="shared" si="51"/>
        <v>-143.94537539114376</v>
      </c>
      <c r="AO54" s="93">
        <f t="shared" si="51"/>
        <v>-117.19018400787083</v>
      </c>
      <c r="AP54" s="93">
        <f t="shared" ref="AP54:BU54" si="52">SUM(AP51:AP53)</f>
        <v>-89.158565631147468</v>
      </c>
      <c r="AQ54" s="93">
        <f t="shared" si="52"/>
        <v>-59.902745658578901</v>
      </c>
      <c r="AR54" s="93">
        <f t="shared" si="52"/>
        <v>-58.00553753245962</v>
      </c>
      <c r="AS54" s="93">
        <f t="shared" si="52"/>
        <v>-55.957225533679527</v>
      </c>
      <c r="AT54" s="93">
        <f t="shared" si="52"/>
        <v>-53.764018575112395</v>
      </c>
      <c r="AU54" s="93">
        <f t="shared" si="52"/>
        <v>-51.431846371660725</v>
      </c>
      <c r="AV54" s="93">
        <f t="shared" si="52"/>
        <v>-48.966396936780889</v>
      </c>
      <c r="AW54" s="93">
        <f t="shared" si="52"/>
        <v>-46.373130308629506</v>
      </c>
      <c r="AX54" s="93">
        <f t="shared" si="52"/>
        <v>-43.6572827389558</v>
      </c>
      <c r="AY54" s="93">
        <f t="shared" si="52"/>
        <v>-40.823877279773804</v>
      </c>
      <c r="AZ54" s="93">
        <f t="shared" si="52"/>
        <v>-37.877731578383127</v>
      </c>
      <c r="BA54" s="93">
        <f t="shared" si="52"/>
        <v>-34.823467782138941</v>
      </c>
      <c r="BB54" s="93">
        <f t="shared" si="52"/>
        <v>-31.665503133792892</v>
      </c>
      <c r="BC54" s="93">
        <f t="shared" si="52"/>
        <v>-28.408069836213993</v>
      </c>
      <c r="BD54" s="93">
        <f t="shared" si="52"/>
        <v>-25.055230706346585</v>
      </c>
      <c r="BE54" s="93">
        <f t="shared" si="52"/>
        <v>-21.610880185942172</v>
      </c>
      <c r="BF54" s="93">
        <f t="shared" si="52"/>
        <v>-18.078753093243868</v>
      </c>
      <c r="BG54" s="93">
        <f t="shared" si="52"/>
        <v>-14.462432201833536</v>
      </c>
      <c r="BH54" s="93">
        <f t="shared" si="52"/>
        <v>-10.765353990697051</v>
      </c>
      <c r="BI54" s="93">
        <f t="shared" si="52"/>
        <v>-6.9908007688113702</v>
      </c>
      <c r="BJ54" s="93">
        <f t="shared" si="52"/>
        <v>-4.1652963189995091</v>
      </c>
      <c r="BK54" s="93">
        <f t="shared" si="52"/>
        <v>-2.2280512856040517</v>
      </c>
      <c r="BL54" s="93">
        <f t="shared" si="52"/>
        <v>-1.0394597748535968</v>
      </c>
      <c r="BM54" s="93">
        <f t="shared" si="52"/>
        <v>-0.52610357270371144</v>
      </c>
      <c r="BN54" s="93">
        <f t="shared" si="52"/>
        <v>-0.53301558837883112</v>
      </c>
      <c r="BO54" s="93">
        <f t="shared" si="52"/>
        <v>-0.53965584058862637</v>
      </c>
      <c r="BP54" s="93">
        <f t="shared" si="52"/>
        <v>-0.54602454250472598</v>
      </c>
      <c r="BQ54" s="93">
        <f t="shared" si="52"/>
        <v>-0.5521327981589822</v>
      </c>
      <c r="BR54" s="93">
        <f t="shared" si="52"/>
        <v>-0.55799016124427181</v>
      </c>
      <c r="BS54" s="93">
        <f t="shared" si="52"/>
        <v>-0.56360765273859259</v>
      </c>
      <c r="BT54" s="93">
        <f t="shared" si="52"/>
        <v>-0.56899668674164372</v>
      </c>
      <c r="BU54" s="93">
        <f t="shared" si="52"/>
        <v>-0.57416853892994479</v>
      </c>
      <c r="BV54" s="93">
        <f t="shared" ref="BV54:CH54" si="53">SUM(BV51:BV53)</f>
        <v>-0.57913401710989942</v>
      </c>
      <c r="BW54" s="93">
        <f t="shared" si="53"/>
        <v>-0.58390441910572954</v>
      </c>
      <c r="BX54" s="93">
        <f t="shared" si="53"/>
        <v>-0.58849229131830982</v>
      </c>
      <c r="BY54" s="93">
        <f t="shared" si="53"/>
        <v>-0.59291740029862916</v>
      </c>
      <c r="BZ54" s="93">
        <f t="shared" si="53"/>
        <v>-0.59719945169152699</v>
      </c>
      <c r="CA54" s="93">
        <f t="shared" si="53"/>
        <v>-0.60135216295744109</v>
      </c>
      <c r="CB54" s="93">
        <f t="shared" si="53"/>
        <v>-0.60538714752535883</v>
      </c>
      <c r="CC54" s="93">
        <f t="shared" si="53"/>
        <v>-0.60931739751857916</v>
      </c>
      <c r="CD54" s="93">
        <f t="shared" si="53"/>
        <v>-0.61315571680492675</v>
      </c>
      <c r="CE54" s="93">
        <f t="shared" si="53"/>
        <v>-0.61691536881703291</v>
      </c>
      <c r="CF54" s="93">
        <f t="shared" si="53"/>
        <v>-0.62061213905682233</v>
      </c>
      <c r="CG54" s="93">
        <f t="shared" si="53"/>
        <v>-0.62426100740367774</v>
      </c>
      <c r="CH54" s="93">
        <f t="shared" si="53"/>
        <v>-0.62787548091489531</v>
      </c>
    </row>
    <row r="55" spans="3:86" s="36" customFormat="1" outlineLevel="1" x14ac:dyDescent="0.2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</row>
    <row r="56" spans="3:86" s="36" customFormat="1" outlineLevel="1" x14ac:dyDescent="0.2"/>
    <row r="57" spans="3:86" s="36" customFormat="1" outlineLevel="1" x14ac:dyDescent="0.2">
      <c r="D57" s="43" t="s">
        <v>137</v>
      </c>
    </row>
    <row r="58" spans="3:86" s="36" customFormat="1" ht="5.85" customHeight="1" outlineLevel="1" x14ac:dyDescent="0.2"/>
    <row r="59" spans="3:86" s="36" customFormat="1" outlineLevel="1" x14ac:dyDescent="0.2">
      <c r="E59" s="43" t="s">
        <v>168</v>
      </c>
    </row>
    <row r="60" spans="3:86" s="36" customFormat="1" outlineLevel="1" x14ac:dyDescent="0.2">
      <c r="F60" s="91" t="s">
        <v>138</v>
      </c>
      <c r="J60" s="56">
        <f t="shared" ref="J60:AO60" si="54">J42*GAAR_WACC</f>
        <v>49.16236658663378</v>
      </c>
      <c r="K60" s="56">
        <f t="shared" si="54"/>
        <v>50.175073439480514</v>
      </c>
      <c r="L60" s="56">
        <f t="shared" si="54"/>
        <v>50.943967492327253</v>
      </c>
      <c r="M60" s="56">
        <f t="shared" si="54"/>
        <v>51.250650345173987</v>
      </c>
      <c r="N60" s="56">
        <f t="shared" si="54"/>
        <v>50.88151079802072</v>
      </c>
      <c r="O60" s="56">
        <f t="shared" si="54"/>
        <v>50.050996911327033</v>
      </c>
      <c r="P60" s="56">
        <f t="shared" si="54"/>
        <v>48.848032764600624</v>
      </c>
      <c r="Q60" s="56">
        <f t="shared" si="54"/>
        <v>47.625677941142115</v>
      </c>
      <c r="R60" s="56">
        <f t="shared" si="54"/>
        <v>46.350356237451038</v>
      </c>
      <c r="S60" s="56">
        <f t="shared" si="54"/>
        <v>45.037389610855563</v>
      </c>
      <c r="T60" s="56">
        <f t="shared" si="54"/>
        <v>43.636852809824461</v>
      </c>
      <c r="U60" s="56">
        <f t="shared" si="54"/>
        <v>42.458291771052394</v>
      </c>
      <c r="V60" s="56">
        <f t="shared" si="54"/>
        <v>41.227126401594305</v>
      </c>
      <c r="W60" s="56">
        <f t="shared" si="54"/>
        <v>39.948157868004216</v>
      </c>
      <c r="X60" s="56">
        <f t="shared" si="54"/>
        <v>38.621797601049629</v>
      </c>
      <c r="Y60" s="56">
        <f t="shared" si="54"/>
        <v>37.24573332996507</v>
      </c>
      <c r="Z60" s="56">
        <f t="shared" si="54"/>
        <v>35.806354128112289</v>
      </c>
      <c r="AA60" s="56">
        <f t="shared" si="54"/>
        <v>34.331095665381568</v>
      </c>
      <c r="AB60" s="56">
        <f t="shared" si="54"/>
        <v>32.835939814009294</v>
      </c>
      <c r="AC60" s="56">
        <f t="shared" si="54"/>
        <v>31.322627038098936</v>
      </c>
      <c r="AD60" s="56">
        <f t="shared" si="54"/>
        <v>29.785721185931511</v>
      </c>
      <c r="AE60" s="56">
        <f t="shared" si="54"/>
        <v>28.222507582839999</v>
      </c>
      <c r="AF60" s="56">
        <f t="shared" si="54"/>
        <v>26.630781049445485</v>
      </c>
      <c r="AG60" s="56">
        <f t="shared" si="54"/>
        <v>25.005792876704117</v>
      </c>
      <c r="AH60" s="56">
        <f t="shared" si="54"/>
        <v>23.351251437890809</v>
      </c>
      <c r="AI60" s="56">
        <f t="shared" si="54"/>
        <v>21.669318599331572</v>
      </c>
      <c r="AJ60" s="56">
        <f t="shared" si="54"/>
        <v>19.962783656350286</v>
      </c>
      <c r="AK60" s="56">
        <f t="shared" si="54"/>
        <v>18.232265897178976</v>
      </c>
      <c r="AL60" s="56">
        <f t="shared" si="54"/>
        <v>16.523660924479159</v>
      </c>
      <c r="AM60" s="56">
        <f t="shared" si="54"/>
        <v>14.843140763240365</v>
      </c>
      <c r="AN60" s="56">
        <f t="shared" si="54"/>
        <v>13.179038335520143</v>
      </c>
      <c r="AO60" s="56">
        <f t="shared" si="54"/>
        <v>11.531904205831138</v>
      </c>
      <c r="AP60" s="56">
        <f t="shared" ref="AP60:BU60" si="55">AP42*GAAR_WACC</f>
        <v>9.8969948523316233</v>
      </c>
      <c r="AQ60" s="56">
        <f t="shared" si="55"/>
        <v>8.2689161165271958</v>
      </c>
      <c r="AR60" s="56">
        <f t="shared" si="55"/>
        <v>8.030983594860766</v>
      </c>
      <c r="AS60" s="56">
        <f t="shared" si="55"/>
        <v>7.8264580976306837</v>
      </c>
      <c r="AT60" s="56">
        <f t="shared" si="55"/>
        <v>7.624190011821308</v>
      </c>
      <c r="AU60" s="56">
        <f t="shared" si="55"/>
        <v>7.4224560256384775</v>
      </c>
      <c r="AV60" s="56">
        <f t="shared" si="55"/>
        <v>7.2209235505699398</v>
      </c>
      <c r="AW60" s="56">
        <f t="shared" si="55"/>
        <v>7.0183294990624514</v>
      </c>
      <c r="AX60" s="56">
        <f t="shared" si="55"/>
        <v>6.8142980651993632</v>
      </c>
      <c r="AY60" s="56">
        <f t="shared" si="55"/>
        <v>6.6079194842663425</v>
      </c>
      <c r="AZ60" s="56">
        <f t="shared" si="55"/>
        <v>6.3988756953775647</v>
      </c>
      <c r="BA60" s="56">
        <f t="shared" si="55"/>
        <v>6.1856888031198727</v>
      </c>
      <c r="BB60" s="56">
        <f t="shared" si="55"/>
        <v>5.9688168388849068</v>
      </c>
      <c r="BC60" s="56">
        <f t="shared" si="55"/>
        <v>5.7483322580673546</v>
      </c>
      <c r="BD60" s="56">
        <f t="shared" si="55"/>
        <v>5.5242508674557183</v>
      </c>
      <c r="BE60" s="56">
        <f t="shared" si="55"/>
        <v>5.2961828880919395</v>
      </c>
      <c r="BF60" s="56">
        <f t="shared" si="55"/>
        <v>5.0645829707250316</v>
      </c>
      <c r="BG60" s="56">
        <f t="shared" si="55"/>
        <v>4.8293435743719604</v>
      </c>
      <c r="BH60" s="56">
        <f t="shared" si="55"/>
        <v>4.5909069236358633</v>
      </c>
      <c r="BI60" s="56">
        <f t="shared" si="55"/>
        <v>4.3491320365823114</v>
      </c>
      <c r="BJ60" s="56">
        <f t="shared" si="55"/>
        <v>4.142626331813684</v>
      </c>
      <c r="BK60" s="56">
        <f t="shared" si="55"/>
        <v>3.9687213801291787</v>
      </c>
      <c r="BL60" s="56">
        <f t="shared" si="55"/>
        <v>3.8218377971853412</v>
      </c>
      <c r="BM60" s="56">
        <f t="shared" si="55"/>
        <v>3.6980893557168693</v>
      </c>
      <c r="BN60" s="56">
        <f t="shared" si="55"/>
        <v>3.5914799251209644</v>
      </c>
      <c r="BO60" s="56">
        <f t="shared" si="55"/>
        <v>3.4929624775540851</v>
      </c>
      <c r="BP60" s="56">
        <f t="shared" si="55"/>
        <v>3.4030233687109668</v>
      </c>
      <c r="BQ60" s="56">
        <f t="shared" si="55"/>
        <v>3.320747915288929</v>
      </c>
      <c r="BR60" s="56">
        <f t="shared" si="55"/>
        <v>3.2462593826405941</v>
      </c>
      <c r="BS60" s="56">
        <f t="shared" si="55"/>
        <v>3.1791392196110202</v>
      </c>
      <c r="BT60" s="56">
        <f t="shared" si="55"/>
        <v>3.1192848280778387</v>
      </c>
      <c r="BU60" s="56">
        <f t="shared" si="55"/>
        <v>3.0658306811095435</v>
      </c>
      <c r="BV60" s="56">
        <f t="shared" ref="BV60:CH60" si="56">BV42*GAAR_WACC</f>
        <v>3.0185845478697817</v>
      </c>
      <c r="BW60" s="56">
        <f t="shared" si="56"/>
        <v>2.9771187403316461</v>
      </c>
      <c r="BX60" s="56">
        <f t="shared" si="56"/>
        <v>2.9412384693346332</v>
      </c>
      <c r="BY60" s="56">
        <f t="shared" si="56"/>
        <v>2.9095786951568718</v>
      </c>
      <c r="BZ60" s="56">
        <f t="shared" si="56"/>
        <v>2.8821469189831816</v>
      </c>
      <c r="CA60" s="56">
        <f t="shared" si="56"/>
        <v>2.8580518479031118</v>
      </c>
      <c r="CB60" s="56">
        <f t="shared" si="56"/>
        <v>2.8374584114054504</v>
      </c>
      <c r="CC60" s="56">
        <f t="shared" si="56"/>
        <v>2.8193896127207103</v>
      </c>
      <c r="CD60" s="56">
        <f t="shared" si="56"/>
        <v>2.8034228804702837</v>
      </c>
      <c r="CE60" s="56">
        <f t="shared" si="56"/>
        <v>2.7892301185316883</v>
      </c>
      <c r="CF60" s="56">
        <f t="shared" si="56"/>
        <v>2.7765644575742168</v>
      </c>
      <c r="CG60" s="56">
        <f t="shared" si="56"/>
        <v>2.7643284768558734</v>
      </c>
      <c r="CH60" s="56">
        <f t="shared" si="56"/>
        <v>2.7525149671976115</v>
      </c>
    </row>
    <row r="61" spans="3:86" s="36" customFormat="1" outlineLevel="1" x14ac:dyDescent="0.2">
      <c r="F61" s="91" t="s">
        <v>139</v>
      </c>
      <c r="J61" s="56">
        <f t="shared" ref="J61:AO61" si="57">J21</f>
        <v>67.239891937623653</v>
      </c>
      <c r="K61" s="56">
        <f t="shared" si="57"/>
        <v>73.27522527095698</v>
      </c>
      <c r="L61" s="56">
        <f t="shared" si="57"/>
        <v>79.683225270956996</v>
      </c>
      <c r="M61" s="56">
        <f t="shared" si="57"/>
        <v>86.082558604290313</v>
      </c>
      <c r="N61" s="56">
        <f t="shared" si="57"/>
        <v>87.458859344457707</v>
      </c>
      <c r="O61" s="56">
        <f t="shared" si="57"/>
        <v>90.651526011124361</v>
      </c>
      <c r="P61" s="56">
        <f t="shared" si="57"/>
        <v>91.325801049384609</v>
      </c>
      <c r="Q61" s="56">
        <f t="shared" si="57"/>
        <v>91.518169111715636</v>
      </c>
      <c r="R61" s="56">
        <f t="shared" si="57"/>
        <v>91.192456856836969</v>
      </c>
      <c r="S61" s="56">
        <f t="shared" si="57"/>
        <v>92.670637018468469</v>
      </c>
      <c r="T61" s="56">
        <f t="shared" si="57"/>
        <v>82.384137630904149</v>
      </c>
      <c r="U61" s="56">
        <f t="shared" si="57"/>
        <v>82.550313385004102</v>
      </c>
      <c r="V61" s="56">
        <f t="shared" si="57"/>
        <v>82.518014275150364</v>
      </c>
      <c r="W61" s="56">
        <f t="shared" si="57"/>
        <v>82.449365048423346</v>
      </c>
      <c r="X61" s="56">
        <f t="shared" si="57"/>
        <v>82.343708126916425</v>
      </c>
      <c r="Y61" s="56">
        <f t="shared" si="57"/>
        <v>82.197098043189854</v>
      </c>
      <c r="Z61" s="56">
        <f t="shared" si="57"/>
        <v>80.938578376012799</v>
      </c>
      <c r="AA61" s="56">
        <f t="shared" si="57"/>
        <v>79.61251426937875</v>
      </c>
      <c r="AB61" s="56">
        <f t="shared" si="57"/>
        <v>78.349270324402568</v>
      </c>
      <c r="AC61" s="56">
        <f t="shared" si="57"/>
        <v>77.246256857438681</v>
      </c>
      <c r="AD61" s="56">
        <f t="shared" si="57"/>
        <v>76.208693863759137</v>
      </c>
      <c r="AE61" s="56">
        <f t="shared" si="57"/>
        <v>75.225588526663273</v>
      </c>
      <c r="AF61" s="56">
        <f t="shared" si="57"/>
        <v>74.20016641842561</v>
      </c>
      <c r="AG61" s="56">
        <f t="shared" si="57"/>
        <v>73.146409963292996</v>
      </c>
      <c r="AH61" s="56">
        <f t="shared" si="57"/>
        <v>72.066831801055997</v>
      </c>
      <c r="AI61" s="56">
        <f t="shared" si="57"/>
        <v>70.9646609853298</v>
      </c>
      <c r="AJ61" s="56">
        <f t="shared" si="57"/>
        <v>69.843185405647475</v>
      </c>
      <c r="AK61" s="56">
        <f t="shared" si="57"/>
        <v>68.701671343502724</v>
      </c>
      <c r="AL61" s="56">
        <f t="shared" si="57"/>
        <v>67.735451132642822</v>
      </c>
      <c r="AM61" s="56">
        <f t="shared" si="57"/>
        <v>66.957825151463297</v>
      </c>
      <c r="AN61" s="56">
        <f t="shared" si="57"/>
        <v>66.362847511313745</v>
      </c>
      <c r="AO61" s="56">
        <f t="shared" si="57"/>
        <v>65.966237785098798</v>
      </c>
      <c r="AP61" s="56">
        <f t="shared" ref="AP61:BU61" si="58">AP21</f>
        <v>65.769799120657154</v>
      </c>
      <c r="AQ61" s="56">
        <f t="shared" si="58"/>
        <v>13.166736161894088</v>
      </c>
      <c r="AR61" s="56">
        <f t="shared" si="58"/>
        <v>13.02473850902863</v>
      </c>
      <c r="AS61" s="56">
        <f t="shared" si="58"/>
        <v>12.943383624289474</v>
      </c>
      <c r="AT61" s="56">
        <f t="shared" si="58"/>
        <v>12.887851027052745</v>
      </c>
      <c r="AU61" s="56">
        <f t="shared" si="58"/>
        <v>12.857375850384949</v>
      </c>
      <c r="AV61" s="56">
        <f t="shared" si="58"/>
        <v>12.856055842925258</v>
      </c>
      <c r="AW61" s="56">
        <f t="shared" si="58"/>
        <v>12.881430278928354</v>
      </c>
      <c r="AX61" s="56">
        <f t="shared" si="58"/>
        <v>12.932959252323542</v>
      </c>
      <c r="AY61" s="56">
        <f t="shared" si="58"/>
        <v>13.008995357407908</v>
      </c>
      <c r="AZ61" s="56">
        <f t="shared" si="58"/>
        <v>13.109863922198416</v>
      </c>
      <c r="BA61" s="56">
        <f t="shared" si="58"/>
        <v>13.214148431167017</v>
      </c>
      <c r="BB61" s="56">
        <f t="shared" si="58"/>
        <v>13.31568841760955</v>
      </c>
      <c r="BC61" s="56">
        <f t="shared" si="58"/>
        <v>13.418706223873812</v>
      </c>
      <c r="BD61" s="56">
        <f t="shared" si="58"/>
        <v>13.519875890126826</v>
      </c>
      <c r="BE61" s="56">
        <f t="shared" si="58"/>
        <v>13.618359869771739</v>
      </c>
      <c r="BF61" s="56">
        <f t="shared" si="58"/>
        <v>13.714687686070196</v>
      </c>
      <c r="BG61" s="56">
        <f t="shared" si="58"/>
        <v>13.808800503104239</v>
      </c>
      <c r="BH61" s="56">
        <f t="shared" si="58"/>
        <v>13.88333480320266</v>
      </c>
      <c r="BI61" s="56">
        <f t="shared" si="58"/>
        <v>12.514155939807512</v>
      </c>
      <c r="BJ61" s="56">
        <f t="shared" si="58"/>
        <v>11.25851331094138</v>
      </c>
      <c r="BK61" s="56">
        <f t="shared" si="58"/>
        <v>10.224593807167196</v>
      </c>
      <c r="BL61" s="56">
        <f t="shared" si="58"/>
        <v>9.3150377017098265</v>
      </c>
      <c r="BM61" s="56">
        <f t="shared" si="58"/>
        <v>8.6409140026909519</v>
      </c>
      <c r="BN61" s="56">
        <f t="shared" si="58"/>
        <v>8.3011745050494987</v>
      </c>
      <c r="BO61" s="56">
        <f t="shared" si="58"/>
        <v>7.9617014995070425</v>
      </c>
      <c r="BP61" s="56">
        <f t="shared" si="58"/>
        <v>7.6361099706592208</v>
      </c>
      <c r="BQ61" s="56">
        <f t="shared" si="58"/>
        <v>7.3224617941496737</v>
      </c>
      <c r="BR61" s="56">
        <f t="shared" si="58"/>
        <v>7.0225912662442438</v>
      </c>
      <c r="BS61" s="56">
        <f t="shared" si="58"/>
        <v>6.7369898399047221</v>
      </c>
      <c r="BT61" s="56">
        <f t="shared" si="58"/>
        <v>6.4654844683135755</v>
      </c>
      <c r="BU61" s="56">
        <f t="shared" si="58"/>
        <v>6.2074902532275456</v>
      </c>
      <c r="BV61" s="56">
        <f t="shared" ref="BV61:CH61" si="59">BV21</f>
        <v>5.9636197803806965</v>
      </c>
      <c r="BW61" s="56">
        <f t="shared" si="59"/>
        <v>5.7354339320671688</v>
      </c>
      <c r="BX61" s="56">
        <f t="shared" si="59"/>
        <v>5.5319588302894598</v>
      </c>
      <c r="BY61" s="56">
        <f t="shared" si="59"/>
        <v>5.3531183344478492</v>
      </c>
      <c r="BZ61" s="56">
        <f t="shared" si="59"/>
        <v>5.1914264392158884</v>
      </c>
      <c r="CA61" s="56">
        <f t="shared" si="59"/>
        <v>5.044252832967083</v>
      </c>
      <c r="CB61" s="56">
        <f t="shared" si="59"/>
        <v>4.9133210620040551</v>
      </c>
      <c r="CC61" s="56">
        <f t="shared" si="59"/>
        <v>4.7983957826549606</v>
      </c>
      <c r="CD61" s="56">
        <f t="shared" si="59"/>
        <v>4.7000515103540099</v>
      </c>
      <c r="CE61" s="56">
        <f t="shared" si="59"/>
        <v>4.6214411581166415</v>
      </c>
      <c r="CF61" s="56">
        <f t="shared" si="59"/>
        <v>4.5615575934648156</v>
      </c>
      <c r="CG61" s="56">
        <f t="shared" si="59"/>
        <v>4.5185595982599889</v>
      </c>
      <c r="CH61" s="56">
        <f t="shared" si="59"/>
        <v>4.491761907104733</v>
      </c>
    </row>
    <row r="62" spans="3:86" s="36" customFormat="1" outlineLevel="1" x14ac:dyDescent="0.2">
      <c r="F62" s="91" t="s">
        <v>140</v>
      </c>
    </row>
    <row r="63" spans="3:86" s="36" customFormat="1" outlineLevel="1" x14ac:dyDescent="0.2">
      <c r="F63" s="207" t="s">
        <v>146</v>
      </c>
      <c r="G63" s="207"/>
      <c r="H63" s="207"/>
      <c r="I63" s="207"/>
      <c r="J63" s="93">
        <f t="shared" ref="J63:AO63" si="60">SUM(J60:J62)</f>
        <v>116.40225852425743</v>
      </c>
      <c r="K63" s="93">
        <f t="shared" si="60"/>
        <v>123.45029871043749</v>
      </c>
      <c r="L63" s="93">
        <f t="shared" si="60"/>
        <v>130.62719276328426</v>
      </c>
      <c r="M63" s="93">
        <f t="shared" si="60"/>
        <v>137.33320894946431</v>
      </c>
      <c r="N63" s="93">
        <f t="shared" si="60"/>
        <v>138.34037014247843</v>
      </c>
      <c r="O63" s="93">
        <f t="shared" si="60"/>
        <v>140.70252292245141</v>
      </c>
      <c r="P63" s="93">
        <f t="shared" si="60"/>
        <v>140.17383381398523</v>
      </c>
      <c r="Q63" s="93">
        <f t="shared" si="60"/>
        <v>139.14384705285775</v>
      </c>
      <c r="R63" s="93">
        <f t="shared" si="60"/>
        <v>137.54281309428802</v>
      </c>
      <c r="S63" s="93">
        <f t="shared" si="60"/>
        <v>137.70802662932402</v>
      </c>
      <c r="T63" s="93">
        <f t="shared" si="60"/>
        <v>126.02099044072861</v>
      </c>
      <c r="U63" s="93">
        <f t="shared" si="60"/>
        <v>125.00860515605649</v>
      </c>
      <c r="V63" s="93">
        <f t="shared" si="60"/>
        <v>123.74514067674467</v>
      </c>
      <c r="W63" s="93">
        <f t="shared" si="60"/>
        <v>122.39752291642756</v>
      </c>
      <c r="X63" s="93">
        <f t="shared" si="60"/>
        <v>120.96550572796605</v>
      </c>
      <c r="Y63" s="93">
        <f t="shared" si="60"/>
        <v>119.44283137315492</v>
      </c>
      <c r="Z63" s="93">
        <f t="shared" si="60"/>
        <v>116.74493250412509</v>
      </c>
      <c r="AA63" s="93">
        <f t="shared" si="60"/>
        <v>113.94360993476032</v>
      </c>
      <c r="AB63" s="93">
        <f t="shared" si="60"/>
        <v>111.18521013841186</v>
      </c>
      <c r="AC63" s="93">
        <f t="shared" si="60"/>
        <v>108.56888389553762</v>
      </c>
      <c r="AD63" s="93">
        <f t="shared" si="60"/>
        <v>105.99441504969064</v>
      </c>
      <c r="AE63" s="93">
        <f t="shared" si="60"/>
        <v>103.44809610950327</v>
      </c>
      <c r="AF63" s="93">
        <f t="shared" si="60"/>
        <v>100.8309474678711</v>
      </c>
      <c r="AG63" s="93">
        <f t="shared" si="60"/>
        <v>98.152202839997116</v>
      </c>
      <c r="AH63" s="93">
        <f t="shared" si="60"/>
        <v>95.418083238946807</v>
      </c>
      <c r="AI63" s="93">
        <f t="shared" si="60"/>
        <v>92.633979584661375</v>
      </c>
      <c r="AJ63" s="93">
        <f t="shared" si="60"/>
        <v>89.805969061997757</v>
      </c>
      <c r="AK63" s="93">
        <f t="shared" si="60"/>
        <v>86.933937240681701</v>
      </c>
      <c r="AL63" s="93">
        <f t="shared" si="60"/>
        <v>84.259112057121982</v>
      </c>
      <c r="AM63" s="93">
        <f t="shared" si="60"/>
        <v>81.800965914703667</v>
      </c>
      <c r="AN63" s="93">
        <f t="shared" si="60"/>
        <v>79.541885846833893</v>
      </c>
      <c r="AO63" s="93">
        <f t="shared" si="60"/>
        <v>77.498141990929938</v>
      </c>
      <c r="AP63" s="93">
        <f t="shared" ref="AP63:BU63" si="61">SUM(AP60:AP62)</f>
        <v>75.666793972988785</v>
      </c>
      <c r="AQ63" s="93">
        <f t="shared" si="61"/>
        <v>21.435652278421284</v>
      </c>
      <c r="AR63" s="93">
        <f t="shared" si="61"/>
        <v>21.055722103889394</v>
      </c>
      <c r="AS63" s="93">
        <f t="shared" si="61"/>
        <v>20.769841721920159</v>
      </c>
      <c r="AT63" s="93">
        <f t="shared" si="61"/>
        <v>20.512041038874052</v>
      </c>
      <c r="AU63" s="93">
        <f t="shared" si="61"/>
        <v>20.279831876023426</v>
      </c>
      <c r="AV63" s="93">
        <f t="shared" si="61"/>
        <v>20.076979393495197</v>
      </c>
      <c r="AW63" s="93">
        <f t="shared" si="61"/>
        <v>19.899759777990806</v>
      </c>
      <c r="AX63" s="93">
        <f t="shared" si="61"/>
        <v>19.747257317522905</v>
      </c>
      <c r="AY63" s="93">
        <f t="shared" si="61"/>
        <v>19.616914841674252</v>
      </c>
      <c r="AZ63" s="93">
        <f t="shared" si="61"/>
        <v>19.50873961757598</v>
      </c>
      <c r="BA63" s="93">
        <f t="shared" si="61"/>
        <v>19.399837234286888</v>
      </c>
      <c r="BB63" s="93">
        <f t="shared" si="61"/>
        <v>19.284505256494455</v>
      </c>
      <c r="BC63" s="93">
        <f t="shared" si="61"/>
        <v>19.167038481941166</v>
      </c>
      <c r="BD63" s="93">
        <f t="shared" si="61"/>
        <v>19.044126757582546</v>
      </c>
      <c r="BE63" s="93">
        <f t="shared" si="61"/>
        <v>18.914542757863678</v>
      </c>
      <c r="BF63" s="93">
        <f t="shared" si="61"/>
        <v>18.779270656795227</v>
      </c>
      <c r="BG63" s="93">
        <f t="shared" si="61"/>
        <v>18.638144077476198</v>
      </c>
      <c r="BH63" s="93">
        <f t="shared" si="61"/>
        <v>18.474241726838521</v>
      </c>
      <c r="BI63" s="93">
        <f t="shared" si="61"/>
        <v>16.863287976389824</v>
      </c>
      <c r="BJ63" s="93">
        <f t="shared" si="61"/>
        <v>15.401139642755064</v>
      </c>
      <c r="BK63" s="93">
        <f t="shared" si="61"/>
        <v>14.193315187296374</v>
      </c>
      <c r="BL63" s="93">
        <f t="shared" si="61"/>
        <v>13.136875498895169</v>
      </c>
      <c r="BM63" s="93">
        <f t="shared" si="61"/>
        <v>12.339003358407821</v>
      </c>
      <c r="BN63" s="93">
        <f t="shared" si="61"/>
        <v>11.892654430170463</v>
      </c>
      <c r="BO63" s="93">
        <f t="shared" si="61"/>
        <v>11.454663977061127</v>
      </c>
      <c r="BP63" s="93">
        <f t="shared" si="61"/>
        <v>11.039133339370188</v>
      </c>
      <c r="BQ63" s="93">
        <f t="shared" si="61"/>
        <v>10.643209709438603</v>
      </c>
      <c r="BR63" s="93">
        <f t="shared" si="61"/>
        <v>10.268850648884838</v>
      </c>
      <c r="BS63" s="93">
        <f t="shared" si="61"/>
        <v>9.9161290595157432</v>
      </c>
      <c r="BT63" s="93">
        <f t="shared" si="61"/>
        <v>9.5847692963914142</v>
      </c>
      <c r="BU63" s="93">
        <f t="shared" si="61"/>
        <v>9.2733209343370895</v>
      </c>
      <c r="BV63" s="93">
        <f t="shared" ref="BV63:CH63" si="62">SUM(BV60:BV62)</f>
        <v>8.9822043282504787</v>
      </c>
      <c r="BW63" s="93">
        <f t="shared" si="62"/>
        <v>8.7125526723988145</v>
      </c>
      <c r="BX63" s="93">
        <f t="shared" si="62"/>
        <v>8.4731972996240934</v>
      </c>
      <c r="BY63" s="93">
        <f t="shared" si="62"/>
        <v>8.2626970296047215</v>
      </c>
      <c r="BZ63" s="93">
        <f t="shared" si="62"/>
        <v>8.0735733581990701</v>
      </c>
      <c r="CA63" s="93">
        <f t="shared" si="62"/>
        <v>7.9023046808701949</v>
      </c>
      <c r="CB63" s="93">
        <f t="shared" si="62"/>
        <v>7.750779473409505</v>
      </c>
      <c r="CC63" s="93">
        <f t="shared" si="62"/>
        <v>7.6177853953756713</v>
      </c>
      <c r="CD63" s="93">
        <f t="shared" si="62"/>
        <v>7.5034743908242936</v>
      </c>
      <c r="CE63" s="93">
        <f t="shared" si="62"/>
        <v>7.4106712766483298</v>
      </c>
      <c r="CF63" s="93">
        <f t="shared" si="62"/>
        <v>7.3381220510390328</v>
      </c>
      <c r="CG63" s="93">
        <f t="shared" si="62"/>
        <v>7.2828880751158618</v>
      </c>
      <c r="CH63" s="93">
        <f t="shared" si="62"/>
        <v>7.2442768743023445</v>
      </c>
    </row>
    <row r="64" spans="3:86" s="36" customFormat="1" ht="5.85" customHeight="1" outlineLevel="1" x14ac:dyDescent="0.2"/>
    <row r="65" spans="3:86" s="36" customFormat="1" outlineLevel="1" x14ac:dyDescent="0.2">
      <c r="E65" s="43" t="s">
        <v>169</v>
      </c>
    </row>
    <row r="66" spans="3:86" s="36" customFormat="1" outlineLevel="1" x14ac:dyDescent="0.2">
      <c r="F66" s="91" t="s">
        <v>138</v>
      </c>
      <c r="J66" s="56">
        <f>BB!J74</f>
        <v>49.16236658663378</v>
      </c>
      <c r="K66" s="56">
        <f>BB!K74</f>
        <v>49.001336521282987</v>
      </c>
      <c r="L66" s="56">
        <f>BB!L74</f>
        <v>48.654361228377873</v>
      </c>
      <c r="M66" s="56">
        <f>BB!M74</f>
        <v>47.907303809162919</v>
      </c>
      <c r="N66" s="56">
        <f>BB!N74</f>
        <v>46.555269873730268</v>
      </c>
      <c r="O66" s="56">
        <f>BB!O74</f>
        <v>44.818159932920942</v>
      </c>
      <c r="P66" s="56">
        <f>BB!P74</f>
        <v>42.792790392300553</v>
      </c>
      <c r="Q66" s="56">
        <f>BB!Q74</f>
        <v>40.861921822528096</v>
      </c>
      <c r="R66" s="56">
        <f>BB!R74</f>
        <v>38.987340836743712</v>
      </c>
      <c r="S66" s="56">
        <f>BB!S74</f>
        <v>37.179922585113474</v>
      </c>
      <c r="T66" s="56">
        <f>BB!T74</f>
        <v>35.385427850069682</v>
      </c>
      <c r="U66" s="56">
        <f>BB!U74</f>
        <v>33.842045271746834</v>
      </c>
      <c r="V66" s="56">
        <f>BB!V74</f>
        <v>32.328248601580214</v>
      </c>
      <c r="W66" s="56">
        <f>BB!W74</f>
        <v>30.845489692556161</v>
      </c>
      <c r="X66" s="56">
        <f>BB!X74</f>
        <v>29.390964061155124</v>
      </c>
      <c r="Y66" s="56">
        <f>BB!Y74</f>
        <v>27.959274776833592</v>
      </c>
      <c r="Z66" s="56">
        <f>BB!Z74</f>
        <v>26.533852222499938</v>
      </c>
      <c r="AA66" s="56">
        <f>BB!AA74</f>
        <v>25.131094463217966</v>
      </c>
      <c r="AB66" s="56">
        <f>BB!AB74</f>
        <v>23.763409770773045</v>
      </c>
      <c r="AC66" s="56">
        <f>BB!AC74</f>
        <v>22.429985606102033</v>
      </c>
      <c r="AD66" s="56">
        <f>BB!AD74</f>
        <v>21.123778406832908</v>
      </c>
      <c r="AE66" s="56">
        <f>BB!AE74</f>
        <v>19.840020573313591</v>
      </c>
      <c r="AF66" s="56">
        <f>BB!AF74</f>
        <v>18.578868140719493</v>
      </c>
      <c r="AG66" s="56">
        <f>BB!AG74</f>
        <v>17.333488512780601</v>
      </c>
      <c r="AH66" s="56">
        <f>BB!AH74</f>
        <v>16.105590939326689</v>
      </c>
      <c r="AI66" s="56">
        <f>BB!AI74</f>
        <v>14.895419698826773</v>
      </c>
      <c r="AJ66" s="56">
        <f>BB!AJ74</f>
        <v>13.703924690389929</v>
      </c>
      <c r="AK66" s="56">
        <f>BB!AK74</f>
        <v>12.529960803431882</v>
      </c>
      <c r="AL66" s="56">
        <f>BB!AL74</f>
        <v>11.417731261397179</v>
      </c>
      <c r="AM66" s="56">
        <f>BB!AM74</f>
        <v>10.371780651403895</v>
      </c>
      <c r="AN66" s="56">
        <f>BB!AN74</f>
        <v>9.3788804251939482</v>
      </c>
      <c r="AO66" s="56">
        <f>BB!AO74</f>
        <v>8.4380833480233477</v>
      </c>
      <c r="AP66" s="56">
        <f>BB!AP74</f>
        <v>7.5432087196693303</v>
      </c>
      <c r="AQ66" s="56">
        <f>BB!AQ74</f>
        <v>6.6874836311407133</v>
      </c>
      <c r="AR66" s="56">
        <f>BB!AR74</f>
        <v>6.4996374040038303</v>
      </c>
      <c r="AS66" s="56">
        <f>BB!AS74</f>
        <v>6.3491873435415451</v>
      </c>
      <c r="AT66" s="56">
        <f>BB!AT74</f>
        <v>6.2048199214383404</v>
      </c>
      <c r="AU66" s="56">
        <f>BB!AU74</f>
        <v>6.064655281426635</v>
      </c>
      <c r="AV66" s="56">
        <f>BB!AV74</f>
        <v>5.9282106714389249</v>
      </c>
      <c r="AW66" s="56">
        <f>BB!AW74</f>
        <v>5.7940788589146326</v>
      </c>
      <c r="AX66" s="56">
        <f>BB!AX74</f>
        <v>5.6617458008909294</v>
      </c>
      <c r="AY66" s="56">
        <f>BB!AY74</f>
        <v>5.5301691240803139</v>
      </c>
      <c r="AZ66" s="56">
        <f>BB!AZ74</f>
        <v>5.3989035817082502</v>
      </c>
      <c r="BA66" s="56">
        <f>BB!BA74</f>
        <v>5.2663492536714047</v>
      </c>
      <c r="BB66" s="56">
        <f>BB!BB74</f>
        <v>5.1328475561527744</v>
      </c>
      <c r="BC66" s="56">
        <f>BB!BC74</f>
        <v>4.9983592143913054</v>
      </c>
      <c r="BD66" s="56">
        <f>BB!BD74</f>
        <v>4.8627927768081678</v>
      </c>
      <c r="BE66" s="56">
        <f>BB!BE74</f>
        <v>4.7256556511830663</v>
      </c>
      <c r="BF66" s="56">
        <f>BB!BF74</f>
        <v>4.5873038890633939</v>
      </c>
      <c r="BG66" s="56">
        <f>BB!BG74</f>
        <v>4.4475353642435538</v>
      </c>
      <c r="BH66" s="56">
        <f>BB!BH74</f>
        <v>4.3067015782814613</v>
      </c>
      <c r="BI66" s="56">
        <f>BB!BI74</f>
        <v>4.1645748962856919</v>
      </c>
      <c r="BJ66" s="56">
        <f>BB!BJ74</f>
        <v>4.0326625089920967</v>
      </c>
      <c r="BK66" s="56">
        <f>BB!BK74</f>
        <v>3.9099008261892321</v>
      </c>
      <c r="BL66" s="56">
        <f>BB!BL74</f>
        <v>3.7943960591292059</v>
      </c>
      <c r="BM66" s="56">
        <f>BB!BM74</f>
        <v>3.6842002213974907</v>
      </c>
      <c r="BN66" s="56">
        <f>BB!BN74</f>
        <v>3.577408313587763</v>
      </c>
      <c r="BO66" s="56">
        <f>BB!BO74</f>
        <v>3.4787155633625448</v>
      </c>
      <c r="BP66" s="56">
        <f>BB!BP74</f>
        <v>3.3886083207888427</v>
      </c>
      <c r="BQ66" s="56">
        <f>BB!BQ74</f>
        <v>3.3061716094175324</v>
      </c>
      <c r="BR66" s="56">
        <f>BB!BR74</f>
        <v>3.2315284423837456</v>
      </c>
      <c r="BS66" s="56">
        <f>BB!BS74</f>
        <v>3.1642599775787219</v>
      </c>
      <c r="BT66" s="56">
        <f>BB!BT74</f>
        <v>3.1042633155478594</v>
      </c>
      <c r="BU66" s="56">
        <f>BB!BU74</f>
        <v>3.0506726316817927</v>
      </c>
      <c r="BV66" s="56">
        <f>BB!BV74</f>
        <v>3.0032954098180813</v>
      </c>
      <c r="BW66" s="56">
        <f>BB!BW74</f>
        <v>2.9617036636672549</v>
      </c>
      <c r="BX66" s="56">
        <f>BB!BX74</f>
        <v>2.9257022728438296</v>
      </c>
      <c r="BY66" s="56">
        <f>BB!BY74</f>
        <v>2.8939256757889882</v>
      </c>
      <c r="BZ66" s="56">
        <f>BB!BZ74</f>
        <v>2.8663808534585251</v>
      </c>
      <c r="CA66" s="56">
        <f>BB!CA74</f>
        <v>2.8421761508010355</v>
      </c>
      <c r="CB66" s="56">
        <f>BB!CB74</f>
        <v>2.821476190710781</v>
      </c>
      <c r="CC66" s="56">
        <f>BB!CC74</f>
        <v>2.80330363342622</v>
      </c>
      <c r="CD66" s="56">
        <f>BB!CD74</f>
        <v>2.7872355695466338</v>
      </c>
      <c r="CE66" s="56">
        <f>BB!CE74</f>
        <v>2.7729435527949189</v>
      </c>
      <c r="CF66" s="56">
        <f>BB!CF74</f>
        <v>2.7601802971031169</v>
      </c>
      <c r="CG66" s="56">
        <f>BB!CG74</f>
        <v>2.7478479862604166</v>
      </c>
      <c r="CH66" s="56">
        <f>BB!CH74</f>
        <v>2.7359390545014586</v>
      </c>
    </row>
    <row r="67" spans="3:86" s="36" customFormat="1" outlineLevel="1" x14ac:dyDescent="0.2">
      <c r="F67" s="91" t="s">
        <v>139</v>
      </c>
      <c r="J67" s="56">
        <f>BB!J75</f>
        <v>111.69962368752998</v>
      </c>
      <c r="K67" s="56">
        <f>BB!K75</f>
        <v>115.54300351913321</v>
      </c>
      <c r="L67" s="56">
        <f>BB!L75</f>
        <v>119.59762951571794</v>
      </c>
      <c r="M67" s="56">
        <f>BB!M75</f>
        <v>123.31340664517617</v>
      </c>
      <c r="N67" s="56">
        <f>BB!N75</f>
        <v>121.79961897005013</v>
      </c>
      <c r="O67" s="56">
        <f>BB!O75</f>
        <v>121.80324547680536</v>
      </c>
      <c r="P67" s="56">
        <f>BB!P75</f>
        <v>118.16344295521586</v>
      </c>
      <c r="Q67" s="56">
        <f>BB!Q75</f>
        <v>114.21738434252254</v>
      </c>
      <c r="R67" s="56">
        <f>BB!R75</f>
        <v>109.9216850778509</v>
      </c>
      <c r="S67" s="56">
        <f>BB!S75</f>
        <v>107.59328603410047</v>
      </c>
      <c r="T67" s="56">
        <f>BB!T75</f>
        <v>96.203135341161243</v>
      </c>
      <c r="U67" s="56">
        <f>BB!U75</f>
        <v>93.256044472448366</v>
      </c>
      <c r="V67" s="56">
        <f>BB!V75</f>
        <v>90.237346677951635</v>
      </c>
      <c r="W67" s="56">
        <f>BB!W75</f>
        <v>87.304113701697815</v>
      </c>
      <c r="X67" s="56">
        <f>BB!X75</f>
        <v>84.45071620407461</v>
      </c>
      <c r="Y67" s="56">
        <f>BB!Y75</f>
        <v>81.668437152313729</v>
      </c>
      <c r="Z67" s="56">
        <f>BB!Z75</f>
        <v>78.192339609014908</v>
      </c>
      <c r="AA67" s="56">
        <f>BB!AA75</f>
        <v>74.784061279706208</v>
      </c>
      <c r="AB67" s="56">
        <f>BB!AB75</f>
        <v>71.535307777457945</v>
      </c>
      <c r="AC67" s="56">
        <f>BB!AC75</f>
        <v>68.507671520381692</v>
      </c>
      <c r="AD67" s="56">
        <f>BB!AD75</f>
        <v>65.623248046630664</v>
      </c>
      <c r="AE67" s="56">
        <f>BB!AE75</f>
        <v>62.703842284223199</v>
      </c>
      <c r="AF67" s="56">
        <f>BB!AF75</f>
        <v>59.821054872877085</v>
      </c>
      <c r="AG67" s="56">
        <f>BB!AG75</f>
        <v>56.985657487558399</v>
      </c>
      <c r="AH67" s="56">
        <f>BB!AH75</f>
        <v>54.1970742988089</v>
      </c>
      <c r="AI67" s="56">
        <f>BB!AI75</f>
        <v>51.455572555616094</v>
      </c>
      <c r="AJ67" s="56">
        <f>BB!AJ75</f>
        <v>48.761599336963485</v>
      </c>
      <c r="AK67" s="56">
        <f>BB!AK75</f>
        <v>46.111692909217787</v>
      </c>
      <c r="AL67" s="56">
        <f>BB!AL75</f>
        <v>43.69872570667664</v>
      </c>
      <c r="AM67" s="56">
        <f>BB!AM75</f>
        <v>41.533499336680102</v>
      </c>
      <c r="AN67" s="56">
        <f>BB!AN75</f>
        <v>39.607656128040809</v>
      </c>
      <c r="AO67" s="56">
        <f>BB!AO75</f>
        <v>37.934619408375433</v>
      </c>
      <c r="AP67" s="56">
        <f>BB!AP75</f>
        <v>36.513979148088588</v>
      </c>
      <c r="AQ67" s="56">
        <f>BB!AQ75</f>
        <v>11.269528035774849</v>
      </c>
      <c r="AR67" s="56">
        <f>BB!AR75</f>
        <v>10.976426510248537</v>
      </c>
      <c r="AS67" s="56">
        <f>BB!AS75</f>
        <v>10.75017666572232</v>
      </c>
      <c r="AT67" s="56">
        <f>BB!AT75</f>
        <v>10.555678823601008</v>
      </c>
      <c r="AU67" s="56">
        <f>BB!AU75</f>
        <v>10.391926415505097</v>
      </c>
      <c r="AV67" s="56">
        <f>BB!AV75</f>
        <v>10.262789214773866</v>
      </c>
      <c r="AW67" s="56">
        <f>BB!AW75</f>
        <v>10.16558270925462</v>
      </c>
      <c r="AX67" s="56">
        <f>BB!AX75</f>
        <v>10.099553793141574</v>
      </c>
      <c r="AY67" s="56">
        <f>BB!AY75</f>
        <v>10.062849656017239</v>
      </c>
      <c r="AZ67" s="56">
        <f>BB!AZ75</f>
        <v>10.055600125954212</v>
      </c>
      <c r="BA67" s="56">
        <f>BB!BA75</f>
        <v>10.056183782820948</v>
      </c>
      <c r="BB67" s="56">
        <f>BB!BB75</f>
        <v>10.058255120030655</v>
      </c>
      <c r="BC67" s="56">
        <f>BB!BC75</f>
        <v>10.065867094006382</v>
      </c>
      <c r="BD67" s="56">
        <f>BB!BD75</f>
        <v>10.075525369722406</v>
      </c>
      <c r="BE67" s="56">
        <f>BB!BE75</f>
        <v>10.086232777073445</v>
      </c>
      <c r="BF67" s="56">
        <f>BB!BF75</f>
        <v>10.098366794659849</v>
      </c>
      <c r="BG67" s="56">
        <f>BB!BG75</f>
        <v>10.111722291967771</v>
      </c>
      <c r="BH67" s="56">
        <f>BB!BH75</f>
        <v>10.108781581316974</v>
      </c>
      <c r="BI67" s="56">
        <f>BB!BI75</f>
        <v>9.6886514899956335</v>
      </c>
      <c r="BJ67" s="56">
        <f>BB!BJ75</f>
        <v>9.321268277545931</v>
      </c>
      <c r="BK67" s="56">
        <f>BB!BK75</f>
        <v>9.0360022964167399</v>
      </c>
      <c r="BL67" s="56">
        <f>BB!BL75</f>
        <v>8.8016814995599386</v>
      </c>
      <c r="BM67" s="56">
        <f>BB!BM75</f>
        <v>8.6478260183660787</v>
      </c>
      <c r="BN67" s="56">
        <f>BB!BN75</f>
        <v>8.307814757259294</v>
      </c>
      <c r="BO67" s="56">
        <f>BB!BO75</f>
        <v>7.9680702014231271</v>
      </c>
      <c r="BP67" s="56">
        <f>BB!BP75</f>
        <v>7.6422182263134681</v>
      </c>
      <c r="BQ67" s="56">
        <f>BB!BQ75</f>
        <v>7.3283191572349624</v>
      </c>
      <c r="BR67" s="56">
        <f>BB!BR75</f>
        <v>7.0282087577385726</v>
      </c>
      <c r="BS67" s="56">
        <f>BB!BS75</f>
        <v>6.7423788739077617</v>
      </c>
      <c r="BT67" s="56">
        <f>BB!BT75</f>
        <v>6.4706563205018766</v>
      </c>
      <c r="BU67" s="56">
        <f>BB!BU75</f>
        <v>6.2124557314074975</v>
      </c>
      <c r="BV67" s="56">
        <f>BB!BV75</f>
        <v>5.9683901823765471</v>
      </c>
      <c r="BW67" s="56">
        <f>BB!BW75</f>
        <v>5.7400218042797508</v>
      </c>
      <c r="BX67" s="56">
        <f>BB!BX75</f>
        <v>5.5363839392697782</v>
      </c>
      <c r="BY67" s="56">
        <f>BB!BY75</f>
        <v>5.3574003858407364</v>
      </c>
      <c r="BZ67" s="56">
        <f>BB!BZ75</f>
        <v>5.195579150481807</v>
      </c>
      <c r="CA67" s="56">
        <f>BB!CA75</f>
        <v>5.0482878175350043</v>
      </c>
      <c r="CB67" s="56">
        <f>BB!CB75</f>
        <v>4.9172513119972709</v>
      </c>
      <c r="CC67" s="56">
        <f>BB!CC75</f>
        <v>4.8022341019413144</v>
      </c>
      <c r="CD67" s="56">
        <f>BB!CD75</f>
        <v>4.7038111623661116</v>
      </c>
      <c r="CE67" s="56">
        <f>BB!CE75</f>
        <v>4.6251379283564367</v>
      </c>
      <c r="CF67" s="56">
        <f>BB!CF75</f>
        <v>4.5652064618116652</v>
      </c>
      <c r="CG67" s="56">
        <f>BB!CG75</f>
        <v>4.5221740717712038</v>
      </c>
      <c r="CH67" s="56">
        <f>BB!CH75</f>
        <v>4.4953549446820551</v>
      </c>
    </row>
    <row r="68" spans="3:86" s="36" customFormat="1" outlineLevel="1" x14ac:dyDescent="0.2">
      <c r="F68" s="91" t="s">
        <v>140</v>
      </c>
      <c r="J68" s="56">
        <f>BB!J76</f>
        <v>59.4</v>
      </c>
      <c r="K68" s="56">
        <f>BB!K76</f>
        <v>61.6</v>
      </c>
      <c r="L68" s="56">
        <f>BB!L76</f>
        <v>59.3</v>
      </c>
      <c r="M68" s="56">
        <f>BB!M76</f>
        <v>58.6</v>
      </c>
      <c r="N68" s="56">
        <f>BB!N76</f>
        <v>58.6</v>
      </c>
      <c r="O68" s="56">
        <f>BB!O76</f>
        <v>59.21789469671792</v>
      </c>
      <c r="P68" s="56">
        <f>BB!P76</f>
        <v>58.903768364764275</v>
      </c>
      <c r="Q68" s="56">
        <f>BB!Q76</f>
        <v>61.535100553742055</v>
      </c>
      <c r="R68" s="56">
        <f>BB!R76</f>
        <v>64.166345358966097</v>
      </c>
      <c r="S68" s="56">
        <f>BB!S76</f>
        <v>66.771120780473083</v>
      </c>
      <c r="T68" s="56">
        <f>BB!T76</f>
        <v>69.342987923576459</v>
      </c>
      <c r="U68" s="56">
        <f>BB!U76</f>
        <v>71.881184257139552</v>
      </c>
      <c r="V68" s="56">
        <f>BB!V76</f>
        <v>74.360157659448276</v>
      </c>
      <c r="W68" s="56">
        <f>BB!W76</f>
        <v>76.795204145272393</v>
      </c>
      <c r="X68" s="56">
        <f>BB!X76</f>
        <v>79.177743384802994</v>
      </c>
      <c r="Y68" s="56">
        <f>BB!Y76</f>
        <v>81.474782481483714</v>
      </c>
      <c r="Z68" s="56">
        <f>BB!Z76</f>
        <v>83.675522943062688</v>
      </c>
      <c r="AA68" s="56">
        <f>BB!AA76</f>
        <v>85.813775345451134</v>
      </c>
      <c r="AB68" s="56">
        <f>BB!AB76</f>
        <v>87.892338014817668</v>
      </c>
      <c r="AC68" s="56">
        <f>BB!AC76</f>
        <v>89.863895648063647</v>
      </c>
      <c r="AD68" s="56">
        <f>BB!AD76</f>
        <v>91.698362441853988</v>
      </c>
      <c r="AE68" s="56">
        <f>BB!AE76</f>
        <v>93.406673204374712</v>
      </c>
      <c r="AF68" s="56">
        <f>BB!AF76</f>
        <v>94.938585177944631</v>
      </c>
      <c r="AG68" s="56">
        <f>BB!AG76</f>
        <v>96.334465741093098</v>
      </c>
      <c r="AH68" s="56">
        <f>BB!AH76</f>
        <v>97.610544395726308</v>
      </c>
      <c r="AI68" s="56">
        <f>BB!AI76</f>
        <v>98.787669182784171</v>
      </c>
      <c r="AJ68" s="56">
        <f>BB!AJ76</f>
        <v>99.865276080106483</v>
      </c>
      <c r="AK68" s="56">
        <f>BB!AK76</f>
        <v>98.360182071523155</v>
      </c>
      <c r="AL68" s="56">
        <f>BB!AL76</f>
        <v>96.927907604217822</v>
      </c>
      <c r="AM68" s="56">
        <f>BB!AM76</f>
        <v>95.490104396120771</v>
      </c>
      <c r="AN68" s="56">
        <f>BB!AN76</f>
        <v>94.107462734635234</v>
      </c>
      <c r="AO68" s="56">
        <f>BB!AO76</f>
        <v>92.78229428913977</v>
      </c>
      <c r="AP68" s="56">
        <f>BB!AP76</f>
        <v>91.510528909053448</v>
      </c>
      <c r="AQ68" s="56">
        <f>BB!AQ76</f>
        <v>90.287620228189382</v>
      </c>
      <c r="AR68" s="56">
        <f>BB!AR76</f>
        <v>89.37948194355495</v>
      </c>
      <c r="AS68" s="56">
        <f>BB!AS76</f>
        <v>88.493533250090607</v>
      </c>
      <c r="AT68" s="56">
        <f>BB!AT76</f>
        <v>87.619484824040342</v>
      </c>
      <c r="AU68" s="56">
        <f>BB!AU76</f>
        <v>86.759188798463214</v>
      </c>
      <c r="AV68" s="56">
        <f>BB!AV76</f>
        <v>85.908113853904965</v>
      </c>
      <c r="AW68" s="56">
        <f>BB!AW76</f>
        <v>85.06842384249174</v>
      </c>
      <c r="AX68" s="56">
        <f>BB!AX76</f>
        <v>84.239327628917422</v>
      </c>
      <c r="AY68" s="56">
        <f>BB!AY76</f>
        <v>83.422835210007264</v>
      </c>
      <c r="AZ68" s="56">
        <f>BB!AZ76</f>
        <v>82.611772102740204</v>
      </c>
      <c r="BA68" s="56">
        <f>BB!BA76</f>
        <v>81.810336124337397</v>
      </c>
      <c r="BB68" s="56">
        <f>BB!BB76</f>
        <v>81.016799289253967</v>
      </c>
      <c r="BC68" s="56">
        <f>BB!BC76</f>
        <v>80.235051346170422</v>
      </c>
      <c r="BD68" s="56">
        <f>BB!BD76</f>
        <v>79.458852363747326</v>
      </c>
      <c r="BE68" s="56">
        <f>BB!BE76</f>
        <v>78.691618916110386</v>
      </c>
      <c r="BF68" s="56">
        <f>BB!BF76</f>
        <v>77.931319794784287</v>
      </c>
      <c r="BG68" s="56">
        <f>BB!BG76</f>
        <v>77.181689356818907</v>
      </c>
      <c r="BH68" s="56">
        <f>BB!BH76</f>
        <v>76.437738228445937</v>
      </c>
      <c r="BI68" s="56">
        <f>BB!BI76</f>
        <v>75.702263559538622</v>
      </c>
      <c r="BJ68" s="56">
        <f>BB!BJ76</f>
        <v>74.978529647873657</v>
      </c>
      <c r="BK68" s="56">
        <f>BB!BK76</f>
        <v>74.267773657827988</v>
      </c>
      <c r="BL68" s="56">
        <f>BB!BL76</f>
        <v>73.564699753026801</v>
      </c>
      <c r="BM68" s="56">
        <f>BB!BM76</f>
        <v>72.870710242907208</v>
      </c>
      <c r="BN68" s="56">
        <f>BB!BN76</f>
        <v>72.185337494543376</v>
      </c>
      <c r="BO68" s="56">
        <f>BB!BO76</f>
        <v>71.51246875136917</v>
      </c>
      <c r="BP68" s="56">
        <f>BB!BP76</f>
        <v>70.84665254731118</v>
      </c>
      <c r="BQ68" s="56">
        <f>BB!BQ76</f>
        <v>70.190997708611064</v>
      </c>
      <c r="BR68" s="56">
        <f>BB!BR76</f>
        <v>69.544407711873163</v>
      </c>
      <c r="BS68" s="56">
        <f>BB!BS76</f>
        <v>68.909216125373391</v>
      </c>
      <c r="BT68" s="56">
        <f>BB!BT76</f>
        <v>68.281059968630331</v>
      </c>
      <c r="BU68" s="56">
        <f>BB!BU76</f>
        <v>67.661805769536045</v>
      </c>
      <c r="BV68" s="56">
        <f>BB!BV76</f>
        <v>67.050361813875668</v>
      </c>
      <c r="BW68" s="56">
        <f>BB!BW76</f>
        <v>66.447662035728754</v>
      </c>
      <c r="BX68" s="56">
        <f>BB!BX76</f>
        <v>65.850123574899129</v>
      </c>
      <c r="BY68" s="56">
        <f>BB!BY76</f>
        <v>65.260704459107984</v>
      </c>
      <c r="BZ68" s="56">
        <f>BB!BZ76</f>
        <v>64.677378827819041</v>
      </c>
      <c r="CA68" s="56">
        <f>BB!CA76</f>
        <v>64.102326239331077</v>
      </c>
      <c r="CB68" s="56">
        <f>BB!CB76</f>
        <v>63.532588222537413</v>
      </c>
      <c r="CC68" s="56">
        <f>BB!CC76</f>
        <v>62.968315596003109</v>
      </c>
      <c r="CD68" s="56">
        <f>BB!CD76</f>
        <v>62.410129434821002</v>
      </c>
      <c r="CE68" s="56">
        <f>BB!CE76</f>
        <v>61.858806529175226</v>
      </c>
      <c r="CF68" s="56">
        <f>BB!CF76</f>
        <v>61.311388493018441</v>
      </c>
      <c r="CG68" s="56">
        <f>BB!CG76</f>
        <v>60.769120785538789</v>
      </c>
      <c r="CH68" s="56">
        <f>BB!CH76</f>
        <v>60.23122479413874</v>
      </c>
    </row>
    <row r="69" spans="3:86" s="36" customFormat="1" outlineLevel="1" x14ac:dyDescent="0.2">
      <c r="F69" s="207" t="s">
        <v>146</v>
      </c>
      <c r="G69" s="207"/>
      <c r="H69" s="207"/>
      <c r="I69" s="207"/>
      <c r="J69" s="93">
        <f t="shared" ref="J69:AO69" si="63">SUM(J66:J68)</f>
        <v>220.26199027416376</v>
      </c>
      <c r="K69" s="93">
        <f t="shared" si="63"/>
        <v>226.14434004041618</v>
      </c>
      <c r="L69" s="93">
        <f t="shared" si="63"/>
        <v>227.5519907440958</v>
      </c>
      <c r="M69" s="93">
        <f t="shared" si="63"/>
        <v>229.82071045433909</v>
      </c>
      <c r="N69" s="93">
        <f t="shared" si="63"/>
        <v>226.9548888437804</v>
      </c>
      <c r="O69" s="93">
        <f t="shared" si="63"/>
        <v>225.83930010644423</v>
      </c>
      <c r="P69" s="93">
        <f t="shared" si="63"/>
        <v>219.86000171228068</v>
      </c>
      <c r="Q69" s="93">
        <f t="shared" si="63"/>
        <v>216.61440671879268</v>
      </c>
      <c r="R69" s="93">
        <f t="shared" si="63"/>
        <v>213.07537127356073</v>
      </c>
      <c r="S69" s="93">
        <f t="shared" si="63"/>
        <v>211.54432939968706</v>
      </c>
      <c r="T69" s="93">
        <f t="shared" si="63"/>
        <v>200.93155111480738</v>
      </c>
      <c r="U69" s="93">
        <f t="shared" si="63"/>
        <v>198.97927400133474</v>
      </c>
      <c r="V69" s="93">
        <f t="shared" si="63"/>
        <v>196.92575293898011</v>
      </c>
      <c r="W69" s="93">
        <f t="shared" si="63"/>
        <v>194.94480753952638</v>
      </c>
      <c r="X69" s="93">
        <f t="shared" si="63"/>
        <v>193.01942365003273</v>
      </c>
      <c r="Y69" s="93">
        <f t="shared" si="63"/>
        <v>191.10249441063104</v>
      </c>
      <c r="Z69" s="93">
        <f t="shared" si="63"/>
        <v>188.40171477457756</v>
      </c>
      <c r="AA69" s="93">
        <f t="shared" si="63"/>
        <v>185.7289310883753</v>
      </c>
      <c r="AB69" s="93">
        <f t="shared" si="63"/>
        <v>183.19105556304868</v>
      </c>
      <c r="AC69" s="93">
        <f t="shared" si="63"/>
        <v>180.80155277454736</v>
      </c>
      <c r="AD69" s="93">
        <f t="shared" si="63"/>
        <v>178.44538889531756</v>
      </c>
      <c r="AE69" s="93">
        <f t="shared" si="63"/>
        <v>175.95053606191152</v>
      </c>
      <c r="AF69" s="93">
        <f t="shared" si="63"/>
        <v>173.33850819154122</v>
      </c>
      <c r="AG69" s="93">
        <f t="shared" si="63"/>
        <v>170.65361174143209</v>
      </c>
      <c r="AH69" s="93">
        <f t="shared" si="63"/>
        <v>167.9132096338619</v>
      </c>
      <c r="AI69" s="93">
        <f t="shared" si="63"/>
        <v>165.13866143722703</v>
      </c>
      <c r="AJ69" s="93">
        <f t="shared" si="63"/>
        <v>162.33080010745988</v>
      </c>
      <c r="AK69" s="93">
        <f t="shared" si="63"/>
        <v>157.00183578417284</v>
      </c>
      <c r="AL69" s="93">
        <f t="shared" si="63"/>
        <v>152.04436457229164</v>
      </c>
      <c r="AM69" s="93">
        <f t="shared" si="63"/>
        <v>147.39538438420476</v>
      </c>
      <c r="AN69" s="93">
        <f t="shared" si="63"/>
        <v>143.09399928786999</v>
      </c>
      <c r="AO69" s="93">
        <f t="shared" si="63"/>
        <v>139.15499704553855</v>
      </c>
      <c r="AP69" s="93">
        <f t="shared" ref="AP69:BU69" si="64">SUM(AP66:AP68)</f>
        <v>135.56771677681138</v>
      </c>
      <c r="AQ69" s="93">
        <f t="shared" si="64"/>
        <v>108.24463189510494</v>
      </c>
      <c r="AR69" s="93">
        <f t="shared" si="64"/>
        <v>106.85554585780731</v>
      </c>
      <c r="AS69" s="93">
        <f t="shared" si="64"/>
        <v>105.59289725935447</v>
      </c>
      <c r="AT69" s="93">
        <f t="shared" si="64"/>
        <v>104.37998356907968</v>
      </c>
      <c r="AU69" s="93">
        <f t="shared" si="64"/>
        <v>103.21577049539495</v>
      </c>
      <c r="AV69" s="93">
        <f t="shared" si="64"/>
        <v>102.09911374011776</v>
      </c>
      <c r="AW69" s="93">
        <f t="shared" si="64"/>
        <v>101.02808541066099</v>
      </c>
      <c r="AX69" s="93">
        <f t="shared" si="64"/>
        <v>100.00062722294993</v>
      </c>
      <c r="AY69" s="93">
        <f t="shared" si="64"/>
        <v>99.015853990104816</v>
      </c>
      <c r="AZ69" s="93">
        <f t="shared" si="64"/>
        <v>98.066275810402672</v>
      </c>
      <c r="BA69" s="93">
        <f t="shared" si="64"/>
        <v>97.132869160829756</v>
      </c>
      <c r="BB69" s="93">
        <f t="shared" si="64"/>
        <v>96.207901965437401</v>
      </c>
      <c r="BC69" s="93">
        <f t="shared" si="64"/>
        <v>95.299277654568115</v>
      </c>
      <c r="BD69" s="93">
        <f t="shared" si="64"/>
        <v>94.397170510277903</v>
      </c>
      <c r="BE69" s="93">
        <f t="shared" si="64"/>
        <v>93.503507344366895</v>
      </c>
      <c r="BF69" s="93">
        <f t="shared" si="64"/>
        <v>92.616990478507532</v>
      </c>
      <c r="BG69" s="93">
        <f t="shared" si="64"/>
        <v>91.740947013030237</v>
      </c>
      <c r="BH69" s="93">
        <f t="shared" si="64"/>
        <v>90.853221388044375</v>
      </c>
      <c r="BI69" s="93">
        <f t="shared" si="64"/>
        <v>89.555489945819943</v>
      </c>
      <c r="BJ69" s="93">
        <f t="shared" si="64"/>
        <v>88.332460434411686</v>
      </c>
      <c r="BK69" s="93">
        <f t="shared" si="64"/>
        <v>87.213676780433957</v>
      </c>
      <c r="BL69" s="93">
        <f t="shared" si="64"/>
        <v>86.160777311715947</v>
      </c>
      <c r="BM69" s="93">
        <f t="shared" si="64"/>
        <v>85.202736482670772</v>
      </c>
      <c r="BN69" s="93">
        <f t="shared" si="64"/>
        <v>84.070560565390437</v>
      </c>
      <c r="BO69" s="93">
        <f t="shared" si="64"/>
        <v>82.959254516154843</v>
      </c>
      <c r="BP69" s="93">
        <f t="shared" si="64"/>
        <v>81.877479094413488</v>
      </c>
      <c r="BQ69" s="93">
        <f t="shared" si="64"/>
        <v>80.825488475263555</v>
      </c>
      <c r="BR69" s="93">
        <f t="shared" si="64"/>
        <v>79.804144911995479</v>
      </c>
      <c r="BS69" s="93">
        <f t="shared" si="64"/>
        <v>78.815854976859868</v>
      </c>
      <c r="BT69" s="93">
        <f t="shared" si="64"/>
        <v>77.855979604680073</v>
      </c>
      <c r="BU69" s="93">
        <f t="shared" si="64"/>
        <v>76.924934132625339</v>
      </c>
      <c r="BV69" s="93">
        <f t="shared" ref="BV69:CH69" si="65">SUM(BV66:BV68)</f>
        <v>76.0220474060703</v>
      </c>
      <c r="BW69" s="93">
        <f t="shared" si="65"/>
        <v>75.149387503675754</v>
      </c>
      <c r="BX69" s="93">
        <f t="shared" si="65"/>
        <v>74.312209787012733</v>
      </c>
      <c r="BY69" s="93">
        <f t="shared" si="65"/>
        <v>73.51203052073771</v>
      </c>
      <c r="BZ69" s="93">
        <f t="shared" si="65"/>
        <v>72.739338831759369</v>
      </c>
      <c r="CA69" s="93">
        <f t="shared" si="65"/>
        <v>71.992790207667113</v>
      </c>
      <c r="CB69" s="93">
        <f t="shared" si="65"/>
        <v>71.271315725245472</v>
      </c>
      <c r="CC69" s="93">
        <f t="shared" si="65"/>
        <v>70.573853331370643</v>
      </c>
      <c r="CD69" s="93">
        <f t="shared" si="65"/>
        <v>69.901176166733748</v>
      </c>
      <c r="CE69" s="93">
        <f t="shared" si="65"/>
        <v>69.256888010326577</v>
      </c>
      <c r="CF69" s="93">
        <f t="shared" si="65"/>
        <v>68.636775251933216</v>
      </c>
      <c r="CG69" s="93">
        <f t="shared" si="65"/>
        <v>68.039142843570403</v>
      </c>
      <c r="CH69" s="93">
        <f t="shared" si="65"/>
        <v>67.462518793322261</v>
      </c>
    </row>
    <row r="70" spans="3:86" ht="5.85" customHeight="1" outlineLevel="1" x14ac:dyDescent="0.2"/>
    <row r="71" spans="3:86" outlineLevel="1" x14ac:dyDescent="0.2">
      <c r="E71" s="42" t="s">
        <v>170</v>
      </c>
    </row>
    <row r="72" spans="3:86" outlineLevel="1" x14ac:dyDescent="0.2">
      <c r="F72" s="84" t="s">
        <v>138</v>
      </c>
      <c r="J72" s="45">
        <f t="shared" ref="J72:AO72" si="66">J66-J60</f>
        <v>0</v>
      </c>
      <c r="K72" s="45">
        <f t="shared" si="66"/>
        <v>-1.1737369181975268</v>
      </c>
      <c r="L72" s="45">
        <f t="shared" si="66"/>
        <v>-2.2896062639493806</v>
      </c>
      <c r="M72" s="45">
        <f t="shared" si="66"/>
        <v>-3.3433465360110688</v>
      </c>
      <c r="N72" s="45">
        <f t="shared" si="66"/>
        <v>-4.3262409242904525</v>
      </c>
      <c r="O72" s="45">
        <f t="shared" si="66"/>
        <v>-5.2328369784060911</v>
      </c>
      <c r="P72" s="45">
        <f t="shared" si="66"/>
        <v>-6.0552423723000715</v>
      </c>
      <c r="Q72" s="45">
        <f t="shared" si="66"/>
        <v>-6.7637561186140189</v>
      </c>
      <c r="R72" s="45">
        <f t="shared" si="66"/>
        <v>-7.3630154007073259</v>
      </c>
      <c r="S72" s="45">
        <f t="shared" si="66"/>
        <v>-7.8574670257420891</v>
      </c>
      <c r="T72" s="45">
        <f t="shared" si="66"/>
        <v>-8.2514249597547789</v>
      </c>
      <c r="U72" s="45">
        <f t="shared" si="66"/>
        <v>-8.6162464993055607</v>
      </c>
      <c r="V72" s="45">
        <f t="shared" si="66"/>
        <v>-8.8988778000140911</v>
      </c>
      <c r="W72" s="45">
        <f t="shared" si="66"/>
        <v>-9.1026681754480556</v>
      </c>
      <c r="X72" s="45">
        <f t="shared" si="66"/>
        <v>-9.2308335398945047</v>
      </c>
      <c r="Y72" s="45">
        <f t="shared" si="66"/>
        <v>-9.2864585531314781</v>
      </c>
      <c r="Z72" s="45">
        <f t="shared" si="66"/>
        <v>-9.2725019056123514</v>
      </c>
      <c r="AA72" s="45">
        <f t="shared" si="66"/>
        <v>-9.2000012021636017</v>
      </c>
      <c r="AB72" s="45">
        <f t="shared" si="66"/>
        <v>-9.0725300432362488</v>
      </c>
      <c r="AC72" s="45">
        <f t="shared" si="66"/>
        <v>-8.8926414319969034</v>
      </c>
      <c r="AD72" s="45">
        <f t="shared" si="66"/>
        <v>-8.6619427790986023</v>
      </c>
      <c r="AE72" s="45">
        <f t="shared" si="66"/>
        <v>-8.3824870095264075</v>
      </c>
      <c r="AF72" s="45">
        <f t="shared" si="66"/>
        <v>-8.051912908725992</v>
      </c>
      <c r="AG72" s="45">
        <f t="shared" si="66"/>
        <v>-7.6723043639235158</v>
      </c>
      <c r="AH72" s="45">
        <f t="shared" si="66"/>
        <v>-7.2456604985641206</v>
      </c>
      <c r="AI72" s="45">
        <f t="shared" si="66"/>
        <v>-6.7738989005047987</v>
      </c>
      <c r="AJ72" s="45">
        <f t="shared" si="66"/>
        <v>-6.2588589659603571</v>
      </c>
      <c r="AK72" s="45">
        <f t="shared" si="66"/>
        <v>-5.7023050937470945</v>
      </c>
      <c r="AL72" s="45">
        <f t="shared" si="66"/>
        <v>-5.1059296630819802</v>
      </c>
      <c r="AM72" s="45">
        <f t="shared" si="66"/>
        <v>-4.4713601118364696</v>
      </c>
      <c r="AN72" s="45">
        <f t="shared" si="66"/>
        <v>-3.8001579103261953</v>
      </c>
      <c r="AO72" s="45">
        <f t="shared" si="66"/>
        <v>-3.0938208578077901</v>
      </c>
      <c r="AP72" s="45">
        <f t="shared" ref="AP72:BU72" si="67">AP66-AP60</f>
        <v>-2.3537861326622931</v>
      </c>
      <c r="AQ72" s="45">
        <f t="shared" si="67"/>
        <v>-1.5814324853864825</v>
      </c>
      <c r="AR72" s="45">
        <f t="shared" si="67"/>
        <v>-1.5313461908569357</v>
      </c>
      <c r="AS72" s="45">
        <f t="shared" si="67"/>
        <v>-1.4772707540891385</v>
      </c>
      <c r="AT72" s="45">
        <f t="shared" si="67"/>
        <v>-1.4193700903829676</v>
      </c>
      <c r="AU72" s="45">
        <f t="shared" si="67"/>
        <v>-1.3578007442118425</v>
      </c>
      <c r="AV72" s="45">
        <f t="shared" si="67"/>
        <v>-1.292712879131015</v>
      </c>
      <c r="AW72" s="45">
        <f t="shared" si="67"/>
        <v>-1.2242506401478188</v>
      </c>
      <c r="AX72" s="45">
        <f t="shared" si="67"/>
        <v>-1.1525522643084338</v>
      </c>
      <c r="AY72" s="45">
        <f t="shared" si="67"/>
        <v>-1.0777503601860285</v>
      </c>
      <c r="AZ72" s="45">
        <f t="shared" si="67"/>
        <v>-0.99997211366931449</v>
      </c>
      <c r="BA72" s="45">
        <f t="shared" si="67"/>
        <v>-0.91933954944846796</v>
      </c>
      <c r="BB72" s="45">
        <f t="shared" si="67"/>
        <v>-0.83596928273213233</v>
      </c>
      <c r="BC72" s="45">
        <f t="shared" si="67"/>
        <v>-0.74997304367604922</v>
      </c>
      <c r="BD72" s="45">
        <f t="shared" si="67"/>
        <v>-0.66145809064755046</v>
      </c>
      <c r="BE72" s="45">
        <f t="shared" si="67"/>
        <v>-0.57052723690887319</v>
      </c>
      <c r="BF72" s="45">
        <f t="shared" si="67"/>
        <v>-0.47727908166163768</v>
      </c>
      <c r="BG72" s="45">
        <f t="shared" si="67"/>
        <v>-0.3818082101284066</v>
      </c>
      <c r="BH72" s="45">
        <f t="shared" si="67"/>
        <v>-0.28420534535440201</v>
      </c>
      <c r="BI72" s="45">
        <f t="shared" si="67"/>
        <v>-0.18455714029661952</v>
      </c>
      <c r="BJ72" s="45">
        <f t="shared" si="67"/>
        <v>-0.10996382282158734</v>
      </c>
      <c r="BK72" s="45">
        <f t="shared" si="67"/>
        <v>-5.8820553939946674E-2</v>
      </c>
      <c r="BL72" s="45">
        <f t="shared" si="67"/>
        <v>-2.7441738056135367E-2</v>
      </c>
      <c r="BM72" s="45">
        <f t="shared" si="67"/>
        <v>-1.3889134319378549E-2</v>
      </c>
      <c r="BN72" s="45">
        <f t="shared" si="67"/>
        <v>-1.4071611533201356E-2</v>
      </c>
      <c r="BO72" s="45">
        <f t="shared" si="67"/>
        <v>-1.4246914191540228E-2</v>
      </c>
      <c r="BP72" s="45">
        <f t="shared" si="67"/>
        <v>-1.4415047922124113E-2</v>
      </c>
      <c r="BQ72" s="45">
        <f t="shared" si="67"/>
        <v>-1.4576305871396578E-2</v>
      </c>
      <c r="BR72" s="45">
        <f t="shared" si="67"/>
        <v>-1.4730940256848513E-2</v>
      </c>
      <c r="BS72" s="45">
        <f t="shared" si="67"/>
        <v>-1.487924203229829E-2</v>
      </c>
      <c r="BT72" s="45">
        <f t="shared" si="67"/>
        <v>-1.5021512529979297E-2</v>
      </c>
      <c r="BU72" s="45">
        <f t="shared" si="67"/>
        <v>-1.5158049427750786E-2</v>
      </c>
      <c r="BV72" s="45">
        <f t="shared" ref="BV72:CH72" si="68">BV66-BV60</f>
        <v>-1.5289138051700402E-2</v>
      </c>
      <c r="BW72" s="45">
        <f t="shared" si="68"/>
        <v>-1.5415076664391236E-2</v>
      </c>
      <c r="BX72" s="45">
        <f t="shared" si="68"/>
        <v>-1.5536196490803622E-2</v>
      </c>
      <c r="BY72" s="45">
        <f t="shared" si="68"/>
        <v>-1.5653019367883658E-2</v>
      </c>
      <c r="BZ72" s="45">
        <f t="shared" si="68"/>
        <v>-1.5766065524656536E-2</v>
      </c>
      <c r="CA72" s="45">
        <f t="shared" si="68"/>
        <v>-1.5875697102076369E-2</v>
      </c>
      <c r="CB72" s="45">
        <f t="shared" si="68"/>
        <v>-1.5982220694669369E-2</v>
      </c>
      <c r="CC72" s="45">
        <f t="shared" si="68"/>
        <v>-1.6085979294490294E-2</v>
      </c>
      <c r="CD72" s="45">
        <f t="shared" si="68"/>
        <v>-1.6187310923649889E-2</v>
      </c>
      <c r="CE72" s="45">
        <f t="shared" si="68"/>
        <v>-1.6286565736769454E-2</v>
      </c>
      <c r="CF72" s="45">
        <f t="shared" si="68"/>
        <v>-1.6384160471099918E-2</v>
      </c>
      <c r="CG72" s="45">
        <f t="shared" si="68"/>
        <v>-1.6480490595456754E-2</v>
      </c>
      <c r="CH72" s="45">
        <f t="shared" si="68"/>
        <v>-1.6575912696152884E-2</v>
      </c>
    </row>
    <row r="73" spans="3:86" outlineLevel="1" x14ac:dyDescent="0.2">
      <c r="F73" s="84" t="s">
        <v>139</v>
      </c>
      <c r="J73" s="45">
        <f t="shared" ref="J73:AO73" si="69">J67-J61</f>
        <v>44.459731749906325</v>
      </c>
      <c r="K73" s="45">
        <f t="shared" si="69"/>
        <v>42.267778248176228</v>
      </c>
      <c r="L73" s="45">
        <f t="shared" si="69"/>
        <v>39.914404244760945</v>
      </c>
      <c r="M73" s="45">
        <f t="shared" si="69"/>
        <v>37.23084804088586</v>
      </c>
      <c r="N73" s="45">
        <f t="shared" si="69"/>
        <v>34.340759625592426</v>
      </c>
      <c r="O73" s="45">
        <f t="shared" si="69"/>
        <v>31.151719465680998</v>
      </c>
      <c r="P73" s="45">
        <f t="shared" si="69"/>
        <v>26.837641905831248</v>
      </c>
      <c r="Q73" s="45">
        <f t="shared" si="69"/>
        <v>22.6992152308069</v>
      </c>
      <c r="R73" s="45">
        <f t="shared" si="69"/>
        <v>18.729228221013926</v>
      </c>
      <c r="S73" s="45">
        <f t="shared" si="69"/>
        <v>14.922649015632004</v>
      </c>
      <c r="T73" s="45">
        <f t="shared" si="69"/>
        <v>13.818997710257094</v>
      </c>
      <c r="U73" s="45">
        <f t="shared" si="69"/>
        <v>10.705731087444263</v>
      </c>
      <c r="V73" s="45">
        <f t="shared" si="69"/>
        <v>7.7193324028012711</v>
      </c>
      <c r="W73" s="45">
        <f t="shared" si="69"/>
        <v>4.8547486532744699</v>
      </c>
      <c r="X73" s="45">
        <f t="shared" si="69"/>
        <v>2.1070080771581843</v>
      </c>
      <c r="Y73" s="45">
        <f t="shared" si="69"/>
        <v>-0.52866089087612522</v>
      </c>
      <c r="Z73" s="45">
        <f t="shared" si="69"/>
        <v>-2.7462387669978909</v>
      </c>
      <c r="AA73" s="45">
        <f t="shared" si="69"/>
        <v>-4.8284529896725417</v>
      </c>
      <c r="AB73" s="45">
        <f t="shared" si="69"/>
        <v>-6.813962546944623</v>
      </c>
      <c r="AC73" s="45">
        <f t="shared" si="69"/>
        <v>-8.738585337056989</v>
      </c>
      <c r="AD73" s="45">
        <f t="shared" si="69"/>
        <v>-10.585445817128473</v>
      </c>
      <c r="AE73" s="45">
        <f t="shared" si="69"/>
        <v>-12.521746242440074</v>
      </c>
      <c r="AF73" s="45">
        <f t="shared" si="69"/>
        <v>-14.379111545548525</v>
      </c>
      <c r="AG73" s="45">
        <f t="shared" si="69"/>
        <v>-16.160752475734597</v>
      </c>
      <c r="AH73" s="45">
        <f t="shared" si="69"/>
        <v>-17.869757502247097</v>
      </c>
      <c r="AI73" s="45">
        <f t="shared" si="69"/>
        <v>-19.509088429713707</v>
      </c>
      <c r="AJ73" s="45">
        <f t="shared" si="69"/>
        <v>-21.08158606868399</v>
      </c>
      <c r="AK73" s="45">
        <f t="shared" si="69"/>
        <v>-22.589978434284937</v>
      </c>
      <c r="AL73" s="45">
        <f t="shared" si="69"/>
        <v>-24.036725425966182</v>
      </c>
      <c r="AM73" s="45">
        <f t="shared" si="69"/>
        <v>-25.424325814783195</v>
      </c>
      <c r="AN73" s="45">
        <f t="shared" si="69"/>
        <v>-26.755191383272937</v>
      </c>
      <c r="AO73" s="45">
        <f t="shared" si="69"/>
        <v>-28.031618376723365</v>
      </c>
      <c r="AP73" s="45">
        <f t="shared" ref="AP73:BU73" si="70">AP67-AP61</f>
        <v>-29.255819972568567</v>
      </c>
      <c r="AQ73" s="45">
        <f t="shared" si="70"/>
        <v>-1.8972081261192386</v>
      </c>
      <c r="AR73" s="45">
        <f t="shared" si="70"/>
        <v>-2.0483119987800933</v>
      </c>
      <c r="AS73" s="45">
        <f t="shared" si="70"/>
        <v>-2.1932069585671545</v>
      </c>
      <c r="AT73" s="45">
        <f t="shared" si="70"/>
        <v>-2.3321722034517371</v>
      </c>
      <c r="AU73" s="45">
        <f t="shared" si="70"/>
        <v>-2.4654494348798526</v>
      </c>
      <c r="AV73" s="45">
        <f t="shared" si="70"/>
        <v>-2.5932666281513921</v>
      </c>
      <c r="AW73" s="45">
        <f t="shared" si="70"/>
        <v>-2.7158475696737341</v>
      </c>
      <c r="AX73" s="45">
        <f t="shared" si="70"/>
        <v>-2.833405459181968</v>
      </c>
      <c r="AY73" s="45">
        <f t="shared" si="70"/>
        <v>-2.9461457013906696</v>
      </c>
      <c r="AZ73" s="45">
        <f t="shared" si="70"/>
        <v>-3.0542637962442036</v>
      </c>
      <c r="BA73" s="45">
        <f t="shared" si="70"/>
        <v>-3.1579646483460682</v>
      </c>
      <c r="BB73" s="45">
        <f t="shared" si="70"/>
        <v>-3.2574332975788955</v>
      </c>
      <c r="BC73" s="45">
        <f t="shared" si="70"/>
        <v>-3.35283912986743</v>
      </c>
      <c r="BD73" s="45">
        <f t="shared" si="70"/>
        <v>-3.44435052040442</v>
      </c>
      <c r="BE73" s="45">
        <f t="shared" si="70"/>
        <v>-3.5321270926982944</v>
      </c>
      <c r="BF73" s="45">
        <f t="shared" si="70"/>
        <v>-3.6163208914103464</v>
      </c>
      <c r="BG73" s="45">
        <f t="shared" si="70"/>
        <v>-3.6970782111364677</v>
      </c>
      <c r="BH73" s="45">
        <f t="shared" si="70"/>
        <v>-3.7745532218856859</v>
      </c>
      <c r="BI73" s="45">
        <f t="shared" si="70"/>
        <v>-2.8255044498118789</v>
      </c>
      <c r="BJ73" s="45">
        <f t="shared" si="70"/>
        <v>-1.937245033395449</v>
      </c>
      <c r="BK73" s="45">
        <f t="shared" si="70"/>
        <v>-1.1885915107504559</v>
      </c>
      <c r="BL73" s="45">
        <f t="shared" si="70"/>
        <v>-0.51335620214988786</v>
      </c>
      <c r="BM73" s="45">
        <f t="shared" si="70"/>
        <v>6.9120156751267814E-3</v>
      </c>
      <c r="BN73" s="45">
        <f t="shared" si="70"/>
        <v>6.6402522097952499E-3</v>
      </c>
      <c r="BO73" s="45">
        <f t="shared" si="70"/>
        <v>6.3687019160845182E-3</v>
      </c>
      <c r="BP73" s="45">
        <f t="shared" si="70"/>
        <v>6.1082556542473299E-3</v>
      </c>
      <c r="BQ73" s="45">
        <f t="shared" si="70"/>
        <v>5.8573630852887248E-3</v>
      </c>
      <c r="BR73" s="45">
        <f t="shared" si="70"/>
        <v>5.6174914943287746E-3</v>
      </c>
      <c r="BS73" s="45">
        <f t="shared" si="70"/>
        <v>5.3890340030395834E-3</v>
      </c>
      <c r="BT73" s="45">
        <f t="shared" si="70"/>
        <v>5.1718521883010737E-3</v>
      </c>
      <c r="BU73" s="45">
        <f t="shared" si="70"/>
        <v>4.9654781799519654E-3</v>
      </c>
      <c r="BV73" s="45">
        <f t="shared" ref="BV73:CH73" si="71">BV67-BV61</f>
        <v>4.7704019958505484E-3</v>
      </c>
      <c r="BW73" s="45">
        <f t="shared" si="71"/>
        <v>4.5878722125820559E-3</v>
      </c>
      <c r="BX73" s="45">
        <f t="shared" si="71"/>
        <v>4.4251089803184485E-3</v>
      </c>
      <c r="BY73" s="45">
        <f t="shared" si="71"/>
        <v>4.2820513928871762E-3</v>
      </c>
      <c r="BZ73" s="45">
        <f t="shared" si="71"/>
        <v>4.1527112659185406E-3</v>
      </c>
      <c r="CA73" s="45">
        <f t="shared" si="71"/>
        <v>4.0349845679212848E-3</v>
      </c>
      <c r="CB73" s="45">
        <f t="shared" si="71"/>
        <v>3.9302499932158952E-3</v>
      </c>
      <c r="CC73" s="45">
        <f t="shared" si="71"/>
        <v>3.8383192863538085E-3</v>
      </c>
      <c r="CD73" s="45">
        <f t="shared" si="71"/>
        <v>3.7596520121017107E-3</v>
      </c>
      <c r="CE73" s="45">
        <f t="shared" si="71"/>
        <v>3.6967702397951996E-3</v>
      </c>
      <c r="CF73" s="45">
        <f t="shared" si="71"/>
        <v>3.6488683468496319E-3</v>
      </c>
      <c r="CG73" s="45">
        <f t="shared" si="71"/>
        <v>3.6144735112149107E-3</v>
      </c>
      <c r="CH73" s="45">
        <f t="shared" si="71"/>
        <v>3.5930375773221002E-3</v>
      </c>
    </row>
    <row r="74" spans="3:86" outlineLevel="1" x14ac:dyDescent="0.2">
      <c r="F74" s="84" t="s">
        <v>140</v>
      </c>
      <c r="J74" s="45">
        <f t="shared" ref="J74:AO74" si="72">J68-J62</f>
        <v>59.4</v>
      </c>
      <c r="K74" s="45">
        <f t="shared" si="72"/>
        <v>61.6</v>
      </c>
      <c r="L74" s="45">
        <f t="shared" si="72"/>
        <v>59.3</v>
      </c>
      <c r="M74" s="45">
        <f t="shared" si="72"/>
        <v>58.6</v>
      </c>
      <c r="N74" s="45">
        <f t="shared" si="72"/>
        <v>58.6</v>
      </c>
      <c r="O74" s="45">
        <f t="shared" si="72"/>
        <v>59.21789469671792</v>
      </c>
      <c r="P74" s="45">
        <f t="shared" si="72"/>
        <v>58.903768364764275</v>
      </c>
      <c r="Q74" s="45">
        <f t="shared" si="72"/>
        <v>61.535100553742055</v>
      </c>
      <c r="R74" s="45">
        <f t="shared" si="72"/>
        <v>64.166345358966097</v>
      </c>
      <c r="S74" s="45">
        <f t="shared" si="72"/>
        <v>66.771120780473083</v>
      </c>
      <c r="T74" s="45">
        <f t="shared" si="72"/>
        <v>69.342987923576459</v>
      </c>
      <c r="U74" s="45">
        <f t="shared" si="72"/>
        <v>71.881184257139552</v>
      </c>
      <c r="V74" s="45">
        <f t="shared" si="72"/>
        <v>74.360157659448276</v>
      </c>
      <c r="W74" s="45">
        <f t="shared" si="72"/>
        <v>76.795204145272393</v>
      </c>
      <c r="X74" s="45">
        <f t="shared" si="72"/>
        <v>79.177743384802994</v>
      </c>
      <c r="Y74" s="45">
        <f t="shared" si="72"/>
        <v>81.474782481483714</v>
      </c>
      <c r="Z74" s="45">
        <f t="shared" si="72"/>
        <v>83.675522943062688</v>
      </c>
      <c r="AA74" s="45">
        <f t="shared" si="72"/>
        <v>85.813775345451134</v>
      </c>
      <c r="AB74" s="45">
        <f t="shared" si="72"/>
        <v>87.892338014817668</v>
      </c>
      <c r="AC74" s="45">
        <f t="shared" si="72"/>
        <v>89.863895648063647</v>
      </c>
      <c r="AD74" s="45">
        <f t="shared" si="72"/>
        <v>91.698362441853988</v>
      </c>
      <c r="AE74" s="45">
        <f t="shared" si="72"/>
        <v>93.406673204374712</v>
      </c>
      <c r="AF74" s="45">
        <f t="shared" si="72"/>
        <v>94.938585177944631</v>
      </c>
      <c r="AG74" s="45">
        <f t="shared" si="72"/>
        <v>96.334465741093098</v>
      </c>
      <c r="AH74" s="45">
        <f t="shared" si="72"/>
        <v>97.610544395726308</v>
      </c>
      <c r="AI74" s="45">
        <f t="shared" si="72"/>
        <v>98.787669182784171</v>
      </c>
      <c r="AJ74" s="45">
        <f t="shared" si="72"/>
        <v>99.865276080106483</v>
      </c>
      <c r="AK74" s="45">
        <f t="shared" si="72"/>
        <v>98.360182071523155</v>
      </c>
      <c r="AL74" s="45">
        <f t="shared" si="72"/>
        <v>96.927907604217822</v>
      </c>
      <c r="AM74" s="45">
        <f t="shared" si="72"/>
        <v>95.490104396120771</v>
      </c>
      <c r="AN74" s="45">
        <f t="shared" si="72"/>
        <v>94.107462734635234</v>
      </c>
      <c r="AO74" s="45">
        <f t="shared" si="72"/>
        <v>92.78229428913977</v>
      </c>
      <c r="AP74" s="45">
        <f t="shared" ref="AP74:BU74" si="73">AP68-AP62</f>
        <v>91.510528909053448</v>
      </c>
      <c r="AQ74" s="45">
        <f t="shared" si="73"/>
        <v>90.287620228189382</v>
      </c>
      <c r="AR74" s="45">
        <f t="shared" si="73"/>
        <v>89.37948194355495</v>
      </c>
      <c r="AS74" s="45">
        <f t="shared" si="73"/>
        <v>88.493533250090607</v>
      </c>
      <c r="AT74" s="45">
        <f t="shared" si="73"/>
        <v>87.619484824040342</v>
      </c>
      <c r="AU74" s="45">
        <f t="shared" si="73"/>
        <v>86.759188798463214</v>
      </c>
      <c r="AV74" s="45">
        <f t="shared" si="73"/>
        <v>85.908113853904965</v>
      </c>
      <c r="AW74" s="45">
        <f t="shared" si="73"/>
        <v>85.06842384249174</v>
      </c>
      <c r="AX74" s="45">
        <f t="shared" si="73"/>
        <v>84.239327628917422</v>
      </c>
      <c r="AY74" s="45">
        <f t="shared" si="73"/>
        <v>83.422835210007264</v>
      </c>
      <c r="AZ74" s="45">
        <f t="shared" si="73"/>
        <v>82.611772102740204</v>
      </c>
      <c r="BA74" s="45">
        <f t="shared" si="73"/>
        <v>81.810336124337397</v>
      </c>
      <c r="BB74" s="45">
        <f t="shared" si="73"/>
        <v>81.016799289253967</v>
      </c>
      <c r="BC74" s="45">
        <f t="shared" si="73"/>
        <v>80.235051346170422</v>
      </c>
      <c r="BD74" s="45">
        <f t="shared" si="73"/>
        <v>79.458852363747326</v>
      </c>
      <c r="BE74" s="45">
        <f t="shared" si="73"/>
        <v>78.691618916110386</v>
      </c>
      <c r="BF74" s="45">
        <f t="shared" si="73"/>
        <v>77.931319794784287</v>
      </c>
      <c r="BG74" s="45">
        <f t="shared" si="73"/>
        <v>77.181689356818907</v>
      </c>
      <c r="BH74" s="45">
        <f t="shared" si="73"/>
        <v>76.437738228445937</v>
      </c>
      <c r="BI74" s="45">
        <f t="shared" si="73"/>
        <v>75.702263559538622</v>
      </c>
      <c r="BJ74" s="45">
        <f t="shared" si="73"/>
        <v>74.978529647873657</v>
      </c>
      <c r="BK74" s="45">
        <f t="shared" si="73"/>
        <v>74.267773657827988</v>
      </c>
      <c r="BL74" s="45">
        <f t="shared" si="73"/>
        <v>73.564699753026801</v>
      </c>
      <c r="BM74" s="45">
        <f t="shared" si="73"/>
        <v>72.870710242907208</v>
      </c>
      <c r="BN74" s="45">
        <f t="shared" si="73"/>
        <v>72.185337494543376</v>
      </c>
      <c r="BO74" s="45">
        <f t="shared" si="73"/>
        <v>71.51246875136917</v>
      </c>
      <c r="BP74" s="45">
        <f t="shared" si="73"/>
        <v>70.84665254731118</v>
      </c>
      <c r="BQ74" s="45">
        <f t="shared" si="73"/>
        <v>70.190997708611064</v>
      </c>
      <c r="BR74" s="45">
        <f t="shared" si="73"/>
        <v>69.544407711873163</v>
      </c>
      <c r="BS74" s="45">
        <f t="shared" si="73"/>
        <v>68.909216125373391</v>
      </c>
      <c r="BT74" s="45">
        <f t="shared" si="73"/>
        <v>68.281059968630331</v>
      </c>
      <c r="BU74" s="45">
        <f t="shared" si="73"/>
        <v>67.661805769536045</v>
      </c>
      <c r="BV74" s="45">
        <f t="shared" ref="BV74:CH74" si="74">BV68-BV62</f>
        <v>67.050361813875668</v>
      </c>
      <c r="BW74" s="45">
        <f t="shared" si="74"/>
        <v>66.447662035728754</v>
      </c>
      <c r="BX74" s="45">
        <f t="shared" si="74"/>
        <v>65.850123574899129</v>
      </c>
      <c r="BY74" s="45">
        <f t="shared" si="74"/>
        <v>65.260704459107984</v>
      </c>
      <c r="BZ74" s="45">
        <f t="shared" si="74"/>
        <v>64.677378827819041</v>
      </c>
      <c r="CA74" s="45">
        <f t="shared" si="74"/>
        <v>64.102326239331077</v>
      </c>
      <c r="CB74" s="45">
        <f t="shared" si="74"/>
        <v>63.532588222537413</v>
      </c>
      <c r="CC74" s="45">
        <f t="shared" si="74"/>
        <v>62.968315596003109</v>
      </c>
      <c r="CD74" s="45">
        <f t="shared" si="74"/>
        <v>62.410129434821002</v>
      </c>
      <c r="CE74" s="45">
        <f t="shared" si="74"/>
        <v>61.858806529175226</v>
      </c>
      <c r="CF74" s="45">
        <f t="shared" si="74"/>
        <v>61.311388493018441</v>
      </c>
      <c r="CG74" s="45">
        <f t="shared" si="74"/>
        <v>60.769120785538789</v>
      </c>
      <c r="CH74" s="45">
        <f t="shared" si="74"/>
        <v>60.23122479413874</v>
      </c>
    </row>
    <row r="75" spans="3:86" outlineLevel="1" x14ac:dyDescent="0.2">
      <c r="F75" s="213" t="s">
        <v>146</v>
      </c>
      <c r="G75" s="213"/>
      <c r="H75" s="213"/>
      <c r="I75" s="213"/>
      <c r="J75" s="58">
        <f t="shared" ref="J75:AO75" si="75">SUM(J72:J74)</f>
        <v>103.85973174990633</v>
      </c>
      <c r="K75" s="58">
        <f t="shared" si="75"/>
        <v>102.6940413299787</v>
      </c>
      <c r="L75" s="58">
        <f t="shared" si="75"/>
        <v>96.924797980811562</v>
      </c>
      <c r="M75" s="58">
        <f t="shared" si="75"/>
        <v>92.487501504874785</v>
      </c>
      <c r="N75" s="58">
        <f t="shared" si="75"/>
        <v>88.614518701301975</v>
      </c>
      <c r="O75" s="58">
        <f t="shared" si="75"/>
        <v>85.13677718399282</v>
      </c>
      <c r="P75" s="58">
        <f t="shared" si="75"/>
        <v>79.686167898295452</v>
      </c>
      <c r="Q75" s="58">
        <f t="shared" si="75"/>
        <v>77.470559665934928</v>
      </c>
      <c r="R75" s="58">
        <f t="shared" si="75"/>
        <v>75.532558179272698</v>
      </c>
      <c r="S75" s="58">
        <f t="shared" si="75"/>
        <v>73.836302770363005</v>
      </c>
      <c r="T75" s="58">
        <f t="shared" si="75"/>
        <v>74.910560674078766</v>
      </c>
      <c r="U75" s="58">
        <f t="shared" si="75"/>
        <v>73.970668845278254</v>
      </c>
      <c r="V75" s="58">
        <f t="shared" si="75"/>
        <v>73.180612262235456</v>
      </c>
      <c r="W75" s="58">
        <f t="shared" si="75"/>
        <v>72.547284623098804</v>
      </c>
      <c r="X75" s="58">
        <f t="shared" si="75"/>
        <v>72.053917922066674</v>
      </c>
      <c r="Y75" s="58">
        <f t="shared" si="75"/>
        <v>71.659663037476108</v>
      </c>
      <c r="Z75" s="58">
        <f t="shared" si="75"/>
        <v>71.656782270452453</v>
      </c>
      <c r="AA75" s="58">
        <f t="shared" si="75"/>
        <v>71.785321153614987</v>
      </c>
      <c r="AB75" s="58">
        <f t="shared" si="75"/>
        <v>72.005845424636789</v>
      </c>
      <c r="AC75" s="58">
        <f t="shared" si="75"/>
        <v>72.232668879009751</v>
      </c>
      <c r="AD75" s="58">
        <f t="shared" si="75"/>
        <v>72.450973845626919</v>
      </c>
      <c r="AE75" s="58">
        <f t="shared" si="75"/>
        <v>72.502439952408224</v>
      </c>
      <c r="AF75" s="58">
        <f t="shared" si="75"/>
        <v>72.50756072367011</v>
      </c>
      <c r="AG75" s="58">
        <f t="shared" si="75"/>
        <v>72.501408901434985</v>
      </c>
      <c r="AH75" s="58">
        <f t="shared" si="75"/>
        <v>72.49512639491509</v>
      </c>
      <c r="AI75" s="58">
        <f t="shared" si="75"/>
        <v>72.504681852565668</v>
      </c>
      <c r="AJ75" s="58">
        <f t="shared" si="75"/>
        <v>72.524831045462136</v>
      </c>
      <c r="AK75" s="58">
        <f t="shared" si="75"/>
        <v>70.067898543491125</v>
      </c>
      <c r="AL75" s="58">
        <f t="shared" si="75"/>
        <v>67.78525251516966</v>
      </c>
      <c r="AM75" s="58">
        <f t="shared" si="75"/>
        <v>65.594418469501107</v>
      </c>
      <c r="AN75" s="58">
        <f t="shared" si="75"/>
        <v>63.552113441036099</v>
      </c>
      <c r="AO75" s="58">
        <f t="shared" si="75"/>
        <v>61.656855054608613</v>
      </c>
      <c r="AP75" s="58">
        <f t="shared" ref="AP75:BU75" si="76">SUM(AP72:AP74)</f>
        <v>59.900922803822588</v>
      </c>
      <c r="AQ75" s="58">
        <f t="shared" si="76"/>
        <v>86.808979616683658</v>
      </c>
      <c r="AR75" s="58">
        <f t="shared" si="76"/>
        <v>85.79982375391792</v>
      </c>
      <c r="AS75" s="58">
        <f t="shared" si="76"/>
        <v>84.823055537434314</v>
      </c>
      <c r="AT75" s="58">
        <f t="shared" si="76"/>
        <v>83.867942530205639</v>
      </c>
      <c r="AU75" s="58">
        <f t="shared" si="76"/>
        <v>82.935938619371512</v>
      </c>
      <c r="AV75" s="58">
        <f t="shared" si="76"/>
        <v>82.022134346622551</v>
      </c>
      <c r="AW75" s="58">
        <f t="shared" si="76"/>
        <v>81.128325632670183</v>
      </c>
      <c r="AX75" s="58">
        <f t="shared" si="76"/>
        <v>80.253369905427022</v>
      </c>
      <c r="AY75" s="58">
        <f t="shared" si="76"/>
        <v>79.398939148430571</v>
      </c>
      <c r="AZ75" s="58">
        <f t="shared" si="76"/>
        <v>78.557536192826689</v>
      </c>
      <c r="BA75" s="58">
        <f t="shared" si="76"/>
        <v>77.733031926542864</v>
      </c>
      <c r="BB75" s="58">
        <f t="shared" si="76"/>
        <v>76.923396708942946</v>
      </c>
      <c r="BC75" s="58">
        <f t="shared" si="76"/>
        <v>76.132239172626939</v>
      </c>
      <c r="BD75" s="58">
        <f t="shared" si="76"/>
        <v>75.353043752695356</v>
      </c>
      <c r="BE75" s="58">
        <f t="shared" si="76"/>
        <v>74.588964586503224</v>
      </c>
      <c r="BF75" s="58">
        <f t="shared" si="76"/>
        <v>73.837719821712298</v>
      </c>
      <c r="BG75" s="58">
        <f t="shared" si="76"/>
        <v>73.102802935554038</v>
      </c>
      <c r="BH75" s="58">
        <f t="shared" si="76"/>
        <v>72.378979661205847</v>
      </c>
      <c r="BI75" s="58">
        <f t="shared" si="76"/>
        <v>72.69220196943013</v>
      </c>
      <c r="BJ75" s="58">
        <f t="shared" si="76"/>
        <v>72.931320791656617</v>
      </c>
      <c r="BK75" s="58">
        <f t="shared" si="76"/>
        <v>73.020361593137579</v>
      </c>
      <c r="BL75" s="58">
        <f t="shared" si="76"/>
        <v>73.023901812820782</v>
      </c>
      <c r="BM75" s="58">
        <f t="shared" si="76"/>
        <v>72.86373312426295</v>
      </c>
      <c r="BN75" s="58">
        <f t="shared" si="76"/>
        <v>72.17790613521997</v>
      </c>
      <c r="BO75" s="58">
        <f t="shared" si="76"/>
        <v>71.504590539093712</v>
      </c>
      <c r="BP75" s="58">
        <f t="shared" si="76"/>
        <v>70.838345755043306</v>
      </c>
      <c r="BQ75" s="58">
        <f t="shared" si="76"/>
        <v>70.182278765824961</v>
      </c>
      <c r="BR75" s="58">
        <f t="shared" si="76"/>
        <v>69.535294263110643</v>
      </c>
      <c r="BS75" s="58">
        <f t="shared" si="76"/>
        <v>68.899725917344128</v>
      </c>
      <c r="BT75" s="58">
        <f t="shared" si="76"/>
        <v>68.271210308288659</v>
      </c>
      <c r="BU75" s="58">
        <f t="shared" si="76"/>
        <v>67.651613198288246</v>
      </c>
      <c r="BV75" s="58">
        <f t="shared" ref="BV75:CH75" si="77">SUM(BV72:BV74)</f>
        <v>67.039843077819825</v>
      </c>
      <c r="BW75" s="58">
        <f t="shared" si="77"/>
        <v>66.43683483127694</v>
      </c>
      <c r="BX75" s="58">
        <f t="shared" si="77"/>
        <v>65.839012487388644</v>
      </c>
      <c r="BY75" s="58">
        <f t="shared" si="77"/>
        <v>65.249333491132987</v>
      </c>
      <c r="BZ75" s="58">
        <f t="shared" si="77"/>
        <v>64.665765473560299</v>
      </c>
      <c r="CA75" s="58">
        <f t="shared" si="77"/>
        <v>64.090485526796925</v>
      </c>
      <c r="CB75" s="58">
        <f t="shared" si="77"/>
        <v>63.520536251835956</v>
      </c>
      <c r="CC75" s="58">
        <f t="shared" si="77"/>
        <v>62.956067935994973</v>
      </c>
      <c r="CD75" s="58">
        <f t="shared" si="77"/>
        <v>62.397701775909454</v>
      </c>
      <c r="CE75" s="58">
        <f t="shared" si="77"/>
        <v>61.846216733678254</v>
      </c>
      <c r="CF75" s="58">
        <f t="shared" si="77"/>
        <v>61.298653200894194</v>
      </c>
      <c r="CG75" s="58">
        <f t="shared" si="77"/>
        <v>60.756254768454546</v>
      </c>
      <c r="CH75" s="58">
        <f t="shared" si="77"/>
        <v>60.21824191901991</v>
      </c>
    </row>
    <row r="76" spans="3:86" ht="12.75" outlineLevel="1" thickBot="1" x14ac:dyDescent="0.25"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</row>
    <row r="77" spans="3:86" outlineLevel="1" x14ac:dyDescent="0.2"/>
    <row r="78" spans="3:86" outlineLevel="1" x14ac:dyDescent="0.2">
      <c r="D78" s="42" t="s">
        <v>277</v>
      </c>
    </row>
    <row r="79" spans="3:86" ht="5.85" customHeight="1" outlineLevel="1" x14ac:dyDescent="0.2"/>
    <row r="80" spans="3:86" outlineLevel="1" x14ac:dyDescent="0.2">
      <c r="E80" s="42" t="s">
        <v>275</v>
      </c>
    </row>
    <row r="81" spans="5:86" outlineLevel="1" x14ac:dyDescent="0.2">
      <c r="F81" s="84" t="s">
        <v>125</v>
      </c>
      <c r="J81" s="77">
        <f>ACIL!J51</f>
        <v>3452</v>
      </c>
      <c r="K81" s="77">
        <f>ACIL!K51</f>
        <v>3466</v>
      </c>
      <c r="L81" s="77">
        <f>ACIL!L51</f>
        <v>3447</v>
      </c>
      <c r="M81" s="77">
        <f>ACIL!M51</f>
        <v>3430</v>
      </c>
      <c r="N81" s="77">
        <f>ACIL!N51</f>
        <v>3415</v>
      </c>
      <c r="O81" s="77">
        <f>ACIL!O51</f>
        <v>3391</v>
      </c>
      <c r="P81" s="77">
        <f>ACIL!P51</f>
        <v>3378</v>
      </c>
      <c r="Q81" s="77">
        <f>ACIL!Q51</f>
        <v>3361</v>
      </c>
      <c r="R81" s="77">
        <f>ACIL!R51</f>
        <v>3343</v>
      </c>
      <c r="S81" s="77">
        <f>ACIL!S51</f>
        <v>3324</v>
      </c>
      <c r="T81" s="77">
        <f>ACIL!T51</f>
        <v>3307</v>
      </c>
      <c r="U81" s="77">
        <f>ACIL!U51</f>
        <v>3280</v>
      </c>
      <c r="V81" s="77">
        <f>ACIL!V51</f>
        <v>3243</v>
      </c>
      <c r="W81" s="77">
        <f>ACIL!W51</f>
        <v>3146</v>
      </c>
      <c r="X81" s="77">
        <f>ACIL!X51</f>
        <v>2781</v>
      </c>
      <c r="Y81" s="77">
        <f>ACIL!Y51</f>
        <v>2381</v>
      </c>
      <c r="Z81" s="77">
        <f>ACIL!Z51</f>
        <v>2240</v>
      </c>
      <c r="AA81" s="77">
        <f>ACIL!AA51</f>
        <v>2161</v>
      </c>
      <c r="AB81" s="77">
        <f>ACIL!AB51</f>
        <v>2060</v>
      </c>
      <c r="AC81" s="77">
        <f>ACIL!AC51</f>
        <v>1941</v>
      </c>
      <c r="AD81" s="77">
        <f>ACIL!AD51</f>
        <v>1808</v>
      </c>
      <c r="AE81" s="77">
        <f>ACIL!AE51</f>
        <v>1568</v>
      </c>
      <c r="AF81" s="77">
        <f>ACIL!AF51</f>
        <v>1382</v>
      </c>
      <c r="AG81" s="77">
        <f>ACIL!AG51</f>
        <v>1223</v>
      </c>
      <c r="AH81" s="77">
        <f>ACIL!AH51</f>
        <v>1104</v>
      </c>
      <c r="AI81" s="77">
        <f>ACIL!AI51</f>
        <v>987</v>
      </c>
      <c r="AJ81" s="77">
        <f>ACIL!AJ51</f>
        <v>837</v>
      </c>
      <c r="AK81" s="77">
        <f>ACIL!AK51</f>
        <v>884</v>
      </c>
      <c r="AL81" s="77">
        <f>ACIL!AL51</f>
        <v>809</v>
      </c>
      <c r="AM81" s="77">
        <f>ACIL!AM51</f>
        <v>832</v>
      </c>
      <c r="AN81" s="77">
        <f>ACIL!AN51</f>
        <v>864</v>
      </c>
      <c r="AO81" s="77">
        <f>ACIL!AO51</f>
        <v>894</v>
      </c>
      <c r="AP81" s="77">
        <f>ACIL!AP51</f>
        <v>920</v>
      </c>
      <c r="AQ81" s="77">
        <f>ACIL!AQ51</f>
        <v>1461</v>
      </c>
      <c r="AR81" s="77">
        <f>ACIL!AR51</f>
        <v>1463</v>
      </c>
      <c r="AS81" s="77">
        <f>ACIL!AS51</f>
        <v>1446</v>
      </c>
      <c r="AT81" s="77">
        <f>ACIL!AT51</f>
        <v>1435</v>
      </c>
      <c r="AU81" s="77">
        <f>ACIL!AU51</f>
        <v>1415</v>
      </c>
      <c r="AV81" s="77">
        <f>ACIL!AV51</f>
        <v>1401</v>
      </c>
      <c r="AW81" s="77">
        <f>ACIL!AW51</f>
        <v>1383</v>
      </c>
      <c r="AX81" s="77">
        <f>ACIL!AX51</f>
        <v>1371</v>
      </c>
      <c r="AY81" s="77">
        <f>ACIL!AY51</f>
        <v>1344</v>
      </c>
      <c r="AZ81" s="77">
        <f>ACIL!AZ51</f>
        <v>1327</v>
      </c>
      <c r="BA81" s="77">
        <f>ACIL!BA51</f>
        <v>1310</v>
      </c>
      <c r="BB81" s="77">
        <f>ACIL!BB51</f>
        <v>1294</v>
      </c>
      <c r="BC81" s="77">
        <f>ACIL!BC51</f>
        <v>1270</v>
      </c>
      <c r="BD81" s="77">
        <f>ACIL!BD51</f>
        <v>1253</v>
      </c>
      <c r="BE81" s="77">
        <f>ACIL!BE51</f>
        <v>1233</v>
      </c>
      <c r="BF81" s="77">
        <f>ACIL!BF51</f>
        <v>1220</v>
      </c>
      <c r="BG81" s="77">
        <f>ACIL!BG51</f>
        <v>1195</v>
      </c>
      <c r="BH81" s="77">
        <f>ACIL!BH51</f>
        <v>1179</v>
      </c>
      <c r="BI81" s="77">
        <f>ACIL!BI51</f>
        <v>1169</v>
      </c>
      <c r="BJ81" s="77">
        <f>ACIL!BJ51</f>
        <v>1164</v>
      </c>
      <c r="BK81" s="77">
        <f>ACIL!BK51</f>
        <v>1148</v>
      </c>
      <c r="BL81" s="77">
        <f>ACIL!BL51</f>
        <v>1136</v>
      </c>
      <c r="BM81" s="77">
        <f>ACIL!BM51</f>
        <v>1120</v>
      </c>
      <c r="BN81" s="77">
        <f>ACIL!BN51</f>
        <v>1113</v>
      </c>
      <c r="BO81" s="77">
        <f>ACIL!BO51</f>
        <v>1096</v>
      </c>
      <c r="BP81" s="77">
        <f>ACIL!BP51</f>
        <v>1087</v>
      </c>
      <c r="BQ81" s="77">
        <f>ACIL!BQ51</f>
        <v>1077</v>
      </c>
      <c r="BR81" s="77">
        <f>ACIL!BR51</f>
        <v>1072</v>
      </c>
      <c r="BS81" s="77">
        <f>ACIL!BS51</f>
        <v>1058</v>
      </c>
      <c r="BT81" s="77">
        <f>ACIL!BT51</f>
        <v>1047</v>
      </c>
      <c r="BU81" s="77">
        <f>ACIL!BU51</f>
        <v>1035</v>
      </c>
      <c r="BV81" s="77">
        <f>ACIL!BV51</f>
        <v>1027</v>
      </c>
      <c r="BW81" s="77">
        <f>ACIL!BW51</f>
        <v>1006</v>
      </c>
      <c r="BX81" s="77">
        <f>ACIL!BX51</f>
        <v>997</v>
      </c>
      <c r="BY81" s="77">
        <f>ACIL!BY51</f>
        <v>980</v>
      </c>
      <c r="BZ81" s="77">
        <f>ACIL!BZ51</f>
        <v>973</v>
      </c>
      <c r="CA81" s="77">
        <f>ACIL!CA51</f>
        <v>956</v>
      </c>
      <c r="CB81" s="77">
        <f>ACIL!CB51</f>
        <v>939</v>
      </c>
      <c r="CC81" s="77">
        <f>ACIL!CC51</f>
        <v>924</v>
      </c>
      <c r="CD81" s="77">
        <f>ACIL!CD51</f>
        <v>914</v>
      </c>
      <c r="CE81" s="77">
        <f>ACIL!CE51</f>
        <v>893</v>
      </c>
      <c r="CF81" s="77">
        <f>ACIL!CF51</f>
        <v>880</v>
      </c>
      <c r="CG81" s="77">
        <f>ACIL!CG51</f>
        <v>861</v>
      </c>
      <c r="CH81" s="77">
        <f>ACIL!CH51</f>
        <v>843</v>
      </c>
    </row>
    <row r="82" spans="5:86" outlineLevel="1" x14ac:dyDescent="0.2">
      <c r="F82" s="84" t="s">
        <v>126</v>
      </c>
      <c r="J82" s="77">
        <f>ACIL!J52</f>
        <v>0</v>
      </c>
      <c r="K82" s="77">
        <f>ACIL!K52</f>
        <v>52</v>
      </c>
      <c r="L82" s="77">
        <f>ACIL!L52</f>
        <v>44</v>
      </c>
      <c r="M82" s="77">
        <f>ACIL!M52</f>
        <v>0</v>
      </c>
      <c r="N82" s="77">
        <f>ACIL!N52</f>
        <v>5</v>
      </c>
      <c r="O82" s="77">
        <f>ACIL!O52</f>
        <v>0</v>
      </c>
      <c r="P82" s="77">
        <f>ACIL!P52</f>
        <v>0</v>
      </c>
      <c r="Q82" s="77">
        <f>ACIL!Q52</f>
        <v>34</v>
      </c>
      <c r="R82" s="77">
        <f>ACIL!R52</f>
        <v>27</v>
      </c>
      <c r="S82" s="77">
        <f>ACIL!S52</f>
        <v>2</v>
      </c>
      <c r="T82" s="77">
        <f>ACIL!T52</f>
        <v>0</v>
      </c>
      <c r="U82" s="77">
        <f>ACIL!U52</f>
        <v>0</v>
      </c>
      <c r="V82" s="77">
        <f>ACIL!V52</f>
        <v>0</v>
      </c>
      <c r="W82" s="77">
        <f>ACIL!W52</f>
        <v>0</v>
      </c>
      <c r="X82" s="77">
        <f>ACIL!X52</f>
        <v>0</v>
      </c>
      <c r="Y82" s="77">
        <f>ACIL!Y52</f>
        <v>0</v>
      </c>
      <c r="Z82" s="77">
        <f>ACIL!Z52</f>
        <v>0</v>
      </c>
      <c r="AA82" s="77">
        <f>ACIL!AA52</f>
        <v>0</v>
      </c>
      <c r="AB82" s="77">
        <f>ACIL!AB52</f>
        <v>0</v>
      </c>
      <c r="AC82" s="77">
        <f>ACIL!AC52</f>
        <v>0</v>
      </c>
      <c r="AD82" s="77">
        <f>ACIL!AD52</f>
        <v>0</v>
      </c>
      <c r="AE82" s="77">
        <f>ACIL!AE52</f>
        <v>0</v>
      </c>
      <c r="AF82" s="77">
        <f>ACIL!AF52</f>
        <v>0</v>
      </c>
      <c r="AG82" s="77">
        <f>ACIL!AG52</f>
        <v>0</v>
      </c>
      <c r="AH82" s="77">
        <f>ACIL!AH52</f>
        <v>0</v>
      </c>
      <c r="AI82" s="77">
        <f>ACIL!AI52</f>
        <v>0</v>
      </c>
      <c r="AJ82" s="77">
        <f>ACIL!AJ52</f>
        <v>0</v>
      </c>
      <c r="AK82" s="77">
        <f>ACIL!AK52</f>
        <v>0</v>
      </c>
      <c r="AL82" s="77">
        <f>ACIL!AL52</f>
        <v>0</v>
      </c>
      <c r="AM82" s="77">
        <f>ACIL!AM52</f>
        <v>0</v>
      </c>
      <c r="AN82" s="77">
        <f>ACIL!AN52</f>
        <v>0</v>
      </c>
      <c r="AO82" s="77">
        <f>ACIL!AO52</f>
        <v>0</v>
      </c>
      <c r="AP82" s="77">
        <f>ACIL!AP52</f>
        <v>0</v>
      </c>
      <c r="AQ82" s="77">
        <f>ACIL!AQ52</f>
        <v>0</v>
      </c>
      <c r="AR82" s="77">
        <f>ACIL!AR52</f>
        <v>0</v>
      </c>
      <c r="AS82" s="77">
        <f>ACIL!AS52</f>
        <v>0</v>
      </c>
      <c r="AT82" s="77">
        <f>ACIL!AT52</f>
        <v>0</v>
      </c>
      <c r="AU82" s="77">
        <f>ACIL!AU52</f>
        <v>0</v>
      </c>
      <c r="AV82" s="77">
        <f>ACIL!AV52</f>
        <v>0</v>
      </c>
      <c r="AW82" s="77">
        <f>ACIL!AW52</f>
        <v>0</v>
      </c>
      <c r="AX82" s="77">
        <f>ACIL!AX52</f>
        <v>0</v>
      </c>
      <c r="AY82" s="77">
        <f>ACIL!AY52</f>
        <v>0</v>
      </c>
      <c r="AZ82" s="77">
        <f>ACIL!AZ52</f>
        <v>0</v>
      </c>
      <c r="BA82" s="77">
        <f>ACIL!BA52</f>
        <v>0</v>
      </c>
      <c r="BB82" s="77">
        <f>ACIL!BB52</f>
        <v>0</v>
      </c>
      <c r="BC82" s="77">
        <f>ACIL!BC52</f>
        <v>0</v>
      </c>
      <c r="BD82" s="77">
        <f>ACIL!BD52</f>
        <v>0</v>
      </c>
      <c r="BE82" s="77">
        <f>ACIL!BE52</f>
        <v>0</v>
      </c>
      <c r="BF82" s="77">
        <f>ACIL!BF52</f>
        <v>0</v>
      </c>
      <c r="BG82" s="77">
        <f>ACIL!BG52</f>
        <v>0</v>
      </c>
      <c r="BH82" s="77">
        <f>ACIL!BH52</f>
        <v>0</v>
      </c>
      <c r="BI82" s="77">
        <f>ACIL!BI52</f>
        <v>0</v>
      </c>
      <c r="BJ82" s="77">
        <f>ACIL!BJ52</f>
        <v>0</v>
      </c>
      <c r="BK82" s="77">
        <f>ACIL!BK52</f>
        <v>0</v>
      </c>
      <c r="BL82" s="77">
        <f>ACIL!BL52</f>
        <v>0</v>
      </c>
      <c r="BM82" s="77">
        <f>ACIL!BM52</f>
        <v>0</v>
      </c>
      <c r="BN82" s="77">
        <f>ACIL!BN52</f>
        <v>0</v>
      </c>
      <c r="BO82" s="77">
        <f>ACIL!BO52</f>
        <v>0</v>
      </c>
      <c r="BP82" s="77">
        <f>ACIL!BP52</f>
        <v>0</v>
      </c>
      <c r="BQ82" s="77">
        <f>ACIL!BQ52</f>
        <v>0</v>
      </c>
      <c r="BR82" s="77">
        <f>ACIL!BR52</f>
        <v>0</v>
      </c>
      <c r="BS82" s="77">
        <f>ACIL!BS52</f>
        <v>0</v>
      </c>
      <c r="BT82" s="77">
        <f>ACIL!BT52</f>
        <v>0</v>
      </c>
      <c r="BU82" s="77">
        <f>ACIL!BU52</f>
        <v>0</v>
      </c>
      <c r="BV82" s="77">
        <f>ACIL!BV52</f>
        <v>0</v>
      </c>
      <c r="BW82" s="77">
        <f>ACIL!BW52</f>
        <v>0</v>
      </c>
      <c r="BX82" s="77">
        <f>ACIL!BX52</f>
        <v>0</v>
      </c>
      <c r="BY82" s="77">
        <f>ACIL!BY52</f>
        <v>0</v>
      </c>
      <c r="BZ82" s="77">
        <f>ACIL!BZ52</f>
        <v>0</v>
      </c>
      <c r="CA82" s="77">
        <f>ACIL!CA52</f>
        <v>0</v>
      </c>
      <c r="CB82" s="77">
        <f>ACIL!CB52</f>
        <v>0</v>
      </c>
      <c r="CC82" s="77">
        <f>ACIL!CC52</f>
        <v>0</v>
      </c>
      <c r="CD82" s="77">
        <f>ACIL!CD52</f>
        <v>0</v>
      </c>
      <c r="CE82" s="77">
        <f>ACIL!CE52</f>
        <v>0</v>
      </c>
      <c r="CF82" s="77">
        <f>ACIL!CF52</f>
        <v>0</v>
      </c>
      <c r="CG82" s="77">
        <f>ACIL!CG52</f>
        <v>0</v>
      </c>
      <c r="CH82" s="77">
        <f>ACIL!CH52</f>
        <v>0</v>
      </c>
    </row>
    <row r="83" spans="5:86" outlineLevel="1" x14ac:dyDescent="0.2">
      <c r="F83" s="213" t="s">
        <v>215</v>
      </c>
      <c r="G83" s="213"/>
      <c r="H83" s="213"/>
      <c r="I83" s="213"/>
      <c r="J83" s="106">
        <f t="shared" ref="J83:AO83" si="78">SUM(J81:J82)</f>
        <v>3452</v>
      </c>
      <c r="K83" s="106">
        <f t="shared" si="78"/>
        <v>3518</v>
      </c>
      <c r="L83" s="106">
        <f t="shared" si="78"/>
        <v>3491</v>
      </c>
      <c r="M83" s="106">
        <f t="shared" si="78"/>
        <v>3430</v>
      </c>
      <c r="N83" s="106">
        <f t="shared" si="78"/>
        <v>3420</v>
      </c>
      <c r="O83" s="106">
        <f t="shared" si="78"/>
        <v>3391</v>
      </c>
      <c r="P83" s="106">
        <f t="shared" si="78"/>
        <v>3378</v>
      </c>
      <c r="Q83" s="106">
        <f t="shared" si="78"/>
        <v>3395</v>
      </c>
      <c r="R83" s="106">
        <f t="shared" si="78"/>
        <v>3370</v>
      </c>
      <c r="S83" s="106">
        <f t="shared" si="78"/>
        <v>3326</v>
      </c>
      <c r="T83" s="106">
        <f t="shared" si="78"/>
        <v>3307</v>
      </c>
      <c r="U83" s="106">
        <f t="shared" si="78"/>
        <v>3280</v>
      </c>
      <c r="V83" s="106">
        <f t="shared" si="78"/>
        <v>3243</v>
      </c>
      <c r="W83" s="106">
        <f t="shared" si="78"/>
        <v>3146</v>
      </c>
      <c r="X83" s="106">
        <f t="shared" si="78"/>
        <v>2781</v>
      </c>
      <c r="Y83" s="106">
        <f t="shared" si="78"/>
        <v>2381</v>
      </c>
      <c r="Z83" s="106">
        <f t="shared" si="78"/>
        <v>2240</v>
      </c>
      <c r="AA83" s="106">
        <f t="shared" si="78"/>
        <v>2161</v>
      </c>
      <c r="AB83" s="106">
        <f t="shared" si="78"/>
        <v>2060</v>
      </c>
      <c r="AC83" s="106">
        <f t="shared" si="78"/>
        <v>1941</v>
      </c>
      <c r="AD83" s="106">
        <f t="shared" si="78"/>
        <v>1808</v>
      </c>
      <c r="AE83" s="106">
        <f t="shared" si="78"/>
        <v>1568</v>
      </c>
      <c r="AF83" s="106">
        <f t="shared" si="78"/>
        <v>1382</v>
      </c>
      <c r="AG83" s="106">
        <f t="shared" si="78"/>
        <v>1223</v>
      </c>
      <c r="AH83" s="106">
        <f t="shared" si="78"/>
        <v>1104</v>
      </c>
      <c r="AI83" s="106">
        <f t="shared" si="78"/>
        <v>987</v>
      </c>
      <c r="AJ83" s="106">
        <f t="shared" si="78"/>
        <v>837</v>
      </c>
      <c r="AK83" s="106">
        <f t="shared" si="78"/>
        <v>884</v>
      </c>
      <c r="AL83" s="106">
        <f t="shared" si="78"/>
        <v>809</v>
      </c>
      <c r="AM83" s="106">
        <f t="shared" si="78"/>
        <v>832</v>
      </c>
      <c r="AN83" s="106">
        <f t="shared" si="78"/>
        <v>864</v>
      </c>
      <c r="AO83" s="106">
        <f t="shared" si="78"/>
        <v>894</v>
      </c>
      <c r="AP83" s="106">
        <f t="shared" ref="AP83:BU83" si="79">SUM(AP81:AP82)</f>
        <v>920</v>
      </c>
      <c r="AQ83" s="106">
        <f t="shared" si="79"/>
        <v>1461</v>
      </c>
      <c r="AR83" s="106">
        <f t="shared" si="79"/>
        <v>1463</v>
      </c>
      <c r="AS83" s="106">
        <f t="shared" si="79"/>
        <v>1446</v>
      </c>
      <c r="AT83" s="106">
        <f t="shared" si="79"/>
        <v>1435</v>
      </c>
      <c r="AU83" s="106">
        <f t="shared" si="79"/>
        <v>1415</v>
      </c>
      <c r="AV83" s="106">
        <f t="shared" si="79"/>
        <v>1401</v>
      </c>
      <c r="AW83" s="106">
        <f t="shared" si="79"/>
        <v>1383</v>
      </c>
      <c r="AX83" s="106">
        <f t="shared" si="79"/>
        <v>1371</v>
      </c>
      <c r="AY83" s="106">
        <f t="shared" si="79"/>
        <v>1344</v>
      </c>
      <c r="AZ83" s="106">
        <f t="shared" si="79"/>
        <v>1327</v>
      </c>
      <c r="BA83" s="106">
        <f t="shared" si="79"/>
        <v>1310</v>
      </c>
      <c r="BB83" s="106">
        <f t="shared" si="79"/>
        <v>1294</v>
      </c>
      <c r="BC83" s="106">
        <f t="shared" si="79"/>
        <v>1270</v>
      </c>
      <c r="BD83" s="106">
        <f t="shared" si="79"/>
        <v>1253</v>
      </c>
      <c r="BE83" s="106">
        <f t="shared" si="79"/>
        <v>1233</v>
      </c>
      <c r="BF83" s="106">
        <f t="shared" si="79"/>
        <v>1220</v>
      </c>
      <c r="BG83" s="106">
        <f t="shared" si="79"/>
        <v>1195</v>
      </c>
      <c r="BH83" s="106">
        <f t="shared" si="79"/>
        <v>1179</v>
      </c>
      <c r="BI83" s="106">
        <f t="shared" si="79"/>
        <v>1169</v>
      </c>
      <c r="BJ83" s="106">
        <f t="shared" si="79"/>
        <v>1164</v>
      </c>
      <c r="BK83" s="106">
        <f t="shared" si="79"/>
        <v>1148</v>
      </c>
      <c r="BL83" s="106">
        <f t="shared" si="79"/>
        <v>1136</v>
      </c>
      <c r="BM83" s="106">
        <f t="shared" si="79"/>
        <v>1120</v>
      </c>
      <c r="BN83" s="106">
        <f t="shared" si="79"/>
        <v>1113</v>
      </c>
      <c r="BO83" s="106">
        <f t="shared" si="79"/>
        <v>1096</v>
      </c>
      <c r="BP83" s="106">
        <f t="shared" si="79"/>
        <v>1087</v>
      </c>
      <c r="BQ83" s="106">
        <f t="shared" si="79"/>
        <v>1077</v>
      </c>
      <c r="BR83" s="106">
        <f t="shared" si="79"/>
        <v>1072</v>
      </c>
      <c r="BS83" s="106">
        <f t="shared" si="79"/>
        <v>1058</v>
      </c>
      <c r="BT83" s="106">
        <f t="shared" si="79"/>
        <v>1047</v>
      </c>
      <c r="BU83" s="106">
        <f t="shared" si="79"/>
        <v>1035</v>
      </c>
      <c r="BV83" s="106">
        <f t="shared" ref="BV83:CH83" si="80">SUM(BV81:BV82)</f>
        <v>1027</v>
      </c>
      <c r="BW83" s="106">
        <f t="shared" si="80"/>
        <v>1006</v>
      </c>
      <c r="BX83" s="106">
        <f t="shared" si="80"/>
        <v>997</v>
      </c>
      <c r="BY83" s="106">
        <f t="shared" si="80"/>
        <v>980</v>
      </c>
      <c r="BZ83" s="106">
        <f t="shared" si="80"/>
        <v>973</v>
      </c>
      <c r="CA83" s="106">
        <f t="shared" si="80"/>
        <v>956</v>
      </c>
      <c r="CB83" s="106">
        <f t="shared" si="80"/>
        <v>939</v>
      </c>
      <c r="CC83" s="106">
        <f t="shared" si="80"/>
        <v>924</v>
      </c>
      <c r="CD83" s="106">
        <f t="shared" si="80"/>
        <v>914</v>
      </c>
      <c r="CE83" s="106">
        <f t="shared" si="80"/>
        <v>893</v>
      </c>
      <c r="CF83" s="106">
        <f t="shared" si="80"/>
        <v>880</v>
      </c>
      <c r="CG83" s="106">
        <f t="shared" si="80"/>
        <v>861</v>
      </c>
      <c r="CH83" s="106">
        <f t="shared" si="80"/>
        <v>843</v>
      </c>
    </row>
    <row r="84" spans="5:86" outlineLevel="1" x14ac:dyDescent="0.2"/>
    <row r="85" spans="5:86" outlineLevel="1" x14ac:dyDescent="0.2">
      <c r="E85" s="42" t="s">
        <v>276</v>
      </c>
    </row>
    <row r="86" spans="5:86" outlineLevel="1" x14ac:dyDescent="0.2">
      <c r="F86" s="84" t="str">
        <f>$F$81</f>
        <v>Domestic</v>
      </c>
      <c r="J86" s="77">
        <f>ACIL!J59</f>
        <v>759247.10160035768</v>
      </c>
      <c r="K86" s="77">
        <f>ACIL!K59</f>
        <v>755730.10160035768</v>
      </c>
      <c r="L86" s="77">
        <f>ACIL!L59</f>
        <v>752230.10160035768</v>
      </c>
      <c r="M86" s="77">
        <f>ACIL!M59</f>
        <v>748724.10160035768</v>
      </c>
      <c r="N86" s="77">
        <f>ACIL!N59</f>
        <v>745268.10160035768</v>
      </c>
      <c r="O86" s="77">
        <f>ACIL!O59</f>
        <v>741778.10160035768</v>
      </c>
      <c r="P86" s="77">
        <f>ACIL!P59</f>
        <v>738342.10160035768</v>
      </c>
      <c r="Q86" s="77">
        <f>ACIL!Q59</f>
        <v>734946.10160035768</v>
      </c>
      <c r="R86" s="77">
        <f>ACIL!R59</f>
        <v>731566.10160035768</v>
      </c>
      <c r="S86" s="77">
        <f>ACIL!S59</f>
        <v>728184.10160035768</v>
      </c>
      <c r="T86" s="77">
        <f>ACIL!T59</f>
        <v>724811.10160035768</v>
      </c>
      <c r="U86" s="77">
        <f>ACIL!U59</f>
        <v>721403.10160035768</v>
      </c>
      <c r="V86" s="77">
        <f>ACIL!V59</f>
        <v>717965.10160035768</v>
      </c>
      <c r="W86" s="77">
        <f>ACIL!W59</f>
        <v>714402.10160035768</v>
      </c>
      <c r="X86" s="77">
        <f>ACIL!X59</f>
        <v>710379.10160035768</v>
      </c>
      <c r="Y86" s="77">
        <f>ACIL!Y59</f>
        <v>705812.10160035768</v>
      </c>
      <c r="Z86" s="77">
        <f>ACIL!Z59</f>
        <v>701012.10160035768</v>
      </c>
      <c r="AA86" s="77">
        <f>ACIL!AA59</f>
        <v>696026.10160035768</v>
      </c>
      <c r="AB86" s="77">
        <f>ACIL!AB59</f>
        <v>690499.10160035768</v>
      </c>
      <c r="AC86" s="77">
        <f>ACIL!AC59</f>
        <v>684254.10160035768</v>
      </c>
      <c r="AD86" s="77">
        <f>ACIL!AD59</f>
        <v>677431.10160035768</v>
      </c>
      <c r="AE86" s="77">
        <f>ACIL!AE59</f>
        <v>669719.10160035768</v>
      </c>
      <c r="AF86" s="77">
        <f>ACIL!AF59</f>
        <v>661468.10160035768</v>
      </c>
      <c r="AG86" s="77">
        <f>ACIL!AG59</f>
        <v>652835.10160035768</v>
      </c>
      <c r="AH86" s="77">
        <f>ACIL!AH59</f>
        <v>643985.10160035768</v>
      </c>
      <c r="AI86" s="77">
        <f>ACIL!AI59</f>
        <v>634927.10160035768</v>
      </c>
      <c r="AJ86" s="77">
        <f>ACIL!AJ59</f>
        <v>625530.10160035768</v>
      </c>
      <c r="AK86" s="77">
        <f>ACIL!AK59</f>
        <v>616580.10160035768</v>
      </c>
      <c r="AL86" s="77">
        <f>ACIL!AL59</f>
        <v>607574.10160035768</v>
      </c>
      <c r="AM86" s="77">
        <f>ACIL!AM59</f>
        <v>598907.10160035768</v>
      </c>
      <c r="AN86" s="77">
        <f>ACIL!AN59</f>
        <v>590595.10160035768</v>
      </c>
      <c r="AO86" s="77">
        <f>ACIL!AO59</f>
        <v>582606.10160035768</v>
      </c>
      <c r="AP86" s="77">
        <f>ACIL!AP59</f>
        <v>574919.10160035768</v>
      </c>
      <c r="AQ86" s="77">
        <f>ACIL!AQ59</f>
        <v>569238.10160035768</v>
      </c>
      <c r="AR86" s="77">
        <f>ACIL!AR59</f>
        <v>563691.10160035768</v>
      </c>
      <c r="AS86" s="77">
        <f>ACIL!AS59</f>
        <v>558210.10160035768</v>
      </c>
      <c r="AT86" s="77">
        <f>ACIL!AT59</f>
        <v>552807.10160035768</v>
      </c>
      <c r="AU86" s="77">
        <f>ACIL!AU59</f>
        <v>547453.10160035768</v>
      </c>
      <c r="AV86" s="77">
        <f>ACIL!AV59</f>
        <v>542164.10160035768</v>
      </c>
      <c r="AW86" s="77">
        <f>ACIL!AW59</f>
        <v>536934.10160035768</v>
      </c>
      <c r="AX86" s="77">
        <f>ACIL!AX59</f>
        <v>531777.10160035768</v>
      </c>
      <c r="AY86" s="77">
        <f>ACIL!AY59</f>
        <v>526651.10160035768</v>
      </c>
      <c r="AZ86" s="77">
        <f>ACIL!AZ59</f>
        <v>521577.10160035768</v>
      </c>
      <c r="BA86" s="77">
        <f>ACIL!BA59</f>
        <v>516552.10160035768</v>
      </c>
      <c r="BB86" s="77">
        <f>ACIL!BB59</f>
        <v>511595.10160035768</v>
      </c>
      <c r="BC86" s="77">
        <f>ACIL!BC59</f>
        <v>506668.10160035768</v>
      </c>
      <c r="BD86" s="77">
        <f>ACIL!BD59</f>
        <v>501794.10160035768</v>
      </c>
      <c r="BE86" s="77">
        <f>ACIL!BE59</f>
        <v>496963.10160035768</v>
      </c>
      <c r="BF86" s="77">
        <f>ACIL!BF59</f>
        <v>492196.10160035768</v>
      </c>
      <c r="BG86" s="77">
        <f>ACIL!BG59</f>
        <v>487462.10160035768</v>
      </c>
      <c r="BH86" s="77">
        <f>ACIL!BH59</f>
        <v>482779.10160035768</v>
      </c>
      <c r="BI86" s="77">
        <f>ACIL!BI59</f>
        <v>478166.10160035768</v>
      </c>
      <c r="BJ86" s="77">
        <f>ACIL!BJ59</f>
        <v>473635.10160035768</v>
      </c>
      <c r="BK86" s="77">
        <f>ACIL!BK59</f>
        <v>469154.10160035768</v>
      </c>
      <c r="BL86" s="77">
        <f>ACIL!BL59</f>
        <v>464731.10160035768</v>
      </c>
      <c r="BM86" s="77">
        <f>ACIL!BM59</f>
        <v>460360.10160035768</v>
      </c>
      <c r="BN86" s="77">
        <f>ACIL!BN59</f>
        <v>456068.10160035768</v>
      </c>
      <c r="BO86" s="77">
        <f>ACIL!BO59</f>
        <v>451818.10160035768</v>
      </c>
      <c r="BP86" s="77">
        <f>ACIL!BP59</f>
        <v>447629.10160035768</v>
      </c>
      <c r="BQ86" s="77">
        <f>ACIL!BQ59</f>
        <v>443497.10160035768</v>
      </c>
      <c r="BR86" s="77">
        <f>ACIL!BR59</f>
        <v>439436.10160035768</v>
      </c>
      <c r="BS86" s="77">
        <f>ACIL!BS59</f>
        <v>435419.10160035768</v>
      </c>
      <c r="BT86" s="77">
        <f>ACIL!BT59</f>
        <v>431458.10160035768</v>
      </c>
      <c r="BU86" s="77">
        <f>ACIL!BU59</f>
        <v>427547.10160035768</v>
      </c>
      <c r="BV86" s="77">
        <f>ACIL!BV59</f>
        <v>423691.10160035768</v>
      </c>
      <c r="BW86" s="77">
        <f>ACIL!BW59</f>
        <v>419868.10160035768</v>
      </c>
      <c r="BX86" s="77">
        <f>ACIL!BX59</f>
        <v>416096.10160035768</v>
      </c>
      <c r="BY86" s="77">
        <f>ACIL!BY59</f>
        <v>412363.10160035768</v>
      </c>
      <c r="BZ86" s="77">
        <f>ACIL!BZ59</f>
        <v>408683.10160035768</v>
      </c>
      <c r="CA86" s="77">
        <f>ACIL!CA59</f>
        <v>405034.10160035768</v>
      </c>
      <c r="CB86" s="77">
        <f>ACIL!CB59</f>
        <v>401419.10160035768</v>
      </c>
      <c r="CC86" s="77">
        <f>ACIL!CC59</f>
        <v>397842.10160035768</v>
      </c>
      <c r="CD86" s="77">
        <f>ACIL!CD59</f>
        <v>394309.10160035768</v>
      </c>
      <c r="CE86" s="77">
        <f>ACIL!CE59</f>
        <v>390801.10160035768</v>
      </c>
      <c r="CF86" s="77">
        <f>ACIL!CF59</f>
        <v>387326.10160035768</v>
      </c>
      <c r="CG86" s="77">
        <f>ACIL!CG59</f>
        <v>383878.10160035768</v>
      </c>
      <c r="CH86" s="77">
        <f>ACIL!CH59</f>
        <v>380460.10160035768</v>
      </c>
    </row>
    <row r="87" spans="5:86" outlineLevel="1" x14ac:dyDescent="0.2">
      <c r="F87" s="84" t="str">
        <f>$F$82</f>
        <v>Commercial</v>
      </c>
      <c r="J87" s="77">
        <f>ACIL!J60</f>
        <v>15965.48250745111</v>
      </c>
      <c r="K87" s="77">
        <f>ACIL!K60</f>
        <v>15874.83992601621</v>
      </c>
      <c r="L87" s="77">
        <f>ACIL!L60</f>
        <v>15773.103770395659</v>
      </c>
      <c r="M87" s="77">
        <f>ACIL!M60</f>
        <v>15576.384976331314</v>
      </c>
      <c r="N87" s="77">
        <f>ACIL!N60</f>
        <v>15408.633370207612</v>
      </c>
      <c r="O87" s="77">
        <f>ACIL!O60</f>
        <v>14863.559280145148</v>
      </c>
      <c r="P87" s="77">
        <f>ACIL!P60</f>
        <v>14459.935930983307</v>
      </c>
      <c r="Q87" s="77">
        <f>ACIL!Q60</f>
        <v>14364.348815313086</v>
      </c>
      <c r="R87" s="77">
        <f>ACIL!R60</f>
        <v>14260.717570799567</v>
      </c>
      <c r="S87" s="77">
        <f>ACIL!S60</f>
        <v>14097.122638731182</v>
      </c>
      <c r="T87" s="77">
        <f>ACIL!T60</f>
        <v>13862.163655983481</v>
      </c>
      <c r="U87" s="77">
        <f>ACIL!U60</f>
        <v>13354.554263063257</v>
      </c>
      <c r="V87" s="77">
        <f>ACIL!V60</f>
        <v>12749.020964072235</v>
      </c>
      <c r="W87" s="77">
        <f>ACIL!W60</f>
        <v>12075.542998071123</v>
      </c>
      <c r="X87" s="77">
        <f>ACIL!X60</f>
        <v>11396.799811730023</v>
      </c>
      <c r="Y87" s="77">
        <f>ACIL!Y60</f>
        <v>10750.844057252334</v>
      </c>
      <c r="Z87" s="77">
        <f>ACIL!Z60</f>
        <v>10156.347860319422</v>
      </c>
      <c r="AA87" s="77">
        <f>ACIL!AA60</f>
        <v>9605.7966253558388</v>
      </c>
      <c r="AB87" s="77">
        <f>ACIL!AB60</f>
        <v>9098.750902741891</v>
      </c>
      <c r="AC87" s="77">
        <f>ACIL!AC60</f>
        <v>8628.7756373540833</v>
      </c>
      <c r="AD87" s="77">
        <f>ACIL!AD60</f>
        <v>8194.5001246201537</v>
      </c>
      <c r="AE87" s="77">
        <f>ACIL!AE60</f>
        <v>7793.5673670135629</v>
      </c>
      <c r="AF87" s="77">
        <f>ACIL!AF60</f>
        <v>7425.6439369830387</v>
      </c>
      <c r="AG87" s="77">
        <f>ACIL!AG60</f>
        <v>7083.3997412528197</v>
      </c>
      <c r="AH87" s="77">
        <f>ACIL!AH60</f>
        <v>6766.5779874799027</v>
      </c>
      <c r="AI87" s="77">
        <f>ACIL!AI60</f>
        <v>6476.9244512447149</v>
      </c>
      <c r="AJ87" s="77">
        <f>ACIL!AJ60</f>
        <v>6207.1674503718787</v>
      </c>
      <c r="AK87" s="77">
        <f>ACIL!AK60</f>
        <v>5958.1080195077711</v>
      </c>
      <c r="AL87" s="77">
        <f>ACIL!AL60</f>
        <v>5729.5391829523041</v>
      </c>
      <c r="AM87" s="77">
        <f>ACIL!AM60</f>
        <v>5516.2560347623921</v>
      </c>
      <c r="AN87" s="77">
        <f>ACIL!AN60</f>
        <v>5317.1057180543794</v>
      </c>
      <c r="AO87" s="77">
        <f>ACIL!AO60</f>
        <v>5137.9469045134465</v>
      </c>
      <c r="AP87" s="77">
        <f>ACIL!AP60</f>
        <v>4970.5796791079229</v>
      </c>
      <c r="AQ87" s="77">
        <f>ACIL!AQ60</f>
        <v>4818.8861259564546</v>
      </c>
      <c r="AR87" s="77">
        <f>ACIL!AR60</f>
        <v>4675.7095083365011</v>
      </c>
      <c r="AS87" s="77">
        <f>ACIL!AS60</f>
        <v>4542.9646568927474</v>
      </c>
      <c r="AT87" s="77">
        <f>ACIL!AT60</f>
        <v>4420.5472539634311</v>
      </c>
      <c r="AU87" s="77">
        <f>ACIL!AU60</f>
        <v>4308.3540250634078</v>
      </c>
      <c r="AV87" s="77">
        <f>ACIL!AV60</f>
        <v>4204.2827284523846</v>
      </c>
      <c r="AW87" s="77">
        <f>ACIL!AW60</f>
        <v>4109.2521448074722</v>
      </c>
      <c r="AX87" s="77">
        <f>ACIL!AX60</f>
        <v>4022.1718669990087</v>
      </c>
      <c r="AY87" s="77">
        <f>ACIL!AY60</f>
        <v>3938.9623919686296</v>
      </c>
      <c r="AZ87" s="77">
        <f>ACIL!AZ60</f>
        <v>3865.5850116885545</v>
      </c>
      <c r="BA87" s="77">
        <f>ACIL!BA60</f>
        <v>3793.9414052112802</v>
      </c>
      <c r="BB87" s="77">
        <f>ACIL!BB60</f>
        <v>3730.0142347987785</v>
      </c>
      <c r="BC87" s="77">
        <f>ACIL!BC60</f>
        <v>3671.7263360904017</v>
      </c>
      <c r="BD87" s="77">
        <f>ACIL!BD60</f>
        <v>3618.0213163691087</v>
      </c>
      <c r="BE87" s="77">
        <f>ACIL!BE60</f>
        <v>3565.8533468450287</v>
      </c>
      <c r="BF87" s="77">
        <f>ACIL!BF60</f>
        <v>3518.2070570161895</v>
      </c>
      <c r="BG87" s="77">
        <f>ACIL!BG60</f>
        <v>3474.0372300856388</v>
      </c>
      <c r="BH87" s="77">
        <f>ACIL!BH60</f>
        <v>3433.3091014243937</v>
      </c>
      <c r="BI87" s="77">
        <f>ACIL!BI60</f>
        <v>3397.9882540497611</v>
      </c>
      <c r="BJ87" s="77">
        <f>ACIL!BJ60</f>
        <v>3364.0206151488746</v>
      </c>
      <c r="BK87" s="77">
        <f>ACIL!BK60</f>
        <v>3329.3926526369969</v>
      </c>
      <c r="BL87" s="77">
        <f>ACIL!BL60</f>
        <v>3295.1109697502379</v>
      </c>
      <c r="BM87" s="77">
        <f>ACIL!BM60</f>
        <v>3264.1721036923468</v>
      </c>
      <c r="BN87" s="77">
        <f>ACIL!BN60</f>
        <v>3234.5426262950346</v>
      </c>
      <c r="BO87" s="77">
        <f>ACIL!BO60</f>
        <v>3208.2094436716952</v>
      </c>
      <c r="BP87" s="77">
        <f>ACIL!BP60</f>
        <v>3186.1395928745892</v>
      </c>
      <c r="BQ87" s="77">
        <f>ACIL!BQ60</f>
        <v>3165.2904405854542</v>
      </c>
      <c r="BR87" s="77">
        <f>ACIL!BR60</f>
        <v>3146.6497798192108</v>
      </c>
      <c r="BS87" s="77">
        <f>ACIL!BS60</f>
        <v>3129.1955256606298</v>
      </c>
      <c r="BT87" s="77">
        <f>ACIL!BT60</f>
        <v>3112.9158140436348</v>
      </c>
      <c r="BU87" s="77">
        <f>ACIL!BU60</f>
        <v>3096.7988995428095</v>
      </c>
      <c r="BV87" s="77">
        <f>ACIL!BV60</f>
        <v>3081.8431541869927</v>
      </c>
      <c r="BW87" s="77">
        <f>ACIL!BW60</f>
        <v>3067.0369662847338</v>
      </c>
      <c r="BX87" s="77">
        <f>ACIL!BX60</f>
        <v>3053.3788402614978</v>
      </c>
      <c r="BY87" s="77">
        <f>ACIL!BY60</f>
        <v>3039.8572954984938</v>
      </c>
      <c r="BZ87" s="77">
        <f>ACIL!BZ60</f>
        <v>3026.4709661831198</v>
      </c>
      <c r="CA87" s="77">
        <f>ACIL!CA60</f>
        <v>3016.2185001608996</v>
      </c>
      <c r="CB87" s="77">
        <f>ACIL!CB60</f>
        <v>3007.0685587989019</v>
      </c>
      <c r="CC87" s="77">
        <f>ACIL!CC60</f>
        <v>2999.0101168505239</v>
      </c>
      <c r="CD87" s="77">
        <f>ACIL!CD60</f>
        <v>2991.0322593216297</v>
      </c>
      <c r="CE87" s="77">
        <f>ACIL!CE60</f>
        <v>2983.1341803680243</v>
      </c>
      <c r="CF87" s="77">
        <f>ACIL!CF60</f>
        <v>2975.3150822039552</v>
      </c>
      <c r="CG87" s="77">
        <f>ACIL!CG60</f>
        <v>2968.5741750215266</v>
      </c>
      <c r="CH87" s="77">
        <f>ACIL!CH60</f>
        <v>2961.9006769109224</v>
      </c>
    </row>
    <row r="88" spans="5:86" outlineLevel="1" x14ac:dyDescent="0.2">
      <c r="F88" s="213" t="s">
        <v>215</v>
      </c>
      <c r="G88" s="213"/>
      <c r="H88" s="213"/>
      <c r="I88" s="213"/>
      <c r="J88" s="106">
        <f t="shared" ref="J88:AO88" si="81">SUM(J86:J87)</f>
        <v>775212.58410780877</v>
      </c>
      <c r="K88" s="106">
        <f t="shared" si="81"/>
        <v>771604.94152637385</v>
      </c>
      <c r="L88" s="106">
        <f t="shared" si="81"/>
        <v>768003.20537075331</v>
      </c>
      <c r="M88" s="106">
        <f t="shared" si="81"/>
        <v>764300.48657668894</v>
      </c>
      <c r="N88" s="106">
        <f t="shared" si="81"/>
        <v>760676.7349705653</v>
      </c>
      <c r="O88" s="106">
        <f t="shared" si="81"/>
        <v>756641.66088050278</v>
      </c>
      <c r="P88" s="106">
        <f t="shared" si="81"/>
        <v>752802.03753134096</v>
      </c>
      <c r="Q88" s="106">
        <f t="shared" si="81"/>
        <v>749310.45041567076</v>
      </c>
      <c r="R88" s="106">
        <f t="shared" si="81"/>
        <v>745826.8191711572</v>
      </c>
      <c r="S88" s="106">
        <f t="shared" si="81"/>
        <v>742281.22423908883</v>
      </c>
      <c r="T88" s="106">
        <f t="shared" si="81"/>
        <v>738673.2652563412</v>
      </c>
      <c r="U88" s="106">
        <f t="shared" si="81"/>
        <v>734757.65586342092</v>
      </c>
      <c r="V88" s="106">
        <f t="shared" si="81"/>
        <v>730714.12256442988</v>
      </c>
      <c r="W88" s="106">
        <f t="shared" si="81"/>
        <v>726477.64459842886</v>
      </c>
      <c r="X88" s="106">
        <f t="shared" si="81"/>
        <v>721775.90141208773</v>
      </c>
      <c r="Y88" s="106">
        <f t="shared" si="81"/>
        <v>716562.94565760996</v>
      </c>
      <c r="Z88" s="106">
        <f t="shared" si="81"/>
        <v>711168.4494606771</v>
      </c>
      <c r="AA88" s="106">
        <f t="shared" si="81"/>
        <v>705631.89822571352</v>
      </c>
      <c r="AB88" s="106">
        <f t="shared" si="81"/>
        <v>699597.8525030996</v>
      </c>
      <c r="AC88" s="106">
        <f t="shared" si="81"/>
        <v>692882.8772377118</v>
      </c>
      <c r="AD88" s="106">
        <f t="shared" si="81"/>
        <v>685625.60172497784</v>
      </c>
      <c r="AE88" s="106">
        <f t="shared" si="81"/>
        <v>677512.66896737122</v>
      </c>
      <c r="AF88" s="106">
        <f t="shared" si="81"/>
        <v>668893.74553734076</v>
      </c>
      <c r="AG88" s="106">
        <f t="shared" si="81"/>
        <v>659918.50134161045</v>
      </c>
      <c r="AH88" s="106">
        <f t="shared" si="81"/>
        <v>650751.67958783754</v>
      </c>
      <c r="AI88" s="106">
        <f t="shared" si="81"/>
        <v>641404.02605160244</v>
      </c>
      <c r="AJ88" s="106">
        <f t="shared" si="81"/>
        <v>631737.26905072958</v>
      </c>
      <c r="AK88" s="106">
        <f t="shared" si="81"/>
        <v>622538.2096198654</v>
      </c>
      <c r="AL88" s="106">
        <f t="shared" si="81"/>
        <v>613303.64078330994</v>
      </c>
      <c r="AM88" s="106">
        <f t="shared" si="81"/>
        <v>604423.35763512005</v>
      </c>
      <c r="AN88" s="106">
        <f t="shared" si="81"/>
        <v>595912.20731841202</v>
      </c>
      <c r="AO88" s="106">
        <f t="shared" si="81"/>
        <v>587744.04850487108</v>
      </c>
      <c r="AP88" s="106">
        <f t="shared" ref="AP88:BU88" si="82">SUM(AP86:AP87)</f>
        <v>579889.68127946556</v>
      </c>
      <c r="AQ88" s="106">
        <f t="shared" si="82"/>
        <v>574056.98772631411</v>
      </c>
      <c r="AR88" s="106">
        <f t="shared" si="82"/>
        <v>568366.81110869418</v>
      </c>
      <c r="AS88" s="106">
        <f t="shared" si="82"/>
        <v>562753.06625725038</v>
      </c>
      <c r="AT88" s="106">
        <f t="shared" si="82"/>
        <v>557227.6488543211</v>
      </c>
      <c r="AU88" s="106">
        <f t="shared" si="82"/>
        <v>551761.45562542113</v>
      </c>
      <c r="AV88" s="106">
        <f t="shared" si="82"/>
        <v>546368.38432881003</v>
      </c>
      <c r="AW88" s="106">
        <f t="shared" si="82"/>
        <v>541043.35374516516</v>
      </c>
      <c r="AX88" s="106">
        <f t="shared" si="82"/>
        <v>535799.27346735669</v>
      </c>
      <c r="AY88" s="106">
        <f t="shared" si="82"/>
        <v>530590.06399232626</v>
      </c>
      <c r="AZ88" s="106">
        <f t="shared" si="82"/>
        <v>525442.68661204621</v>
      </c>
      <c r="BA88" s="106">
        <f t="shared" si="82"/>
        <v>520346.04300556896</v>
      </c>
      <c r="BB88" s="106">
        <f t="shared" si="82"/>
        <v>515325.11583515647</v>
      </c>
      <c r="BC88" s="106">
        <f t="shared" si="82"/>
        <v>510339.8279364481</v>
      </c>
      <c r="BD88" s="106">
        <f t="shared" si="82"/>
        <v>505412.1229167268</v>
      </c>
      <c r="BE88" s="106">
        <f t="shared" si="82"/>
        <v>500528.9549472027</v>
      </c>
      <c r="BF88" s="106">
        <f t="shared" si="82"/>
        <v>495714.30865737388</v>
      </c>
      <c r="BG88" s="106">
        <f t="shared" si="82"/>
        <v>490936.13883044332</v>
      </c>
      <c r="BH88" s="106">
        <f t="shared" si="82"/>
        <v>486212.41070178209</v>
      </c>
      <c r="BI88" s="106">
        <f t="shared" si="82"/>
        <v>481564.08985440742</v>
      </c>
      <c r="BJ88" s="106">
        <f t="shared" si="82"/>
        <v>476999.12221550656</v>
      </c>
      <c r="BK88" s="106">
        <f t="shared" si="82"/>
        <v>472483.49425299466</v>
      </c>
      <c r="BL88" s="106">
        <f t="shared" si="82"/>
        <v>468026.21257010789</v>
      </c>
      <c r="BM88" s="106">
        <f t="shared" si="82"/>
        <v>463624.27370405005</v>
      </c>
      <c r="BN88" s="106">
        <f t="shared" si="82"/>
        <v>459302.64422665269</v>
      </c>
      <c r="BO88" s="106">
        <f t="shared" si="82"/>
        <v>455026.31104402937</v>
      </c>
      <c r="BP88" s="106">
        <f t="shared" si="82"/>
        <v>450815.24119323224</v>
      </c>
      <c r="BQ88" s="106">
        <f t="shared" si="82"/>
        <v>446662.39204094314</v>
      </c>
      <c r="BR88" s="106">
        <f t="shared" si="82"/>
        <v>442582.75138017687</v>
      </c>
      <c r="BS88" s="106">
        <f t="shared" si="82"/>
        <v>438548.29712601833</v>
      </c>
      <c r="BT88" s="106">
        <f t="shared" si="82"/>
        <v>434571.01741440134</v>
      </c>
      <c r="BU88" s="106">
        <f t="shared" si="82"/>
        <v>430643.90049990051</v>
      </c>
      <c r="BV88" s="106">
        <f t="shared" ref="BV88:CH88" si="83">SUM(BV86:BV87)</f>
        <v>426772.94475454465</v>
      </c>
      <c r="BW88" s="106">
        <f t="shared" si="83"/>
        <v>422935.13856664242</v>
      </c>
      <c r="BX88" s="106">
        <f t="shared" si="83"/>
        <v>419149.48044061917</v>
      </c>
      <c r="BY88" s="106">
        <f t="shared" si="83"/>
        <v>415402.95889585617</v>
      </c>
      <c r="BZ88" s="106">
        <f t="shared" si="83"/>
        <v>411709.5725665408</v>
      </c>
      <c r="CA88" s="106">
        <f t="shared" si="83"/>
        <v>408050.32010051858</v>
      </c>
      <c r="CB88" s="106">
        <f t="shared" si="83"/>
        <v>404426.17015915661</v>
      </c>
      <c r="CC88" s="106">
        <f t="shared" si="83"/>
        <v>400841.11171720823</v>
      </c>
      <c r="CD88" s="106">
        <f t="shared" si="83"/>
        <v>397300.13385967934</v>
      </c>
      <c r="CE88" s="106">
        <f t="shared" si="83"/>
        <v>393784.23578072572</v>
      </c>
      <c r="CF88" s="106">
        <f t="shared" si="83"/>
        <v>390301.41668256163</v>
      </c>
      <c r="CG88" s="106">
        <f t="shared" si="83"/>
        <v>386846.67577537923</v>
      </c>
      <c r="CH88" s="106">
        <f t="shared" si="83"/>
        <v>383422.00227726862</v>
      </c>
    </row>
    <row r="89" spans="5:86" outlineLevel="1" x14ac:dyDescent="0.2"/>
    <row r="90" spans="5:86" outlineLevel="1" x14ac:dyDescent="0.2">
      <c r="E90" s="42" t="s">
        <v>226</v>
      </c>
    </row>
    <row r="91" spans="5:86" outlineLevel="1" x14ac:dyDescent="0.2">
      <c r="F91" s="84" t="str">
        <f>$F$81</f>
        <v>Domestic</v>
      </c>
      <c r="J91" s="77">
        <f>ACIL!J63</f>
        <v>32819521.669809315</v>
      </c>
      <c r="K91" s="77">
        <f>ACIL!K63</f>
        <v>32715094.568740182</v>
      </c>
      <c r="L91" s="77">
        <f>ACIL!L63</f>
        <v>32478504.014917787</v>
      </c>
      <c r="M91" s="77">
        <f>ACIL!M63</f>
        <v>32125856.144590337</v>
      </c>
      <c r="N91" s="77">
        <f>ACIL!N63</f>
        <v>31877403.434881203</v>
      </c>
      <c r="O91" s="77">
        <f>ACIL!O63</f>
        <v>31535908.279731683</v>
      </c>
      <c r="P91" s="77">
        <f>ACIL!P63</f>
        <v>31414677.733640328</v>
      </c>
      <c r="Q91" s="77">
        <f>ACIL!Q63</f>
        <v>31408251.802312873</v>
      </c>
      <c r="R91" s="77">
        <f>ACIL!R63</f>
        <v>31183536.101226095</v>
      </c>
      <c r="S91" s="77">
        <f>ACIL!S63</f>
        <v>30860962.538363021</v>
      </c>
      <c r="T91" s="77">
        <f>ACIL!T63</f>
        <v>30579654.655387055</v>
      </c>
      <c r="U91" s="77">
        <f>ACIL!U63</f>
        <v>30239082.385356363</v>
      </c>
      <c r="V91" s="77">
        <f>ACIL!V63</f>
        <v>29965821.730377033</v>
      </c>
      <c r="W91" s="77">
        <f>ACIL!W63</f>
        <v>29666564.828697238</v>
      </c>
      <c r="X91" s="77">
        <f>ACIL!X63</f>
        <v>29314942.82585654</v>
      </c>
      <c r="Y91" s="77">
        <f>ACIL!Y63</f>
        <v>28962785.889510915</v>
      </c>
      <c r="Z91" s="77">
        <f>ACIL!Z63</f>
        <v>28643815.046622604</v>
      </c>
      <c r="AA91" s="77">
        <f>ACIL!AA63</f>
        <v>28324287.916964822</v>
      </c>
      <c r="AB91" s="77">
        <f>ACIL!AB63</f>
        <v>27923895.568458073</v>
      </c>
      <c r="AC91" s="77">
        <f>ACIL!AC63</f>
        <v>27509574.325151477</v>
      </c>
      <c r="AD91" s="77">
        <f>ACIL!AD63</f>
        <v>27105419.011846196</v>
      </c>
      <c r="AE91" s="77">
        <f>ACIL!AE63</f>
        <v>26658855.824391086</v>
      </c>
      <c r="AF91" s="77">
        <f>ACIL!AF63</f>
        <v>26218223.166872535</v>
      </c>
      <c r="AG91" s="77">
        <f>ACIL!AG63</f>
        <v>25771342.720228154</v>
      </c>
      <c r="AH91" s="77">
        <f>ACIL!AH63</f>
        <v>25322769.903880619</v>
      </c>
      <c r="AI91" s="77">
        <f>ACIL!AI63</f>
        <v>24869422.580774024</v>
      </c>
      <c r="AJ91" s="77">
        <f>ACIL!AJ63</f>
        <v>24393569.996431403</v>
      </c>
      <c r="AK91" s="77">
        <f>ACIL!AK63</f>
        <v>23965422.213469252</v>
      </c>
      <c r="AL91" s="77">
        <f>ACIL!AL63</f>
        <v>23515939.31799056</v>
      </c>
      <c r="AM91" s="77">
        <f>ACIL!AM63</f>
        <v>23101018.921462175</v>
      </c>
      <c r="AN91" s="77">
        <f>ACIL!AN63</f>
        <v>22702787.452534314</v>
      </c>
      <c r="AO91" s="77">
        <f>ACIL!AO63</f>
        <v>22319088.462698106</v>
      </c>
      <c r="AP91" s="77">
        <f>ACIL!AP63</f>
        <v>21949026.529603999</v>
      </c>
      <c r="AQ91" s="77">
        <f>ACIL!AQ63</f>
        <v>21709841.575804096</v>
      </c>
      <c r="AR91" s="77">
        <f>ACIL!AR63</f>
        <v>21432125.432215951</v>
      </c>
      <c r="AS91" s="77">
        <f>ACIL!AS63</f>
        <v>21155720.09823598</v>
      </c>
      <c r="AT91" s="77">
        <f>ACIL!AT63</f>
        <v>20883480.753248125</v>
      </c>
      <c r="AU91" s="77">
        <f>ACIL!AU63</f>
        <v>20614065.961073905</v>
      </c>
      <c r="AV91" s="77">
        <f>ACIL!AV63</f>
        <v>20348107.24977313</v>
      </c>
      <c r="AW91" s="77">
        <f>ACIL!AW63</f>
        <v>20085355.993561562</v>
      </c>
      <c r="AX91" s="77">
        <f>ACIL!AX63</f>
        <v>19826395.38852362</v>
      </c>
      <c r="AY91" s="77">
        <f>ACIL!AY63</f>
        <v>19569445.464237444</v>
      </c>
      <c r="AZ91" s="77">
        <f>ACIL!AZ63</f>
        <v>19315354.546583466</v>
      </c>
      <c r="BA91" s="77">
        <f>ACIL!BA63</f>
        <v>19064082.741292577</v>
      </c>
      <c r="BB91" s="77">
        <f>ACIL!BB63</f>
        <v>18816380.092569988</v>
      </c>
      <c r="BC91" s="77">
        <f>ACIL!BC63</f>
        <v>18570685.944913644</v>
      </c>
      <c r="BD91" s="77">
        <f>ACIL!BD63</f>
        <v>18327915.851245183</v>
      </c>
      <c r="BE91" s="77">
        <f>ACIL!BE63</f>
        <v>18087669.14878343</v>
      </c>
      <c r="BF91" s="77">
        <f>ACIL!BF63</f>
        <v>17850791.359609053</v>
      </c>
      <c r="BG91" s="77">
        <f>ACIL!BG63</f>
        <v>17616017.120454304</v>
      </c>
      <c r="BH91" s="77">
        <f>ACIL!BH63</f>
        <v>17384083.780383911</v>
      </c>
      <c r="BI91" s="77">
        <f>ACIL!BI63</f>
        <v>17156526.387203261</v>
      </c>
      <c r="BJ91" s="77">
        <f>ACIL!BJ63</f>
        <v>16932974.009300087</v>
      </c>
      <c r="BK91" s="77">
        <f>ACIL!BK63</f>
        <v>16711978.793911319</v>
      </c>
      <c r="BL91" s="77">
        <f>ACIL!BL63</f>
        <v>16493909.684863178</v>
      </c>
      <c r="BM91" s="77">
        <f>ACIL!BM63</f>
        <v>16278488.61802765</v>
      </c>
      <c r="BN91" s="77">
        <f>ACIL!BN63</f>
        <v>16067304.584468041</v>
      </c>
      <c r="BO91" s="77">
        <f>ACIL!BO63</f>
        <v>15858488.577357965</v>
      </c>
      <c r="BP91" s="77">
        <f>ACIL!BP63</f>
        <v>15652755.861932924</v>
      </c>
      <c r="BQ91" s="77">
        <f>ACIL!BQ63</f>
        <v>15449952.576007742</v>
      </c>
      <c r="BR91" s="77">
        <f>ACIL!BR63</f>
        <v>15250603.143020939</v>
      </c>
      <c r="BS91" s="77">
        <f>ACIL!BS63</f>
        <v>15053623.411657371</v>
      </c>
      <c r="BT91" s="77">
        <f>ACIL!BT63</f>
        <v>14859465.245718347</v>
      </c>
      <c r="BU91" s="77">
        <f>ACIL!BU63</f>
        <v>14667894.63796469</v>
      </c>
      <c r="BV91" s="77">
        <f>ACIL!BV63</f>
        <v>14479090.291997854</v>
      </c>
      <c r="BW91" s="77">
        <f>ACIL!BW63</f>
        <v>14292169.678257097</v>
      </c>
      <c r="BX91" s="77">
        <f>ACIL!BX63</f>
        <v>14107809.903708108</v>
      </c>
      <c r="BY91" s="77">
        <f>ACIL!BY63</f>
        <v>13925546.353826819</v>
      </c>
      <c r="BZ91" s="77">
        <f>ACIL!BZ63</f>
        <v>13745921.957332661</v>
      </c>
      <c r="CA91" s="77">
        <f>ACIL!CA63</f>
        <v>13568071.807838123</v>
      </c>
      <c r="CB91" s="77">
        <f>ACIL!CB63</f>
        <v>13392108.294097258</v>
      </c>
      <c r="CC91" s="77">
        <f>ACIL!CC63</f>
        <v>13218167.552895509</v>
      </c>
      <c r="CD91" s="77">
        <f>ACIL!CD63</f>
        <v>13046486.05621762</v>
      </c>
      <c r="CE91" s="77">
        <f>ACIL!CE63</f>
        <v>12876299.4522592</v>
      </c>
      <c r="CF91" s="77">
        <f>ACIL!CF63</f>
        <v>12707914.135598907</v>
      </c>
      <c r="CG91" s="77">
        <f>ACIL!CG63</f>
        <v>12541103.943405058</v>
      </c>
      <c r="CH91" s="77">
        <f>ACIL!CH63</f>
        <v>12375982.877007805</v>
      </c>
    </row>
    <row r="92" spans="5:86" outlineLevel="1" x14ac:dyDescent="0.2">
      <c r="F92" s="84" t="str">
        <f>$F$82</f>
        <v>Commercial</v>
      </c>
      <c r="J92" s="77">
        <f>ACIL!J64</f>
        <v>4578688.6691052122</v>
      </c>
      <c r="K92" s="77">
        <f>ACIL!K64</f>
        <v>4613210.8505279981</v>
      </c>
      <c r="L92" s="77">
        <f>ACIL!L64</f>
        <v>4559393.6661550198</v>
      </c>
      <c r="M92" s="77">
        <f>ACIL!M64</f>
        <v>4418831.7048439244</v>
      </c>
      <c r="N92" s="77">
        <f>ACIL!N64</f>
        <v>4340008.0136178462</v>
      </c>
      <c r="O92" s="77">
        <f>ACIL!O64</f>
        <v>4085188.9068905259</v>
      </c>
      <c r="P92" s="77">
        <f>ACIL!P64</f>
        <v>3988335.0218252647</v>
      </c>
      <c r="Q92" s="77">
        <f>ACIL!Q64</f>
        <v>4056951.4838277837</v>
      </c>
      <c r="R92" s="77">
        <f>ACIL!R64</f>
        <v>4013275.9304406312</v>
      </c>
      <c r="S92" s="77">
        <f>ACIL!S64</f>
        <v>3909117.4944621162</v>
      </c>
      <c r="T92" s="77">
        <f>ACIL!T64</f>
        <v>3795315.0769653469</v>
      </c>
      <c r="U92" s="77">
        <f>ACIL!U64</f>
        <v>3564501.7348392028</v>
      </c>
      <c r="V92" s="77">
        <f>ACIL!V64</f>
        <v>3339795.8020681632</v>
      </c>
      <c r="W92" s="77">
        <f>ACIL!W64</f>
        <v>3087237.666295724</v>
      </c>
      <c r="X92" s="77">
        <f>ACIL!X64</f>
        <v>2825333.5876306333</v>
      </c>
      <c r="Y92" s="77">
        <f>ACIL!Y64</f>
        <v>2588106.0698446715</v>
      </c>
      <c r="Z92" s="77">
        <f>ACIL!Z64</f>
        <v>2385122.7310968372</v>
      </c>
      <c r="AA92" s="77">
        <f>ACIL!AA64</f>
        <v>2195621.9927824517</v>
      </c>
      <c r="AB92" s="77">
        <f>ACIL!AB64</f>
        <v>2006310.1758808405</v>
      </c>
      <c r="AC92" s="77">
        <f>ACIL!AC64</f>
        <v>1837271.576772125</v>
      </c>
      <c r="AD92" s="77">
        <f>ACIL!AD64</f>
        <v>1690801.3930305471</v>
      </c>
      <c r="AE92" s="77">
        <f>ACIL!AE64</f>
        <v>1555622.1968368888</v>
      </c>
      <c r="AF92" s="77">
        <f>ACIL!AF64</f>
        <v>1438247.5348397605</v>
      </c>
      <c r="AG92" s="77">
        <f>ACIL!AG64</f>
        <v>1331562.6602599141</v>
      </c>
      <c r="AH92" s="77">
        <f>ACIL!AH64</f>
        <v>1234384.3562095917</v>
      </c>
      <c r="AI92" s="77">
        <f>ACIL!AI64</f>
        <v>1146241.1594956401</v>
      </c>
      <c r="AJ92" s="77">
        <f>ACIL!AJ64</f>
        <v>1063097.195974953</v>
      </c>
      <c r="AK92" s="77">
        <f>ACIL!AK64</f>
        <v>990830.2018802322</v>
      </c>
      <c r="AL92" s="77">
        <f>ACIL!AL64</f>
        <v>921931.3416321174</v>
      </c>
      <c r="AM92" s="77">
        <f>ACIL!AM64</f>
        <v>860286.92609933123</v>
      </c>
      <c r="AN92" s="77">
        <f>ACIL!AN64</f>
        <v>802945.16452296206</v>
      </c>
      <c r="AO92" s="77">
        <f>ACIL!AO64</f>
        <v>751296.37938498228</v>
      </c>
      <c r="AP92" s="77">
        <f>ACIL!AP64</f>
        <v>703161.19296254124</v>
      </c>
      <c r="AQ92" s="77">
        <f>ACIL!AQ64</f>
        <v>665826.80220786296</v>
      </c>
      <c r="AR92" s="77">
        <f>ACIL!AR64</f>
        <v>624778.58063335018</v>
      </c>
      <c r="AS92" s="77">
        <f>ACIL!AS64</f>
        <v>586218.08089480666</v>
      </c>
      <c r="AT92" s="77">
        <f>ACIL!AT64</f>
        <v>550676.51086472918</v>
      </c>
      <c r="AU92" s="77">
        <f>ACIL!AU64</f>
        <v>518125.60165661364</v>
      </c>
      <c r="AV92" s="77">
        <f>ACIL!AV64</f>
        <v>487982.21949083754</v>
      </c>
      <c r="AW92" s="77">
        <f>ACIL!AW64</f>
        <v>460458.04860023916</v>
      </c>
      <c r="AX92" s="77">
        <f>ACIL!AX64</f>
        <v>435264.58410457673</v>
      </c>
      <c r="AY92" s="77">
        <f>ACIL!AY64</f>
        <v>411287.3255408025</v>
      </c>
      <c r="AZ92" s="77">
        <f>ACIL!AZ64</f>
        <v>390041.93780687172</v>
      </c>
      <c r="BA92" s="77">
        <f>ACIL!BA64</f>
        <v>369478.05687395652</v>
      </c>
      <c r="BB92" s="77">
        <f>ACIL!BB64</f>
        <v>351036.37360936654</v>
      </c>
      <c r="BC92" s="77">
        <f>ACIL!BC64</f>
        <v>334265.67890852405</v>
      </c>
      <c r="BD92" s="77">
        <f>ACIL!BD64</f>
        <v>318848.48895843461</v>
      </c>
      <c r="BE92" s="77">
        <f>ACIL!BE64</f>
        <v>303964.93264707876</v>
      </c>
      <c r="BF92" s="77">
        <f>ACIL!BF64</f>
        <v>290325.93481064448</v>
      </c>
      <c r="BG92" s="77">
        <f>ACIL!BG64</f>
        <v>277715.24744297407</v>
      </c>
      <c r="BH92" s="77">
        <f>ACIL!BH64</f>
        <v>266104.52574841038</v>
      </c>
      <c r="BI92" s="77">
        <f>ACIL!BI64</f>
        <v>256094.67890373952</v>
      </c>
      <c r="BJ92" s="77">
        <f>ACIL!BJ64</f>
        <v>246576.30285617261</v>
      </c>
      <c r="BK92" s="77">
        <f>ACIL!BK64</f>
        <v>236923.70719948332</v>
      </c>
      <c r="BL92" s="77">
        <f>ACIL!BL64</f>
        <v>227347.80649016792</v>
      </c>
      <c r="BM92" s="77">
        <f>ACIL!BM64</f>
        <v>218623.83470557426</v>
      </c>
      <c r="BN92" s="77">
        <f>ACIL!BN64</f>
        <v>210372.03378227237</v>
      </c>
      <c r="BO92" s="77">
        <f>ACIL!BO64</f>
        <v>203008.32362536615</v>
      </c>
      <c r="BP92" s="77">
        <f>ACIL!BP64</f>
        <v>196807.52297133859</v>
      </c>
      <c r="BQ92" s="77">
        <f>ACIL!BQ64</f>
        <v>191033.49589708113</v>
      </c>
      <c r="BR92" s="77">
        <f>ACIL!BR64</f>
        <v>185854.77436393793</v>
      </c>
      <c r="BS92" s="77">
        <f>ACIL!BS64</f>
        <v>181034.39722946883</v>
      </c>
      <c r="BT92" s="77">
        <f>ACIL!BT64</f>
        <v>176542.69587113746</v>
      </c>
      <c r="BU92" s="77">
        <f>ACIL!BU64</f>
        <v>172127.22856880719</v>
      </c>
      <c r="BV92" s="77">
        <f>ACIL!BV64</f>
        <v>168007.23658529978</v>
      </c>
      <c r="BW92" s="77">
        <f>ACIL!BW64</f>
        <v>163956.55379682221</v>
      </c>
      <c r="BX92" s="77">
        <f>ACIL!BX64</f>
        <v>160193.1775696665</v>
      </c>
      <c r="BY92" s="77">
        <f>ACIL!BY64</f>
        <v>156493.65445292494</v>
      </c>
      <c r="BZ92" s="77">
        <f>ACIL!BZ64</f>
        <v>152833.62440466514</v>
      </c>
      <c r="CA92" s="77">
        <f>ACIL!CA64</f>
        <v>149943.46010871514</v>
      </c>
      <c r="CB92" s="77">
        <f>ACIL!CB64</f>
        <v>147406.18539544826</v>
      </c>
      <c r="CC92" s="77">
        <f>ACIL!CC64</f>
        <v>145170.45078860616</v>
      </c>
      <c r="CD92" s="77">
        <f>ACIL!CD64</f>
        <v>142985.42428561472</v>
      </c>
      <c r="CE92" s="77">
        <f>ACIL!CE64</f>
        <v>140821.96047662207</v>
      </c>
      <c r="CF92" s="77">
        <f>ACIL!CF64</f>
        <v>138677.20761510235</v>
      </c>
      <c r="CG92" s="77">
        <f>ACIL!CG64</f>
        <v>136793.28775212969</v>
      </c>
      <c r="CH92" s="77">
        <f>ACIL!CH64</f>
        <v>134953.36783258655</v>
      </c>
    </row>
    <row r="93" spans="5:86" outlineLevel="1" x14ac:dyDescent="0.2">
      <c r="F93" s="213" t="s">
        <v>215</v>
      </c>
      <c r="G93" s="213"/>
      <c r="H93" s="213"/>
      <c r="I93" s="213"/>
      <c r="J93" s="106">
        <f t="shared" ref="J93:AO93" si="84">SUM(J91:J92)</f>
        <v>37398210.338914528</v>
      </c>
      <c r="K93" s="106">
        <f t="shared" si="84"/>
        <v>37328305.419268176</v>
      </c>
      <c r="L93" s="106">
        <f t="shared" si="84"/>
        <v>37037897.681072809</v>
      </c>
      <c r="M93" s="106">
        <f t="shared" si="84"/>
        <v>36544687.849434264</v>
      </c>
      <c r="N93" s="106">
        <f t="shared" si="84"/>
        <v>36217411.448499046</v>
      </c>
      <c r="O93" s="106">
        <f t="shared" si="84"/>
        <v>35621097.18662221</v>
      </c>
      <c r="P93" s="106">
        <f t="shared" si="84"/>
        <v>35403012.755465589</v>
      </c>
      <c r="Q93" s="106">
        <f t="shared" si="84"/>
        <v>35465203.286140658</v>
      </c>
      <c r="R93" s="106">
        <f t="shared" si="84"/>
        <v>35196812.031666726</v>
      </c>
      <c r="S93" s="106">
        <f t="shared" si="84"/>
        <v>34770080.032825135</v>
      </c>
      <c r="T93" s="106">
        <f t="shared" si="84"/>
        <v>34374969.732352406</v>
      </c>
      <c r="U93" s="106">
        <f t="shared" si="84"/>
        <v>33803584.120195568</v>
      </c>
      <c r="V93" s="106">
        <f t="shared" si="84"/>
        <v>33305617.532445196</v>
      </c>
      <c r="W93" s="106">
        <f t="shared" si="84"/>
        <v>32753802.494992964</v>
      </c>
      <c r="X93" s="106">
        <f t="shared" si="84"/>
        <v>32140276.413487174</v>
      </c>
      <c r="Y93" s="106">
        <f t="shared" si="84"/>
        <v>31550891.959355585</v>
      </c>
      <c r="Z93" s="106">
        <f t="shared" si="84"/>
        <v>31028937.777719442</v>
      </c>
      <c r="AA93" s="106">
        <f t="shared" si="84"/>
        <v>30519909.909747273</v>
      </c>
      <c r="AB93" s="106">
        <f t="shared" si="84"/>
        <v>29930205.744338915</v>
      </c>
      <c r="AC93" s="106">
        <f t="shared" si="84"/>
        <v>29346845.901923601</v>
      </c>
      <c r="AD93" s="106">
        <f t="shared" si="84"/>
        <v>28796220.404876743</v>
      </c>
      <c r="AE93" s="106">
        <f t="shared" si="84"/>
        <v>28214478.021227974</v>
      </c>
      <c r="AF93" s="106">
        <f t="shared" si="84"/>
        <v>27656470.701712295</v>
      </c>
      <c r="AG93" s="106">
        <f t="shared" si="84"/>
        <v>27102905.380488068</v>
      </c>
      <c r="AH93" s="106">
        <f t="shared" si="84"/>
        <v>26557154.26009021</v>
      </c>
      <c r="AI93" s="106">
        <f t="shared" si="84"/>
        <v>26015663.740269665</v>
      </c>
      <c r="AJ93" s="106">
        <f t="shared" si="84"/>
        <v>25456667.192406356</v>
      </c>
      <c r="AK93" s="106">
        <f t="shared" si="84"/>
        <v>24956252.415349483</v>
      </c>
      <c r="AL93" s="106">
        <f t="shared" si="84"/>
        <v>24437870.659622677</v>
      </c>
      <c r="AM93" s="106">
        <f t="shared" si="84"/>
        <v>23961305.847561505</v>
      </c>
      <c r="AN93" s="106">
        <f t="shared" si="84"/>
        <v>23505732.617057275</v>
      </c>
      <c r="AO93" s="106">
        <f t="shared" si="84"/>
        <v>23070384.842083089</v>
      </c>
      <c r="AP93" s="106">
        <f t="shared" ref="AP93:BU93" si="85">SUM(AP91:AP92)</f>
        <v>22652187.722566541</v>
      </c>
      <c r="AQ93" s="106">
        <f t="shared" si="85"/>
        <v>22375668.378011957</v>
      </c>
      <c r="AR93" s="106">
        <f t="shared" si="85"/>
        <v>22056904.012849301</v>
      </c>
      <c r="AS93" s="106">
        <f t="shared" si="85"/>
        <v>21741938.179130785</v>
      </c>
      <c r="AT93" s="106">
        <f t="shared" si="85"/>
        <v>21434157.264112856</v>
      </c>
      <c r="AU93" s="106">
        <f t="shared" si="85"/>
        <v>21132191.562730517</v>
      </c>
      <c r="AV93" s="106">
        <f t="shared" si="85"/>
        <v>20836089.469263967</v>
      </c>
      <c r="AW93" s="106">
        <f t="shared" si="85"/>
        <v>20545814.0421618</v>
      </c>
      <c r="AX93" s="106">
        <f t="shared" si="85"/>
        <v>20261659.972628195</v>
      </c>
      <c r="AY93" s="106">
        <f t="shared" si="85"/>
        <v>19980732.789778247</v>
      </c>
      <c r="AZ93" s="106">
        <f t="shared" si="85"/>
        <v>19705396.484390337</v>
      </c>
      <c r="BA93" s="106">
        <f t="shared" si="85"/>
        <v>19433560.798166532</v>
      </c>
      <c r="BB93" s="106">
        <f t="shared" si="85"/>
        <v>19167416.466179356</v>
      </c>
      <c r="BC93" s="106">
        <f t="shared" si="85"/>
        <v>18904951.623822168</v>
      </c>
      <c r="BD93" s="106">
        <f t="shared" si="85"/>
        <v>18646764.340203617</v>
      </c>
      <c r="BE93" s="106">
        <f t="shared" si="85"/>
        <v>18391634.08143051</v>
      </c>
      <c r="BF93" s="106">
        <f t="shared" si="85"/>
        <v>18141117.294419698</v>
      </c>
      <c r="BG93" s="106">
        <f t="shared" si="85"/>
        <v>17893732.36789728</v>
      </c>
      <c r="BH93" s="106">
        <f t="shared" si="85"/>
        <v>17650188.30613232</v>
      </c>
      <c r="BI93" s="106">
        <f t="shared" si="85"/>
        <v>17412621.066107001</v>
      </c>
      <c r="BJ93" s="106">
        <f t="shared" si="85"/>
        <v>17179550.31215626</v>
      </c>
      <c r="BK93" s="106">
        <f t="shared" si="85"/>
        <v>16948902.501110803</v>
      </c>
      <c r="BL93" s="106">
        <f t="shared" si="85"/>
        <v>16721257.491353346</v>
      </c>
      <c r="BM93" s="106">
        <f t="shared" si="85"/>
        <v>16497112.452733224</v>
      </c>
      <c r="BN93" s="106">
        <f t="shared" si="85"/>
        <v>16277676.618250312</v>
      </c>
      <c r="BO93" s="106">
        <f t="shared" si="85"/>
        <v>16061496.90098333</v>
      </c>
      <c r="BP93" s="106">
        <f t="shared" si="85"/>
        <v>15849563.384904262</v>
      </c>
      <c r="BQ93" s="106">
        <f t="shared" si="85"/>
        <v>15640986.071904823</v>
      </c>
      <c r="BR93" s="106">
        <f t="shared" si="85"/>
        <v>15436457.917384878</v>
      </c>
      <c r="BS93" s="106">
        <f t="shared" si="85"/>
        <v>15234657.808886839</v>
      </c>
      <c r="BT93" s="106">
        <f t="shared" si="85"/>
        <v>15036007.941589484</v>
      </c>
      <c r="BU93" s="106">
        <f t="shared" si="85"/>
        <v>14840021.866533497</v>
      </c>
      <c r="BV93" s="106">
        <f t="shared" ref="BV93:CH93" si="86">SUM(BV91:BV92)</f>
        <v>14647097.528583154</v>
      </c>
      <c r="BW93" s="106">
        <f t="shared" si="86"/>
        <v>14456126.232053919</v>
      </c>
      <c r="BX93" s="106">
        <f t="shared" si="86"/>
        <v>14268003.081277775</v>
      </c>
      <c r="BY93" s="106">
        <f t="shared" si="86"/>
        <v>14082040.008279745</v>
      </c>
      <c r="BZ93" s="106">
        <f t="shared" si="86"/>
        <v>13898755.581737326</v>
      </c>
      <c r="CA93" s="106">
        <f t="shared" si="86"/>
        <v>13718015.267946839</v>
      </c>
      <c r="CB93" s="106">
        <f t="shared" si="86"/>
        <v>13539514.479492705</v>
      </c>
      <c r="CC93" s="106">
        <f t="shared" si="86"/>
        <v>13363338.003684115</v>
      </c>
      <c r="CD93" s="106">
        <f t="shared" si="86"/>
        <v>13189471.480503235</v>
      </c>
      <c r="CE93" s="106">
        <f t="shared" si="86"/>
        <v>13017121.412735822</v>
      </c>
      <c r="CF93" s="106">
        <f t="shared" si="86"/>
        <v>12846591.343214009</v>
      </c>
      <c r="CG93" s="106">
        <f t="shared" si="86"/>
        <v>12677897.231157187</v>
      </c>
      <c r="CH93" s="106">
        <f t="shared" si="86"/>
        <v>12510936.244840391</v>
      </c>
    </row>
    <row r="94" spans="5:86" outlineLevel="1" x14ac:dyDescent="0.2"/>
    <row r="95" spans="5:86" outlineLevel="1" x14ac:dyDescent="0.2">
      <c r="E95" s="42" t="s">
        <v>208</v>
      </c>
    </row>
    <row r="96" spans="5:86" outlineLevel="1" x14ac:dyDescent="0.2">
      <c r="F96" s="84" t="str">
        <f>$F$81</f>
        <v>Domestic</v>
      </c>
      <c r="J96" s="77">
        <f>ACIL!J105</f>
        <v>209818372.84286636</v>
      </c>
      <c r="K96" s="77">
        <f>ACIL!K105</f>
        <v>217851756.49838734</v>
      </c>
      <c r="L96" s="77">
        <f>ACIL!L105</f>
        <v>217848231.7427721</v>
      </c>
      <c r="M96" s="77">
        <f>ACIL!M105</f>
        <v>220120527.12711585</v>
      </c>
      <c r="N96" s="77">
        <f>ACIL!N105</f>
        <v>218065072.01641244</v>
      </c>
      <c r="O96" s="77">
        <f>ACIL!O105</f>
        <v>214610707.46490979</v>
      </c>
      <c r="P96" s="77">
        <f>ACIL!P105</f>
        <v>209941127.46836722</v>
      </c>
      <c r="Q96" s="77">
        <f>ACIL!Q105</f>
        <v>206328502.12364209</v>
      </c>
      <c r="R96" s="77">
        <f>ACIL!R105</f>
        <v>201810259.19426987</v>
      </c>
      <c r="S96" s="77">
        <f>ACIL!S105</f>
        <v>200709414.45131671</v>
      </c>
      <c r="T96" s="77">
        <f>ACIL!T105</f>
        <v>190951473.88843852</v>
      </c>
      <c r="U96" s="77">
        <f>ACIL!U105</f>
        <v>188760918.57582927</v>
      </c>
      <c r="V96" s="77">
        <f>ACIL!V105</f>
        <v>187251577.89132047</v>
      </c>
      <c r="W96" s="77">
        <f>ACIL!W105</f>
        <v>185105136.79063779</v>
      </c>
      <c r="X96" s="77">
        <f>ACIL!X105</f>
        <v>183162021.88715518</v>
      </c>
      <c r="Y96" s="77">
        <f>ACIL!Y105</f>
        <v>181428681.8303259</v>
      </c>
      <c r="Z96" s="77">
        <f>ACIL!Z105</f>
        <v>178913140.52277982</v>
      </c>
      <c r="AA96" s="77">
        <f>ACIL!AA105</f>
        <v>176190640.22207797</v>
      </c>
      <c r="AB96" s="77">
        <f>ACIL!AB105</f>
        <v>173446602.08363312</v>
      </c>
      <c r="AC96" s="77">
        <f>ACIL!AC105</f>
        <v>171251648.05024073</v>
      </c>
      <c r="AD96" s="77">
        <f>ACIL!AD105</f>
        <v>169004459.6900565</v>
      </c>
      <c r="AE96" s="77">
        <f>ACIL!AE105</f>
        <v>166360040.96307105</v>
      </c>
      <c r="AF96" s="77">
        <f>ACIL!AF105</f>
        <v>163966586.19344404</v>
      </c>
      <c r="AG96" s="77">
        <f>ACIL!AG105</f>
        <v>161314471.05350649</v>
      </c>
      <c r="AH96" s="77">
        <f>ACIL!AH105</f>
        <v>158666639.98714629</v>
      </c>
      <c r="AI96" s="77">
        <f>ACIL!AI105</f>
        <v>155946844.05270714</v>
      </c>
      <c r="AJ96" s="77">
        <f>ACIL!AJ105</f>
        <v>153136160.6639576</v>
      </c>
      <c r="AK96" s="77">
        <f>ACIL!AK105</f>
        <v>148282569.77477324</v>
      </c>
      <c r="AL96" s="77">
        <f>ACIL!AL105</f>
        <v>143219705.397625</v>
      </c>
      <c r="AM96" s="77">
        <f>ACIL!AM105</f>
        <v>138898552.3277894</v>
      </c>
      <c r="AN96" s="77">
        <f>ACIL!AN105</f>
        <v>134679107.80487156</v>
      </c>
      <c r="AO96" s="77">
        <f>ACIL!AO105</f>
        <v>130846851.49392599</v>
      </c>
      <c r="AP96" s="77">
        <f>ACIL!AP105</f>
        <v>127351428.51409066</v>
      </c>
      <c r="AQ96" s="77">
        <f>ACIL!AQ105</f>
        <v>101685331.39620978</v>
      </c>
      <c r="AR96" s="77">
        <f>ACIL!AR105</f>
        <v>99474892.263642758</v>
      </c>
      <c r="AS96" s="77">
        <f>ACIL!AS105</f>
        <v>98316285.45111388</v>
      </c>
      <c r="AT96" s="77">
        <f>ACIL!AT105</f>
        <v>97141937.340801671</v>
      </c>
      <c r="AU96" s="77">
        <f>ACIL!AU105</f>
        <v>95999098.059512436</v>
      </c>
      <c r="AV96" s="77">
        <f>ACIL!AV105</f>
        <v>94909675.954667151</v>
      </c>
      <c r="AW96" s="77">
        <f>ACIL!AW105</f>
        <v>93863095.349685758</v>
      </c>
      <c r="AX96" s="77">
        <f>ACIL!AX105</f>
        <v>92860456.563283786</v>
      </c>
      <c r="AY96" s="77">
        <f>ACIL!AY105</f>
        <v>91889973.532810032</v>
      </c>
      <c r="AZ96" s="77">
        <f>ACIL!AZ105</f>
        <v>90970928.250572026</v>
      </c>
      <c r="BA96" s="77">
        <f>ACIL!BA105</f>
        <v>90054121.794669285</v>
      </c>
      <c r="BB96" s="77">
        <f>ACIL!BB105</f>
        <v>89162264.57079044</v>
      </c>
      <c r="BC96" s="77">
        <f>ACIL!BC105</f>
        <v>88265867.632035583</v>
      </c>
      <c r="BD96" s="77">
        <f>ACIL!BD105</f>
        <v>87389305.399935782</v>
      </c>
      <c r="BE96" s="77">
        <f>ACIL!BE105</f>
        <v>86517281.897167563</v>
      </c>
      <c r="BF96" s="77">
        <f>ACIL!BF105</f>
        <v>85663660.648749292</v>
      </c>
      <c r="BG96" s="77">
        <f>ACIL!BG105</f>
        <v>84805107.530190021</v>
      </c>
      <c r="BH96" s="77">
        <f>ACIL!BH105</f>
        <v>83945820.207852602</v>
      </c>
      <c r="BI96" s="77">
        <f>ACIL!BI105</f>
        <v>82701762.450000361</v>
      </c>
      <c r="BJ96" s="77">
        <f>ACIL!BJ105</f>
        <v>81510924.702461749</v>
      </c>
      <c r="BK96" s="77">
        <f>ACIL!BK105</f>
        <v>80422396.944740281</v>
      </c>
      <c r="BL96" s="77">
        <f>ACIL!BL105</f>
        <v>79410903.249840528</v>
      </c>
      <c r="BM96" s="77">
        <f>ACIL!BM105</f>
        <v>78485717.331151962</v>
      </c>
      <c r="BN96" s="77">
        <f>ACIL!BN105</f>
        <v>77398043.254522666</v>
      </c>
      <c r="BO96" s="77">
        <f>ACIL!BO105</f>
        <v>76317312.002659589</v>
      </c>
      <c r="BP96" s="77">
        <f>ACIL!BP105</f>
        <v>75270631.691990137</v>
      </c>
      <c r="BQ96" s="77">
        <f>ACIL!BQ105</f>
        <v>74246036.709292158</v>
      </c>
      <c r="BR96" s="77">
        <f>ACIL!BR105</f>
        <v>73261393.795142844</v>
      </c>
      <c r="BS96" s="77">
        <f>ACIL!BS105</f>
        <v>72299744.06625253</v>
      </c>
      <c r="BT96" s="77">
        <f>ACIL!BT105</f>
        <v>71374498.877581552</v>
      </c>
      <c r="BU96" s="77">
        <f>ACIL!BU105</f>
        <v>70474420.930983931</v>
      </c>
      <c r="BV96" s="77">
        <f>ACIL!BV105</f>
        <v>69605931.518194377</v>
      </c>
      <c r="BW96" s="77">
        <f>ACIL!BW105</f>
        <v>68759455.552879304</v>
      </c>
      <c r="BX96" s="77">
        <f>ACIL!BX105</f>
        <v>67956106.580010772</v>
      </c>
      <c r="BY96" s="77">
        <f>ACIL!BY105</f>
        <v>67181005.385548413</v>
      </c>
      <c r="BZ96" s="77">
        <f>ACIL!BZ105</f>
        <v>66439328.221246079</v>
      </c>
      <c r="CA96" s="77">
        <f>ACIL!CA105</f>
        <v>65717084.121479914</v>
      </c>
      <c r="CB96" s="77">
        <f>ACIL!CB105</f>
        <v>65014585.905831337</v>
      </c>
      <c r="CC96" s="77">
        <f>ACIL!CC105</f>
        <v>64340201.98011931</v>
      </c>
      <c r="CD96" s="77">
        <f>ACIL!CD105</f>
        <v>63690719.662079096</v>
      </c>
      <c r="CE96" s="77">
        <f>ACIL!CE105</f>
        <v>63067059.98035001</v>
      </c>
      <c r="CF96" s="77">
        <f>ACIL!CF105</f>
        <v>62471596.560520783</v>
      </c>
      <c r="CG96" s="77">
        <f>ACIL!CG105</f>
        <v>61895590.133251883</v>
      </c>
      <c r="CH96" s="77">
        <f>ACIL!CH105</f>
        <v>61338377.56041041</v>
      </c>
    </row>
    <row r="97" spans="5:86" outlineLevel="1" x14ac:dyDescent="0.2">
      <c r="F97" s="84" t="str">
        <f>$F$82</f>
        <v>Commercial</v>
      </c>
      <c r="J97" s="77">
        <f>ACIL!J110</f>
        <v>6820949.4908299576</v>
      </c>
      <c r="K97" s="77">
        <f>ACIL!K110</f>
        <v>7521426.9145409754</v>
      </c>
      <c r="L97" s="77">
        <f>ACIL!L110</f>
        <v>7444801.3958587041</v>
      </c>
      <c r="M97" s="77">
        <f>ACIL!M110</f>
        <v>7428064.9438428842</v>
      </c>
      <c r="N97" s="77">
        <f>ACIL!N110</f>
        <v>7417648.3300898634</v>
      </c>
      <c r="O97" s="77">
        <f>ACIL!O110</f>
        <v>7055444.8022909965</v>
      </c>
      <c r="P97" s="77">
        <f>ACIL!P110</f>
        <v>7078782.6958497483</v>
      </c>
      <c r="Q97" s="77">
        <f>ACIL!Q110</f>
        <v>7185097.7338972613</v>
      </c>
      <c r="R97" s="77">
        <f>ACIL!R110</f>
        <v>6929222.6245739851</v>
      </c>
      <c r="S97" s="77">
        <f>ACIL!S110</f>
        <v>6825304.1797765754</v>
      </c>
      <c r="T97" s="77">
        <f>ACIL!T110</f>
        <v>6466723.2417140864</v>
      </c>
      <c r="U97" s="77">
        <f>ACIL!U110</f>
        <v>6224557.1478783861</v>
      </c>
      <c r="V97" s="77">
        <f>ACIL!V110</f>
        <v>6157153.1220143363</v>
      </c>
      <c r="W97" s="77">
        <f>ACIL!W110</f>
        <v>6043075.7447174434</v>
      </c>
      <c r="X97" s="77">
        <f>ACIL!X110</f>
        <v>5973328.4217476873</v>
      </c>
      <c r="Y97" s="77">
        <f>ACIL!Y110</f>
        <v>5960919.6936820773</v>
      </c>
      <c r="Z97" s="77">
        <f>ACIL!Z110</f>
        <v>5939994.2670739377</v>
      </c>
      <c r="AA97" s="77">
        <f>ACIL!AA110</f>
        <v>5883045.7369689234</v>
      </c>
      <c r="AB97" s="77">
        <f>ACIL!AB110</f>
        <v>5812302.6969581917</v>
      </c>
      <c r="AC97" s="77">
        <f>ACIL!AC110</f>
        <v>5791915.1668195445</v>
      </c>
      <c r="AD97" s="77">
        <f>ACIL!AD110</f>
        <v>5774515.849098701</v>
      </c>
      <c r="AE97" s="77">
        <f>ACIL!AE110</f>
        <v>5727145.2201661831</v>
      </c>
      <c r="AF97" s="77">
        <f>ACIL!AF110</f>
        <v>5699782.0155910831</v>
      </c>
      <c r="AG97" s="77">
        <f>ACIL!AG110</f>
        <v>5645686.234622539</v>
      </c>
      <c r="AH97" s="77">
        <f>ACIL!AH110</f>
        <v>5588713.7126370054</v>
      </c>
      <c r="AI97" s="77">
        <f>ACIL!AI110</f>
        <v>5530054.9503200147</v>
      </c>
      <c r="AJ97" s="77">
        <f>ACIL!AJ110</f>
        <v>5456640.1737432405</v>
      </c>
      <c r="AK97" s="77">
        <f>ACIL!AK110</f>
        <v>5320094.0390568329</v>
      </c>
      <c r="AL97" s="77">
        <f>ACIL!AL110</f>
        <v>5159305.6522545908</v>
      </c>
      <c r="AM97" s="77">
        <f>ACIL!AM110</f>
        <v>5030350.5662891725</v>
      </c>
      <c r="AN97" s="77">
        <f>ACIL!AN110</f>
        <v>4895478.6175243426</v>
      </c>
      <c r="AO97" s="77">
        <f>ACIL!AO110</f>
        <v>4782815.280709059</v>
      </c>
      <c r="AP97" s="77">
        <f>ACIL!AP110</f>
        <v>4671054.08507636</v>
      </c>
      <c r="AQ97" s="77">
        <f>ACIL!AQ110</f>
        <v>3755101.5268202964</v>
      </c>
      <c r="AR97" s="77">
        <f>ACIL!AR110</f>
        <v>3664729.5481737871</v>
      </c>
      <c r="AS97" s="77">
        <f>ACIL!AS110</f>
        <v>3634416.6686228039</v>
      </c>
      <c r="AT97" s="77">
        <f>ACIL!AT110</f>
        <v>3605852.7446786035</v>
      </c>
      <c r="AU97" s="77">
        <f>ACIL!AU110</f>
        <v>3579069.9416726716</v>
      </c>
      <c r="AV97" s="77">
        <f>ACIL!AV110</f>
        <v>3551427.4520562254</v>
      </c>
      <c r="AW97" s="77">
        <f>ACIL!AW110</f>
        <v>3527206.1217150702</v>
      </c>
      <c r="AX97" s="77">
        <f>ACIL!AX110</f>
        <v>3503253.5982941948</v>
      </c>
      <c r="AY97" s="77">
        <f>ACIL!AY110</f>
        <v>3474055.8773630681</v>
      </c>
      <c r="AZ97" s="77">
        <f>ACIL!AZ110</f>
        <v>3457301.6371041061</v>
      </c>
      <c r="BA97" s="77">
        <f>ACIL!BA110</f>
        <v>3426590.6610546433</v>
      </c>
      <c r="BB97" s="77">
        <f>ACIL!BB110</f>
        <v>3407636.180684594</v>
      </c>
      <c r="BC97" s="77">
        <f>ACIL!BC110</f>
        <v>3385640.2502986393</v>
      </c>
      <c r="BD97" s="77">
        <f>ACIL!BD110</f>
        <v>3362115.9311499819</v>
      </c>
      <c r="BE97" s="77">
        <f>ACIL!BE110</f>
        <v>3332407.5403593909</v>
      </c>
      <c r="BF97" s="77">
        <f>ACIL!BF110</f>
        <v>3309501.2921200916</v>
      </c>
      <c r="BG97" s="77">
        <f>ACIL!BG110</f>
        <v>3284898.5638384083</v>
      </c>
      <c r="BH97" s="77">
        <f>ACIL!BH110</f>
        <v>3260105.1856533838</v>
      </c>
      <c r="BI97" s="77">
        <f>ACIL!BI110</f>
        <v>3225771.0505571952</v>
      </c>
      <c r="BJ97" s="77">
        <f>ACIL!BJ110</f>
        <v>3183159.4559196001</v>
      </c>
      <c r="BK97" s="77">
        <f>ACIL!BK110</f>
        <v>3138906.6783428071</v>
      </c>
      <c r="BL97" s="77">
        <f>ACIL!BL110</f>
        <v>3099754.1243239399</v>
      </c>
      <c r="BM97" s="77">
        <f>ACIL!BM110</f>
        <v>3071939.9130650638</v>
      </c>
      <c r="BN97" s="77">
        <f>ACIL!BN110</f>
        <v>3033480.0496637793</v>
      </c>
      <c r="BO97" s="77">
        <f>ACIL!BO110</f>
        <v>3000200.0337826228</v>
      </c>
      <c r="BP97" s="77">
        <f>ACIL!BP110</f>
        <v>2971142.0913193189</v>
      </c>
      <c r="BQ97" s="77">
        <f>ACIL!BQ110</f>
        <v>2934814.654122171</v>
      </c>
      <c r="BR97" s="77">
        <f>ACIL!BR110</f>
        <v>2901984.6748079876</v>
      </c>
      <c r="BS97" s="77">
        <f>ACIL!BS110</f>
        <v>2867533.7523155566</v>
      </c>
      <c r="BT97" s="77">
        <f>ACIL!BT110</f>
        <v>2834138.3176217936</v>
      </c>
      <c r="BU97" s="77">
        <f>ACIL!BU110</f>
        <v>2798843.6114480752</v>
      </c>
      <c r="BV97" s="77">
        <f>ACIL!BV110</f>
        <v>2767394.6298661795</v>
      </c>
      <c r="BW97" s="77">
        <f>ACIL!BW110</f>
        <v>2734249.1121366872</v>
      </c>
      <c r="BX97" s="77">
        <f>ACIL!BX110</f>
        <v>2705360.5255961125</v>
      </c>
      <c r="BY97" s="77">
        <f>ACIL!BY110</f>
        <v>2674927.0563331423</v>
      </c>
      <c r="BZ97" s="77">
        <f>ACIL!BZ110</f>
        <v>2645463.5474146581</v>
      </c>
      <c r="CA97" s="77">
        <f>ACIL!CA110</f>
        <v>2626017.5368472454</v>
      </c>
      <c r="CB97" s="77">
        <f>ACIL!CB110</f>
        <v>2601979.2279480128</v>
      </c>
      <c r="CC97" s="77">
        <f>ACIL!CC110</f>
        <v>2578435.8613107777</v>
      </c>
      <c r="CD97" s="77">
        <f>ACIL!CD110</f>
        <v>2552661.1662663515</v>
      </c>
      <c r="CE97" s="77">
        <f>ACIL!CE110</f>
        <v>2527721.6630611117</v>
      </c>
      <c r="CF97" s="77">
        <f>ACIL!CF110</f>
        <v>2503824.3417887902</v>
      </c>
      <c r="CG97" s="77">
        <f>ACIL!CG110</f>
        <v>2483854.7037932877</v>
      </c>
      <c r="CH97" s="77">
        <f>ACIL!CH110</f>
        <v>2461774.4859022498</v>
      </c>
    </row>
    <row r="98" spans="5:86" outlineLevel="1" x14ac:dyDescent="0.2">
      <c r="F98" s="213" t="s">
        <v>215</v>
      </c>
      <c r="G98" s="213"/>
      <c r="H98" s="213"/>
      <c r="I98" s="213"/>
      <c r="J98" s="106">
        <f t="shared" ref="J98:AO98" si="87">SUM(J96:J97)</f>
        <v>216639322.33369631</v>
      </c>
      <c r="K98" s="106">
        <f t="shared" si="87"/>
        <v>225373183.41292831</v>
      </c>
      <c r="L98" s="106">
        <f t="shared" si="87"/>
        <v>225293033.13863081</v>
      </c>
      <c r="M98" s="106">
        <f t="shared" si="87"/>
        <v>227548592.07095873</v>
      </c>
      <c r="N98" s="106">
        <f t="shared" si="87"/>
        <v>225482720.3465023</v>
      </c>
      <c r="O98" s="106">
        <f t="shared" si="87"/>
        <v>221666152.2672008</v>
      </c>
      <c r="P98" s="106">
        <f t="shared" si="87"/>
        <v>217019910.16421697</v>
      </c>
      <c r="Q98" s="106">
        <f t="shared" si="87"/>
        <v>213513599.85753936</v>
      </c>
      <c r="R98" s="106">
        <f t="shared" si="87"/>
        <v>208739481.81884384</v>
      </c>
      <c r="S98" s="106">
        <f t="shared" si="87"/>
        <v>207534718.63109329</v>
      </c>
      <c r="T98" s="106">
        <f t="shared" si="87"/>
        <v>197418197.13015261</v>
      </c>
      <c r="U98" s="106">
        <f t="shared" si="87"/>
        <v>194985475.72370765</v>
      </c>
      <c r="V98" s="106">
        <f t="shared" si="87"/>
        <v>193408731.01333481</v>
      </c>
      <c r="W98" s="106">
        <f t="shared" si="87"/>
        <v>191148212.53535524</v>
      </c>
      <c r="X98" s="106">
        <f t="shared" si="87"/>
        <v>189135350.30890286</v>
      </c>
      <c r="Y98" s="106">
        <f t="shared" si="87"/>
        <v>187389601.52400798</v>
      </c>
      <c r="Z98" s="106">
        <f t="shared" si="87"/>
        <v>184853134.78985375</v>
      </c>
      <c r="AA98" s="106">
        <f t="shared" si="87"/>
        <v>182073685.9590469</v>
      </c>
      <c r="AB98" s="106">
        <f t="shared" si="87"/>
        <v>179258904.78059131</v>
      </c>
      <c r="AC98" s="106">
        <f t="shared" si="87"/>
        <v>177043563.21706027</v>
      </c>
      <c r="AD98" s="106">
        <f t="shared" si="87"/>
        <v>174778975.53915522</v>
      </c>
      <c r="AE98" s="106">
        <f t="shared" si="87"/>
        <v>172087186.18323722</v>
      </c>
      <c r="AF98" s="106">
        <f t="shared" si="87"/>
        <v>169666368.20903513</v>
      </c>
      <c r="AG98" s="106">
        <f t="shared" si="87"/>
        <v>166960157.28812903</v>
      </c>
      <c r="AH98" s="106">
        <f t="shared" si="87"/>
        <v>164255353.6997833</v>
      </c>
      <c r="AI98" s="106">
        <f t="shared" si="87"/>
        <v>161476899.00302714</v>
      </c>
      <c r="AJ98" s="106">
        <f t="shared" si="87"/>
        <v>158592800.83770084</v>
      </c>
      <c r="AK98" s="106">
        <f t="shared" si="87"/>
        <v>153602663.81383008</v>
      </c>
      <c r="AL98" s="106">
        <f t="shared" si="87"/>
        <v>148379011.04987958</v>
      </c>
      <c r="AM98" s="106">
        <f t="shared" si="87"/>
        <v>143928902.89407858</v>
      </c>
      <c r="AN98" s="106">
        <f t="shared" si="87"/>
        <v>139574586.42239591</v>
      </c>
      <c r="AO98" s="106">
        <f t="shared" si="87"/>
        <v>135629666.77463505</v>
      </c>
      <c r="AP98" s="106">
        <f t="shared" ref="AP98:BU98" si="88">SUM(AP96:AP97)</f>
        <v>132022482.59916702</v>
      </c>
      <c r="AQ98" s="106">
        <f t="shared" si="88"/>
        <v>105440432.92303008</v>
      </c>
      <c r="AR98" s="106">
        <f t="shared" si="88"/>
        <v>103139621.81181654</v>
      </c>
      <c r="AS98" s="106">
        <f t="shared" si="88"/>
        <v>101950702.11973669</v>
      </c>
      <c r="AT98" s="106">
        <f t="shared" si="88"/>
        <v>100747790.08548027</v>
      </c>
      <c r="AU98" s="106">
        <f t="shared" si="88"/>
        <v>99578168.001185104</v>
      </c>
      <c r="AV98" s="106">
        <f t="shared" si="88"/>
        <v>98461103.40672338</v>
      </c>
      <c r="AW98" s="106">
        <f t="shared" si="88"/>
        <v>97390301.471400827</v>
      </c>
      <c r="AX98" s="106">
        <f t="shared" si="88"/>
        <v>96363710.161577985</v>
      </c>
      <c r="AY98" s="106">
        <f t="shared" si="88"/>
        <v>95364029.410173103</v>
      </c>
      <c r="AZ98" s="106">
        <f t="shared" si="88"/>
        <v>94428229.887676135</v>
      </c>
      <c r="BA98" s="106">
        <f t="shared" si="88"/>
        <v>93480712.455723926</v>
      </c>
      <c r="BB98" s="106">
        <f t="shared" si="88"/>
        <v>92569900.751475036</v>
      </c>
      <c r="BC98" s="106">
        <f t="shared" si="88"/>
        <v>91651507.882334217</v>
      </c>
      <c r="BD98" s="106">
        <f t="shared" si="88"/>
        <v>90751421.331085771</v>
      </c>
      <c r="BE98" s="106">
        <f t="shared" si="88"/>
        <v>89849689.437526956</v>
      </c>
      <c r="BF98" s="106">
        <f t="shared" si="88"/>
        <v>88973161.940869391</v>
      </c>
      <c r="BG98" s="106">
        <f t="shared" si="88"/>
        <v>88090006.094028428</v>
      </c>
      <c r="BH98" s="106">
        <f t="shared" si="88"/>
        <v>87205925.393505991</v>
      </c>
      <c r="BI98" s="106">
        <f t="shared" si="88"/>
        <v>85927533.500557557</v>
      </c>
      <c r="BJ98" s="106">
        <f t="shared" si="88"/>
        <v>84694084.158381343</v>
      </c>
      <c r="BK98" s="106">
        <f t="shared" si="88"/>
        <v>83561303.623083085</v>
      </c>
      <c r="BL98" s="106">
        <f t="shared" si="88"/>
        <v>82510657.374164462</v>
      </c>
      <c r="BM98" s="106">
        <f t="shared" si="88"/>
        <v>81557657.244217023</v>
      </c>
      <c r="BN98" s="106">
        <f t="shared" si="88"/>
        <v>80431523.304186448</v>
      </c>
      <c r="BO98" s="106">
        <f t="shared" si="88"/>
        <v>79317512.036442205</v>
      </c>
      <c r="BP98" s="106">
        <f t="shared" si="88"/>
        <v>78241773.78330946</v>
      </c>
      <c r="BQ98" s="106">
        <f t="shared" si="88"/>
        <v>77180851.363414332</v>
      </c>
      <c r="BR98" s="106">
        <f t="shared" si="88"/>
        <v>76163378.469950825</v>
      </c>
      <c r="BS98" s="106">
        <f t="shared" si="88"/>
        <v>75167277.818568081</v>
      </c>
      <c r="BT98" s="106">
        <f t="shared" si="88"/>
        <v>74208637.195203349</v>
      </c>
      <c r="BU98" s="106">
        <f t="shared" si="88"/>
        <v>73273264.54243201</v>
      </c>
      <c r="BV98" s="106">
        <f t="shared" ref="BV98:CH98" si="89">SUM(BV96:BV97)</f>
        <v>72373326.14806056</v>
      </c>
      <c r="BW98" s="106">
        <f t="shared" si="89"/>
        <v>71493704.665015996</v>
      </c>
      <c r="BX98" s="106">
        <f t="shared" si="89"/>
        <v>70661467.105606884</v>
      </c>
      <c r="BY98" s="106">
        <f t="shared" si="89"/>
        <v>69855932.441881552</v>
      </c>
      <c r="BZ98" s="106">
        <f t="shared" si="89"/>
        <v>69084791.768660739</v>
      </c>
      <c r="CA98" s="106">
        <f t="shared" si="89"/>
        <v>68343101.658327162</v>
      </c>
      <c r="CB98" s="106">
        <f t="shared" si="89"/>
        <v>67616565.133779347</v>
      </c>
      <c r="CC98" s="106">
        <f t="shared" si="89"/>
        <v>66918637.84143009</v>
      </c>
      <c r="CD98" s="106">
        <f t="shared" si="89"/>
        <v>66243380.828345448</v>
      </c>
      <c r="CE98" s="106">
        <f t="shared" si="89"/>
        <v>65594781.643411122</v>
      </c>
      <c r="CF98" s="106">
        <f t="shared" si="89"/>
        <v>64975420.902309574</v>
      </c>
      <c r="CG98" s="106">
        <f t="shared" si="89"/>
        <v>64379444.83704517</v>
      </c>
      <c r="CH98" s="106">
        <f t="shared" si="89"/>
        <v>63800152.04631266</v>
      </c>
    </row>
    <row r="99" spans="5:86" outlineLevel="1" x14ac:dyDescent="0.2"/>
    <row r="100" spans="5:86" outlineLevel="1" x14ac:dyDescent="0.2">
      <c r="E100" s="42" t="s">
        <v>278</v>
      </c>
    </row>
    <row r="101" spans="5:86" outlineLevel="1" x14ac:dyDescent="0.2">
      <c r="F101" s="84" t="str">
        <f>$F$81</f>
        <v>Domestic</v>
      </c>
      <c r="J101" s="45">
        <f t="shared" ref="J101:AO101" si="90">J96/J86</f>
        <v>276.35057466878254</v>
      </c>
      <c r="K101" s="45">
        <f t="shared" si="90"/>
        <v>288.2666126928882</v>
      </c>
      <c r="L101" s="45">
        <f t="shared" si="90"/>
        <v>289.60318296130856</v>
      </c>
      <c r="M101" s="45">
        <f t="shared" si="90"/>
        <v>293.99417843851961</v>
      </c>
      <c r="N101" s="45">
        <f t="shared" si="90"/>
        <v>292.59949748036792</v>
      </c>
      <c r="O101" s="45">
        <f t="shared" si="90"/>
        <v>289.31928160442516</v>
      </c>
      <c r="P101" s="45">
        <f t="shared" si="90"/>
        <v>284.34126540166068</v>
      </c>
      <c r="Q101" s="45">
        <f t="shared" si="90"/>
        <v>280.73963747050055</v>
      </c>
      <c r="R101" s="45">
        <f t="shared" si="90"/>
        <v>275.86059380388764</v>
      </c>
      <c r="S101" s="45">
        <f t="shared" si="90"/>
        <v>275.63004192237935</v>
      </c>
      <c r="T101" s="45">
        <f t="shared" si="90"/>
        <v>263.44998506069282</v>
      </c>
      <c r="U101" s="45">
        <f t="shared" si="90"/>
        <v>261.65803578759619</v>
      </c>
      <c r="V101" s="45">
        <f t="shared" si="90"/>
        <v>260.80874609912541</v>
      </c>
      <c r="W101" s="45">
        <f t="shared" si="90"/>
        <v>259.10497236217134</v>
      </c>
      <c r="X101" s="45">
        <f t="shared" si="90"/>
        <v>257.83700769705041</v>
      </c>
      <c r="Y101" s="45">
        <f t="shared" si="90"/>
        <v>257.04954819980372</v>
      </c>
      <c r="Z101" s="45">
        <f t="shared" si="90"/>
        <v>255.22118678741015</v>
      </c>
      <c r="AA101" s="45">
        <f t="shared" si="90"/>
        <v>253.13797832720161</v>
      </c>
      <c r="AB101" s="45">
        <f t="shared" si="90"/>
        <v>251.19019225606371</v>
      </c>
      <c r="AC101" s="45">
        <f t="shared" si="90"/>
        <v>250.27493097916596</v>
      </c>
      <c r="AD101" s="45">
        <f t="shared" si="90"/>
        <v>249.47844775771551</v>
      </c>
      <c r="AE101" s="45">
        <f t="shared" si="90"/>
        <v>248.40271177205167</v>
      </c>
      <c r="AF101" s="45">
        <f t="shared" si="90"/>
        <v>247.88283183534151</v>
      </c>
      <c r="AG101" s="45">
        <f t="shared" si="90"/>
        <v>247.09834176817509</v>
      </c>
      <c r="AH101" s="45">
        <f t="shared" si="90"/>
        <v>246.38247001808926</v>
      </c>
      <c r="AI101" s="45">
        <f t="shared" si="90"/>
        <v>245.61377780163619</v>
      </c>
      <c r="AJ101" s="45">
        <f t="shared" si="90"/>
        <v>244.81021820080869</v>
      </c>
      <c r="AK101" s="45">
        <f t="shared" si="90"/>
        <v>240.49198050650685</v>
      </c>
      <c r="AL101" s="45">
        <f t="shared" si="90"/>
        <v>235.72384836743785</v>
      </c>
      <c r="AM101" s="45">
        <f t="shared" si="90"/>
        <v>231.92002892708135</v>
      </c>
      <c r="AN101" s="45">
        <f t="shared" si="90"/>
        <v>228.03966277391487</v>
      </c>
      <c r="AO101" s="45">
        <f t="shared" si="90"/>
        <v>224.58887940669254</v>
      </c>
      <c r="AP101" s="45">
        <f t="shared" ref="AP101:BU101" si="91">AP96/AP86</f>
        <v>221.51191038807437</v>
      </c>
      <c r="AQ101" s="45">
        <f t="shared" si="91"/>
        <v>178.63409197369489</v>
      </c>
      <c r="AR101" s="45">
        <f t="shared" si="91"/>
        <v>176.47057400981979</v>
      </c>
      <c r="AS101" s="45">
        <f t="shared" si="91"/>
        <v>176.12774324442802</v>
      </c>
      <c r="AT101" s="45">
        <f t="shared" si="91"/>
        <v>175.72483613104657</v>
      </c>
      <c r="AU101" s="45">
        <f t="shared" si="91"/>
        <v>175.35583921048283</v>
      </c>
      <c r="AV101" s="45">
        <f t="shared" si="91"/>
        <v>175.05710111479749</v>
      </c>
      <c r="AW101" s="45">
        <f t="shared" si="91"/>
        <v>174.81306378179804</v>
      </c>
      <c r="AX101" s="45">
        <f t="shared" si="91"/>
        <v>174.62289422358484</v>
      </c>
      <c r="AY101" s="45">
        <f t="shared" si="91"/>
        <v>174.4797898524848</v>
      </c>
      <c r="AZ101" s="45">
        <f t="shared" si="91"/>
        <v>174.41511134489122</v>
      </c>
      <c r="BA101" s="45">
        <f t="shared" si="91"/>
        <v>174.33695752213146</v>
      </c>
      <c r="BB101" s="45">
        <f t="shared" si="91"/>
        <v>174.28287388185598</v>
      </c>
      <c r="BC101" s="45">
        <f t="shared" si="91"/>
        <v>174.20845589694662</v>
      </c>
      <c r="BD101" s="45">
        <f t="shared" si="91"/>
        <v>174.15371189343907</v>
      </c>
      <c r="BE101" s="45">
        <f t="shared" si="91"/>
        <v>174.09196300199784</v>
      </c>
      <c r="BF101" s="45">
        <f t="shared" si="91"/>
        <v>174.04376095263052</v>
      </c>
      <c r="BG101" s="45">
        <f t="shared" si="91"/>
        <v>173.97271962634929</v>
      </c>
      <c r="BH101" s="45">
        <f t="shared" si="91"/>
        <v>173.88039359943664</v>
      </c>
      <c r="BI101" s="45">
        <f t="shared" si="91"/>
        <v>172.95613840715325</v>
      </c>
      <c r="BJ101" s="45">
        <f t="shared" si="91"/>
        <v>172.09646081349516</v>
      </c>
      <c r="BK101" s="45">
        <f t="shared" si="91"/>
        <v>171.4200018083759</v>
      </c>
      <c r="BL101" s="45">
        <f t="shared" si="91"/>
        <v>170.87494892504395</v>
      </c>
      <c r="BM101" s="45">
        <f t="shared" si="91"/>
        <v>170.48766185060504</v>
      </c>
      <c r="BN101" s="45">
        <f t="shared" si="91"/>
        <v>169.70720596974539</v>
      </c>
      <c r="BO101" s="45">
        <f t="shared" si="91"/>
        <v>168.91158572961251</v>
      </c>
      <c r="BP101" s="45">
        <f t="shared" si="91"/>
        <v>168.15401729441533</v>
      </c>
      <c r="BQ101" s="45">
        <f t="shared" si="91"/>
        <v>167.41042149176533</v>
      </c>
      <c r="BR101" s="45">
        <f t="shared" si="91"/>
        <v>166.71682988342624</v>
      </c>
      <c r="BS101" s="45">
        <f t="shared" si="91"/>
        <v>166.04633053653137</v>
      </c>
      <c r="BT101" s="45">
        <f t="shared" si="91"/>
        <v>165.42625717964356</v>
      </c>
      <c r="BU101" s="45">
        <f t="shared" si="91"/>
        <v>164.83428531544271</v>
      </c>
      <c r="BV101" s="45">
        <f t="shared" ref="BV101:CH101" si="92">BV96/BV86</f>
        <v>164.28461975075763</v>
      </c>
      <c r="BW101" s="45">
        <f t="shared" si="92"/>
        <v>163.76441861336372</v>
      </c>
      <c r="BX101" s="45">
        <f t="shared" si="92"/>
        <v>163.31829670752282</v>
      </c>
      <c r="BY101" s="45">
        <f t="shared" si="92"/>
        <v>162.91711146031923</v>
      </c>
      <c r="BZ101" s="45">
        <f t="shared" si="92"/>
        <v>162.56930604930088</v>
      </c>
      <c r="CA101" s="45">
        <f t="shared" si="92"/>
        <v>162.2507434851058</v>
      </c>
      <c r="CB101" s="45">
        <f t="shared" si="92"/>
        <v>161.96186391388557</v>
      </c>
      <c r="CC101" s="45">
        <f t="shared" si="92"/>
        <v>161.7229592376089</v>
      </c>
      <c r="CD101" s="45">
        <f t="shared" si="92"/>
        <v>161.52485297341997</v>
      </c>
      <c r="CE101" s="45">
        <f t="shared" si="92"/>
        <v>161.37892068903085</v>
      </c>
      <c r="CF101" s="45">
        <f t="shared" si="92"/>
        <v>161.28940523863494</v>
      </c>
      <c r="CG101" s="45">
        <f t="shared" si="92"/>
        <v>161.23761651215327</v>
      </c>
      <c r="CH101" s="45">
        <f t="shared" si="92"/>
        <v>161.22157698638628</v>
      </c>
    </row>
    <row r="102" spans="5:86" outlineLevel="1" x14ac:dyDescent="0.2">
      <c r="F102" s="84" t="str">
        <f>$F$82</f>
        <v>Commercial</v>
      </c>
      <c r="J102" s="45">
        <f t="shared" ref="J102:AO102" si="93">J97/J87</f>
        <v>427.23102716417196</v>
      </c>
      <c r="K102" s="45">
        <f t="shared" si="93"/>
        <v>473.79544925140402</v>
      </c>
      <c r="L102" s="45">
        <f t="shared" si="93"/>
        <v>471.99343288616149</v>
      </c>
      <c r="M102" s="45">
        <f t="shared" si="93"/>
        <v>476.87990218076948</v>
      </c>
      <c r="N102" s="45">
        <f t="shared" si="93"/>
        <v>481.39560153542158</v>
      </c>
      <c r="O102" s="45">
        <f t="shared" si="93"/>
        <v>474.68070529484226</v>
      </c>
      <c r="P102" s="45">
        <f t="shared" si="93"/>
        <v>489.54454083589951</v>
      </c>
      <c r="Q102" s="45">
        <f t="shared" si="93"/>
        <v>500.20351261851857</v>
      </c>
      <c r="R102" s="45">
        <f t="shared" si="93"/>
        <v>485.89578961737192</v>
      </c>
      <c r="S102" s="45">
        <f t="shared" si="93"/>
        <v>484.16292847054996</v>
      </c>
      <c r="T102" s="45">
        <f t="shared" si="93"/>
        <v>466.50172384328926</v>
      </c>
      <c r="U102" s="45">
        <f t="shared" si="93"/>
        <v>466.09995551065305</v>
      </c>
      <c r="V102" s="45">
        <f t="shared" si="93"/>
        <v>482.95105478026022</v>
      </c>
      <c r="W102" s="45">
        <f t="shared" si="93"/>
        <v>500.439255251936</v>
      </c>
      <c r="X102" s="45">
        <f t="shared" si="93"/>
        <v>524.12330833430178</v>
      </c>
      <c r="Y102" s="45">
        <f t="shared" si="93"/>
        <v>554.46062299275411</v>
      </c>
      <c r="Z102" s="45">
        <f t="shared" si="93"/>
        <v>584.85533862830118</v>
      </c>
      <c r="AA102" s="45">
        <f t="shared" si="93"/>
        <v>612.44745921851029</v>
      </c>
      <c r="AB102" s="45">
        <f t="shared" si="93"/>
        <v>638.80226627664524</v>
      </c>
      <c r="AC102" s="45">
        <f t="shared" si="93"/>
        <v>671.23256070609455</v>
      </c>
      <c r="AD102" s="45">
        <f t="shared" si="93"/>
        <v>704.68189166894081</v>
      </c>
      <c r="AE102" s="45">
        <f t="shared" si="93"/>
        <v>734.85541992059314</v>
      </c>
      <c r="AF102" s="45">
        <f t="shared" si="93"/>
        <v>767.58084065997446</v>
      </c>
      <c r="AG102" s="45">
        <f t="shared" si="93"/>
        <v>797.03058430301201</v>
      </c>
      <c r="AH102" s="45">
        <f t="shared" si="93"/>
        <v>825.9291067032284</v>
      </c>
      <c r="AI102" s="45">
        <f t="shared" si="93"/>
        <v>853.80877790804959</v>
      </c>
      <c r="AJ102" s="45">
        <f t="shared" si="93"/>
        <v>879.08699376497839</v>
      </c>
      <c r="AK102" s="45">
        <f t="shared" si="93"/>
        <v>892.91668120786312</v>
      </c>
      <c r="AL102" s="45">
        <f t="shared" si="93"/>
        <v>900.47480041773883</v>
      </c>
      <c r="AM102" s="45">
        <f t="shared" si="93"/>
        <v>911.91390221716756</v>
      </c>
      <c r="AN102" s="45">
        <f t="shared" si="93"/>
        <v>920.70364538767956</v>
      </c>
      <c r="AO102" s="45">
        <f t="shared" si="93"/>
        <v>930.88063570831741</v>
      </c>
      <c r="AP102" s="45">
        <f t="shared" ref="AP102:BU102" si="94">AP97/AP87</f>
        <v>939.74030930627407</v>
      </c>
      <c r="AQ102" s="45">
        <f t="shared" si="94"/>
        <v>779.24678622178112</v>
      </c>
      <c r="AR102" s="45">
        <f t="shared" si="94"/>
        <v>783.78041699121832</v>
      </c>
      <c r="AS102" s="45">
        <f t="shared" si="94"/>
        <v>800.00989290298298</v>
      </c>
      <c r="AT102" s="45">
        <f t="shared" si="94"/>
        <v>815.70279368592242</v>
      </c>
      <c r="AU102" s="45">
        <f t="shared" si="94"/>
        <v>830.72791159960377</v>
      </c>
      <c r="AV102" s="45">
        <f t="shared" si="94"/>
        <v>844.71660957100323</v>
      </c>
      <c r="AW102" s="45">
        <f t="shared" si="94"/>
        <v>858.35718943947347</v>
      </c>
      <c r="AX102" s="45">
        <f t="shared" si="94"/>
        <v>870.98555559934709</v>
      </c>
      <c r="AY102" s="45">
        <f t="shared" si="94"/>
        <v>881.97233983409296</v>
      </c>
      <c r="AZ102" s="45">
        <f t="shared" si="94"/>
        <v>894.37992610435356</v>
      </c>
      <c r="BA102" s="45">
        <f t="shared" si="94"/>
        <v>903.17437595318381</v>
      </c>
      <c r="BB102" s="45">
        <f t="shared" si="94"/>
        <v>913.5718970971767</v>
      </c>
      <c r="BC102" s="45">
        <f t="shared" si="94"/>
        <v>922.08403905820978</v>
      </c>
      <c r="BD102" s="45">
        <f t="shared" si="94"/>
        <v>929.26924336754803</v>
      </c>
      <c r="BE102" s="45">
        <f t="shared" si="94"/>
        <v>934.5329760428358</v>
      </c>
      <c r="BF102" s="45">
        <f t="shared" si="94"/>
        <v>940.67837352554727</v>
      </c>
      <c r="BG102" s="45">
        <f t="shared" si="94"/>
        <v>945.55652293842343</v>
      </c>
      <c r="BH102" s="45">
        <f t="shared" si="94"/>
        <v>949.55190148794009</v>
      </c>
      <c r="BI102" s="45">
        <f t="shared" si="94"/>
        <v>949.31789323070336</v>
      </c>
      <c r="BJ102" s="45">
        <f t="shared" si="94"/>
        <v>946.23660794026659</v>
      </c>
      <c r="BK102" s="45">
        <f t="shared" si="94"/>
        <v>942.78656975370018</v>
      </c>
      <c r="BL102" s="45">
        <f t="shared" si="94"/>
        <v>940.71312097840951</v>
      </c>
      <c r="BM102" s="45">
        <f t="shared" si="94"/>
        <v>941.10843897911047</v>
      </c>
      <c r="BN102" s="45">
        <f t="shared" si="94"/>
        <v>937.83894668855862</v>
      </c>
      <c r="BO102" s="45">
        <f t="shared" si="94"/>
        <v>935.16339455350146</v>
      </c>
      <c r="BP102" s="45">
        <f t="shared" si="94"/>
        <v>932.52100377645536</v>
      </c>
      <c r="BQ102" s="45">
        <f t="shared" si="94"/>
        <v>927.18652812768289</v>
      </c>
      <c r="BR102" s="45">
        <f t="shared" si="94"/>
        <v>922.24584172653613</v>
      </c>
      <c r="BS102" s="45">
        <f t="shared" si="94"/>
        <v>916.38049741559962</v>
      </c>
      <c r="BT102" s="45">
        <f t="shared" si="94"/>
        <v>910.44489697917243</v>
      </c>
      <c r="BU102" s="45">
        <f t="shared" si="94"/>
        <v>903.78603914554401</v>
      </c>
      <c r="BV102" s="45">
        <f t="shared" ref="BV102:CH102" si="95">BV97/BV87</f>
        <v>897.96738231353424</v>
      </c>
      <c r="BW102" s="45">
        <f t="shared" si="95"/>
        <v>891.49532339964901</v>
      </c>
      <c r="BX102" s="45">
        <f t="shared" si="95"/>
        <v>886.02190135188721</v>
      </c>
      <c r="BY102" s="45">
        <f t="shared" si="95"/>
        <v>879.95152282123559</v>
      </c>
      <c r="BZ102" s="45">
        <f t="shared" si="95"/>
        <v>874.10835159969338</v>
      </c>
      <c r="CA102" s="45">
        <f t="shared" si="95"/>
        <v>870.63239506924356</v>
      </c>
      <c r="CB102" s="45">
        <f t="shared" si="95"/>
        <v>865.28763048465646</v>
      </c>
      <c r="CC102" s="45">
        <f t="shared" si="95"/>
        <v>859.76230851084244</v>
      </c>
      <c r="CD102" s="45">
        <f t="shared" si="95"/>
        <v>853.43819288839723</v>
      </c>
      <c r="CE102" s="45">
        <f t="shared" si="95"/>
        <v>847.33756855324248</v>
      </c>
      <c r="CF102" s="45">
        <f t="shared" si="95"/>
        <v>841.53250079789541</v>
      </c>
      <c r="CG102" s="45">
        <f t="shared" si="95"/>
        <v>836.71640233657831</v>
      </c>
      <c r="CH102" s="45">
        <f t="shared" si="95"/>
        <v>831.14687305103257</v>
      </c>
    </row>
    <row r="103" spans="5:86" outlineLevel="1" x14ac:dyDescent="0.2">
      <c r="F103" s="213" t="s">
        <v>215</v>
      </c>
      <c r="G103" s="213"/>
      <c r="H103" s="213"/>
      <c r="I103" s="213"/>
      <c r="J103" s="58">
        <f t="shared" ref="J103:AO103" si="96">J98/J88</f>
        <v>279.45795356640946</v>
      </c>
      <c r="K103" s="58">
        <f t="shared" si="96"/>
        <v>292.08364447109358</v>
      </c>
      <c r="L103" s="58">
        <f t="shared" si="96"/>
        <v>293.34907922665593</v>
      </c>
      <c r="M103" s="58">
        <f t="shared" si="96"/>
        <v>297.72137538489818</v>
      </c>
      <c r="N103" s="58">
        <f t="shared" si="96"/>
        <v>296.42384206114502</v>
      </c>
      <c r="O103" s="58">
        <f t="shared" si="96"/>
        <v>292.9605435804952</v>
      </c>
      <c r="P103" s="58">
        <f t="shared" si="96"/>
        <v>288.28284109842343</v>
      </c>
      <c r="Q103" s="58">
        <f t="shared" si="96"/>
        <v>284.94677972140295</v>
      </c>
      <c r="R103" s="58">
        <f t="shared" si="96"/>
        <v>279.87661002968161</v>
      </c>
      <c r="S103" s="58">
        <f t="shared" si="96"/>
        <v>279.59041917547728</v>
      </c>
      <c r="T103" s="58">
        <f t="shared" si="96"/>
        <v>267.26051478476444</v>
      </c>
      <c r="U103" s="58">
        <f t="shared" si="96"/>
        <v>265.37386057526453</v>
      </c>
      <c r="V103" s="58">
        <f t="shared" si="96"/>
        <v>264.68453946745939</v>
      </c>
      <c r="W103" s="58">
        <f t="shared" si="96"/>
        <v>263.11644130634636</v>
      </c>
      <c r="X103" s="58">
        <f t="shared" si="96"/>
        <v>262.04165301013381</v>
      </c>
      <c r="Y103" s="58">
        <f t="shared" si="96"/>
        <v>261.51171039417238</v>
      </c>
      <c r="Z103" s="58">
        <f t="shared" si="96"/>
        <v>259.92876220822126</v>
      </c>
      <c r="AA103" s="58">
        <f t="shared" si="96"/>
        <v>258.02927336032394</v>
      </c>
      <c r="AB103" s="58">
        <f t="shared" si="96"/>
        <v>256.23135368300331</v>
      </c>
      <c r="AC103" s="58">
        <f t="shared" si="96"/>
        <v>255.51730174495393</v>
      </c>
      <c r="AD103" s="58">
        <f t="shared" si="96"/>
        <v>254.91897487407942</v>
      </c>
      <c r="AE103" s="58">
        <f t="shared" si="96"/>
        <v>253.99847717316248</v>
      </c>
      <c r="AF103" s="58">
        <f t="shared" si="96"/>
        <v>253.65219714042544</v>
      </c>
      <c r="AG103" s="58">
        <f t="shared" si="96"/>
        <v>253.00117658271441</v>
      </c>
      <c r="AH103" s="58">
        <f t="shared" si="96"/>
        <v>252.40865118291615</v>
      </c>
      <c r="AI103" s="58">
        <f t="shared" si="96"/>
        <v>251.75535613185556</v>
      </c>
      <c r="AJ103" s="58">
        <f t="shared" si="96"/>
        <v>251.04233770473587</v>
      </c>
      <c r="AK103" s="58">
        <f t="shared" si="96"/>
        <v>246.73612228175202</v>
      </c>
      <c r="AL103" s="58">
        <f t="shared" si="96"/>
        <v>241.93401307771509</v>
      </c>
      <c r="AM103" s="58">
        <f t="shared" si="96"/>
        <v>238.12597755523203</v>
      </c>
      <c r="AN103" s="58">
        <f t="shared" si="96"/>
        <v>234.22004904124651</v>
      </c>
      <c r="AO103" s="58">
        <f t="shared" si="96"/>
        <v>230.76314786964787</v>
      </c>
      <c r="AP103" s="58">
        <f t="shared" ref="AP103:BU103" si="97">AP98/AP88</f>
        <v>227.66827357209272</v>
      </c>
      <c r="AQ103" s="58">
        <f t="shared" si="97"/>
        <v>183.67589834704631</v>
      </c>
      <c r="AR103" s="58">
        <f t="shared" si="97"/>
        <v>181.46665110622052</v>
      </c>
      <c r="AS103" s="58">
        <f t="shared" si="97"/>
        <v>181.16418769210603</v>
      </c>
      <c r="AT103" s="58">
        <f t="shared" si="97"/>
        <v>180.80185054101523</v>
      </c>
      <c r="AU103" s="58">
        <f t="shared" si="97"/>
        <v>180.47322259637244</v>
      </c>
      <c r="AV103" s="58">
        <f t="shared" si="97"/>
        <v>180.21010408147717</v>
      </c>
      <c r="AW103" s="58">
        <f t="shared" si="97"/>
        <v>180.00461663054136</v>
      </c>
      <c r="AX103" s="58">
        <f t="shared" si="97"/>
        <v>179.85039348406079</v>
      </c>
      <c r="AY103" s="58">
        <f t="shared" si="97"/>
        <v>179.73203020920556</v>
      </c>
      <c r="AZ103" s="58">
        <f t="shared" si="97"/>
        <v>179.71175980492043</v>
      </c>
      <c r="BA103" s="58">
        <f t="shared" si="97"/>
        <v>179.65104897458298</v>
      </c>
      <c r="BB103" s="58">
        <f t="shared" si="97"/>
        <v>179.63397844766902</v>
      </c>
      <c r="BC103" s="58">
        <f t="shared" si="97"/>
        <v>179.58917345903768</v>
      </c>
      <c r="BD103" s="58">
        <f t="shared" si="97"/>
        <v>179.5592492070837</v>
      </c>
      <c r="BE103" s="58">
        <f t="shared" si="97"/>
        <v>179.50947402634193</v>
      </c>
      <c r="BF103" s="58">
        <f t="shared" si="97"/>
        <v>179.48475641514224</v>
      </c>
      <c r="BG103" s="58">
        <f t="shared" si="97"/>
        <v>179.43271869104026</v>
      </c>
      <c r="BH103" s="58">
        <f t="shared" si="97"/>
        <v>179.35767058606339</v>
      </c>
      <c r="BI103" s="58">
        <f t="shared" si="97"/>
        <v>178.43426308331308</v>
      </c>
      <c r="BJ103" s="58">
        <f t="shared" si="97"/>
        <v>177.55605873026502</v>
      </c>
      <c r="BK103" s="58">
        <f t="shared" si="97"/>
        <v>176.85549789457744</v>
      </c>
      <c r="BL103" s="58">
        <f t="shared" si="97"/>
        <v>176.2949492103603</v>
      </c>
      <c r="BM103" s="58">
        <f t="shared" si="97"/>
        <v>175.91325965878684</v>
      </c>
      <c r="BN103" s="58">
        <f t="shared" si="97"/>
        <v>175.11661279375477</v>
      </c>
      <c r="BO103" s="58">
        <f t="shared" si="97"/>
        <v>174.31412230746204</v>
      </c>
      <c r="BP103" s="58">
        <f t="shared" si="97"/>
        <v>173.55618584725889</v>
      </c>
      <c r="BQ103" s="58">
        <f t="shared" si="97"/>
        <v>172.79460446793018</v>
      </c>
      <c r="BR103" s="58">
        <f t="shared" si="97"/>
        <v>172.08844726198282</v>
      </c>
      <c r="BS103" s="58">
        <f t="shared" si="97"/>
        <v>171.40022732084287</v>
      </c>
      <c r="BT103" s="58">
        <f t="shared" si="97"/>
        <v>170.76296904641237</v>
      </c>
      <c r="BU103" s="58">
        <f t="shared" si="97"/>
        <v>170.14815363081854</v>
      </c>
      <c r="BV103" s="58">
        <f t="shared" ref="BV103:CH103" si="98">BV98/BV88</f>
        <v>169.58274191838836</v>
      </c>
      <c r="BW103" s="58">
        <f t="shared" si="98"/>
        <v>169.04177058286834</v>
      </c>
      <c r="BX103" s="58">
        <f t="shared" si="98"/>
        <v>168.58297672545362</v>
      </c>
      <c r="BY103" s="58">
        <f t="shared" si="98"/>
        <v>168.16426302681879</v>
      </c>
      <c r="BZ103" s="58">
        <f t="shared" si="98"/>
        <v>167.79981902775702</v>
      </c>
      <c r="CA103" s="58">
        <f t="shared" si="98"/>
        <v>167.48694533922094</v>
      </c>
      <c r="CB103" s="58">
        <f t="shared" si="98"/>
        <v>167.19136921126972</v>
      </c>
      <c r="CC103" s="58">
        <f t="shared" si="98"/>
        <v>166.94554496855332</v>
      </c>
      <c r="CD103" s="58">
        <f t="shared" si="98"/>
        <v>166.73384975939035</v>
      </c>
      <c r="CE103" s="58">
        <f t="shared" si="98"/>
        <v>166.57543823043449</v>
      </c>
      <c r="CF103" s="58">
        <f t="shared" si="98"/>
        <v>166.47498093801468</v>
      </c>
      <c r="CG103" s="58">
        <f t="shared" si="98"/>
        <v>166.42108842736135</v>
      </c>
      <c r="CH103" s="58">
        <f t="shared" si="98"/>
        <v>166.39668998488011</v>
      </c>
    </row>
    <row r="104" spans="5:86" outlineLevel="1" x14ac:dyDescent="0.2"/>
    <row r="105" spans="5:86" outlineLevel="1" x14ac:dyDescent="0.2"/>
    <row r="106" spans="5:86" outlineLevel="1" x14ac:dyDescent="0.2"/>
    <row r="107" spans="5:86" outlineLevel="1" x14ac:dyDescent="0.2"/>
  </sheetData>
  <sheetProtection formatColumns="0" formatRows="0"/>
  <mergeCells count="14">
    <mergeCell ref="F63:I63"/>
    <mergeCell ref="F69:I69"/>
    <mergeCell ref="F75:I75"/>
    <mergeCell ref="F21:I21"/>
    <mergeCell ref="F27:I27"/>
    <mergeCell ref="F33:I33"/>
    <mergeCell ref="F42:I42"/>
    <mergeCell ref="F48:I48"/>
    <mergeCell ref="F54:I54"/>
    <mergeCell ref="F83:I83"/>
    <mergeCell ref="F88:I88"/>
    <mergeCell ref="F93:I93"/>
    <mergeCell ref="F98:I98"/>
    <mergeCell ref="F103:I103"/>
  </mergeCells>
  <hyperlinks>
    <hyperlink ref="A1" location="HL_Home" tooltip="Go to Table of Contents" display="HL_Home" xr:uid="{DDE7BAD0-EC2F-43D0-A9CD-B898F4F3E9DA}"/>
    <hyperlink ref="A2" location="HL_Err_Chk" tooltip="Go to Error Checks" display="HL_Err_Chk" xr:uid="{A7BA063D-A336-48B8-8F0C-9292D6E0CE9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2C43-9CDC-4879-9CDC-E0054E03932D}">
  <sheetPr>
    <pageSetUpPr autoPageBreaks="0"/>
  </sheetPr>
  <dimension ref="A1:N392"/>
  <sheetViews>
    <sheetView showGridLines="0" zoomScale="93" zoomScaleNormal="93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24" sqref="J24"/>
    </sheetView>
  </sheetViews>
  <sheetFormatPr defaultColWidth="11.5703125" defaultRowHeight="12" outlineLevelRow="3" x14ac:dyDescent="0.2"/>
  <cols>
    <col min="1" max="5" width="3.5703125" customWidth="1"/>
    <col min="6" max="6" width="40.140625" bestFit="1" customWidth="1"/>
    <col min="9" max="14" width="13.5703125" customWidth="1"/>
  </cols>
  <sheetData>
    <row r="1" spans="1:14" ht="15" x14ac:dyDescent="0.2">
      <c r="A1" s="10" t="s">
        <v>11</v>
      </c>
      <c r="B1" s="6" t="s">
        <v>177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</row>
    <row r="4" spans="1:14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N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</row>
    <row r="5" spans="1:14" hidden="1" outlineLevel="3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</row>
    <row r="6" spans="1:14" hidden="1" outlineLevel="3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>IF(J8=1,Ts_Start_Date,I7+1)</f>
        <v>45108</v>
      </c>
      <c r="K6" s="52">
        <f>IF(K8=1,Ts_Start_Date,J7+1)</f>
        <v>45474</v>
      </c>
      <c r="L6" s="52">
        <f>IF(L8=1,Ts_Start_Date,K7+1)</f>
        <v>45839</v>
      </c>
      <c r="M6" s="52">
        <f>IF(M8=1,Ts_Start_Date,L7+1)</f>
        <v>46204</v>
      </c>
      <c r="N6" s="52">
        <f>IF(N8=1,Ts_Start_Date,M7+1)</f>
        <v>46569</v>
      </c>
    </row>
    <row r="7" spans="1:14" hidden="1" outlineLevel="3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N7" si="1">EDATE(J6,J5)-1</f>
        <v>45473</v>
      </c>
      <c r="K7" s="52">
        <f t="shared" si="1"/>
        <v>45838</v>
      </c>
      <c r="L7" s="52">
        <f t="shared" si="1"/>
        <v>46203</v>
      </c>
      <c r="M7" s="52">
        <f t="shared" si="1"/>
        <v>46568</v>
      </c>
      <c r="N7" s="52">
        <f t="shared" si="1"/>
        <v>46934</v>
      </c>
    </row>
    <row r="8" spans="1:14" hidden="1" outlineLevel="3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</row>
    <row r="9" spans="1:14" hidden="1" outlineLevel="3" x14ac:dyDescent="0.2">
      <c r="B9" s="30" t="s">
        <v>92</v>
      </c>
      <c r="C9" s="30"/>
      <c r="D9" s="30"/>
      <c r="E9" s="30"/>
      <c r="F9" s="30"/>
      <c r="G9" s="30"/>
      <c r="H9" s="30"/>
      <c r="I9" s="30"/>
      <c r="J9" s="99">
        <f t="shared" ref="J9:N9" si="2">YEAR(J7)</f>
        <v>2024</v>
      </c>
      <c r="K9" s="99">
        <f t="shared" si="2"/>
        <v>2025</v>
      </c>
      <c r="L9" s="99">
        <f t="shared" si="2"/>
        <v>2026</v>
      </c>
      <c r="M9" s="99">
        <f t="shared" si="2"/>
        <v>2027</v>
      </c>
      <c r="N9" s="99">
        <f t="shared" si="2"/>
        <v>2028</v>
      </c>
    </row>
    <row r="10" spans="1:14" s="36" customFormat="1" collapsed="1" x14ac:dyDescent="0.2"/>
    <row r="11" spans="1:14" s="36" customFormat="1" x14ac:dyDescent="0.2">
      <c r="B11" s="37" t="s">
        <v>177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>
      <c r="C13" s="219" t="s">
        <v>217</v>
      </c>
      <c r="D13" s="219"/>
      <c r="E13" s="219"/>
      <c r="F13" s="219"/>
      <c r="G13" s="219"/>
      <c r="H13" s="219"/>
      <c r="I13" s="219"/>
    </row>
    <row r="14" spans="1:14" ht="5.85" customHeight="1" outlineLevel="1" x14ac:dyDescent="0.2"/>
    <row r="15" spans="1:14" outlineLevel="1" x14ac:dyDescent="0.2">
      <c r="F15" s="84" t="s">
        <v>210</v>
      </c>
      <c r="J15" s="114">
        <v>-0.04</v>
      </c>
      <c r="K15" s="114">
        <v>0</v>
      </c>
      <c r="L15" s="114">
        <v>0</v>
      </c>
      <c r="M15" s="114">
        <v>0</v>
      </c>
      <c r="N15" s="114">
        <v>0</v>
      </c>
    </row>
    <row r="16" spans="1:14" outlineLevel="1" x14ac:dyDescent="0.2">
      <c r="F16" s="84" t="s">
        <v>211</v>
      </c>
      <c r="I16" s="113">
        <v>1</v>
      </c>
      <c r="J16" s="115">
        <f t="shared" ref="J16:N16" si="3">I16*(1-J15)</f>
        <v>1.04</v>
      </c>
      <c r="K16" s="115">
        <f t="shared" si="3"/>
        <v>1.04</v>
      </c>
      <c r="L16" s="115">
        <f t="shared" si="3"/>
        <v>1.04</v>
      </c>
      <c r="M16" s="115">
        <f t="shared" si="3"/>
        <v>1.04</v>
      </c>
      <c r="N16" s="115">
        <f t="shared" si="3"/>
        <v>1.04</v>
      </c>
    </row>
    <row r="17" spans="5:14" s="36" customFormat="1" ht="5.85" customHeight="1" outlineLevel="1" x14ac:dyDescent="0.2"/>
    <row r="18" spans="5:14" s="36" customFormat="1" outlineLevel="1" x14ac:dyDescent="0.2">
      <c r="E18" s="43" t="s">
        <v>125</v>
      </c>
    </row>
    <row r="19" spans="5:14" s="36" customFormat="1" outlineLevel="1" x14ac:dyDescent="0.2">
      <c r="F19" s="84" t="s">
        <v>107</v>
      </c>
      <c r="I19" s="77">
        <f>I76</f>
        <v>762911.10160035768</v>
      </c>
      <c r="J19" s="105">
        <f t="shared" ref="J19:N19" si="4">J76</f>
        <v>779829.19480418356</v>
      </c>
      <c r="K19" s="105">
        <f t="shared" si="4"/>
        <v>797291.78601853969</v>
      </c>
      <c r="L19" s="105">
        <f t="shared" si="4"/>
        <v>815283.22043424821</v>
      </c>
      <c r="M19" s="105">
        <f t="shared" si="4"/>
        <v>832735.52389980073</v>
      </c>
      <c r="N19" s="105">
        <f t="shared" si="4"/>
        <v>849631.7404809047</v>
      </c>
    </row>
    <row r="20" spans="5:14" s="36" customFormat="1" outlineLevel="1" x14ac:dyDescent="0.2">
      <c r="F20" s="84" t="s">
        <v>127</v>
      </c>
      <c r="I20" s="77">
        <f>I104+I132+I160+I188+I216+I244+I272+I300+I328+I356+I384</f>
        <v>31417747.253017642</v>
      </c>
      <c r="J20" s="105">
        <f t="shared" ref="J20:N20" si="5">J104+J132+J160+J188+J216+J244+J272+J300+J328+J356+J384</f>
        <v>31255312.316056095</v>
      </c>
      <c r="K20" s="105">
        <f t="shared" si="5"/>
        <v>31135197.114078853</v>
      </c>
      <c r="L20" s="105">
        <f t="shared" si="5"/>
        <v>31298330.504176352</v>
      </c>
      <c r="M20" s="105">
        <f t="shared" si="5"/>
        <v>31746711.929648921</v>
      </c>
      <c r="N20" s="105">
        <f t="shared" si="5"/>
        <v>32283972.952542555</v>
      </c>
    </row>
    <row r="21" spans="5:14" s="36" customFormat="1" outlineLevel="1" x14ac:dyDescent="0.2">
      <c r="F21" s="84" t="s">
        <v>207</v>
      </c>
      <c r="I21" s="116">
        <f t="shared" ref="I21:N21" si="6">I81/I19</f>
        <v>167.35359499999998</v>
      </c>
      <c r="J21" s="116">
        <f t="shared" si="6"/>
        <v>167.35359499999998</v>
      </c>
      <c r="K21" s="116">
        <f t="shared" si="6"/>
        <v>167.35359499999998</v>
      </c>
      <c r="L21" s="116">
        <f t="shared" si="6"/>
        <v>167.35359499999998</v>
      </c>
      <c r="M21" s="116">
        <f t="shared" si="6"/>
        <v>167.35359500000001</v>
      </c>
      <c r="N21" s="116">
        <f t="shared" si="6"/>
        <v>167.35359499999998</v>
      </c>
    </row>
    <row r="22" spans="5:14" s="36" customFormat="1" outlineLevel="1" x14ac:dyDescent="0.2">
      <c r="F22" s="84" t="s">
        <v>209</v>
      </c>
      <c r="I22" s="116">
        <f t="shared" ref="I22:N22" si="7">(I109+I137+I165+I193+I221+I249+I277+I305+I333+I361+I389)/I20</f>
        <v>2.7517389615597407</v>
      </c>
      <c r="J22" s="116">
        <f t="shared" si="7"/>
        <v>2.7603162352837169</v>
      </c>
      <c r="K22" s="116">
        <f t="shared" si="7"/>
        <v>2.7679896775558328</v>
      </c>
      <c r="L22" s="116">
        <f t="shared" si="7"/>
        <v>2.7746978185325344</v>
      </c>
      <c r="M22" s="116">
        <f t="shared" si="7"/>
        <v>2.7819383180442263</v>
      </c>
      <c r="N22" s="116">
        <f t="shared" si="7"/>
        <v>2.7894266095251807</v>
      </c>
    </row>
    <row r="23" spans="5:14" s="36" customFormat="1" outlineLevel="1" x14ac:dyDescent="0.2">
      <c r="F23" s="84" t="s">
        <v>212</v>
      </c>
      <c r="I23" s="116">
        <f>I21*I$16</f>
        <v>167.35359499999998</v>
      </c>
      <c r="J23" s="116">
        <f t="shared" ref="J23:N23" si="8">J21*J$16</f>
        <v>174.04773879999999</v>
      </c>
      <c r="K23" s="116">
        <f t="shared" si="8"/>
        <v>174.04773879999999</v>
      </c>
      <c r="L23" s="116">
        <f t="shared" si="8"/>
        <v>174.04773879999999</v>
      </c>
      <c r="M23" s="116">
        <f t="shared" si="8"/>
        <v>174.04773880000002</v>
      </c>
      <c r="N23" s="116">
        <f t="shared" si="8"/>
        <v>174.04773879999999</v>
      </c>
    </row>
    <row r="24" spans="5:14" outlineLevel="1" x14ac:dyDescent="0.2">
      <c r="F24" s="84" t="s">
        <v>213</v>
      </c>
      <c r="I24" s="116">
        <f>I22*I$16</f>
        <v>2.7517389615597407</v>
      </c>
      <c r="J24" s="116">
        <f t="shared" ref="J24:N24" si="9">J22*J$16</f>
        <v>2.8707288846950658</v>
      </c>
      <c r="K24" s="116">
        <f t="shared" si="9"/>
        <v>2.8787092646580663</v>
      </c>
      <c r="L24" s="116">
        <f t="shared" si="9"/>
        <v>2.8856857312738358</v>
      </c>
      <c r="M24" s="116">
        <f t="shared" si="9"/>
        <v>2.8932158507659955</v>
      </c>
      <c r="N24" s="116">
        <f t="shared" si="9"/>
        <v>2.901003673906188</v>
      </c>
    </row>
    <row r="25" spans="5:14" s="36" customFormat="1" ht="5.85" customHeight="1" outlineLevel="1" x14ac:dyDescent="0.2"/>
    <row r="26" spans="5:14" s="36" customFormat="1" outlineLevel="1" x14ac:dyDescent="0.2">
      <c r="E26" s="43" t="s">
        <v>126</v>
      </c>
    </row>
    <row r="27" spans="5:14" outlineLevel="1" x14ac:dyDescent="0.2">
      <c r="F27" s="84" t="s">
        <v>107</v>
      </c>
      <c r="I27" s="77">
        <f>I77</f>
        <v>16701.48511496111</v>
      </c>
      <c r="J27" s="77">
        <f t="shared" ref="J27:N27" si="10">J77</f>
        <v>16753.931203892967</v>
      </c>
      <c r="K27" s="77">
        <f t="shared" si="10"/>
        <v>16808.065236657476</v>
      </c>
      <c r="L27" s="77">
        <f t="shared" si="10"/>
        <v>16863.83868334617</v>
      </c>
      <c r="M27" s="77">
        <f t="shared" si="10"/>
        <v>16917.940824089383</v>
      </c>
      <c r="N27" s="77">
        <f t="shared" si="10"/>
        <v>16970.319095490806</v>
      </c>
    </row>
    <row r="28" spans="5:14" s="36" customFormat="1" outlineLevel="1" x14ac:dyDescent="0.2">
      <c r="F28" s="84" t="s">
        <v>127</v>
      </c>
      <c r="I28" s="77">
        <f>I105+I133+I161+I189+I217+I245+I273+I301+I329+I357+I385</f>
        <v>6186368.8274333831</v>
      </c>
      <c r="J28" s="105">
        <f t="shared" ref="J28:N28" si="11">J105+J133+J161+J189+J217+J245+J273+J301+J329+J357+J385</f>
        <v>6261663.6148024118</v>
      </c>
      <c r="K28" s="105">
        <f t="shared" si="11"/>
        <v>6180197.9367408883</v>
      </c>
      <c r="L28" s="105">
        <f t="shared" si="11"/>
        <v>6156615.8166677486</v>
      </c>
      <c r="M28" s="105">
        <f t="shared" si="11"/>
        <v>6188099.3859273065</v>
      </c>
      <c r="N28" s="105">
        <f t="shared" si="11"/>
        <v>6237212.1026167311</v>
      </c>
    </row>
    <row r="29" spans="5:14" outlineLevel="1" x14ac:dyDescent="0.2">
      <c r="F29" s="84" t="s">
        <v>207</v>
      </c>
      <c r="I29" s="116">
        <f t="shared" ref="I29:N29" si="12">I82/I27</f>
        <v>174.7085275</v>
      </c>
      <c r="J29" s="116">
        <f t="shared" si="12"/>
        <v>174.70852750000003</v>
      </c>
      <c r="K29" s="116">
        <f t="shared" si="12"/>
        <v>174.70852749999997</v>
      </c>
      <c r="L29" s="116">
        <f t="shared" si="12"/>
        <v>174.7085275</v>
      </c>
      <c r="M29" s="116">
        <f t="shared" si="12"/>
        <v>174.70852750000003</v>
      </c>
      <c r="N29" s="116">
        <f t="shared" si="12"/>
        <v>174.7085275</v>
      </c>
    </row>
    <row r="30" spans="5:14" outlineLevel="1" x14ac:dyDescent="0.2">
      <c r="F30" s="84" t="s">
        <v>209</v>
      </c>
      <c r="I30" s="116">
        <f t="shared" ref="I30:N30" si="13">(I110+I138+I166+I194+I222+I250+I278+I306+I334+I362+I390)/I28</f>
        <v>0.71164207321909101</v>
      </c>
      <c r="J30" s="116">
        <f t="shared" si="13"/>
        <v>0.71213431675086625</v>
      </c>
      <c r="K30" s="116">
        <f t="shared" si="13"/>
        <v>0.71169908698809092</v>
      </c>
      <c r="L30" s="116">
        <f t="shared" si="13"/>
        <v>0.71115696333862011</v>
      </c>
      <c r="M30" s="116">
        <f t="shared" si="13"/>
        <v>0.7107589480613683</v>
      </c>
      <c r="N30" s="116">
        <f t="shared" si="13"/>
        <v>0.71045258108187181</v>
      </c>
    </row>
    <row r="31" spans="5:14" outlineLevel="1" x14ac:dyDescent="0.2">
      <c r="F31" s="84" t="s">
        <v>212</v>
      </c>
      <c r="I31" s="116">
        <f>I29*I$16</f>
        <v>174.7085275</v>
      </c>
      <c r="J31" s="116">
        <f t="shared" ref="J31:N31" si="14">J29*J$16</f>
        <v>181.69686860000004</v>
      </c>
      <c r="K31" s="116">
        <f t="shared" si="14"/>
        <v>181.69686859999999</v>
      </c>
      <c r="L31" s="116">
        <f t="shared" si="14"/>
        <v>181.69686860000002</v>
      </c>
      <c r="M31" s="116">
        <f t="shared" si="14"/>
        <v>181.69686860000004</v>
      </c>
      <c r="N31" s="116">
        <f t="shared" si="14"/>
        <v>181.69686860000002</v>
      </c>
    </row>
    <row r="32" spans="5:14" s="36" customFormat="1" outlineLevel="1" x14ac:dyDescent="0.2">
      <c r="F32" s="84" t="s">
        <v>213</v>
      </c>
      <c r="I32" s="116">
        <f>I30*I$16</f>
        <v>0.71164207321909101</v>
      </c>
      <c r="J32" s="116">
        <f t="shared" ref="J32:N32" si="15">J30*J$16</f>
        <v>0.74061968942090095</v>
      </c>
      <c r="K32" s="116">
        <f t="shared" si="15"/>
        <v>0.74016705046761455</v>
      </c>
      <c r="L32" s="116">
        <f t="shared" si="15"/>
        <v>0.73960324187216497</v>
      </c>
      <c r="M32" s="116">
        <f t="shared" si="15"/>
        <v>0.73918930598382304</v>
      </c>
      <c r="N32" s="116">
        <f t="shared" si="15"/>
        <v>0.73887068432514669</v>
      </c>
    </row>
    <row r="33" spans="3:14" s="36" customFormat="1" ht="5.85" customHeight="1" outlineLevel="1" x14ac:dyDescent="0.2"/>
    <row r="34" spans="3:14" s="36" customFormat="1" outlineLevel="1" x14ac:dyDescent="0.2">
      <c r="E34" s="43" t="s">
        <v>128</v>
      </c>
    </row>
    <row r="35" spans="3:14" s="36" customFormat="1" outlineLevel="1" x14ac:dyDescent="0.2">
      <c r="F35" s="84" t="s">
        <v>206</v>
      </c>
      <c r="I35" s="77">
        <f t="shared" ref="I35:N35" si="16">I78+I106+I134+I162+I190+I218+I246+I274+I302+I330+I358+I386</f>
        <v>7091.5732002248151</v>
      </c>
      <c r="J35" s="105">
        <f t="shared" si="16"/>
        <v>6996.2790864203589</v>
      </c>
      <c r="K35" s="105">
        <f t="shared" si="16"/>
        <v>6880.6013095211565</v>
      </c>
      <c r="L35" s="105">
        <f t="shared" si="16"/>
        <v>6764.7631521373141</v>
      </c>
      <c r="M35" s="105">
        <f t="shared" si="16"/>
        <v>6701.7910865061658</v>
      </c>
      <c r="N35" s="105">
        <f t="shared" si="16"/>
        <v>6672.0586889258429</v>
      </c>
    </row>
    <row r="36" spans="3:14" s="36" customFormat="1" outlineLevel="1" x14ac:dyDescent="0.2">
      <c r="F36" s="84" t="s">
        <v>207</v>
      </c>
      <c r="I36" s="116">
        <f t="shared" ref="I36:N36" si="17">(I111+I139+I167+I195+I223+I251+I279+I307+I335+I363+I391)/I35</f>
        <v>256.5827195346983</v>
      </c>
      <c r="J36" s="116">
        <f t="shared" si="17"/>
        <v>256.5827195346983</v>
      </c>
      <c r="K36" s="116">
        <f t="shared" si="17"/>
        <v>256.58271953469824</v>
      </c>
      <c r="L36" s="116">
        <f t="shared" si="17"/>
        <v>256.58271953469824</v>
      </c>
      <c r="M36" s="116">
        <f t="shared" si="17"/>
        <v>256.58271953469824</v>
      </c>
      <c r="N36" s="116">
        <f t="shared" si="17"/>
        <v>256.5827195346983</v>
      </c>
    </row>
    <row r="37" spans="3:14" s="36" customFormat="1" outlineLevel="1" x14ac:dyDescent="0.2">
      <c r="F37" s="84" t="s">
        <v>212</v>
      </c>
      <c r="I37" s="116">
        <f>I36*I$16</f>
        <v>256.5827195346983</v>
      </c>
      <c r="J37" s="116">
        <f t="shared" ref="J37:N37" si="18">J36*J$16</f>
        <v>266.84602831608623</v>
      </c>
      <c r="K37" s="116">
        <f t="shared" si="18"/>
        <v>266.84602831608618</v>
      </c>
      <c r="L37" s="116">
        <f t="shared" si="18"/>
        <v>266.84602831608618</v>
      </c>
      <c r="M37" s="116">
        <f t="shared" si="18"/>
        <v>266.84602831608618</v>
      </c>
      <c r="N37" s="116">
        <f t="shared" si="18"/>
        <v>266.84602831608623</v>
      </c>
    </row>
    <row r="38" spans="3:14" outlineLevel="1" x14ac:dyDescent="0.2"/>
    <row r="39" spans="3:14" outlineLevel="1" x14ac:dyDescent="0.2">
      <c r="C39" s="219" t="s">
        <v>208</v>
      </c>
      <c r="D39" s="219"/>
      <c r="E39" s="219"/>
      <c r="F39" s="219"/>
      <c r="G39" s="219"/>
      <c r="H39" s="219"/>
      <c r="I39" s="219"/>
    </row>
    <row r="40" spans="3:14" ht="5.85" customHeight="1" outlineLevel="1" x14ac:dyDescent="0.2"/>
    <row r="41" spans="3:14" outlineLevel="1" x14ac:dyDescent="0.2">
      <c r="E41" s="42" t="str">
        <f>E18</f>
        <v>Domestic</v>
      </c>
    </row>
    <row r="42" spans="3:14" outlineLevel="1" x14ac:dyDescent="0.2">
      <c r="F42" s="84" t="s">
        <v>214</v>
      </c>
      <c r="I42" s="77">
        <f>I19*I23</f>
        <v>127675915.5182301</v>
      </c>
      <c r="J42" s="77">
        <f t="shared" ref="J42:N42" si="19">J19*J23</f>
        <v>135727508.00589284</v>
      </c>
      <c r="K42" s="77">
        <f t="shared" si="19"/>
        <v>138766832.52034029</v>
      </c>
      <c r="L42" s="77">
        <f t="shared" si="19"/>
        <v>141898200.99816284</v>
      </c>
      <c r="M42" s="77">
        <f t="shared" si="19"/>
        <v>144935734.95319369</v>
      </c>
      <c r="N42" s="77">
        <f t="shared" si="19"/>
        <v>147876483.24340987</v>
      </c>
    </row>
    <row r="43" spans="3:14" outlineLevel="1" x14ac:dyDescent="0.2">
      <c r="F43" s="84" t="s">
        <v>127</v>
      </c>
      <c r="I43" s="77">
        <f>I20*I24</f>
        <v>86453439.200565159</v>
      </c>
      <c r="J43" s="77">
        <f t="shared" ref="J43:N43" si="20">J20*J22*J$16</f>
        <v>89725527.865867659</v>
      </c>
      <c r="K43" s="77">
        <f t="shared" si="20"/>
        <v>89629180.389253885</v>
      </c>
      <c r="L43" s="77">
        <f t="shared" si="20"/>
        <v>90317145.748594344</v>
      </c>
      <c r="M43" s="77">
        <f t="shared" si="20"/>
        <v>91850090.164562181</v>
      </c>
      <c r="N43" s="77">
        <f t="shared" si="20"/>
        <v>93655924.143613949</v>
      </c>
    </row>
    <row r="44" spans="3:14" outlineLevel="1" x14ac:dyDescent="0.2">
      <c r="F44" s="213" t="s">
        <v>215</v>
      </c>
      <c r="G44" s="213"/>
      <c r="H44" s="213"/>
      <c r="I44" s="106">
        <f>SUM(I42:I43)</f>
        <v>214129354.71879524</v>
      </c>
      <c r="J44" s="106">
        <f t="shared" ref="J44:N44" si="21">SUM(J42:J43)</f>
        <v>225453035.87176049</v>
      </c>
      <c r="K44" s="106">
        <f t="shared" si="21"/>
        <v>228396012.90959418</v>
      </c>
      <c r="L44" s="106">
        <f t="shared" si="21"/>
        <v>232215346.74675718</v>
      </c>
      <c r="M44" s="106">
        <f t="shared" si="21"/>
        <v>236785825.11775589</v>
      </c>
      <c r="N44" s="106">
        <f t="shared" si="21"/>
        <v>241532407.38702381</v>
      </c>
    </row>
    <row r="45" spans="3:14" ht="5.85" customHeight="1" outlineLevel="1" x14ac:dyDescent="0.2"/>
    <row r="46" spans="3:14" outlineLevel="1" x14ac:dyDescent="0.2">
      <c r="E46" s="42" t="str">
        <f>E26</f>
        <v>Commercial</v>
      </c>
    </row>
    <row r="47" spans="3:14" outlineLevel="1" x14ac:dyDescent="0.2">
      <c r="F47" s="84" t="s">
        <v>214</v>
      </c>
      <c r="I47" s="77">
        <f>I27*I31</f>
        <v>2917891.8714980236</v>
      </c>
      <c r="J47" s="77">
        <f t="shared" ref="J47:N47" si="22">J27*J31</f>
        <v>3044136.836487181</v>
      </c>
      <c r="K47" s="77">
        <f t="shared" si="22"/>
        <v>3053972.8207251811</v>
      </c>
      <c r="L47" s="77">
        <f t="shared" si="22"/>
        <v>3064106.6813395461</v>
      </c>
      <c r="M47" s="77">
        <f t="shared" si="22"/>
        <v>3073936.870897145</v>
      </c>
      <c r="N47" s="77">
        <f t="shared" si="22"/>
        <v>3083453.838793464</v>
      </c>
    </row>
    <row r="48" spans="3:14" outlineLevel="1" x14ac:dyDescent="0.2">
      <c r="F48" s="84" t="s">
        <v>127</v>
      </c>
      <c r="I48" s="77">
        <f>I28*I32</f>
        <v>4402480.33805265</v>
      </c>
      <c r="J48" s="77">
        <f t="shared" ref="J48:N48" si="23">J28*J30*J$16</f>
        <v>4637511.3616531175</v>
      </c>
      <c r="K48" s="77">
        <f t="shared" si="23"/>
        <v>4574378.8781435406</v>
      </c>
      <c r="L48" s="77">
        <f t="shared" si="23"/>
        <v>4553453.0169689134</v>
      </c>
      <c r="M48" s="77">
        <f t="shared" si="23"/>
        <v>4574176.8904425269</v>
      </c>
      <c r="N48" s="77">
        <f t="shared" si="23"/>
        <v>4608493.1745415116</v>
      </c>
    </row>
    <row r="49" spans="3:14" outlineLevel="1" x14ac:dyDescent="0.2">
      <c r="F49" s="213" t="s">
        <v>215</v>
      </c>
      <c r="G49" s="213"/>
      <c r="H49" s="213"/>
      <c r="I49" s="106">
        <f>SUM(I47:I48)</f>
        <v>7320372.2095506731</v>
      </c>
      <c r="J49" s="106">
        <f t="shared" ref="J49:N49" si="24">SUM(J47:J48)</f>
        <v>7681648.1981402989</v>
      </c>
      <c r="K49" s="106">
        <f t="shared" si="24"/>
        <v>7628351.6988687217</v>
      </c>
      <c r="L49" s="106">
        <f t="shared" si="24"/>
        <v>7617559.6983084595</v>
      </c>
      <c r="M49" s="106">
        <f t="shared" si="24"/>
        <v>7648113.7613396719</v>
      </c>
      <c r="N49" s="106">
        <f t="shared" si="24"/>
        <v>7691947.0133349756</v>
      </c>
    </row>
    <row r="50" spans="3:14" ht="5.85" customHeight="1" outlineLevel="1" x14ac:dyDescent="0.2"/>
    <row r="51" spans="3:14" outlineLevel="1" x14ac:dyDescent="0.2">
      <c r="E51" s="42" t="str">
        <f>E34</f>
        <v>Industrial</v>
      </c>
    </row>
    <row r="52" spans="3:14" outlineLevel="1" x14ac:dyDescent="0.2">
      <c r="F52" s="84" t="s">
        <v>214</v>
      </c>
      <c r="I52" s="77">
        <f>I35*I37</f>
        <v>1819575.1374930665</v>
      </c>
      <c r="J52" s="77">
        <f t="shared" ref="J52:N52" si="25">J35*J36*J$16</f>
        <v>1866929.287202169</v>
      </c>
      <c r="K52" s="77">
        <f t="shared" si="25"/>
        <v>1836061.1318721822</v>
      </c>
      <c r="L52" s="77">
        <f t="shared" si="25"/>
        <v>1805150.1796468503</v>
      </c>
      <c r="M52" s="77">
        <f t="shared" si="25"/>
        <v>1788346.3340383184</v>
      </c>
      <c r="N52" s="77">
        <f t="shared" si="25"/>
        <v>1780412.3618316946</v>
      </c>
    </row>
    <row r="53" spans="3:14" s="36" customFormat="1" ht="5.85" customHeight="1" outlineLevel="1" x14ac:dyDescent="0.2">
      <c r="J53"/>
    </row>
    <row r="54" spans="3:14" s="36" customFormat="1" outlineLevel="1" x14ac:dyDescent="0.2">
      <c r="E54" s="210" t="s">
        <v>216</v>
      </c>
      <c r="F54" s="210"/>
      <c r="G54" s="210"/>
      <c r="H54" s="210"/>
      <c r="I54" s="117">
        <f>I44+I49+I52</f>
        <v>223269302.06583899</v>
      </c>
      <c r="J54" s="117">
        <f t="shared" ref="J54:N54" si="26">J44+J49+J52</f>
        <v>235001613.35710296</v>
      </c>
      <c r="K54" s="117">
        <f t="shared" si="26"/>
        <v>237860425.74033508</v>
      </c>
      <c r="L54" s="117">
        <f t="shared" si="26"/>
        <v>241638056.6247125</v>
      </c>
      <c r="M54" s="117">
        <f t="shared" si="26"/>
        <v>246222285.21313387</v>
      </c>
      <c r="N54" s="117">
        <f t="shared" si="26"/>
        <v>251004766.76219049</v>
      </c>
    </row>
    <row r="55" spans="3:14" s="36" customFormat="1" outlineLevel="1" x14ac:dyDescent="0.2"/>
    <row r="56" spans="3:14" s="36" customFormat="1" ht="12.75" outlineLevel="1" thickBot="1" x14ac:dyDescent="0.25"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3:14" s="36" customFormat="1" outlineLevel="1" x14ac:dyDescent="0.2"/>
    <row r="58" spans="3:14" s="36" customFormat="1" outlineLevel="1" x14ac:dyDescent="0.2">
      <c r="D58" s="43" t="str">
        <f>Tariffs!E9</f>
        <v>Standing Charge ($ per customer per year)</v>
      </c>
      <c r="H58" s="132" t="s">
        <v>200</v>
      </c>
      <c r="I58" s="110">
        <v>2023</v>
      </c>
    </row>
    <row r="59" spans="3:14" s="36" customFormat="1" ht="5.85" customHeight="1" outlineLevel="1" x14ac:dyDescent="0.2"/>
    <row r="60" spans="3:14" s="36" customFormat="1" outlineLevel="1" x14ac:dyDescent="0.2">
      <c r="E60" s="51" t="str">
        <f>D58</f>
        <v>Standing Charge ($ per customer per year)</v>
      </c>
      <c r="F60" s="51" t="str">
        <f>Tariffs!E$29</f>
        <v>Domestic Tariff V Zone - Central</v>
      </c>
      <c r="G60" s="51" t="str">
        <f>Tariffs!F$29</f>
        <v>Domestic</v>
      </c>
      <c r="H60" s="56">
        <f>SUMPRODUCT((Tariffs!$G$26:$R$26=$E60)*(Tariffs!$E$29:$E$40=$F60)*(Tariffs!$G$29:$R$40))</f>
        <v>167.35359499999998</v>
      </c>
      <c r="I60" s="105">
        <f>SUMPRODUCT((Tariffs!$G$46:$BZ$46=$E60)*(Tariffs!$G$48:$BZ$48=I$58)*(Tariffs!$E$52:$E$63=$F60)*(Tariffs!$G$52:$BZ$63))</f>
        <v>592893.07914465526</v>
      </c>
      <c r="J60" s="105">
        <f>SUMPRODUCT((Tariffs!$G$46:$BZ$46=$E60)*(Tariffs!$G$48:$BZ$48=J$9)*(Tariffs!$E$52:$E$63=$F60)*(Tariffs!$G$52:$BZ$63))</f>
        <v>606729.52517817728</v>
      </c>
      <c r="K60" s="105">
        <f>SUMPRODUCT((Tariffs!$G$46:$BZ$46=$E60)*(Tariffs!$G$48:$BZ$48=K$9)*(Tariffs!$E$52:$E$63=$F60)*(Tariffs!$G$52:$BZ$63))</f>
        <v>621072.74051988893</v>
      </c>
      <c r="L60" s="105">
        <f>SUMPRODUCT((Tariffs!$G$46:$BZ$46=$E60)*(Tariffs!$G$48:$BZ$48=L$9)*(Tariffs!$E$52:$E$63=$F60)*(Tariffs!$G$52:$BZ$63))</f>
        <v>635881.65304050012</v>
      </c>
      <c r="M60" s="105">
        <f>SUMPRODUCT((Tariffs!$G$46:$BZ$46=$E60)*(Tariffs!$G$48:$BZ$48=M$9)*(Tariffs!$E$52:$E$63=$F60)*(Tariffs!$G$52:$BZ$63))</f>
        <v>650203.02854234236</v>
      </c>
      <c r="N60" s="105">
        <f>SUMPRODUCT((Tariffs!$G$46:$BZ$46=$E60)*(Tariffs!$G$48:$BZ$48=N$9)*(Tariffs!$E$52:$E$63=$F60)*(Tariffs!$G$52:$BZ$63))</f>
        <v>664016.19479672762</v>
      </c>
    </row>
    <row r="61" spans="3:14" s="36" customFormat="1" outlineLevel="1" x14ac:dyDescent="0.2">
      <c r="E61" s="51" t="str">
        <f t="shared" ref="E61:E71" si="27">E60</f>
        <v>Standing Charge ($ per customer per year)</v>
      </c>
      <c r="F61" s="51" t="str">
        <f>Tariffs!E$30</f>
        <v>Commercial Tariff V Zone - Central</v>
      </c>
      <c r="G61" s="51" t="str">
        <f>Tariffs!F$30</f>
        <v>Commercial</v>
      </c>
      <c r="H61" s="56">
        <f>SUMPRODUCT((Tariffs!$G$26:$R$26=$E61)*(Tariffs!$E$29:$E$40=$F61)*(Tariffs!$G$29:$R$40))</f>
        <v>174.7085275</v>
      </c>
      <c r="I61" s="105">
        <f>SUMPRODUCT((Tariffs!$G$46:$BZ$46=$E61)*(Tariffs!$G$48:$BZ$48=I$58)*(Tariffs!$E$52:$E$63=$F61)*(Tariffs!$G$52:$BZ$63))</f>
        <v>10332.961595348432</v>
      </c>
      <c r="J61" s="105">
        <f>SUMPRODUCT((Tariffs!$G$46:$BZ$46=$E61)*(Tariffs!$G$48:$BZ$48=J$9)*(Tariffs!$E$52:$E$63=$F61)*(Tariffs!$G$52:$BZ$63))</f>
        <v>10375.854578052349</v>
      </c>
      <c r="K61" s="105">
        <f>SUMPRODUCT((Tariffs!$G$46:$BZ$46=$E61)*(Tariffs!$G$48:$BZ$48=K$9)*(Tariffs!$E$52:$E$63=$F61)*(Tariffs!$G$52:$BZ$63))</f>
        <v>10420.318545611655</v>
      </c>
      <c r="L61" s="105">
        <f>SUMPRODUCT((Tariffs!$G$46:$BZ$46=$E61)*(Tariffs!$G$48:$BZ$48=L$9)*(Tariffs!$E$52:$E$63=$F61)*(Tariffs!$G$52:$BZ$63))</f>
        <v>10466.226174425548</v>
      </c>
      <c r="M61" s="105">
        <f>SUMPRODUCT((Tariffs!$G$46:$BZ$46=$E61)*(Tariffs!$G$48:$BZ$48=M$9)*(Tariffs!$E$52:$E$63=$F61)*(Tariffs!$G$52:$BZ$63))</f>
        <v>10510.622438481259</v>
      </c>
      <c r="N61" s="105">
        <f>SUMPRODUCT((Tariffs!$G$46:$BZ$46=$E61)*(Tariffs!$G$48:$BZ$48=N$9)*(Tariffs!$E$52:$E$63=$F61)*(Tariffs!$G$52:$BZ$63))</f>
        <v>10553.443253869855</v>
      </c>
    </row>
    <row r="62" spans="3:14" s="36" customFormat="1" outlineLevel="1" x14ac:dyDescent="0.2">
      <c r="E62" s="51" t="str">
        <f t="shared" si="27"/>
        <v>Standing Charge ($ per customer per year)</v>
      </c>
      <c r="F62" s="51" t="str">
        <f>Tariffs!E$31</f>
        <v>Domestic Tariff V Zone - West</v>
      </c>
      <c r="G62" s="51" t="str">
        <f>Tariffs!F$31</f>
        <v>Domestic</v>
      </c>
      <c r="H62" s="56">
        <f>SUMPRODUCT((Tariffs!$G$26:$R$26=$E62)*(Tariffs!$E$29:$E$40=$F62)*(Tariffs!$G$29:$R$40))</f>
        <v>167.35359499999998</v>
      </c>
      <c r="I62" s="105">
        <f>SUMPRODUCT((Tariffs!$G$46:$BZ$46=$E62)*(Tariffs!$G$48:$BZ$48=I$58)*(Tariffs!$E$52:$E$63=$F62)*(Tariffs!$G$52:$BZ$63))</f>
        <v>154587.01747198589</v>
      </c>
      <c r="J62" s="105">
        <f>SUMPRODUCT((Tariffs!$G$46:$BZ$46=$E62)*(Tariffs!$G$48:$BZ$48=J$9)*(Tariffs!$E$52:$E$63=$F62)*(Tariffs!$G$52:$BZ$63))</f>
        <v>156961.24970430226</v>
      </c>
      <c r="K62" s="105">
        <f>SUMPRODUCT((Tariffs!$G$46:$BZ$46=$E62)*(Tariffs!$G$48:$BZ$48=K$9)*(Tariffs!$E$52:$E$63=$F62)*(Tariffs!$G$52:$BZ$63))</f>
        <v>159337.94563521328</v>
      </c>
      <c r="L62" s="105">
        <f>SUMPRODUCT((Tariffs!$G$46:$BZ$46=$E62)*(Tariffs!$G$48:$BZ$48=L$9)*(Tariffs!$E$52:$E$63=$F62)*(Tariffs!$G$52:$BZ$63))</f>
        <v>161762.52732073993</v>
      </c>
      <c r="M62" s="105">
        <f>SUMPRODUCT((Tariffs!$G$46:$BZ$46=$E62)*(Tariffs!$G$48:$BZ$48=M$9)*(Tariffs!$E$52:$E$63=$F62)*(Tariffs!$G$52:$BZ$63))</f>
        <v>164148.3958381392</v>
      </c>
      <c r="N62" s="105">
        <f>SUMPRODUCT((Tariffs!$G$46:$BZ$46=$E62)*(Tariffs!$G$48:$BZ$48=N$9)*(Tariffs!$E$52:$E$63=$F62)*(Tariffs!$G$52:$BZ$63))</f>
        <v>166500.1515779795</v>
      </c>
    </row>
    <row r="63" spans="3:14" s="36" customFormat="1" outlineLevel="1" x14ac:dyDescent="0.2">
      <c r="E63" s="51" t="str">
        <f t="shared" si="27"/>
        <v>Standing Charge ($ per customer per year)</v>
      </c>
      <c r="F63" s="51" t="str">
        <f>Tariffs!E$32</f>
        <v>Commercial Tariff V Zone - West</v>
      </c>
      <c r="G63" s="51" t="str">
        <f>Tariffs!F$32</f>
        <v>Commercial</v>
      </c>
      <c r="H63" s="56">
        <f>SUMPRODUCT((Tariffs!$G$26:$R$26=$E63)*(Tariffs!$E$29:$E$40=$F63)*(Tariffs!$G$29:$R$40))</f>
        <v>174.7085275</v>
      </c>
      <c r="I63" s="105">
        <f>SUMPRODUCT((Tariffs!$G$46:$BZ$46=$E63)*(Tariffs!$G$48:$BZ$48=I$58)*(Tariffs!$E$52:$E$63=$F63)*(Tariffs!$G$52:$BZ$63))</f>
        <v>6047.8124041631563</v>
      </c>
      <c r="J63" s="105">
        <f>SUMPRODUCT((Tariffs!$G$46:$BZ$46=$E63)*(Tariffs!$G$48:$BZ$48=J$9)*(Tariffs!$E$52:$E$63=$F63)*(Tariffs!$G$52:$BZ$63))</f>
        <v>6055.1725240833366</v>
      </c>
      <c r="K63" s="105">
        <f>SUMPRODUCT((Tariffs!$G$46:$BZ$46=$E63)*(Tariffs!$G$48:$BZ$48=K$9)*(Tariffs!$E$52:$E$63=$F63)*(Tariffs!$G$52:$BZ$63))</f>
        <v>6062.5402814691606</v>
      </c>
      <c r="L63" s="105">
        <f>SUMPRODUCT((Tariffs!$G$46:$BZ$46=$E63)*(Tariffs!$G$48:$BZ$48=L$9)*(Tariffs!$E$52:$E$63=$F63)*(Tariffs!$G$52:$BZ$63))</f>
        <v>6070.0564846942943</v>
      </c>
      <c r="M63" s="105">
        <f>SUMPRODUCT((Tariffs!$G$46:$BZ$46=$E63)*(Tariffs!$G$48:$BZ$48=M$9)*(Tariffs!$E$52:$E$63=$F63)*(Tariffs!$G$52:$BZ$63))</f>
        <v>6077.452677098232</v>
      </c>
      <c r="N63" s="105">
        <f>SUMPRODUCT((Tariffs!$G$46:$BZ$46=$E63)*(Tariffs!$G$48:$BZ$48=N$9)*(Tariffs!$E$52:$E$63=$F63)*(Tariffs!$G$52:$BZ$63))</f>
        <v>6084.7431198917366</v>
      </c>
    </row>
    <row r="64" spans="3:14" s="36" customFormat="1" outlineLevel="1" x14ac:dyDescent="0.2">
      <c r="E64" s="51" t="str">
        <f t="shared" si="27"/>
        <v>Standing Charge ($ per customer per year)</v>
      </c>
      <c r="F64" s="51" t="str">
        <f>Tariffs!E$33</f>
        <v>Domestic Tariff V Zone - New Towns Central</v>
      </c>
      <c r="G64" s="51" t="str">
        <f>Tariffs!F$33</f>
        <v>Domestic</v>
      </c>
      <c r="H64" s="56">
        <f>SUMPRODUCT((Tariffs!$G$26:$R$26=$E64)*(Tariffs!$E$29:$E$40=$F64)*(Tariffs!$G$29:$R$40))</f>
        <v>167.35359499999998</v>
      </c>
      <c r="I64" s="105">
        <f>SUMPRODUCT((Tariffs!$G$46:$BZ$46=$E64)*(Tariffs!$G$48:$BZ$48=I$58)*(Tariffs!$E$52:$E$63=$F64)*(Tariffs!$G$52:$BZ$63))</f>
        <v>2533.6085117363873</v>
      </c>
      <c r="J64" s="105">
        <f>SUMPRODUCT((Tariffs!$G$46:$BZ$46=$E64)*(Tariffs!$G$48:$BZ$48=J$9)*(Tariffs!$E$52:$E$63=$F64)*(Tariffs!$G$52:$BZ$63))</f>
        <v>2726.5368691886051</v>
      </c>
      <c r="K64" s="105">
        <f>SUMPRODUCT((Tariffs!$G$46:$BZ$46=$E64)*(Tariffs!$G$48:$BZ$48=K$9)*(Tariffs!$E$52:$E$63=$F64)*(Tariffs!$G$52:$BZ$63))</f>
        <v>2924.0553787940448</v>
      </c>
      <c r="L64" s="105">
        <f>SUMPRODUCT((Tariffs!$G$46:$BZ$46=$E64)*(Tariffs!$G$48:$BZ$48=L$9)*(Tariffs!$E$52:$E$63=$F64)*(Tariffs!$G$52:$BZ$63))</f>
        <v>3126.2873669669843</v>
      </c>
      <c r="M64" s="105">
        <f>SUMPRODUCT((Tariffs!$G$46:$BZ$46=$E64)*(Tariffs!$G$48:$BZ$48=M$9)*(Tariffs!$E$52:$E$63=$F64)*(Tariffs!$G$52:$BZ$63))</f>
        <v>3325.0593575891603</v>
      </c>
      <c r="N64" s="105">
        <f>SUMPRODUCT((Tariffs!$G$46:$BZ$46=$E64)*(Tariffs!$G$48:$BZ$48=N$9)*(Tariffs!$E$52:$E$63=$F64)*(Tariffs!$G$52:$BZ$63))</f>
        <v>3520.1091199881289</v>
      </c>
    </row>
    <row r="65" spans="5:14" s="36" customFormat="1" outlineLevel="1" x14ac:dyDescent="0.2">
      <c r="E65" s="51" t="str">
        <f t="shared" si="27"/>
        <v>Standing Charge ($ per customer per year)</v>
      </c>
      <c r="F65" s="51" t="str">
        <f>Tariffs!E$34</f>
        <v>Commercial Tariff V Zone - New Towns Central</v>
      </c>
      <c r="G65" s="51" t="str">
        <f>Tariffs!F$34</f>
        <v>Commercial</v>
      </c>
      <c r="H65" s="56">
        <f>SUMPRODUCT((Tariffs!$G$26:$R$26=$E65)*(Tariffs!$E$29:$E$40=$F65)*(Tariffs!$G$29:$R$40))</f>
        <v>174.7085275</v>
      </c>
      <c r="I65" s="105">
        <f>SUMPRODUCT((Tariffs!$G$46:$BZ$46=$E65)*(Tariffs!$G$48:$BZ$48=I$58)*(Tariffs!$E$52:$E$63=$F65)*(Tariffs!$G$52:$BZ$63))</f>
        <v>22.308536386382805</v>
      </c>
      <c r="J65" s="105">
        <f>SUMPRODUCT((Tariffs!$G$46:$BZ$46=$E65)*(Tariffs!$G$48:$BZ$48=J$9)*(Tariffs!$E$52:$E$63=$F65)*(Tariffs!$G$52:$BZ$63))</f>
        <v>22.906614294484676</v>
      </c>
      <c r="K65" s="105">
        <f>SUMPRODUCT((Tariffs!$G$46:$BZ$46=$E65)*(Tariffs!$G$48:$BZ$48=K$9)*(Tariffs!$E$52:$E$63=$F65)*(Tariffs!$G$52:$BZ$63))</f>
        <v>23.518921674261541</v>
      </c>
      <c r="L65" s="105">
        <f>SUMPRODUCT((Tariffs!$G$46:$BZ$46=$E65)*(Tariffs!$G$48:$BZ$48=L$9)*(Tariffs!$E$52:$E$63=$F65)*(Tariffs!$G$52:$BZ$63))</f>
        <v>24.145840837597653</v>
      </c>
      <c r="M65" s="105">
        <f>SUMPRODUCT((Tariffs!$G$46:$BZ$46=$E65)*(Tariffs!$G$48:$BZ$48=M$9)*(Tariffs!$E$52:$E$63=$F65)*(Tariffs!$G$52:$BZ$63))</f>
        <v>24.762034008526395</v>
      </c>
      <c r="N65" s="105">
        <f>SUMPRODUCT((Tariffs!$G$46:$BZ$46=$E65)*(Tariffs!$G$48:$BZ$48=N$9)*(Tariffs!$E$52:$E$63=$F65)*(Tariffs!$G$52:$BZ$63))</f>
        <v>25.366688271963199</v>
      </c>
    </row>
    <row r="66" spans="5:14" s="36" customFormat="1" outlineLevel="1" x14ac:dyDescent="0.2">
      <c r="E66" s="51" t="str">
        <f t="shared" si="27"/>
        <v>Standing Charge ($ per customer per year)</v>
      </c>
      <c r="F66" s="51" t="str">
        <f>Tariffs!E$35</f>
        <v>Domestic Tariff V Zone - New Towns West</v>
      </c>
      <c r="G66" s="51" t="str">
        <f>Tariffs!F$35</f>
        <v>Domestic</v>
      </c>
      <c r="H66" s="56">
        <f>SUMPRODUCT((Tariffs!$G$26:$R$26=$E66)*(Tariffs!$E$29:$E$40=$F66)*(Tariffs!$G$29:$R$40))</f>
        <v>167.35359499999998</v>
      </c>
      <c r="I66" s="105">
        <f>SUMPRODUCT((Tariffs!$G$46:$BZ$46=$E66)*(Tariffs!$G$48:$BZ$48=I$58)*(Tariffs!$E$52:$E$63=$F66)*(Tariffs!$G$52:$BZ$63))</f>
        <v>12897.396471980119</v>
      </c>
      <c r="J66" s="105">
        <f>SUMPRODUCT((Tariffs!$G$46:$BZ$46=$E66)*(Tariffs!$G$48:$BZ$48=J$9)*(Tariffs!$E$52:$E$63=$F66)*(Tariffs!$G$52:$BZ$63))</f>
        <v>13411.883052515379</v>
      </c>
      <c r="K66" s="105">
        <f>SUMPRODUCT((Tariffs!$G$46:$BZ$46=$E66)*(Tariffs!$G$48:$BZ$48=K$9)*(Tariffs!$E$52:$E$63=$F66)*(Tariffs!$G$52:$BZ$63))</f>
        <v>13957.044484643429</v>
      </c>
      <c r="L66" s="105">
        <f>SUMPRODUCT((Tariffs!$G$46:$BZ$46=$E66)*(Tariffs!$G$48:$BZ$48=L$9)*(Tariffs!$E$52:$E$63=$F66)*(Tariffs!$G$52:$BZ$63))</f>
        <v>14512.752706041189</v>
      </c>
      <c r="M66" s="105">
        <f>SUMPRODUCT((Tariffs!$G$46:$BZ$46=$E66)*(Tariffs!$G$48:$BZ$48=M$9)*(Tariffs!$E$52:$E$63=$F66)*(Tariffs!$G$52:$BZ$63))</f>
        <v>15059.040161730049</v>
      </c>
      <c r="N66" s="105">
        <f>SUMPRODUCT((Tariffs!$G$46:$BZ$46=$E66)*(Tariffs!$G$48:$BZ$48=N$9)*(Tariffs!$E$52:$E$63=$F66)*(Tariffs!$G$52:$BZ$63))</f>
        <v>15595.284986209441</v>
      </c>
    </row>
    <row r="67" spans="5:14" s="36" customFormat="1" outlineLevel="1" x14ac:dyDescent="0.2">
      <c r="E67" s="51" t="str">
        <f t="shared" si="27"/>
        <v>Standing Charge ($ per customer per year)</v>
      </c>
      <c r="F67" s="51" t="str">
        <f>Tariffs!E$36</f>
        <v>Commercial Tariff V Zone - New Towns West</v>
      </c>
      <c r="G67" s="51" t="str">
        <f>Tariffs!F$36</f>
        <v>Commercial</v>
      </c>
      <c r="H67" s="56">
        <f>SUMPRODUCT((Tariffs!$G$26:$R$26=$E67)*(Tariffs!$E$29:$E$40=$F67)*(Tariffs!$G$29:$R$40))</f>
        <v>174.7085275</v>
      </c>
      <c r="I67" s="105">
        <f>SUMPRODUCT((Tariffs!$G$46:$BZ$46=$E67)*(Tariffs!$G$48:$BZ$48=I$58)*(Tariffs!$E$52:$E$63=$F67)*(Tariffs!$G$52:$BZ$63))</f>
        <v>298.40257906313832</v>
      </c>
      <c r="J67" s="105">
        <f>SUMPRODUCT((Tariffs!$G$46:$BZ$46=$E67)*(Tariffs!$G$48:$BZ$48=J$9)*(Tariffs!$E$52:$E$63=$F67)*(Tariffs!$G$52:$BZ$63))</f>
        <v>299.99748746279766</v>
      </c>
      <c r="K67" s="105">
        <f>SUMPRODUCT((Tariffs!$G$46:$BZ$46=$E67)*(Tariffs!$G$48:$BZ$48=K$9)*(Tariffs!$E$52:$E$63=$F67)*(Tariffs!$G$52:$BZ$63))</f>
        <v>301.68748790239465</v>
      </c>
      <c r="L67" s="105">
        <f>SUMPRODUCT((Tariffs!$G$46:$BZ$46=$E67)*(Tariffs!$G$48:$BZ$48=L$9)*(Tariffs!$E$52:$E$63=$F67)*(Tariffs!$G$52:$BZ$63))</f>
        <v>303.41018338872766</v>
      </c>
      <c r="M67" s="105">
        <f>SUMPRODUCT((Tariffs!$G$46:$BZ$46=$E67)*(Tariffs!$G$48:$BZ$48=M$9)*(Tariffs!$E$52:$E$63=$F67)*(Tariffs!$G$52:$BZ$63))</f>
        <v>305.10367450136312</v>
      </c>
      <c r="N67" s="105">
        <f>SUMPRODUCT((Tariffs!$G$46:$BZ$46=$E67)*(Tariffs!$G$48:$BZ$48=N$9)*(Tariffs!$E$52:$E$63=$F67)*(Tariffs!$G$52:$BZ$63))</f>
        <v>306.76603345724925</v>
      </c>
    </row>
    <row r="68" spans="5:14" s="36" customFormat="1" outlineLevel="1" x14ac:dyDescent="0.2">
      <c r="E68" s="51" t="str">
        <f t="shared" si="27"/>
        <v>Standing Charge ($ per customer per year)</v>
      </c>
      <c r="F68" s="51" t="str">
        <f>Tariffs!E$37</f>
        <v>Tariff D Zone - West &amp; Central</v>
      </c>
      <c r="G68" s="51" t="str">
        <f>Tariffs!F$37</f>
        <v>Industrial</v>
      </c>
      <c r="H68" s="56">
        <f>SUMPRODUCT((Tariffs!$G$26:$R$26=$E68)*(Tariffs!$E$29:$E$40=$F68)*(Tariffs!$G$29:$R$40))</f>
        <v>0</v>
      </c>
      <c r="I68" s="105">
        <f>SUMPRODUCT((Tariffs!$G$46:$BZ$46=$E68)*(Tariffs!$G$48:$BZ$48=I$58)*(Tariffs!$E$52:$E$63=$F68)*(Tariffs!$G$52:$BZ$63))</f>
        <v>0</v>
      </c>
      <c r="J68" s="105">
        <f>SUMPRODUCT((Tariffs!$G$46:$BZ$46=$E68)*(Tariffs!$G$48:$BZ$48=J$9)*(Tariffs!$E$52:$E$63=$F68)*(Tariffs!$G$52:$BZ$63))</f>
        <v>0</v>
      </c>
      <c r="K68" s="105">
        <f>SUMPRODUCT((Tariffs!$G$46:$BZ$46=$E68)*(Tariffs!$G$48:$BZ$48=K$9)*(Tariffs!$E$52:$E$63=$F68)*(Tariffs!$G$52:$BZ$63))</f>
        <v>0</v>
      </c>
      <c r="L68" s="105">
        <f>SUMPRODUCT((Tariffs!$G$46:$BZ$46=$E68)*(Tariffs!$G$48:$BZ$48=L$9)*(Tariffs!$E$52:$E$63=$F68)*(Tariffs!$G$52:$BZ$63))</f>
        <v>0</v>
      </c>
      <c r="M68" s="105">
        <f>SUMPRODUCT((Tariffs!$G$46:$BZ$46=$E68)*(Tariffs!$G$48:$BZ$48=M$9)*(Tariffs!$E$52:$E$63=$F68)*(Tariffs!$G$52:$BZ$63))</f>
        <v>0</v>
      </c>
      <c r="N68" s="105">
        <f>SUMPRODUCT((Tariffs!$G$46:$BZ$46=$E68)*(Tariffs!$G$48:$BZ$48=N$9)*(Tariffs!$E$52:$E$63=$F68)*(Tariffs!$G$52:$BZ$63))</f>
        <v>0</v>
      </c>
    </row>
    <row r="69" spans="5:14" s="36" customFormat="1" outlineLevel="1" x14ac:dyDescent="0.2">
      <c r="E69" s="51" t="str">
        <f t="shared" si="27"/>
        <v>Standing Charge ($ per customer per year)</v>
      </c>
      <c r="F69" s="51" t="str">
        <f>Tariffs!E$38</f>
        <v>Tariff D Zone - New Towns West &amp; Central</v>
      </c>
      <c r="G69" s="51" t="str">
        <f>Tariffs!F$38</f>
        <v>Industrial</v>
      </c>
      <c r="H69" s="56">
        <f>SUMPRODUCT((Tariffs!$G$26:$R$26=$E69)*(Tariffs!$E$29:$E$40=$F69)*(Tariffs!$G$29:$R$40))</f>
        <v>0</v>
      </c>
      <c r="I69" s="105">
        <f>SUMPRODUCT((Tariffs!$G$46:$BZ$46=$E69)*(Tariffs!$G$48:$BZ$48=I$58)*(Tariffs!$E$52:$E$63=$F69)*(Tariffs!$G$52:$BZ$63))</f>
        <v>0</v>
      </c>
      <c r="J69" s="105">
        <f>SUMPRODUCT((Tariffs!$G$46:$BZ$46=$E69)*(Tariffs!$G$48:$BZ$48=J$9)*(Tariffs!$E$52:$E$63=$F69)*(Tariffs!$G$52:$BZ$63))</f>
        <v>0</v>
      </c>
      <c r="K69" s="105">
        <f>SUMPRODUCT((Tariffs!$G$46:$BZ$46=$E69)*(Tariffs!$G$48:$BZ$48=K$9)*(Tariffs!$E$52:$E$63=$F69)*(Tariffs!$G$52:$BZ$63))</f>
        <v>0</v>
      </c>
      <c r="L69" s="105">
        <f>SUMPRODUCT((Tariffs!$G$46:$BZ$46=$E69)*(Tariffs!$G$48:$BZ$48=L$9)*(Tariffs!$E$52:$E$63=$F69)*(Tariffs!$G$52:$BZ$63))</f>
        <v>0</v>
      </c>
      <c r="M69" s="105">
        <f>SUMPRODUCT((Tariffs!$G$46:$BZ$46=$E69)*(Tariffs!$G$48:$BZ$48=M$9)*(Tariffs!$E$52:$E$63=$F69)*(Tariffs!$G$52:$BZ$63))</f>
        <v>0</v>
      </c>
      <c r="N69" s="105">
        <f>SUMPRODUCT((Tariffs!$G$46:$BZ$46=$E69)*(Tariffs!$G$48:$BZ$48=N$9)*(Tariffs!$E$52:$E$63=$F69)*(Tariffs!$G$52:$BZ$63))</f>
        <v>0</v>
      </c>
    </row>
    <row r="70" spans="5:14" s="36" customFormat="1" outlineLevel="1" x14ac:dyDescent="0.2">
      <c r="E70" s="51" t="str">
        <f t="shared" si="27"/>
        <v>Standing Charge ($ per customer per year)</v>
      </c>
      <c r="F70" s="51" t="str">
        <f>Tariffs!E$39</f>
        <v>Tariff M Zone - West &amp; Central</v>
      </c>
      <c r="G70" s="51" t="str">
        <f>Tariffs!F$39</f>
        <v>Industrial</v>
      </c>
      <c r="H70" s="56">
        <f>SUMPRODUCT((Tariffs!$G$26:$R$26=$E70)*(Tariffs!$E$29:$E$40=$F70)*(Tariffs!$G$29:$R$40))</f>
        <v>0</v>
      </c>
      <c r="I70" s="105">
        <f>SUMPRODUCT((Tariffs!$G$46:$BZ$46=$E70)*(Tariffs!$G$48:$BZ$48=I$58)*(Tariffs!$E$52:$E$63=$F70)*(Tariffs!$G$52:$BZ$63))</f>
        <v>0</v>
      </c>
      <c r="J70" s="105">
        <f>SUMPRODUCT((Tariffs!$G$46:$BZ$46=$E70)*(Tariffs!$G$48:$BZ$48=J$9)*(Tariffs!$E$52:$E$63=$F70)*(Tariffs!$G$52:$BZ$63))</f>
        <v>0</v>
      </c>
      <c r="K70" s="105">
        <f>SUMPRODUCT((Tariffs!$G$46:$BZ$46=$E70)*(Tariffs!$G$48:$BZ$48=K$9)*(Tariffs!$E$52:$E$63=$F70)*(Tariffs!$G$52:$BZ$63))</f>
        <v>0</v>
      </c>
      <c r="L70" s="105">
        <f>SUMPRODUCT((Tariffs!$G$46:$BZ$46=$E70)*(Tariffs!$G$48:$BZ$48=L$9)*(Tariffs!$E$52:$E$63=$F70)*(Tariffs!$G$52:$BZ$63))</f>
        <v>0</v>
      </c>
      <c r="M70" s="105">
        <f>SUMPRODUCT((Tariffs!$G$46:$BZ$46=$E70)*(Tariffs!$G$48:$BZ$48=M$9)*(Tariffs!$E$52:$E$63=$F70)*(Tariffs!$G$52:$BZ$63))</f>
        <v>0</v>
      </c>
      <c r="N70" s="105">
        <f>SUMPRODUCT((Tariffs!$G$46:$BZ$46=$E70)*(Tariffs!$G$48:$BZ$48=N$9)*(Tariffs!$E$52:$E$63=$F70)*(Tariffs!$G$52:$BZ$63))</f>
        <v>0</v>
      </c>
    </row>
    <row r="71" spans="5:14" s="36" customFormat="1" outlineLevel="1" x14ac:dyDescent="0.2">
      <c r="E71" s="51" t="str">
        <f t="shared" si="27"/>
        <v>Standing Charge ($ per customer per year)</v>
      </c>
      <c r="F71" s="51" t="str">
        <f>Tariffs!E$40</f>
        <v>Tariff M Zone - New Towns West &amp; Central</v>
      </c>
      <c r="G71" s="51" t="str">
        <f>Tariffs!F$40</f>
        <v>Industrial</v>
      </c>
      <c r="H71" s="56">
        <f>SUMPRODUCT((Tariffs!$G$26:$R$26=$E71)*(Tariffs!$E$29:$E$40=$F71)*(Tariffs!$G$29:$R$40))</f>
        <v>0</v>
      </c>
      <c r="I71" s="105">
        <f>SUMPRODUCT((Tariffs!$G$46:$BZ$46=$E71)*(Tariffs!$G$48:$BZ$48=I$58)*(Tariffs!$E$52:$E$63=$F71)*(Tariffs!$G$52:$BZ$63))</f>
        <v>0</v>
      </c>
      <c r="J71" s="105">
        <f>SUMPRODUCT((Tariffs!$G$46:$BZ$46=$E71)*(Tariffs!$G$48:$BZ$48=J$9)*(Tariffs!$E$52:$E$63=$F71)*(Tariffs!$G$52:$BZ$63))</f>
        <v>0</v>
      </c>
      <c r="K71" s="105">
        <f>SUMPRODUCT((Tariffs!$G$46:$BZ$46=$E71)*(Tariffs!$G$48:$BZ$48=K$9)*(Tariffs!$E$52:$E$63=$F71)*(Tariffs!$G$52:$BZ$63))</f>
        <v>0</v>
      </c>
      <c r="L71" s="105">
        <f>SUMPRODUCT((Tariffs!$G$46:$BZ$46=$E71)*(Tariffs!$G$48:$BZ$48=L$9)*(Tariffs!$E$52:$E$63=$F71)*(Tariffs!$G$52:$BZ$63))</f>
        <v>0</v>
      </c>
      <c r="M71" s="105">
        <f>SUMPRODUCT((Tariffs!$G$46:$BZ$46=$E71)*(Tariffs!$G$48:$BZ$48=M$9)*(Tariffs!$E$52:$E$63=$F71)*(Tariffs!$G$52:$BZ$63))</f>
        <v>0</v>
      </c>
      <c r="N71" s="105">
        <f>SUMPRODUCT((Tariffs!$G$46:$BZ$46=$E71)*(Tariffs!$G$48:$BZ$48=N$9)*(Tariffs!$E$52:$E$63=$F71)*(Tariffs!$G$52:$BZ$63))</f>
        <v>0</v>
      </c>
    </row>
    <row r="72" spans="5:14" s="36" customFormat="1" ht="5.85" customHeight="1" outlineLevel="1" x14ac:dyDescent="0.2"/>
    <row r="73" spans="5:14" s="36" customFormat="1" outlineLevel="1" x14ac:dyDescent="0.2">
      <c r="F73" s="207" t="str">
        <f t="shared" ref="F73" si="28">"Total "&amp;D58</f>
        <v>Total Standing Charge ($ per customer per year)</v>
      </c>
      <c r="G73" s="207"/>
      <c r="H73" s="207"/>
      <c r="I73" s="107">
        <f>SUM(I60:I72)</f>
        <v>779612.58671531873</v>
      </c>
      <c r="J73" s="107">
        <f t="shared" ref="J73:N73" si="29">SUM(J60:J72)</f>
        <v>796583.12600807648</v>
      </c>
      <c r="K73" s="107">
        <f t="shared" si="29"/>
        <v>814099.85125519708</v>
      </c>
      <c r="L73" s="107">
        <f t="shared" si="29"/>
        <v>832147.05911759438</v>
      </c>
      <c r="M73" s="107">
        <f t="shared" si="29"/>
        <v>849653.46472389018</v>
      </c>
      <c r="N73" s="107">
        <f t="shared" si="29"/>
        <v>866602.05957639555</v>
      </c>
    </row>
    <row r="74" spans="5:14" s="36" customFormat="1" ht="5.85" customHeight="1" outlineLevel="1" x14ac:dyDescent="0.2"/>
    <row r="75" spans="5:14" s="36" customFormat="1" outlineLevel="1" x14ac:dyDescent="0.2">
      <c r="E75" s="43" t="s">
        <v>127</v>
      </c>
    </row>
    <row r="76" spans="5:14" s="36" customFormat="1" outlineLevel="1" x14ac:dyDescent="0.2">
      <c r="F76" s="91" t="s">
        <v>125</v>
      </c>
      <c r="I76" s="105">
        <f t="shared" ref="I76:N76" si="30">SUMIF($G60:$G71,$F76,I60:I71)</f>
        <v>762911.10160035768</v>
      </c>
      <c r="J76" s="105">
        <f t="shared" si="30"/>
        <v>779829.19480418356</v>
      </c>
      <c r="K76" s="105">
        <f t="shared" si="30"/>
        <v>797291.78601853969</v>
      </c>
      <c r="L76" s="105">
        <f t="shared" si="30"/>
        <v>815283.22043424821</v>
      </c>
      <c r="M76" s="105">
        <f t="shared" si="30"/>
        <v>832735.52389980073</v>
      </c>
      <c r="N76" s="105">
        <f t="shared" si="30"/>
        <v>849631.7404809047</v>
      </c>
    </row>
    <row r="77" spans="5:14" s="36" customFormat="1" outlineLevel="1" x14ac:dyDescent="0.2">
      <c r="F77" s="91" t="s">
        <v>126</v>
      </c>
      <c r="I77" s="105">
        <f t="shared" ref="I77:N77" si="31">SUMIF($G60:$G71,$F77,I60:I71)</f>
        <v>16701.48511496111</v>
      </c>
      <c r="J77" s="105">
        <f t="shared" si="31"/>
        <v>16753.931203892967</v>
      </c>
      <c r="K77" s="105">
        <f t="shared" si="31"/>
        <v>16808.065236657476</v>
      </c>
      <c r="L77" s="105">
        <f t="shared" si="31"/>
        <v>16863.83868334617</v>
      </c>
      <c r="M77" s="105">
        <f t="shared" si="31"/>
        <v>16917.940824089383</v>
      </c>
      <c r="N77" s="105">
        <f t="shared" si="31"/>
        <v>16970.319095490806</v>
      </c>
    </row>
    <row r="78" spans="5:14" s="36" customFormat="1" outlineLevel="1" x14ac:dyDescent="0.2">
      <c r="F78" s="91" t="s">
        <v>128</v>
      </c>
      <c r="I78" s="105">
        <f t="shared" ref="I78:N78" si="32">SUMIF($G60:$G71,$F78,I60:I71)</f>
        <v>0</v>
      </c>
      <c r="J78" s="105">
        <f t="shared" si="32"/>
        <v>0</v>
      </c>
      <c r="K78" s="105">
        <f t="shared" si="32"/>
        <v>0</v>
      </c>
      <c r="L78" s="105">
        <f t="shared" si="32"/>
        <v>0</v>
      </c>
      <c r="M78" s="105">
        <f t="shared" si="32"/>
        <v>0</v>
      </c>
      <c r="N78" s="105">
        <f t="shared" si="32"/>
        <v>0</v>
      </c>
    </row>
    <row r="79" spans="5:14" s="36" customFormat="1" ht="5.85" customHeight="1" outlineLevel="1" x14ac:dyDescent="0.2"/>
    <row r="80" spans="5:14" s="36" customFormat="1" outlineLevel="1" x14ac:dyDescent="0.2">
      <c r="E80" s="43" t="s">
        <v>208</v>
      </c>
    </row>
    <row r="81" spans="4:14" s="36" customFormat="1" outlineLevel="1" x14ac:dyDescent="0.2">
      <c r="F81" s="91" t="s">
        <v>125</v>
      </c>
      <c r="I81" s="105">
        <f t="shared" ref="I81:N81" si="33">SUMPRODUCT(($H60:$H71)*(I60:I71)*($G60:$G71=$F81))</f>
        <v>127675915.5182301</v>
      </c>
      <c r="J81" s="105">
        <f t="shared" si="33"/>
        <v>130507219.23643543</v>
      </c>
      <c r="K81" s="105">
        <f t="shared" si="33"/>
        <v>133429646.65417333</v>
      </c>
      <c r="L81" s="105">
        <f t="shared" si="33"/>
        <v>136440577.88284889</v>
      </c>
      <c r="M81" s="105">
        <f t="shared" si="33"/>
        <v>139361283.60884008</v>
      </c>
      <c r="N81" s="105">
        <f t="shared" si="33"/>
        <v>142188926.19558641</v>
      </c>
    </row>
    <row r="82" spans="4:14" s="36" customFormat="1" outlineLevel="1" x14ac:dyDescent="0.2">
      <c r="F82" s="91" t="s">
        <v>126</v>
      </c>
      <c r="I82" s="105">
        <f t="shared" ref="I82:N82" si="34">SUMPRODUCT(($H60:$H71)*(I60:I71)*($G60:$G71=$F82))</f>
        <v>2917891.8714980236</v>
      </c>
      <c r="J82" s="105">
        <f t="shared" si="34"/>
        <v>2927054.6504684431</v>
      </c>
      <c r="K82" s="105">
        <f t="shared" si="34"/>
        <v>2936512.3276203661</v>
      </c>
      <c r="L82" s="105">
        <f t="shared" si="34"/>
        <v>2946256.4243649482</v>
      </c>
      <c r="M82" s="105">
        <f t="shared" si="34"/>
        <v>2955708.5297087929</v>
      </c>
      <c r="N82" s="105">
        <f t="shared" si="34"/>
        <v>2964859.4603783307</v>
      </c>
    </row>
    <row r="83" spans="4:14" s="36" customFormat="1" outlineLevel="1" x14ac:dyDescent="0.2">
      <c r="F83" s="91" t="s">
        <v>128</v>
      </c>
      <c r="I83" s="105">
        <f t="shared" ref="I83:N83" si="35">SUMPRODUCT(($H60:$H71)*(I60:I71)*($G60:$G71=$F83))</f>
        <v>0</v>
      </c>
      <c r="J83" s="105">
        <f t="shared" si="35"/>
        <v>0</v>
      </c>
      <c r="K83" s="105">
        <f t="shared" si="35"/>
        <v>0</v>
      </c>
      <c r="L83" s="105">
        <f t="shared" si="35"/>
        <v>0</v>
      </c>
      <c r="M83" s="105">
        <f t="shared" si="35"/>
        <v>0</v>
      </c>
      <c r="N83" s="105">
        <f t="shared" si="35"/>
        <v>0</v>
      </c>
    </row>
    <row r="84" spans="4:14" s="36" customFormat="1" outlineLevel="1" x14ac:dyDescent="0.2"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</row>
    <row r="85" spans="4:14" s="36" customFormat="1" outlineLevel="1" x14ac:dyDescent="0.2"/>
    <row r="86" spans="4:14" s="36" customFormat="1" outlineLevel="1" x14ac:dyDescent="0.2">
      <c r="D86" s="43" t="str">
        <f>Tariffs!E10</f>
        <v>Peak Volumes (GJ) 0 - 0.1 GJ</v>
      </c>
      <c r="H86" s="104" t="s">
        <v>200</v>
      </c>
      <c r="I86" s="102">
        <v>2023</v>
      </c>
    </row>
    <row r="87" spans="4:14" s="36" customFormat="1" ht="5.85" customHeight="1" outlineLevel="1" x14ac:dyDescent="0.2"/>
    <row r="88" spans="4:14" s="36" customFormat="1" outlineLevel="1" x14ac:dyDescent="0.2">
      <c r="E88" s="51" t="str">
        <f>D86</f>
        <v>Peak Volumes (GJ) 0 - 0.1 GJ</v>
      </c>
      <c r="F88" s="51" t="str">
        <f>Tariffs!E$29</f>
        <v>Domestic Tariff V Zone - Central</v>
      </c>
      <c r="G88" s="51" t="str">
        <f>Tariffs!F$29</f>
        <v>Domestic</v>
      </c>
      <c r="H88" s="45">
        <f>SUMPRODUCT((Tariffs!$G$26:$R$26=$E88)*(Tariffs!$E$29:$E$40=$F88)*(Tariffs!$G$29:$R$40))</f>
        <v>6.2991939999999991</v>
      </c>
      <c r="I88" s="77">
        <f>SUMPRODUCT((Tariffs!$G$46:$BZ$46=$E88)*(Tariffs!$G$48:$BZ$48=I$58)*(Tariffs!$E$52:$E$63=$F88)*(Tariffs!$G$52:$BZ$63))</f>
        <v>5704357.8689926472</v>
      </c>
      <c r="J88" s="105">
        <f>SUMPRODUCT((Tariffs!$G$46:$BZ$46=$E88)*(Tariffs!$G$48:$BZ$48=J$9)*(Tariffs!$E$52:$E$63=$F88)*(Tariffs!$G$52:$BZ$63))</f>
        <v>5721589.6040821802</v>
      </c>
      <c r="K88" s="105">
        <f>SUMPRODUCT((Tariffs!$G$46:$BZ$46=$E88)*(Tariffs!$G$48:$BZ$48=K$9)*(Tariffs!$E$52:$E$63=$F88)*(Tariffs!$G$52:$BZ$63))</f>
        <v>5729755.7250719871</v>
      </c>
      <c r="L88" s="105">
        <f>SUMPRODUCT((Tariffs!$G$46:$BZ$46=$E88)*(Tariffs!$G$48:$BZ$48=L$9)*(Tariffs!$E$52:$E$63=$F88)*(Tariffs!$G$52:$BZ$63))</f>
        <v>5785029.9431481538</v>
      </c>
      <c r="M88" s="105">
        <f>SUMPRODUCT((Tariffs!$G$46:$BZ$46=$E88)*(Tariffs!$G$48:$BZ$48=M$9)*(Tariffs!$E$52:$E$63=$F88)*(Tariffs!$G$52:$BZ$63))</f>
        <v>5897783.8438036554</v>
      </c>
      <c r="N88" s="105">
        <f>SUMPRODUCT((Tariffs!$G$46:$BZ$46=$E88)*(Tariffs!$G$48:$BZ$48=N$9)*(Tariffs!$E$52:$E$63=$F88)*(Tariffs!$G$52:$BZ$63))</f>
        <v>6030045.2521202173</v>
      </c>
    </row>
    <row r="89" spans="4:14" s="36" customFormat="1" outlineLevel="1" x14ac:dyDescent="0.2">
      <c r="E89" s="51" t="str">
        <f t="shared" ref="E89:E99" si="36">E88</f>
        <v>Peak Volumes (GJ) 0 - 0.1 GJ</v>
      </c>
      <c r="F89" s="51" t="str">
        <f>Tariffs!E$30</f>
        <v>Commercial Tariff V Zone - Central</v>
      </c>
      <c r="G89" s="51" t="str">
        <f>Tariffs!F$30</f>
        <v>Commercial</v>
      </c>
      <c r="H89" s="45">
        <f>SUMPRODUCT((Tariffs!$G$26:$R$26=$E89)*(Tariffs!$E$29:$E$40=$F89)*(Tariffs!$G$29:$R$40))</f>
        <v>1.1347579999999997</v>
      </c>
      <c r="I89" s="77">
        <f>SUMPRODUCT((Tariffs!$G$46:$BZ$46=$E89)*(Tariffs!$G$48:$BZ$48=I$58)*(Tariffs!$E$52:$E$63=$F89)*(Tariffs!$G$52:$BZ$63))</f>
        <v>96650.098730465033</v>
      </c>
      <c r="J89" s="77">
        <f>SUMPRODUCT((Tariffs!$G$46:$BZ$46=$E89)*(Tariffs!$G$48:$BZ$48=J$9)*(Tariffs!$E$52:$E$63=$F89)*(Tariffs!$G$52:$BZ$63))</f>
        <v>97169.809478510637</v>
      </c>
      <c r="K89" s="77">
        <f>SUMPRODUCT((Tariffs!$G$46:$BZ$46=$E89)*(Tariffs!$G$48:$BZ$48=K$9)*(Tariffs!$E$52:$E$63=$F89)*(Tariffs!$G$52:$BZ$63))</f>
        <v>95146.808212829434</v>
      </c>
      <c r="L89" s="77">
        <f>SUMPRODUCT((Tariffs!$G$46:$BZ$46=$E89)*(Tariffs!$G$48:$BZ$48=L$9)*(Tariffs!$E$52:$E$63=$F89)*(Tariffs!$G$52:$BZ$63))</f>
        <v>93927.602629815839</v>
      </c>
      <c r="M89" s="77">
        <f>SUMPRODUCT((Tariffs!$G$46:$BZ$46=$E89)*(Tariffs!$G$48:$BZ$48=M$9)*(Tariffs!$E$52:$E$63=$F89)*(Tariffs!$G$52:$BZ$63))</f>
        <v>93697.996755653337</v>
      </c>
      <c r="N89" s="77">
        <f>SUMPRODUCT((Tariffs!$G$46:$BZ$46=$E89)*(Tariffs!$G$48:$BZ$48=N$9)*(Tariffs!$E$52:$E$63=$F89)*(Tariffs!$G$52:$BZ$63))</f>
        <v>93817.579003920284</v>
      </c>
    </row>
    <row r="90" spans="4:14" s="36" customFormat="1" outlineLevel="1" x14ac:dyDescent="0.2">
      <c r="E90" s="51" t="str">
        <f t="shared" si="36"/>
        <v>Peak Volumes (GJ) 0 - 0.1 GJ</v>
      </c>
      <c r="F90" s="51" t="str">
        <f>Tariffs!E$31</f>
        <v>Domestic Tariff V Zone - West</v>
      </c>
      <c r="G90" s="51" t="str">
        <f>Tariffs!F$31</f>
        <v>Domestic</v>
      </c>
      <c r="H90" s="45">
        <f>SUMPRODUCT((Tariffs!$G$26:$R$26=$E90)*(Tariffs!$E$29:$E$40=$F90)*(Tariffs!$G$29:$R$40))</f>
        <v>3.32958</v>
      </c>
      <c r="I90" s="77">
        <f>SUMPRODUCT((Tariffs!$G$46:$BZ$46=$E90)*(Tariffs!$G$48:$BZ$48=I$58)*(Tariffs!$E$52:$E$63=$F90)*(Tariffs!$G$52:$BZ$63))</f>
        <v>1521531.5915234359</v>
      </c>
      <c r="J90" s="77">
        <f>SUMPRODUCT((Tariffs!$G$46:$BZ$46=$E90)*(Tariffs!$G$48:$BZ$48=J$9)*(Tariffs!$E$52:$E$63=$F90)*(Tariffs!$G$52:$BZ$63))</f>
        <v>1514335.5044004929</v>
      </c>
      <c r="K90" s="77">
        <f>SUMPRODUCT((Tariffs!$G$46:$BZ$46=$E90)*(Tariffs!$G$48:$BZ$48=K$9)*(Tariffs!$E$52:$E$63=$F90)*(Tariffs!$G$52:$BZ$63))</f>
        <v>1504148.2609598201</v>
      </c>
      <c r="L90" s="77">
        <f>SUMPRODUCT((Tariffs!$G$46:$BZ$46=$E90)*(Tariffs!$G$48:$BZ$48=L$9)*(Tariffs!$E$52:$E$63=$F90)*(Tariffs!$G$52:$BZ$63))</f>
        <v>1506454.48409028</v>
      </c>
      <c r="M90" s="77">
        <f>SUMPRODUCT((Tariffs!$G$46:$BZ$46=$E90)*(Tariffs!$G$48:$BZ$48=M$9)*(Tariffs!$E$52:$E$63=$F90)*(Tariffs!$G$52:$BZ$63))</f>
        <v>1524709.3407459487</v>
      </c>
      <c r="N90" s="77">
        <f>SUMPRODUCT((Tariffs!$G$46:$BZ$46=$E90)*(Tariffs!$G$48:$BZ$48=N$9)*(Tariffs!$E$52:$E$63=$F90)*(Tariffs!$G$52:$BZ$63))</f>
        <v>1548541.7080023498</v>
      </c>
    </row>
    <row r="91" spans="4:14" s="36" customFormat="1" outlineLevel="1" x14ac:dyDescent="0.2">
      <c r="E91" s="51" t="str">
        <f t="shared" si="36"/>
        <v>Peak Volumes (GJ) 0 - 0.1 GJ</v>
      </c>
      <c r="F91" s="51" t="str">
        <f>Tariffs!E$32</f>
        <v>Commercial Tariff V Zone - West</v>
      </c>
      <c r="G91" s="51" t="str">
        <f>Tariffs!F$32</f>
        <v>Commercial</v>
      </c>
      <c r="H91" s="45">
        <f>SUMPRODUCT((Tariffs!$G$26:$R$26=$E91)*(Tariffs!$E$29:$E$40=$F91)*(Tariffs!$G$29:$R$40))</f>
        <v>1.7342089999999999</v>
      </c>
      <c r="I91" s="77">
        <f>SUMPRODUCT((Tariffs!$G$46:$BZ$46=$E91)*(Tariffs!$G$48:$BZ$48=I$58)*(Tariffs!$E$52:$E$63=$F91)*(Tariffs!$G$52:$BZ$63))</f>
        <v>50371.622638824512</v>
      </c>
      <c r="J91" s="77">
        <f>SUMPRODUCT((Tariffs!$G$46:$BZ$46=$E91)*(Tariffs!$G$48:$BZ$48=J$9)*(Tariffs!$E$52:$E$63=$F91)*(Tariffs!$G$52:$BZ$63))</f>
        <v>50479.244429205064</v>
      </c>
      <c r="K91" s="77">
        <f>SUMPRODUCT((Tariffs!$G$46:$BZ$46=$E91)*(Tariffs!$G$48:$BZ$48=K$9)*(Tariffs!$E$52:$E$63=$F91)*(Tariffs!$G$52:$BZ$63))</f>
        <v>49260.956134936059</v>
      </c>
      <c r="L91" s="77">
        <f>SUMPRODUCT((Tariffs!$G$46:$BZ$46=$E91)*(Tariffs!$G$48:$BZ$48=L$9)*(Tariffs!$E$52:$E$63=$F91)*(Tariffs!$G$52:$BZ$63))</f>
        <v>48463.16625036265</v>
      </c>
      <c r="M91" s="77">
        <f>SUMPRODUCT((Tariffs!$G$46:$BZ$46=$E91)*(Tariffs!$G$48:$BZ$48=M$9)*(Tariffs!$E$52:$E$63=$F91)*(Tariffs!$G$52:$BZ$63))</f>
        <v>48187.03367141074</v>
      </c>
      <c r="N91" s="77">
        <f>SUMPRODUCT((Tariffs!$G$46:$BZ$46=$E91)*(Tariffs!$G$48:$BZ$48=N$9)*(Tariffs!$E$52:$E$63=$F91)*(Tariffs!$G$52:$BZ$63))</f>
        <v>48096.60105936764</v>
      </c>
    </row>
    <row r="92" spans="4:14" s="36" customFormat="1" outlineLevel="1" x14ac:dyDescent="0.2">
      <c r="E92" s="51" t="str">
        <f t="shared" si="36"/>
        <v>Peak Volumes (GJ) 0 - 0.1 GJ</v>
      </c>
      <c r="F92" s="51" t="str">
        <f>Tariffs!E$33</f>
        <v>Domestic Tariff V Zone - New Towns Central</v>
      </c>
      <c r="G92" s="51" t="str">
        <f>Tariffs!F$33</f>
        <v>Domestic</v>
      </c>
      <c r="H92" s="45">
        <f>SUMPRODUCT((Tariffs!$G$26:$R$26=$E92)*(Tariffs!$E$29:$E$40=$F92)*(Tariffs!$G$29:$R$40))</f>
        <v>10.316106499999998</v>
      </c>
      <c r="I92" s="77">
        <f>SUMPRODUCT((Tariffs!$G$46:$BZ$46=$E92)*(Tariffs!$G$48:$BZ$48=I$58)*(Tariffs!$E$52:$E$63=$F92)*(Tariffs!$G$52:$BZ$63))</f>
        <v>18358.592018420186</v>
      </c>
      <c r="J92" s="77">
        <f>SUMPRODUCT((Tariffs!$G$46:$BZ$46=$E92)*(Tariffs!$G$48:$BZ$48=J$9)*(Tariffs!$E$52:$E$63=$F92)*(Tariffs!$G$52:$BZ$63))</f>
        <v>19358.018844328159</v>
      </c>
      <c r="K92" s="77">
        <f>SUMPRODUCT((Tariffs!$G$46:$BZ$46=$E92)*(Tariffs!$G$48:$BZ$48=K$9)*(Tariffs!$E$52:$E$63=$F92)*(Tariffs!$G$52:$BZ$63))</f>
        <v>20308.295599413937</v>
      </c>
      <c r="L92" s="77">
        <f>SUMPRODUCT((Tariffs!$G$46:$BZ$46=$E92)*(Tariffs!$G$48:$BZ$48=L$9)*(Tariffs!$E$52:$E$63=$F92)*(Tariffs!$G$52:$BZ$63))</f>
        <v>21406.558039919222</v>
      </c>
      <c r="M92" s="77">
        <f>SUMPRODUCT((Tariffs!$G$46:$BZ$46=$E92)*(Tariffs!$G$48:$BZ$48=M$9)*(Tariffs!$E$52:$E$63=$F92)*(Tariffs!$G$52:$BZ$63))</f>
        <v>22695.309927618313</v>
      </c>
      <c r="N92" s="77">
        <f>SUMPRODUCT((Tariffs!$G$46:$BZ$46=$E92)*(Tariffs!$G$48:$BZ$48=N$9)*(Tariffs!$E$52:$E$63=$F92)*(Tariffs!$G$52:$BZ$63))</f>
        <v>24054.511029964382</v>
      </c>
    </row>
    <row r="93" spans="4:14" s="36" customFormat="1" outlineLevel="1" x14ac:dyDescent="0.2">
      <c r="E93" s="51" t="str">
        <f t="shared" si="36"/>
        <v>Peak Volumes (GJ) 0 - 0.1 GJ</v>
      </c>
      <c r="F93" s="51" t="str">
        <f>Tariffs!E$34</f>
        <v>Commercial Tariff V Zone - New Towns Central</v>
      </c>
      <c r="G93" s="51" t="str">
        <f>Tariffs!F$34</f>
        <v>Commercial</v>
      </c>
      <c r="H93" s="45">
        <f>SUMPRODUCT((Tariffs!$G$26:$R$26=$E93)*(Tariffs!$E$29:$E$40=$F93)*(Tariffs!$G$29:$R$40))</f>
        <v>4.2416274999999999</v>
      </c>
      <c r="I93" s="77">
        <f>SUMPRODUCT((Tariffs!$G$46:$BZ$46=$E93)*(Tariffs!$G$48:$BZ$48=I$58)*(Tariffs!$E$52:$E$63=$F93)*(Tariffs!$G$52:$BZ$63))</f>
        <v>208.7133810889286</v>
      </c>
      <c r="J93" s="77">
        <f>SUMPRODUCT((Tariffs!$G$46:$BZ$46=$E93)*(Tariffs!$G$48:$BZ$48=J$9)*(Tariffs!$E$52:$E$63=$F93)*(Tariffs!$G$52:$BZ$63))</f>
        <v>215.04938465365791</v>
      </c>
      <c r="K93" s="77">
        <f>SUMPRODUCT((Tariffs!$G$46:$BZ$46=$E93)*(Tariffs!$G$48:$BZ$48=K$9)*(Tariffs!$E$52:$E$63=$F93)*(Tariffs!$G$52:$BZ$63))</f>
        <v>215.78472821972264</v>
      </c>
      <c r="L93" s="77">
        <f>SUMPRODUCT((Tariffs!$G$46:$BZ$46=$E93)*(Tariffs!$G$48:$BZ$48=L$9)*(Tariffs!$E$52:$E$63=$F93)*(Tariffs!$G$52:$BZ$63))</f>
        <v>218.18680028446539</v>
      </c>
      <c r="M93" s="77">
        <f>SUMPRODUCT((Tariffs!$G$46:$BZ$46=$E93)*(Tariffs!$G$48:$BZ$48=M$9)*(Tariffs!$E$52:$E$63=$F93)*(Tariffs!$G$52:$BZ$63))</f>
        <v>222.6795153917563</v>
      </c>
      <c r="N93" s="77">
        <f>SUMPRODUCT((Tariffs!$G$46:$BZ$46=$E93)*(Tariffs!$G$48:$BZ$48=N$9)*(Tariffs!$E$52:$E$63=$F93)*(Tariffs!$G$52:$BZ$63))</f>
        <v>227.9031274733708</v>
      </c>
    </row>
    <row r="94" spans="4:14" s="36" customFormat="1" outlineLevel="1" x14ac:dyDescent="0.2">
      <c r="E94" s="51" t="str">
        <f t="shared" si="36"/>
        <v>Peak Volumes (GJ) 0 - 0.1 GJ</v>
      </c>
      <c r="F94" s="51" t="str">
        <f>Tariffs!E$35</f>
        <v>Domestic Tariff V Zone - New Towns West</v>
      </c>
      <c r="G94" s="51" t="str">
        <f>Tariffs!F$35</f>
        <v>Domestic</v>
      </c>
      <c r="H94" s="45">
        <f>SUMPRODUCT((Tariffs!$G$26:$R$26=$E94)*(Tariffs!$E$29:$E$40=$F94)*(Tariffs!$G$29:$R$40))</f>
        <v>7.2289654999999993</v>
      </c>
      <c r="I94" s="77">
        <f>SUMPRODUCT((Tariffs!$G$46:$BZ$46=$E94)*(Tariffs!$G$48:$BZ$48=I$58)*(Tariffs!$E$52:$E$63=$F94)*(Tariffs!$G$52:$BZ$63))</f>
        <v>120429.65321906365</v>
      </c>
      <c r="J94" s="77">
        <f>SUMPRODUCT((Tariffs!$G$46:$BZ$46=$E94)*(Tariffs!$G$48:$BZ$48=J$9)*(Tariffs!$E$52:$E$63=$F94)*(Tariffs!$G$52:$BZ$63))</f>
        <v>122765.5282303452</v>
      </c>
      <c r="K94" s="77">
        <f>SUMPRODUCT((Tariffs!$G$46:$BZ$46=$E94)*(Tariffs!$G$48:$BZ$48=K$9)*(Tariffs!$E$52:$E$63=$F94)*(Tariffs!$G$52:$BZ$63))</f>
        <v>124960.21783444012</v>
      </c>
      <c r="L94" s="77">
        <f>SUMPRODUCT((Tariffs!$G$46:$BZ$46=$E94)*(Tariffs!$G$48:$BZ$48=L$9)*(Tariffs!$E$52:$E$63=$F94)*(Tariffs!$G$52:$BZ$63))</f>
        <v>128122.02978729607</v>
      </c>
      <c r="M94" s="77">
        <f>SUMPRODUCT((Tariffs!$G$46:$BZ$46=$E94)*(Tariffs!$G$48:$BZ$48=M$9)*(Tariffs!$E$52:$E$63=$F94)*(Tariffs!$G$52:$BZ$63))</f>
        <v>132538.68658863148</v>
      </c>
      <c r="N94" s="77">
        <f>SUMPRODUCT((Tariffs!$G$46:$BZ$46=$E94)*(Tariffs!$G$48:$BZ$48=N$9)*(Tariffs!$E$52:$E$63=$F94)*(Tariffs!$G$52:$BZ$63))</f>
        <v>137402.00346427719</v>
      </c>
    </row>
    <row r="95" spans="4:14" s="36" customFormat="1" outlineLevel="1" x14ac:dyDescent="0.2">
      <c r="E95" s="51" t="str">
        <f t="shared" si="36"/>
        <v>Peak Volumes (GJ) 0 - 0.1 GJ</v>
      </c>
      <c r="F95" s="51" t="str">
        <f>Tariffs!E$36</f>
        <v>Commercial Tariff V Zone - New Towns West</v>
      </c>
      <c r="G95" s="51" t="str">
        <f>Tariffs!F$36</f>
        <v>Commercial</v>
      </c>
      <c r="H95" s="45">
        <f>SUMPRODUCT((Tariffs!$G$26:$R$26=$E95)*(Tariffs!$E$29:$E$40=$F95)*(Tariffs!$G$29:$R$40))</f>
        <v>5.2341714999999995</v>
      </c>
      <c r="I95" s="77">
        <f>SUMPRODUCT((Tariffs!$G$46:$BZ$46=$E95)*(Tariffs!$G$48:$BZ$48=I$58)*(Tariffs!$E$52:$E$63=$F95)*(Tariffs!$G$52:$BZ$63))</f>
        <v>2811.019528601209</v>
      </c>
      <c r="J95" s="77">
        <f>SUMPRODUCT((Tariffs!$G$46:$BZ$46=$E95)*(Tariffs!$G$48:$BZ$48=J$9)*(Tariffs!$E$52:$E$63=$F95)*(Tariffs!$G$52:$BZ$63))</f>
        <v>2829.9319317975169</v>
      </c>
      <c r="K95" s="77">
        <f>SUMPRODUCT((Tariffs!$G$46:$BZ$46=$E95)*(Tariffs!$G$48:$BZ$48=K$9)*(Tariffs!$E$52:$E$63=$F95)*(Tariffs!$G$52:$BZ$63))</f>
        <v>2775.0768815115543</v>
      </c>
      <c r="L95" s="77">
        <f>SUMPRODUCT((Tariffs!$G$46:$BZ$46=$E95)*(Tariffs!$G$48:$BZ$48=L$9)*(Tariffs!$E$52:$E$63=$F95)*(Tariffs!$G$52:$BZ$63))</f>
        <v>2743.4652062206278</v>
      </c>
      <c r="M95" s="77">
        <f>SUMPRODUCT((Tariffs!$G$46:$BZ$46=$E95)*(Tariffs!$G$48:$BZ$48=M$9)*(Tariffs!$E$52:$E$63=$F95)*(Tariffs!$G$52:$BZ$63))</f>
        <v>2740.7985040463673</v>
      </c>
      <c r="N95" s="77">
        <f>SUMPRODUCT((Tariffs!$G$46:$BZ$46=$E95)*(Tariffs!$G$48:$BZ$48=N$9)*(Tariffs!$E$52:$E$63=$F95)*(Tariffs!$G$52:$BZ$63))</f>
        <v>2748.3959877059874</v>
      </c>
    </row>
    <row r="96" spans="4:14" s="36" customFormat="1" outlineLevel="1" x14ac:dyDescent="0.2">
      <c r="E96" s="51" t="str">
        <f t="shared" si="36"/>
        <v>Peak Volumes (GJ) 0 - 0.1 GJ</v>
      </c>
      <c r="F96" s="51" t="str">
        <f>Tariffs!E$37</f>
        <v>Tariff D Zone - West &amp; Central</v>
      </c>
      <c r="G96" s="51" t="str">
        <f>Tariffs!F$37</f>
        <v>Industrial</v>
      </c>
      <c r="H96" s="45">
        <f>SUMPRODUCT((Tariffs!$G$26:$R$26=$E96)*(Tariffs!$E$29:$E$40=$F96)*(Tariffs!$G$29:$R$40))</f>
        <v>0</v>
      </c>
      <c r="I96" s="77">
        <f>SUMPRODUCT((Tariffs!$G$46:$BZ$46=$E96)*(Tariffs!$G$48:$BZ$48=I$58)*(Tariffs!$E$52:$E$63=$F96)*(Tariffs!$G$52:$BZ$63))</f>
        <v>0</v>
      </c>
      <c r="J96" s="77">
        <f>SUMPRODUCT((Tariffs!$G$46:$BZ$46=$E96)*(Tariffs!$G$48:$BZ$48=J$9)*(Tariffs!$E$52:$E$63=$F96)*(Tariffs!$G$52:$BZ$63))</f>
        <v>0</v>
      </c>
      <c r="K96" s="77">
        <f>SUMPRODUCT((Tariffs!$G$46:$BZ$46=$E96)*(Tariffs!$G$48:$BZ$48=K$9)*(Tariffs!$E$52:$E$63=$F96)*(Tariffs!$G$52:$BZ$63))</f>
        <v>0</v>
      </c>
      <c r="L96" s="77">
        <f>SUMPRODUCT((Tariffs!$G$46:$BZ$46=$E96)*(Tariffs!$G$48:$BZ$48=L$9)*(Tariffs!$E$52:$E$63=$F96)*(Tariffs!$G$52:$BZ$63))</f>
        <v>0</v>
      </c>
      <c r="M96" s="77">
        <f>SUMPRODUCT((Tariffs!$G$46:$BZ$46=$E96)*(Tariffs!$G$48:$BZ$48=M$9)*(Tariffs!$E$52:$E$63=$F96)*(Tariffs!$G$52:$BZ$63))</f>
        <v>0</v>
      </c>
      <c r="N96" s="77">
        <f>SUMPRODUCT((Tariffs!$G$46:$BZ$46=$E96)*(Tariffs!$G$48:$BZ$48=N$9)*(Tariffs!$E$52:$E$63=$F96)*(Tariffs!$G$52:$BZ$63))</f>
        <v>0</v>
      </c>
    </row>
    <row r="97" spans="4:14" s="36" customFormat="1" outlineLevel="1" x14ac:dyDescent="0.2">
      <c r="E97" s="51" t="str">
        <f t="shared" si="36"/>
        <v>Peak Volumes (GJ) 0 - 0.1 GJ</v>
      </c>
      <c r="F97" s="51" t="str">
        <f>Tariffs!E$38</f>
        <v>Tariff D Zone - New Towns West &amp; Central</v>
      </c>
      <c r="G97" s="51" t="str">
        <f>Tariffs!F$38</f>
        <v>Industrial</v>
      </c>
      <c r="H97" s="45">
        <f>SUMPRODUCT((Tariffs!$G$26:$R$26=$E97)*(Tariffs!$E$29:$E$40=$F97)*(Tariffs!$G$29:$R$40))</f>
        <v>0</v>
      </c>
      <c r="I97" s="77">
        <f>SUMPRODUCT((Tariffs!$G$46:$BZ$46=$E97)*(Tariffs!$G$48:$BZ$48=I$58)*(Tariffs!$E$52:$E$63=$F97)*(Tariffs!$G$52:$BZ$63))</f>
        <v>0</v>
      </c>
      <c r="J97" s="77">
        <f>SUMPRODUCT((Tariffs!$G$46:$BZ$46=$E97)*(Tariffs!$G$48:$BZ$48=J$9)*(Tariffs!$E$52:$E$63=$F97)*(Tariffs!$G$52:$BZ$63))</f>
        <v>0</v>
      </c>
      <c r="K97" s="77">
        <f>SUMPRODUCT((Tariffs!$G$46:$BZ$46=$E97)*(Tariffs!$G$48:$BZ$48=K$9)*(Tariffs!$E$52:$E$63=$F97)*(Tariffs!$G$52:$BZ$63))</f>
        <v>0</v>
      </c>
      <c r="L97" s="77">
        <f>SUMPRODUCT((Tariffs!$G$46:$BZ$46=$E97)*(Tariffs!$G$48:$BZ$48=L$9)*(Tariffs!$E$52:$E$63=$F97)*(Tariffs!$G$52:$BZ$63))</f>
        <v>0</v>
      </c>
      <c r="M97" s="77">
        <f>SUMPRODUCT((Tariffs!$G$46:$BZ$46=$E97)*(Tariffs!$G$48:$BZ$48=M$9)*(Tariffs!$E$52:$E$63=$F97)*(Tariffs!$G$52:$BZ$63))</f>
        <v>0</v>
      </c>
      <c r="N97" s="77">
        <f>SUMPRODUCT((Tariffs!$G$46:$BZ$46=$E97)*(Tariffs!$G$48:$BZ$48=N$9)*(Tariffs!$E$52:$E$63=$F97)*(Tariffs!$G$52:$BZ$63))</f>
        <v>0</v>
      </c>
    </row>
    <row r="98" spans="4:14" s="36" customFormat="1" outlineLevel="1" x14ac:dyDescent="0.2">
      <c r="E98" s="51" t="str">
        <f t="shared" si="36"/>
        <v>Peak Volumes (GJ) 0 - 0.1 GJ</v>
      </c>
      <c r="F98" s="51" t="str">
        <f>Tariffs!E$39</f>
        <v>Tariff M Zone - West &amp; Central</v>
      </c>
      <c r="G98" s="51" t="str">
        <f>Tariffs!F$39</f>
        <v>Industrial</v>
      </c>
      <c r="H98" s="45">
        <f>SUMPRODUCT((Tariffs!$G$26:$R$26=$E98)*(Tariffs!$E$29:$E$40=$F98)*(Tariffs!$G$29:$R$40))</f>
        <v>0</v>
      </c>
      <c r="I98" s="77">
        <f>SUMPRODUCT((Tariffs!$G$46:$BZ$46=$E98)*(Tariffs!$G$48:$BZ$48=I$58)*(Tariffs!$E$52:$E$63=$F98)*(Tariffs!$G$52:$BZ$63))</f>
        <v>0</v>
      </c>
      <c r="J98" s="77">
        <f>SUMPRODUCT((Tariffs!$G$46:$BZ$46=$E98)*(Tariffs!$G$48:$BZ$48=J$9)*(Tariffs!$E$52:$E$63=$F98)*(Tariffs!$G$52:$BZ$63))</f>
        <v>0</v>
      </c>
      <c r="K98" s="77">
        <f>SUMPRODUCT((Tariffs!$G$46:$BZ$46=$E98)*(Tariffs!$G$48:$BZ$48=K$9)*(Tariffs!$E$52:$E$63=$F98)*(Tariffs!$G$52:$BZ$63))</f>
        <v>0</v>
      </c>
      <c r="L98" s="77">
        <f>SUMPRODUCT((Tariffs!$G$46:$BZ$46=$E98)*(Tariffs!$G$48:$BZ$48=L$9)*(Tariffs!$E$52:$E$63=$F98)*(Tariffs!$G$52:$BZ$63))</f>
        <v>0</v>
      </c>
      <c r="M98" s="77">
        <f>SUMPRODUCT((Tariffs!$G$46:$BZ$46=$E98)*(Tariffs!$G$48:$BZ$48=M$9)*(Tariffs!$E$52:$E$63=$F98)*(Tariffs!$G$52:$BZ$63))</f>
        <v>0</v>
      </c>
      <c r="N98" s="77">
        <f>SUMPRODUCT((Tariffs!$G$46:$BZ$46=$E98)*(Tariffs!$G$48:$BZ$48=N$9)*(Tariffs!$E$52:$E$63=$F98)*(Tariffs!$G$52:$BZ$63))</f>
        <v>0</v>
      </c>
    </row>
    <row r="99" spans="4:14" s="36" customFormat="1" outlineLevel="1" x14ac:dyDescent="0.2">
      <c r="E99" s="51" t="str">
        <f t="shared" si="36"/>
        <v>Peak Volumes (GJ) 0 - 0.1 GJ</v>
      </c>
      <c r="F99" s="51" t="str">
        <f>Tariffs!E$40</f>
        <v>Tariff M Zone - New Towns West &amp; Central</v>
      </c>
      <c r="G99" s="51" t="str">
        <f>Tariffs!F$40</f>
        <v>Industrial</v>
      </c>
      <c r="H99" s="45">
        <f>SUMPRODUCT((Tariffs!$G$26:$R$26=$E99)*(Tariffs!$E$29:$E$40=$F99)*(Tariffs!$G$29:$R$40))</f>
        <v>0</v>
      </c>
      <c r="I99" s="77">
        <f>SUMPRODUCT((Tariffs!$G$46:$BZ$46=$E99)*(Tariffs!$G$48:$BZ$48=I$58)*(Tariffs!$E$52:$E$63=$F99)*(Tariffs!$G$52:$BZ$63))</f>
        <v>0</v>
      </c>
      <c r="J99" s="77">
        <f>SUMPRODUCT((Tariffs!$G$46:$BZ$46=$E99)*(Tariffs!$G$48:$BZ$48=J$9)*(Tariffs!$E$52:$E$63=$F99)*(Tariffs!$G$52:$BZ$63))</f>
        <v>0</v>
      </c>
      <c r="K99" s="77">
        <f>SUMPRODUCT((Tariffs!$G$46:$BZ$46=$E99)*(Tariffs!$G$48:$BZ$48=K$9)*(Tariffs!$E$52:$E$63=$F99)*(Tariffs!$G$52:$BZ$63))</f>
        <v>0</v>
      </c>
      <c r="L99" s="77">
        <f>SUMPRODUCT((Tariffs!$G$46:$BZ$46=$E99)*(Tariffs!$G$48:$BZ$48=L$9)*(Tariffs!$E$52:$E$63=$F99)*(Tariffs!$G$52:$BZ$63))</f>
        <v>0</v>
      </c>
      <c r="M99" s="77">
        <f>SUMPRODUCT((Tariffs!$G$46:$BZ$46=$E99)*(Tariffs!$G$48:$BZ$48=M$9)*(Tariffs!$E$52:$E$63=$F99)*(Tariffs!$G$52:$BZ$63))</f>
        <v>0</v>
      </c>
      <c r="N99" s="77">
        <f>SUMPRODUCT((Tariffs!$G$46:$BZ$46=$E99)*(Tariffs!$G$48:$BZ$48=N$9)*(Tariffs!$E$52:$E$63=$F99)*(Tariffs!$G$52:$BZ$63))</f>
        <v>0</v>
      </c>
    </row>
    <row r="100" spans="4:14" s="36" customFormat="1" ht="5.85" customHeight="1" outlineLevel="1" x14ac:dyDescent="0.2">
      <c r="I100"/>
      <c r="J100"/>
    </row>
    <row r="101" spans="4:14" s="36" customFormat="1" outlineLevel="1" x14ac:dyDescent="0.2">
      <c r="F101" s="213" t="str">
        <f t="shared" ref="F101" si="37">"Total "&amp;D86</f>
        <v>Total Peak Volumes (GJ) 0 - 0.1 GJ</v>
      </c>
      <c r="G101" s="213"/>
      <c r="H101" s="213"/>
      <c r="I101" s="106">
        <f>SUM(I88:I100)</f>
        <v>7514719.1600325471</v>
      </c>
      <c r="J101" s="107">
        <f t="shared" ref="J101:N101" si="38">SUM(J88:J100)</f>
        <v>7528742.6907815114</v>
      </c>
      <c r="K101" s="107">
        <f t="shared" si="38"/>
        <v>7526571.1254231576</v>
      </c>
      <c r="L101" s="107">
        <f t="shared" si="38"/>
        <v>7586365.4359523337</v>
      </c>
      <c r="M101" s="107">
        <f t="shared" si="38"/>
        <v>7722575.6895123562</v>
      </c>
      <c r="N101" s="107">
        <f t="shared" si="38"/>
        <v>7884933.9537952766</v>
      </c>
    </row>
    <row r="102" spans="4:14" s="36" customFormat="1" ht="5.85" customHeight="1" outlineLevel="1" x14ac:dyDescent="0.2"/>
    <row r="103" spans="4:14" outlineLevel="1" x14ac:dyDescent="0.2">
      <c r="E103" s="42" t="s">
        <v>127</v>
      </c>
    </row>
    <row r="104" spans="4:14" s="36" customFormat="1" outlineLevel="1" x14ac:dyDescent="0.2">
      <c r="F104" s="84" t="s">
        <v>125</v>
      </c>
      <c r="G104"/>
      <c r="I104" s="77">
        <f t="shared" ref="I104:N104" si="39">SUMIF($G88:$G99,$F104,I88:I99)</f>
        <v>7364677.7057535667</v>
      </c>
      <c r="J104" s="105">
        <f t="shared" si="39"/>
        <v>7378048.6555573456</v>
      </c>
      <c r="K104" s="105">
        <f t="shared" si="39"/>
        <v>7379172.4994656611</v>
      </c>
      <c r="L104" s="105">
        <f t="shared" si="39"/>
        <v>7441013.0150656495</v>
      </c>
      <c r="M104" s="105">
        <f t="shared" si="39"/>
        <v>7577727.1810658537</v>
      </c>
      <c r="N104" s="105">
        <f t="shared" si="39"/>
        <v>7740043.4746168079</v>
      </c>
    </row>
    <row r="105" spans="4:14" s="36" customFormat="1" outlineLevel="1" x14ac:dyDescent="0.2">
      <c r="F105" s="84" t="s">
        <v>126</v>
      </c>
      <c r="G105"/>
      <c r="I105" s="77">
        <f t="shared" ref="I105:N105" si="40">SUMIF($G88:$G99,$F105,I88:I99)</f>
        <v>150041.45427897968</v>
      </c>
      <c r="J105" s="105">
        <f t="shared" si="40"/>
        <v>150694.03522416687</v>
      </c>
      <c r="K105" s="105">
        <f t="shared" si="40"/>
        <v>147398.62595749676</v>
      </c>
      <c r="L105" s="105">
        <f t="shared" si="40"/>
        <v>145352.42088668357</v>
      </c>
      <c r="M105" s="105">
        <f t="shared" si="40"/>
        <v>144848.50844650221</v>
      </c>
      <c r="N105" s="105">
        <f t="shared" si="40"/>
        <v>144890.4791784673</v>
      </c>
    </row>
    <row r="106" spans="4:14" s="36" customFormat="1" outlineLevel="1" x14ac:dyDescent="0.2">
      <c r="F106" s="84" t="s">
        <v>128</v>
      </c>
      <c r="G106"/>
      <c r="I106" s="77">
        <f t="shared" ref="I106:N106" si="41">SUMIF($G88:$G99,$F106,I88:I99)</f>
        <v>0</v>
      </c>
      <c r="J106" s="105">
        <f t="shared" si="41"/>
        <v>0</v>
      </c>
      <c r="K106" s="105">
        <f t="shared" si="41"/>
        <v>0</v>
      </c>
      <c r="L106" s="105">
        <f t="shared" si="41"/>
        <v>0</v>
      </c>
      <c r="M106" s="105">
        <f t="shared" si="41"/>
        <v>0</v>
      </c>
      <c r="N106" s="105">
        <f t="shared" si="41"/>
        <v>0</v>
      </c>
    </row>
    <row r="107" spans="4:14" ht="5.85" customHeight="1" outlineLevel="1" x14ac:dyDescent="0.2"/>
    <row r="108" spans="4:14" outlineLevel="1" x14ac:dyDescent="0.2">
      <c r="E108" s="42" t="s">
        <v>208</v>
      </c>
    </row>
    <row r="109" spans="4:14" outlineLevel="1" x14ac:dyDescent="0.2">
      <c r="F109" s="84" t="s">
        <v>125</v>
      </c>
      <c r="I109" s="77">
        <f t="shared" ref="I109:N109" si="42">SUMPRODUCT(($H88:$H99)*(I88:I99)*($G88:$G99=$F109))</f>
        <v>42058889.017465509</v>
      </c>
      <c r="J109" s="77">
        <f t="shared" si="42"/>
        <v>42170671.265432164</v>
      </c>
      <c r="K109" s="77">
        <f t="shared" si="42"/>
        <v>42213860.495400392</v>
      </c>
      <c r="L109" s="77">
        <f t="shared" si="42"/>
        <v>42603908.694497079</v>
      </c>
      <c r="M109" s="77">
        <f t="shared" si="42"/>
        <v>43420171.15597415</v>
      </c>
      <c r="N109" s="77">
        <f t="shared" si="42"/>
        <v>44381841.612279303</v>
      </c>
    </row>
    <row r="110" spans="4:14" outlineLevel="1" x14ac:dyDescent="0.2">
      <c r="F110" s="84" t="s">
        <v>126</v>
      </c>
      <c r="I110" s="77">
        <f t="shared" ref="I110:N110" si="43">SUMPRODUCT(($H88:$H99)*(I88:I99)*($G88:$G99=$F110))</f>
        <v>212628.0367794309</v>
      </c>
      <c r="J110" s="77">
        <f t="shared" si="43"/>
        <v>213530.28711470254</v>
      </c>
      <c r="K110" s="77">
        <f t="shared" si="43"/>
        <v>208837.90203259868</v>
      </c>
      <c r="L110" s="77">
        <f t="shared" si="43"/>
        <v>205915.59211074494</v>
      </c>
      <c r="M110" s="77">
        <f t="shared" si="43"/>
        <v>205181.27185200967</v>
      </c>
      <c r="N110" s="77">
        <f t="shared" si="43"/>
        <v>205222.06286428755</v>
      </c>
    </row>
    <row r="111" spans="4:14" outlineLevel="1" x14ac:dyDescent="0.2">
      <c r="F111" s="84" t="s">
        <v>128</v>
      </c>
      <c r="I111" s="77">
        <f t="shared" ref="I111:N111" si="44">SUMPRODUCT(($H88:$H99)*(I88:I99)*($G88:$G99=$F111))</f>
        <v>0</v>
      </c>
      <c r="J111" s="77">
        <f t="shared" si="44"/>
        <v>0</v>
      </c>
      <c r="K111" s="77">
        <f t="shared" si="44"/>
        <v>0</v>
      </c>
      <c r="L111" s="77">
        <f t="shared" si="44"/>
        <v>0</v>
      </c>
      <c r="M111" s="77">
        <f t="shared" si="44"/>
        <v>0</v>
      </c>
      <c r="N111" s="77">
        <f t="shared" si="44"/>
        <v>0</v>
      </c>
    </row>
    <row r="112" spans="4:14" s="36" customFormat="1" outlineLevel="1" x14ac:dyDescent="0.2"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</row>
    <row r="113" spans="4:14" outlineLevel="1" x14ac:dyDescent="0.2"/>
    <row r="114" spans="4:14" outlineLevel="1" x14ac:dyDescent="0.2">
      <c r="D114" s="42" t="str">
        <f>Tariffs!E11</f>
        <v>Peak Volumes (GJ) 0.1 - 0.2 GJ</v>
      </c>
      <c r="H114" s="104" t="s">
        <v>200</v>
      </c>
      <c r="I114" s="102">
        <v>2023</v>
      </c>
    </row>
    <row r="115" spans="4:14" ht="5.85" customHeight="1" outlineLevel="1" x14ac:dyDescent="0.2"/>
    <row r="116" spans="4:14" outlineLevel="1" x14ac:dyDescent="0.2">
      <c r="E116" s="50" t="str">
        <f>D114</f>
        <v>Peak Volumes (GJ) 0.1 - 0.2 GJ</v>
      </c>
      <c r="F116" s="50" t="str">
        <f>Tariffs!E$29</f>
        <v>Domestic Tariff V Zone - Central</v>
      </c>
      <c r="G116" s="50" t="str">
        <f>Tariffs!F$29</f>
        <v>Domestic</v>
      </c>
      <c r="H116" s="45">
        <f>SUMPRODUCT((Tariffs!$G$26:$R$26=$E116)*(Tariffs!$E$29:$E$40=$F116)*(Tariffs!$G$29:$R$40))</f>
        <v>3.7966284999999997</v>
      </c>
      <c r="I116" s="77">
        <f>SUMPRODUCT((Tariffs!$G$46:$BZ$46=$E116)*(Tariffs!$G$48:$BZ$48=I$58)*(Tariffs!$E$52:$E$63=$F116)*(Tariffs!$G$52:$BZ$63))</f>
        <v>3830070.8094540611</v>
      </c>
      <c r="J116" s="77">
        <f>SUMPRODUCT((Tariffs!$G$46:$BZ$46=$E116)*(Tariffs!$G$48:$BZ$48=J$9)*(Tariffs!$E$52:$E$63=$F116)*(Tariffs!$G$52:$BZ$63))</f>
        <v>3842564.5031276112</v>
      </c>
      <c r="K116" s="77">
        <f>SUMPRODUCT((Tariffs!$G$46:$BZ$46=$E116)*(Tariffs!$G$48:$BZ$48=K$9)*(Tariffs!$E$52:$E$63=$F116)*(Tariffs!$G$52:$BZ$63))</f>
        <v>3842729.9874991011</v>
      </c>
      <c r="L116" s="77">
        <f>SUMPRODUCT((Tariffs!$G$46:$BZ$46=$E116)*(Tariffs!$G$48:$BZ$48=L$9)*(Tariffs!$E$52:$E$63=$F116)*(Tariffs!$G$52:$BZ$63))</f>
        <v>3874614.7658973122</v>
      </c>
      <c r="M116" s="77">
        <f>SUMPRODUCT((Tariffs!$G$46:$BZ$46=$E116)*(Tariffs!$G$48:$BZ$48=M$9)*(Tariffs!$E$52:$E$63=$F116)*(Tariffs!$G$52:$BZ$63))</f>
        <v>3945165.8062568763</v>
      </c>
      <c r="N116" s="77">
        <f>SUMPRODUCT((Tariffs!$G$46:$BZ$46=$E116)*(Tariffs!$G$48:$BZ$48=N$9)*(Tariffs!$E$52:$E$63=$F116)*(Tariffs!$G$52:$BZ$63))</f>
        <v>4028638.6681150692</v>
      </c>
    </row>
    <row r="117" spans="4:14" outlineLevel="1" x14ac:dyDescent="0.2">
      <c r="E117" s="50" t="str">
        <f t="shared" ref="E117:E127" si="45">E116</f>
        <v>Peak Volumes (GJ) 0.1 - 0.2 GJ</v>
      </c>
      <c r="F117" s="50" t="str">
        <f>Tariffs!E$30</f>
        <v>Commercial Tariff V Zone - Central</v>
      </c>
      <c r="G117" s="50" t="str">
        <f>Tariffs!F$30</f>
        <v>Commercial</v>
      </c>
      <c r="H117" s="45">
        <f>SUMPRODUCT((Tariffs!$G$26:$R$26=$E117)*(Tariffs!$E$29:$E$40=$F117)*(Tariffs!$G$29:$R$40))</f>
        <v>1.0810584999999999</v>
      </c>
      <c r="I117" s="77">
        <f>SUMPRODUCT((Tariffs!$G$46:$BZ$46=$E117)*(Tariffs!$G$48:$BZ$48=I$58)*(Tariffs!$E$52:$E$63=$F117)*(Tariffs!$G$52:$BZ$63))</f>
        <v>75037.996620765247</v>
      </c>
      <c r="J117" s="77">
        <f>SUMPRODUCT((Tariffs!$G$46:$BZ$46=$E117)*(Tariffs!$G$48:$BZ$48=J$9)*(Tariffs!$E$52:$E$63=$F117)*(Tariffs!$G$52:$BZ$63))</f>
        <v>75261.808380869843</v>
      </c>
      <c r="K117" s="77">
        <f>SUMPRODUCT((Tariffs!$G$46:$BZ$46=$E117)*(Tariffs!$G$48:$BZ$48=K$9)*(Tariffs!$E$52:$E$63=$F117)*(Tariffs!$G$52:$BZ$63))</f>
        <v>74114.099078273081</v>
      </c>
      <c r="L117" s="77">
        <f>SUMPRODUCT((Tariffs!$G$46:$BZ$46=$E117)*(Tariffs!$G$48:$BZ$48=L$9)*(Tariffs!$E$52:$E$63=$F117)*(Tariffs!$G$52:$BZ$63))</f>
        <v>73581.132221536143</v>
      </c>
      <c r="M117" s="77">
        <f>SUMPRODUCT((Tariffs!$G$46:$BZ$46=$E117)*(Tariffs!$G$48:$BZ$48=M$9)*(Tariffs!$E$52:$E$63=$F117)*(Tariffs!$G$52:$BZ$63))</f>
        <v>73819.113664775286</v>
      </c>
      <c r="N117" s="77">
        <f>SUMPRODUCT((Tariffs!$G$46:$BZ$46=$E117)*(Tariffs!$G$48:$BZ$48=N$9)*(Tariffs!$E$52:$E$63=$F117)*(Tariffs!$G$52:$BZ$63))</f>
        <v>74332.481823291659</v>
      </c>
    </row>
    <row r="118" spans="4:14" outlineLevel="1" x14ac:dyDescent="0.2">
      <c r="E118" s="50" t="str">
        <f t="shared" si="45"/>
        <v>Peak Volumes (GJ) 0.1 - 0.2 GJ</v>
      </c>
      <c r="F118" s="50" t="str">
        <f>Tariffs!E$31</f>
        <v>Domestic Tariff V Zone - West</v>
      </c>
      <c r="G118" s="50" t="str">
        <f>Tariffs!F$31</f>
        <v>Domestic</v>
      </c>
      <c r="H118" s="45">
        <f>SUMPRODUCT((Tariffs!$G$26:$R$26=$E118)*(Tariffs!$E$29:$E$40=$F118)*(Tariffs!$G$29:$R$40))</f>
        <v>2.3974875</v>
      </c>
      <c r="I118" s="77">
        <f>SUMPRODUCT((Tariffs!$G$46:$BZ$46=$E118)*(Tariffs!$G$48:$BZ$48=I$58)*(Tariffs!$E$52:$E$63=$F118)*(Tariffs!$G$52:$BZ$63))</f>
        <v>1082109.4887054986</v>
      </c>
      <c r="J118" s="77">
        <f>SUMPRODUCT((Tariffs!$G$46:$BZ$46=$E118)*(Tariffs!$G$48:$BZ$48=J$9)*(Tariffs!$E$52:$E$63=$F118)*(Tariffs!$G$52:$BZ$63))</f>
        <v>1077364.0409050833</v>
      </c>
      <c r="K118" s="77">
        <f>SUMPRODUCT((Tariffs!$G$46:$BZ$46=$E118)*(Tariffs!$G$48:$BZ$48=K$9)*(Tariffs!$E$52:$E$63=$F118)*(Tariffs!$G$52:$BZ$63))</f>
        <v>1068748.1173994956</v>
      </c>
      <c r="L118" s="77">
        <f>SUMPRODUCT((Tariffs!$G$46:$BZ$46=$E118)*(Tariffs!$G$48:$BZ$48=L$9)*(Tariffs!$E$52:$E$63=$F118)*(Tariffs!$G$52:$BZ$63))</f>
        <v>1069061.1939692395</v>
      </c>
      <c r="M118" s="77">
        <f>SUMPRODUCT((Tariffs!$G$46:$BZ$46=$E118)*(Tariffs!$G$48:$BZ$48=M$9)*(Tariffs!$E$52:$E$63=$F118)*(Tariffs!$G$52:$BZ$63))</f>
        <v>1080746.7256004196</v>
      </c>
      <c r="N118" s="77">
        <f>SUMPRODUCT((Tariffs!$G$46:$BZ$46=$E118)*(Tariffs!$G$48:$BZ$48=N$9)*(Tariffs!$E$52:$E$63=$F118)*(Tariffs!$G$52:$BZ$63))</f>
        <v>1096361.0865132322</v>
      </c>
    </row>
    <row r="119" spans="4:14" outlineLevel="1" x14ac:dyDescent="0.2">
      <c r="E119" s="50" t="str">
        <f t="shared" si="45"/>
        <v>Peak Volumes (GJ) 0.1 - 0.2 GJ</v>
      </c>
      <c r="F119" s="50" t="str">
        <f>Tariffs!E$32</f>
        <v>Commercial Tariff V Zone - West</v>
      </c>
      <c r="G119" s="50" t="str">
        <f>Tariffs!F$32</f>
        <v>Commercial</v>
      </c>
      <c r="H119" s="45">
        <f>SUMPRODUCT((Tariffs!$G$26:$R$26=$E119)*(Tariffs!$E$29:$E$40=$F119)*(Tariffs!$G$29:$R$40))</f>
        <v>1.4615969999999998</v>
      </c>
      <c r="I119" s="77">
        <f>SUMPRODUCT((Tariffs!$G$46:$BZ$46=$E119)*(Tariffs!$G$48:$BZ$48=I$58)*(Tariffs!$E$52:$E$63=$F119)*(Tariffs!$G$52:$BZ$63))</f>
        <v>37267.59926576892</v>
      </c>
      <c r="J119" s="77">
        <f>SUMPRODUCT((Tariffs!$G$46:$BZ$46=$E119)*(Tariffs!$G$48:$BZ$48=J$9)*(Tariffs!$E$52:$E$63=$F119)*(Tariffs!$G$52:$BZ$63))</f>
        <v>37261.329390518644</v>
      </c>
      <c r="K119" s="77">
        <f>SUMPRODUCT((Tariffs!$G$46:$BZ$46=$E119)*(Tariffs!$G$48:$BZ$48=K$9)*(Tariffs!$E$52:$E$63=$F119)*(Tariffs!$G$52:$BZ$63))</f>
        <v>36572.270659300229</v>
      </c>
      <c r="L119" s="77">
        <f>SUMPRODUCT((Tariffs!$G$46:$BZ$46=$E119)*(Tariffs!$G$48:$BZ$48=L$9)*(Tariffs!$E$52:$E$63=$F119)*(Tariffs!$G$52:$BZ$63))</f>
        <v>36188.294377801933</v>
      </c>
      <c r="M119" s="77">
        <f>SUMPRODUCT((Tariffs!$G$46:$BZ$46=$E119)*(Tariffs!$G$48:$BZ$48=M$9)*(Tariffs!$E$52:$E$63=$F119)*(Tariffs!$G$52:$BZ$63))</f>
        <v>36190.141130213466</v>
      </c>
      <c r="N119" s="77">
        <f>SUMPRODUCT((Tariffs!$G$46:$BZ$46=$E119)*(Tariffs!$G$48:$BZ$48=N$9)*(Tariffs!$E$52:$E$63=$F119)*(Tariffs!$G$52:$BZ$63))</f>
        <v>36330.14962851489</v>
      </c>
    </row>
    <row r="120" spans="4:14" outlineLevel="1" x14ac:dyDescent="0.2">
      <c r="E120" s="50" t="str">
        <f t="shared" si="45"/>
        <v>Peak Volumes (GJ) 0.1 - 0.2 GJ</v>
      </c>
      <c r="F120" s="50" t="str">
        <f>Tariffs!E$33</f>
        <v>Domestic Tariff V Zone - New Towns Central</v>
      </c>
      <c r="G120" s="50" t="str">
        <f>Tariffs!F$33</f>
        <v>Domestic</v>
      </c>
      <c r="H120" s="45">
        <f>SUMPRODUCT((Tariffs!$G$26:$R$26=$E120)*(Tariffs!$E$29:$E$40=$F120)*(Tariffs!$G$29:$R$40))</f>
        <v>7.4344794999999992</v>
      </c>
      <c r="I120" s="77">
        <f>SUMPRODUCT((Tariffs!$G$46:$BZ$46=$E120)*(Tariffs!$G$48:$BZ$48=I$58)*(Tariffs!$E$52:$E$63=$F120)*(Tariffs!$G$52:$BZ$63))</f>
        <v>11596.860089619968</v>
      </c>
      <c r="J120" s="77">
        <f>SUMPRODUCT((Tariffs!$G$46:$BZ$46=$E120)*(Tariffs!$G$48:$BZ$48=J$9)*(Tariffs!$E$52:$E$63=$F120)*(Tariffs!$G$52:$BZ$63))</f>
        <v>12223.949015885029</v>
      </c>
      <c r="K120" s="77">
        <f>SUMPRODUCT((Tariffs!$G$46:$BZ$46=$E120)*(Tariffs!$G$48:$BZ$48=K$9)*(Tariffs!$E$52:$E$63=$F120)*(Tariffs!$G$52:$BZ$63))</f>
        <v>12800.237447599506</v>
      </c>
      <c r="L120" s="77">
        <f>SUMPRODUCT((Tariffs!$G$46:$BZ$46=$E120)*(Tariffs!$G$48:$BZ$48=L$9)*(Tariffs!$E$52:$E$63=$F120)*(Tariffs!$G$52:$BZ$63))</f>
        <v>13469.13168044309</v>
      </c>
      <c r="M120" s="77">
        <f>SUMPRODUCT((Tariffs!$G$46:$BZ$46=$E120)*(Tariffs!$G$48:$BZ$48=M$9)*(Tariffs!$E$52:$E$63=$F120)*(Tariffs!$G$52:$BZ$63))</f>
        <v>14257.43999270874</v>
      </c>
      <c r="N120" s="77">
        <f>SUMPRODUCT((Tariffs!$G$46:$BZ$46=$E120)*(Tariffs!$G$48:$BZ$48=N$9)*(Tariffs!$E$52:$E$63=$F120)*(Tariffs!$G$52:$BZ$63))</f>
        <v>15088.499148695495</v>
      </c>
    </row>
    <row r="121" spans="4:14" outlineLevel="1" x14ac:dyDescent="0.2">
      <c r="E121" s="50" t="str">
        <f t="shared" si="45"/>
        <v>Peak Volumes (GJ) 0.1 - 0.2 GJ</v>
      </c>
      <c r="F121" s="50" t="str">
        <f>Tariffs!E$34</f>
        <v>Commercial Tariff V Zone - New Towns Central</v>
      </c>
      <c r="G121" s="50" t="str">
        <f>Tariffs!F$34</f>
        <v>Commercial</v>
      </c>
      <c r="H121" s="45">
        <f>SUMPRODUCT((Tariffs!$G$26:$R$26=$E121)*(Tariffs!$E$29:$E$40=$F121)*(Tariffs!$G$29:$R$40))</f>
        <v>4.0419159999999996</v>
      </c>
      <c r="I121" s="77">
        <f>SUMPRODUCT((Tariffs!$G$46:$BZ$46=$E121)*(Tariffs!$G$48:$BZ$48=I$58)*(Tariffs!$E$52:$E$63=$F121)*(Tariffs!$G$52:$BZ$63))</f>
        <v>156.87414031640395</v>
      </c>
      <c r="J121" s="77">
        <f>SUMPRODUCT((Tariffs!$G$46:$BZ$46=$E121)*(Tariffs!$G$48:$BZ$48=J$9)*(Tariffs!$E$52:$E$63=$F121)*(Tariffs!$G$52:$BZ$63))</f>
        <v>161.15745945111013</v>
      </c>
      <c r="K121" s="77">
        <f>SUMPRODUCT((Tariffs!$G$46:$BZ$46=$E121)*(Tariffs!$G$48:$BZ$48=K$9)*(Tariffs!$E$52:$E$63=$F121)*(Tariffs!$G$52:$BZ$63))</f>
        <v>162.52894249476117</v>
      </c>
      <c r="L121" s="77">
        <f>SUMPRODUCT((Tariffs!$G$46:$BZ$46=$E121)*(Tariffs!$G$48:$BZ$48=L$9)*(Tariffs!$E$52:$E$63=$F121)*(Tariffs!$G$52:$BZ$63))</f>
        <v>165.17837849392086</v>
      </c>
      <c r="M121" s="77">
        <f>SUMPRODUCT((Tariffs!$G$46:$BZ$46=$E121)*(Tariffs!$G$48:$BZ$48=M$9)*(Tariffs!$E$52:$E$63=$F121)*(Tariffs!$G$52:$BZ$63))</f>
        <v>169.44860374983841</v>
      </c>
      <c r="N121" s="77">
        <f>SUMPRODUCT((Tariffs!$G$46:$BZ$46=$E121)*(Tariffs!$G$48:$BZ$48=N$9)*(Tariffs!$E$52:$E$63=$F121)*(Tariffs!$G$52:$BZ$63))</f>
        <v>174.32039052594803</v>
      </c>
    </row>
    <row r="122" spans="4:14" outlineLevel="1" x14ac:dyDescent="0.2">
      <c r="E122" s="50" t="str">
        <f t="shared" si="45"/>
        <v>Peak Volumes (GJ) 0.1 - 0.2 GJ</v>
      </c>
      <c r="F122" s="50" t="str">
        <f>Tariffs!E$35</f>
        <v>Domestic Tariff V Zone - New Towns West</v>
      </c>
      <c r="G122" s="50" t="str">
        <f>Tariffs!F$35</f>
        <v>Domestic</v>
      </c>
      <c r="H122" s="45">
        <f>SUMPRODUCT((Tariffs!$G$26:$R$26=$E122)*(Tariffs!$E$29:$E$40=$F122)*(Tariffs!$G$29:$R$40))</f>
        <v>6.0694149999999993</v>
      </c>
      <c r="I122" s="77">
        <f>SUMPRODUCT((Tariffs!$G$46:$BZ$46=$E122)*(Tariffs!$G$48:$BZ$48=I$58)*(Tariffs!$E$52:$E$63=$F122)*(Tariffs!$G$52:$BZ$63))</f>
        <v>90083.882540989987</v>
      </c>
      <c r="J122" s="77">
        <f>SUMPRODUCT((Tariffs!$G$46:$BZ$46=$E122)*(Tariffs!$G$48:$BZ$48=J$9)*(Tariffs!$E$52:$E$63=$F122)*(Tariffs!$G$52:$BZ$63))</f>
        <v>91834.211053588893</v>
      </c>
      <c r="K122" s="77">
        <f>SUMPRODUCT((Tariffs!$G$46:$BZ$46=$E122)*(Tariffs!$G$48:$BZ$48=K$9)*(Tariffs!$E$52:$E$63=$F122)*(Tariffs!$G$52:$BZ$63))</f>
        <v>93329.110625918896</v>
      </c>
      <c r="L122" s="77">
        <f>SUMPRODUCT((Tariffs!$G$46:$BZ$46=$E122)*(Tariffs!$G$48:$BZ$48=L$9)*(Tariffs!$E$52:$E$63=$F122)*(Tariffs!$G$52:$BZ$63))</f>
        <v>95546.786661574122</v>
      </c>
      <c r="M122" s="77">
        <f>SUMPRODUCT((Tariffs!$G$46:$BZ$46=$E122)*(Tariffs!$G$48:$BZ$48=M$9)*(Tariffs!$E$52:$E$63=$F122)*(Tariffs!$G$52:$BZ$63))</f>
        <v>98701.553275450555</v>
      </c>
      <c r="N122" s="77">
        <f>SUMPRODUCT((Tariffs!$G$46:$BZ$46=$E122)*(Tariffs!$G$48:$BZ$48=N$9)*(Tariffs!$E$52:$E$63=$F122)*(Tariffs!$G$52:$BZ$63))</f>
        <v>102182.89079469917</v>
      </c>
    </row>
    <row r="123" spans="4:14" outlineLevel="1" x14ac:dyDescent="0.2">
      <c r="E123" s="50" t="str">
        <f t="shared" si="45"/>
        <v>Peak Volumes (GJ) 0.1 - 0.2 GJ</v>
      </c>
      <c r="F123" s="50" t="str">
        <f>Tariffs!E$36</f>
        <v>Commercial Tariff V Zone - New Towns West</v>
      </c>
      <c r="G123" s="50" t="str">
        <f>Tariffs!F$36</f>
        <v>Commercial</v>
      </c>
      <c r="H123" s="45">
        <f>SUMPRODUCT((Tariffs!$G$26:$R$26=$E123)*(Tariffs!$E$29:$E$40=$F123)*(Tariffs!$G$29:$R$40))</f>
        <v>4.9131349999999996</v>
      </c>
      <c r="I123" s="77">
        <f>SUMPRODUCT((Tariffs!$G$46:$BZ$46=$E123)*(Tariffs!$G$48:$BZ$48=I$58)*(Tariffs!$E$52:$E$63=$F123)*(Tariffs!$G$52:$BZ$63))</f>
        <v>2266.7171291312716</v>
      </c>
      <c r="J123" s="77">
        <f>SUMPRODUCT((Tariffs!$G$46:$BZ$46=$E123)*(Tariffs!$G$48:$BZ$48=J$9)*(Tariffs!$E$52:$E$63=$F123)*(Tariffs!$G$52:$BZ$63))</f>
        <v>2276.4556337553822</v>
      </c>
      <c r="K123" s="77">
        <f>SUMPRODUCT((Tariffs!$G$46:$BZ$46=$E123)*(Tariffs!$G$48:$BZ$48=K$9)*(Tariffs!$E$52:$E$63=$F123)*(Tariffs!$G$52:$BZ$63))</f>
        <v>2244.9379693772116</v>
      </c>
      <c r="L123" s="77">
        <f>SUMPRODUCT((Tariffs!$G$46:$BZ$46=$E123)*(Tariffs!$G$48:$BZ$48=L$9)*(Tariffs!$E$52:$E$63=$F123)*(Tariffs!$G$52:$BZ$63))</f>
        <v>2231.9205793865922</v>
      </c>
      <c r="M123" s="77">
        <f>SUMPRODUCT((Tariffs!$G$46:$BZ$46=$E123)*(Tariffs!$G$48:$BZ$48=M$9)*(Tariffs!$E$52:$E$63=$F123)*(Tariffs!$G$52:$BZ$63))</f>
        <v>2242.3570354251005</v>
      </c>
      <c r="N123" s="77">
        <f>SUMPRODUCT((Tariffs!$G$46:$BZ$46=$E123)*(Tariffs!$G$48:$BZ$48=N$9)*(Tariffs!$E$52:$E$63=$F123)*(Tariffs!$G$52:$BZ$63))</f>
        <v>2261.2358327089714</v>
      </c>
    </row>
    <row r="124" spans="4:14" outlineLevel="1" x14ac:dyDescent="0.2">
      <c r="E124" s="50" t="str">
        <f t="shared" si="45"/>
        <v>Peak Volumes (GJ) 0.1 - 0.2 GJ</v>
      </c>
      <c r="F124" s="50" t="str">
        <f>Tariffs!E$37</f>
        <v>Tariff D Zone - West &amp; Central</v>
      </c>
      <c r="G124" s="50" t="str">
        <f>Tariffs!F$37</f>
        <v>Industrial</v>
      </c>
      <c r="H124" s="45">
        <f>SUMPRODUCT((Tariffs!$G$26:$R$26=$E124)*(Tariffs!$E$29:$E$40=$F124)*(Tariffs!$G$29:$R$40))</f>
        <v>0</v>
      </c>
      <c r="I124" s="77">
        <f>SUMPRODUCT((Tariffs!$G$46:$BZ$46=$E124)*(Tariffs!$G$48:$BZ$48=I$58)*(Tariffs!$E$52:$E$63=$F124)*(Tariffs!$G$52:$BZ$63))</f>
        <v>0</v>
      </c>
      <c r="J124" s="77">
        <f>SUMPRODUCT((Tariffs!$G$46:$BZ$46=$E124)*(Tariffs!$G$48:$BZ$48=J$9)*(Tariffs!$E$52:$E$63=$F124)*(Tariffs!$G$52:$BZ$63))</f>
        <v>0</v>
      </c>
      <c r="K124" s="77">
        <f>SUMPRODUCT((Tariffs!$G$46:$BZ$46=$E124)*(Tariffs!$G$48:$BZ$48=K$9)*(Tariffs!$E$52:$E$63=$F124)*(Tariffs!$G$52:$BZ$63))</f>
        <v>0</v>
      </c>
      <c r="L124" s="77">
        <f>SUMPRODUCT((Tariffs!$G$46:$BZ$46=$E124)*(Tariffs!$G$48:$BZ$48=L$9)*(Tariffs!$E$52:$E$63=$F124)*(Tariffs!$G$52:$BZ$63))</f>
        <v>0</v>
      </c>
      <c r="M124" s="77">
        <f>SUMPRODUCT((Tariffs!$G$46:$BZ$46=$E124)*(Tariffs!$G$48:$BZ$48=M$9)*(Tariffs!$E$52:$E$63=$F124)*(Tariffs!$G$52:$BZ$63))</f>
        <v>0</v>
      </c>
      <c r="N124" s="77">
        <f>SUMPRODUCT((Tariffs!$G$46:$BZ$46=$E124)*(Tariffs!$G$48:$BZ$48=N$9)*(Tariffs!$E$52:$E$63=$F124)*(Tariffs!$G$52:$BZ$63))</f>
        <v>0</v>
      </c>
    </row>
    <row r="125" spans="4:14" outlineLevel="1" x14ac:dyDescent="0.2">
      <c r="E125" s="50" t="str">
        <f t="shared" si="45"/>
        <v>Peak Volumes (GJ) 0.1 - 0.2 GJ</v>
      </c>
      <c r="F125" s="50" t="str">
        <f>Tariffs!E$38</f>
        <v>Tariff D Zone - New Towns West &amp; Central</v>
      </c>
      <c r="G125" s="50" t="str">
        <f>Tariffs!F$38</f>
        <v>Industrial</v>
      </c>
      <c r="H125" s="45">
        <f>SUMPRODUCT((Tariffs!$G$26:$R$26=$E125)*(Tariffs!$E$29:$E$40=$F125)*(Tariffs!$G$29:$R$40))</f>
        <v>0</v>
      </c>
      <c r="I125" s="77">
        <f>SUMPRODUCT((Tariffs!$G$46:$BZ$46=$E125)*(Tariffs!$G$48:$BZ$48=I$58)*(Tariffs!$E$52:$E$63=$F125)*(Tariffs!$G$52:$BZ$63))</f>
        <v>0</v>
      </c>
      <c r="J125" s="77">
        <f>SUMPRODUCT((Tariffs!$G$46:$BZ$46=$E125)*(Tariffs!$G$48:$BZ$48=J$9)*(Tariffs!$E$52:$E$63=$F125)*(Tariffs!$G$52:$BZ$63))</f>
        <v>0</v>
      </c>
      <c r="K125" s="77">
        <f>SUMPRODUCT((Tariffs!$G$46:$BZ$46=$E125)*(Tariffs!$G$48:$BZ$48=K$9)*(Tariffs!$E$52:$E$63=$F125)*(Tariffs!$G$52:$BZ$63))</f>
        <v>0</v>
      </c>
      <c r="L125" s="77">
        <f>SUMPRODUCT((Tariffs!$G$46:$BZ$46=$E125)*(Tariffs!$G$48:$BZ$48=L$9)*(Tariffs!$E$52:$E$63=$F125)*(Tariffs!$G$52:$BZ$63))</f>
        <v>0</v>
      </c>
      <c r="M125" s="77">
        <f>SUMPRODUCT((Tariffs!$G$46:$BZ$46=$E125)*(Tariffs!$G$48:$BZ$48=M$9)*(Tariffs!$E$52:$E$63=$F125)*(Tariffs!$G$52:$BZ$63))</f>
        <v>0</v>
      </c>
      <c r="N125" s="77">
        <f>SUMPRODUCT((Tariffs!$G$46:$BZ$46=$E125)*(Tariffs!$G$48:$BZ$48=N$9)*(Tariffs!$E$52:$E$63=$F125)*(Tariffs!$G$52:$BZ$63))</f>
        <v>0</v>
      </c>
    </row>
    <row r="126" spans="4:14" outlineLevel="1" x14ac:dyDescent="0.2">
      <c r="E126" s="50" t="str">
        <f t="shared" si="45"/>
        <v>Peak Volumes (GJ) 0.1 - 0.2 GJ</v>
      </c>
      <c r="F126" s="50" t="str">
        <f>Tariffs!E$39</f>
        <v>Tariff M Zone - West &amp; Central</v>
      </c>
      <c r="G126" s="50" t="str">
        <f>Tariffs!F$39</f>
        <v>Industrial</v>
      </c>
      <c r="H126" s="45">
        <f>SUMPRODUCT((Tariffs!$G$26:$R$26=$E126)*(Tariffs!$E$29:$E$40=$F126)*(Tariffs!$G$29:$R$40))</f>
        <v>0</v>
      </c>
      <c r="I126" s="77">
        <f>SUMPRODUCT((Tariffs!$G$46:$BZ$46=$E126)*(Tariffs!$G$48:$BZ$48=I$58)*(Tariffs!$E$52:$E$63=$F126)*(Tariffs!$G$52:$BZ$63))</f>
        <v>0</v>
      </c>
      <c r="J126" s="77">
        <f>SUMPRODUCT((Tariffs!$G$46:$BZ$46=$E126)*(Tariffs!$G$48:$BZ$48=J$9)*(Tariffs!$E$52:$E$63=$F126)*(Tariffs!$G$52:$BZ$63))</f>
        <v>0</v>
      </c>
      <c r="K126" s="77">
        <f>SUMPRODUCT((Tariffs!$G$46:$BZ$46=$E126)*(Tariffs!$G$48:$BZ$48=K$9)*(Tariffs!$E$52:$E$63=$F126)*(Tariffs!$G$52:$BZ$63))</f>
        <v>0</v>
      </c>
      <c r="L126" s="77">
        <f>SUMPRODUCT((Tariffs!$G$46:$BZ$46=$E126)*(Tariffs!$G$48:$BZ$48=L$9)*(Tariffs!$E$52:$E$63=$F126)*(Tariffs!$G$52:$BZ$63))</f>
        <v>0</v>
      </c>
      <c r="M126" s="77">
        <f>SUMPRODUCT((Tariffs!$G$46:$BZ$46=$E126)*(Tariffs!$G$48:$BZ$48=M$9)*(Tariffs!$E$52:$E$63=$F126)*(Tariffs!$G$52:$BZ$63))</f>
        <v>0</v>
      </c>
      <c r="N126" s="77">
        <f>SUMPRODUCT((Tariffs!$G$46:$BZ$46=$E126)*(Tariffs!$G$48:$BZ$48=N$9)*(Tariffs!$E$52:$E$63=$F126)*(Tariffs!$G$52:$BZ$63))</f>
        <v>0</v>
      </c>
    </row>
    <row r="127" spans="4:14" outlineLevel="1" x14ac:dyDescent="0.2">
      <c r="E127" s="50" t="str">
        <f t="shared" si="45"/>
        <v>Peak Volumes (GJ) 0.1 - 0.2 GJ</v>
      </c>
      <c r="F127" s="50" t="str">
        <f>Tariffs!E$40</f>
        <v>Tariff M Zone - New Towns West &amp; Central</v>
      </c>
      <c r="G127" s="50" t="str">
        <f>Tariffs!F$40</f>
        <v>Industrial</v>
      </c>
      <c r="H127" s="45">
        <f>SUMPRODUCT((Tariffs!$G$26:$R$26=$E127)*(Tariffs!$E$29:$E$40=$F127)*(Tariffs!$G$29:$R$40))</f>
        <v>0</v>
      </c>
      <c r="I127" s="77">
        <f>SUMPRODUCT((Tariffs!$G$46:$BZ$46=$E127)*(Tariffs!$G$48:$BZ$48=I$58)*(Tariffs!$E$52:$E$63=$F127)*(Tariffs!$G$52:$BZ$63))</f>
        <v>0</v>
      </c>
      <c r="J127" s="77">
        <f>SUMPRODUCT((Tariffs!$G$46:$BZ$46=$E127)*(Tariffs!$G$48:$BZ$48=J$9)*(Tariffs!$E$52:$E$63=$F127)*(Tariffs!$G$52:$BZ$63))</f>
        <v>0</v>
      </c>
      <c r="K127" s="77">
        <f>SUMPRODUCT((Tariffs!$G$46:$BZ$46=$E127)*(Tariffs!$G$48:$BZ$48=K$9)*(Tariffs!$E$52:$E$63=$F127)*(Tariffs!$G$52:$BZ$63))</f>
        <v>0</v>
      </c>
      <c r="L127" s="77">
        <f>SUMPRODUCT((Tariffs!$G$46:$BZ$46=$E127)*(Tariffs!$G$48:$BZ$48=L$9)*(Tariffs!$E$52:$E$63=$F127)*(Tariffs!$G$52:$BZ$63))</f>
        <v>0</v>
      </c>
      <c r="M127" s="77">
        <f>SUMPRODUCT((Tariffs!$G$46:$BZ$46=$E127)*(Tariffs!$G$48:$BZ$48=M$9)*(Tariffs!$E$52:$E$63=$F127)*(Tariffs!$G$52:$BZ$63))</f>
        <v>0</v>
      </c>
      <c r="N127" s="77">
        <f>SUMPRODUCT((Tariffs!$G$46:$BZ$46=$E127)*(Tariffs!$G$48:$BZ$48=N$9)*(Tariffs!$E$52:$E$63=$F127)*(Tariffs!$G$52:$BZ$63))</f>
        <v>0</v>
      </c>
    </row>
    <row r="128" spans="4:14" ht="5.85" customHeight="1" outlineLevel="1" x14ac:dyDescent="0.2"/>
    <row r="129" spans="4:14" outlineLevel="1" x14ac:dyDescent="0.2">
      <c r="F129" s="213" t="str">
        <f t="shared" ref="F129" si="46">"Total "&amp;D114</f>
        <v>Total Peak Volumes (GJ) 0.1 - 0.2 GJ</v>
      </c>
      <c r="G129" s="213"/>
      <c r="H129" s="213"/>
      <c r="I129" s="106">
        <f>SUM(I116:I128)</f>
        <v>5128590.227946151</v>
      </c>
      <c r="J129" s="106">
        <f t="shared" ref="J129:N129" si="47">SUM(J116:J128)</f>
        <v>5138947.454966763</v>
      </c>
      <c r="K129" s="106">
        <f t="shared" si="47"/>
        <v>5130701.2896215608</v>
      </c>
      <c r="L129" s="106">
        <f t="shared" si="47"/>
        <v>5164858.4037657874</v>
      </c>
      <c r="M129" s="106">
        <f t="shared" si="47"/>
        <v>5251292.5855596196</v>
      </c>
      <c r="N129" s="106">
        <f t="shared" si="47"/>
        <v>5355369.3322467385</v>
      </c>
    </row>
    <row r="130" spans="4:14" ht="5.85" customHeight="1" outlineLevel="1" x14ac:dyDescent="0.2"/>
    <row r="131" spans="4:14" outlineLevel="1" x14ac:dyDescent="0.2">
      <c r="E131" s="42" t="s">
        <v>127</v>
      </c>
    </row>
    <row r="132" spans="4:14" outlineLevel="1" x14ac:dyDescent="0.2">
      <c r="F132" s="84" t="s">
        <v>125</v>
      </c>
      <c r="I132" s="77">
        <f t="shared" ref="I132:N132" si="48">SUMIF($G116:$G127,$F132,I116:I127)</f>
        <v>5013861.0407901695</v>
      </c>
      <c r="J132" s="77">
        <f t="shared" si="48"/>
        <v>5023986.7041021679</v>
      </c>
      <c r="K132" s="77">
        <f t="shared" si="48"/>
        <v>5017607.452972115</v>
      </c>
      <c r="L132" s="77">
        <f t="shared" si="48"/>
        <v>5052691.8782085683</v>
      </c>
      <c r="M132" s="77">
        <f t="shared" si="48"/>
        <v>5138871.5251254551</v>
      </c>
      <c r="N132" s="77">
        <f t="shared" si="48"/>
        <v>5242271.1445716964</v>
      </c>
    </row>
    <row r="133" spans="4:14" outlineLevel="1" x14ac:dyDescent="0.2">
      <c r="F133" s="84" t="s">
        <v>126</v>
      </c>
      <c r="I133" s="77">
        <f t="shared" ref="I133:N133" si="49">SUMIF($G116:$G127,$F133,I116:I127)</f>
        <v>114729.18715598184</v>
      </c>
      <c r="J133" s="77">
        <f t="shared" si="49"/>
        <v>114960.75086459497</v>
      </c>
      <c r="K133" s="77">
        <f t="shared" si="49"/>
        <v>113093.83664944528</v>
      </c>
      <c r="L133" s="77">
        <f t="shared" si="49"/>
        <v>112166.52555721859</v>
      </c>
      <c r="M133" s="77">
        <f t="shared" si="49"/>
        <v>112421.06043416369</v>
      </c>
      <c r="N133" s="77">
        <f t="shared" si="49"/>
        <v>113098.18767504147</v>
      </c>
    </row>
    <row r="134" spans="4:14" outlineLevel="1" x14ac:dyDescent="0.2">
      <c r="F134" s="84" t="s">
        <v>128</v>
      </c>
      <c r="I134" s="77">
        <f t="shared" ref="I134:N134" si="50">SUMIF($G116:$G127,$F134,I116:I127)</f>
        <v>0</v>
      </c>
      <c r="J134" s="77">
        <f t="shared" si="50"/>
        <v>0</v>
      </c>
      <c r="K134" s="77">
        <f t="shared" si="50"/>
        <v>0</v>
      </c>
      <c r="L134" s="77">
        <f t="shared" si="50"/>
        <v>0</v>
      </c>
      <c r="M134" s="77">
        <f t="shared" si="50"/>
        <v>0</v>
      </c>
      <c r="N134" s="77">
        <f t="shared" si="50"/>
        <v>0</v>
      </c>
    </row>
    <row r="135" spans="4:14" ht="5.85" customHeight="1" outlineLevel="1" x14ac:dyDescent="0.2"/>
    <row r="136" spans="4:14" outlineLevel="1" x14ac:dyDescent="0.2">
      <c r="E136" s="42" t="s">
        <v>208</v>
      </c>
    </row>
    <row r="137" spans="4:14" outlineLevel="1" x14ac:dyDescent="0.2">
      <c r="F137" s="84" t="s">
        <v>125</v>
      </c>
      <c r="I137" s="77">
        <f t="shared" ref="I137:N137" si="51">SUMPRODUCT(($H116:$H127)*(I116:I127)*($G116:$G127=$F137))</f>
        <v>17768673.051547352</v>
      </c>
      <c r="J137" s="77">
        <f t="shared" si="51"/>
        <v>17820015.363131516</v>
      </c>
      <c r="K137" s="77">
        <f t="shared" si="51"/>
        <v>17813344.647326473</v>
      </c>
      <c r="L137" s="77">
        <f t="shared" si="51"/>
        <v>17953582.779529501</v>
      </c>
      <c r="M137" s="77">
        <f t="shared" si="51"/>
        <v>18274463.035874858</v>
      </c>
      <c r="N137" s="77">
        <f t="shared" si="51"/>
        <v>18656121.891709059</v>
      </c>
    </row>
    <row r="138" spans="4:14" outlineLevel="1" x14ac:dyDescent="0.2">
      <c r="F138" s="84" t="s">
        <v>126</v>
      </c>
      <c r="I138" s="77">
        <f t="shared" ref="I138:N138" si="52">SUMPRODUCT(($H116:$H127)*(I116:I127)*($G116:$G127=$F138))</f>
        <v>147361.43471386508</v>
      </c>
      <c r="J138" s="77">
        <f t="shared" si="52"/>
        <v>147659.38369272996</v>
      </c>
      <c r="K138" s="77">
        <f t="shared" si="52"/>
        <v>145262.20950053923</v>
      </c>
      <c r="L138" s="77">
        <f t="shared" si="52"/>
        <v>144071.57517212085</v>
      </c>
      <c r="M138" s="77">
        <f t="shared" si="52"/>
        <v>144400.0818511855</v>
      </c>
      <c r="N138" s="77">
        <f t="shared" si="52"/>
        <v>145272.14429628308</v>
      </c>
    </row>
    <row r="139" spans="4:14" outlineLevel="1" x14ac:dyDescent="0.2">
      <c r="F139" s="84" t="s">
        <v>128</v>
      </c>
      <c r="I139" s="77">
        <f t="shared" ref="I139:N139" si="53">SUMPRODUCT(($H116:$H127)*(I116:I127)*($G116:$G127=$F139))</f>
        <v>0</v>
      </c>
      <c r="J139" s="77">
        <f t="shared" si="53"/>
        <v>0</v>
      </c>
      <c r="K139" s="77">
        <f t="shared" si="53"/>
        <v>0</v>
      </c>
      <c r="L139" s="77">
        <f t="shared" si="53"/>
        <v>0</v>
      </c>
      <c r="M139" s="77">
        <f t="shared" si="53"/>
        <v>0</v>
      </c>
      <c r="N139" s="77">
        <f t="shared" si="53"/>
        <v>0</v>
      </c>
    </row>
    <row r="140" spans="4:14" outlineLevel="1" x14ac:dyDescent="0.2"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4:14" outlineLevel="1" x14ac:dyDescent="0.2"/>
    <row r="142" spans="4:14" outlineLevel="1" x14ac:dyDescent="0.2">
      <c r="D142" s="42" t="str">
        <f>Tariffs!E12</f>
        <v>Peak Volumes (GJ) 0.2 - 1.4 GJ</v>
      </c>
      <c r="H142" s="104" t="s">
        <v>200</v>
      </c>
      <c r="I142" s="102">
        <v>2023</v>
      </c>
    </row>
    <row r="143" spans="4:14" ht="5.85" customHeight="1" outlineLevel="1" x14ac:dyDescent="0.2"/>
    <row r="144" spans="4:14" outlineLevel="1" x14ac:dyDescent="0.2">
      <c r="E144" s="50" t="str">
        <f>D142</f>
        <v>Peak Volumes (GJ) 0.2 - 1.4 GJ</v>
      </c>
      <c r="F144" s="50" t="str">
        <f>Tariffs!E$29</f>
        <v>Domestic Tariff V Zone - Central</v>
      </c>
      <c r="G144" s="50" t="str">
        <f>Tariffs!F$29</f>
        <v>Domestic</v>
      </c>
      <c r="H144" s="45">
        <f>SUMPRODUCT((Tariffs!$G$26:$R$26=$E144)*(Tariffs!$E$29:$E$40=$F144)*(Tariffs!$G$29:$R$40))</f>
        <v>0.66011350000000002</v>
      </c>
      <c r="I144" s="77">
        <f>SUMPRODUCT((Tariffs!$G$46:$BZ$46=$E144)*(Tariffs!$G$48:$BZ$48=I$58)*(Tariffs!$E$52:$E$63=$F144)*(Tariffs!$G$52:$BZ$63))</f>
        <v>5468778.2665728591</v>
      </c>
      <c r="J144" s="77">
        <f>SUMPRODUCT((Tariffs!$G$46:$BZ$46=$E144)*(Tariffs!$G$48:$BZ$48=J$9)*(Tariffs!$E$52:$E$63=$F144)*(Tariffs!$G$52:$BZ$63))</f>
        <v>5557448.2975586709</v>
      </c>
      <c r="K144" s="77">
        <f>SUMPRODUCT((Tariffs!$G$46:$BZ$46=$E144)*(Tariffs!$G$48:$BZ$48=K$9)*(Tariffs!$E$52:$E$63=$F144)*(Tariffs!$G$52:$BZ$63))</f>
        <v>5558846.5884165708</v>
      </c>
      <c r="L144" s="77">
        <f>SUMPRODUCT((Tariffs!$G$46:$BZ$46=$E144)*(Tariffs!$G$48:$BZ$48=L$9)*(Tariffs!$E$52:$E$63=$F144)*(Tariffs!$G$52:$BZ$63))</f>
        <v>5606642.066232034</v>
      </c>
      <c r="M144" s="77">
        <f>SUMPRODUCT((Tariffs!$G$46:$BZ$46=$E144)*(Tariffs!$G$48:$BZ$48=M$9)*(Tariffs!$E$52:$E$63=$F144)*(Tariffs!$G$52:$BZ$63))</f>
        <v>5711893.7317958465</v>
      </c>
      <c r="N144" s="77">
        <f>SUMPRODUCT((Tariffs!$G$46:$BZ$46=$E144)*(Tariffs!$G$48:$BZ$48=N$9)*(Tariffs!$E$52:$E$63=$F144)*(Tariffs!$G$52:$BZ$63))</f>
        <v>5836897.3415658986</v>
      </c>
    </row>
    <row r="145" spans="5:14" outlineLevel="1" x14ac:dyDescent="0.2">
      <c r="E145" s="50" t="str">
        <f t="shared" ref="E145:E155" si="54">E144</f>
        <v>Peak Volumes (GJ) 0.2 - 1.4 GJ</v>
      </c>
      <c r="F145" s="50" t="str">
        <f>Tariffs!E$30</f>
        <v>Commercial Tariff V Zone - Central</v>
      </c>
      <c r="G145" s="50" t="str">
        <f>Tariffs!F$30</f>
        <v>Commercial</v>
      </c>
      <c r="H145" s="45">
        <f>SUMPRODUCT((Tariffs!$G$26:$R$26=$E145)*(Tariffs!$E$29:$E$40=$F145)*(Tariffs!$G$29:$R$40))</f>
        <v>0.97281549999999994</v>
      </c>
      <c r="I145" s="77">
        <f>SUMPRODUCT((Tariffs!$G$46:$BZ$46=$E145)*(Tariffs!$G$48:$BZ$48=I$58)*(Tariffs!$E$52:$E$63=$F145)*(Tariffs!$G$52:$BZ$63))</f>
        <v>483447.26370646793</v>
      </c>
      <c r="J145" s="77">
        <f>SUMPRODUCT((Tariffs!$G$46:$BZ$46=$E145)*(Tariffs!$G$48:$BZ$48=J$9)*(Tariffs!$E$52:$E$63=$F145)*(Tariffs!$G$52:$BZ$63))</f>
        <v>495333.6596568111</v>
      </c>
      <c r="K145" s="77">
        <f>SUMPRODUCT((Tariffs!$G$46:$BZ$46=$E145)*(Tariffs!$G$48:$BZ$48=K$9)*(Tariffs!$E$52:$E$63=$F145)*(Tariffs!$G$52:$BZ$63))</f>
        <v>487056.29728877678</v>
      </c>
      <c r="L145" s="77">
        <f>SUMPRODUCT((Tariffs!$G$46:$BZ$46=$E145)*(Tariffs!$G$48:$BZ$48=L$9)*(Tariffs!$E$52:$E$63=$F145)*(Tariffs!$G$52:$BZ$63))</f>
        <v>482817.36758689984</v>
      </c>
      <c r="M145" s="77">
        <f>SUMPRODUCT((Tariffs!$G$46:$BZ$46=$E145)*(Tariffs!$G$48:$BZ$48=M$9)*(Tariffs!$E$52:$E$63=$F145)*(Tariffs!$G$52:$BZ$63))</f>
        <v>483603.16351667151</v>
      </c>
      <c r="N145" s="77">
        <f>SUMPRODUCT((Tariffs!$G$46:$BZ$46=$E145)*(Tariffs!$G$48:$BZ$48=N$9)*(Tariffs!$E$52:$E$63=$F145)*(Tariffs!$G$52:$BZ$63))</f>
        <v>486191.53433391982</v>
      </c>
    </row>
    <row r="146" spans="5:14" outlineLevel="1" x14ac:dyDescent="0.2">
      <c r="E146" s="50" t="str">
        <f t="shared" si="54"/>
        <v>Peak Volumes (GJ) 0.2 - 1.4 GJ</v>
      </c>
      <c r="F146" s="50" t="str">
        <f>Tariffs!E$31</f>
        <v>Domestic Tariff V Zone - West</v>
      </c>
      <c r="G146" s="50" t="str">
        <f>Tariffs!F$31</f>
        <v>Domestic</v>
      </c>
      <c r="H146" s="45">
        <f>SUMPRODUCT((Tariffs!$G$26:$R$26=$E146)*(Tariffs!$E$29:$E$40=$F146)*(Tariffs!$G$29:$R$40))</f>
        <v>0.77447549999999987</v>
      </c>
      <c r="I146" s="77">
        <f>SUMPRODUCT((Tariffs!$G$46:$BZ$46=$E146)*(Tariffs!$G$48:$BZ$48=I$58)*(Tariffs!$E$52:$E$63=$F146)*(Tariffs!$G$52:$BZ$63))</f>
        <v>1607149.7627064367</v>
      </c>
      <c r="J146" s="77">
        <f>SUMPRODUCT((Tariffs!$G$46:$BZ$46=$E146)*(Tariffs!$G$48:$BZ$48=J$9)*(Tariffs!$E$52:$E$63=$F146)*(Tariffs!$G$52:$BZ$63))</f>
        <v>1622875.8156300092</v>
      </c>
      <c r="K146" s="77">
        <f>SUMPRODUCT((Tariffs!$G$46:$BZ$46=$E146)*(Tariffs!$G$48:$BZ$48=K$9)*(Tariffs!$E$52:$E$63=$F146)*(Tariffs!$G$52:$BZ$63))</f>
        <v>1612354.2510560937</v>
      </c>
      <c r="L146" s="77">
        <f>SUMPRODUCT((Tariffs!$G$46:$BZ$46=$E146)*(Tariffs!$G$48:$BZ$48=L$9)*(Tariffs!$E$52:$E$63=$F146)*(Tariffs!$G$52:$BZ$63))</f>
        <v>1615341.3725922394</v>
      </c>
      <c r="M146" s="77">
        <f>SUMPRODUCT((Tariffs!$G$46:$BZ$46=$E146)*(Tariffs!$G$48:$BZ$48=M$9)*(Tariffs!$E$52:$E$63=$F146)*(Tariffs!$G$52:$BZ$63))</f>
        <v>1635692.5477644675</v>
      </c>
      <c r="N146" s="77">
        <f>SUMPRODUCT((Tariffs!$G$46:$BZ$46=$E146)*(Tariffs!$G$48:$BZ$48=N$9)*(Tariffs!$E$52:$E$63=$F146)*(Tariffs!$G$52:$BZ$63))</f>
        <v>1662118.8221441784</v>
      </c>
    </row>
    <row r="147" spans="5:14" outlineLevel="1" x14ac:dyDescent="0.2">
      <c r="E147" s="50" t="str">
        <f t="shared" si="54"/>
        <v>Peak Volumes (GJ) 0.2 - 1.4 GJ</v>
      </c>
      <c r="F147" s="50" t="str">
        <f>Tariffs!E$32</f>
        <v>Commercial Tariff V Zone - West</v>
      </c>
      <c r="G147" s="50" t="str">
        <f>Tariffs!F$32</f>
        <v>Commercial</v>
      </c>
      <c r="H147" s="45">
        <f>SUMPRODUCT((Tariffs!$G$26:$R$26=$E147)*(Tariffs!$E$29:$E$40=$F147)*(Tariffs!$G$29:$R$40))</f>
        <v>0.9029744999999999</v>
      </c>
      <c r="I147" s="77">
        <f>SUMPRODUCT((Tariffs!$G$46:$BZ$46=$E147)*(Tariffs!$G$48:$BZ$48=I$58)*(Tariffs!$E$52:$E$63=$F147)*(Tariffs!$G$52:$BZ$63))</f>
        <v>213578.14195189808</v>
      </c>
      <c r="J147" s="77">
        <f>SUMPRODUCT((Tariffs!$G$46:$BZ$46=$E147)*(Tariffs!$G$48:$BZ$48=J$9)*(Tariffs!$E$52:$E$63=$F147)*(Tariffs!$G$52:$BZ$63))</f>
        <v>218076.03393845813</v>
      </c>
      <c r="K147" s="77">
        <f>SUMPRODUCT((Tariffs!$G$46:$BZ$46=$E147)*(Tariffs!$G$48:$BZ$48=K$9)*(Tariffs!$E$52:$E$63=$F147)*(Tariffs!$G$52:$BZ$63))</f>
        <v>213653.72822459677</v>
      </c>
      <c r="L147" s="77">
        <f>SUMPRODUCT((Tariffs!$G$46:$BZ$46=$E147)*(Tariffs!$G$48:$BZ$48=L$9)*(Tariffs!$E$52:$E$63=$F147)*(Tariffs!$G$52:$BZ$63))</f>
        <v>211017.17100130697</v>
      </c>
      <c r="M147" s="77">
        <f>SUMPRODUCT((Tariffs!$G$46:$BZ$46=$E147)*(Tariffs!$G$48:$BZ$48=M$9)*(Tariffs!$E$52:$E$63=$F147)*(Tariffs!$G$52:$BZ$63))</f>
        <v>210622.52132724246</v>
      </c>
      <c r="N147" s="77">
        <f>SUMPRODUCT((Tariffs!$G$46:$BZ$46=$E147)*(Tariffs!$G$48:$BZ$48=N$9)*(Tariffs!$E$52:$E$63=$F147)*(Tariffs!$G$52:$BZ$63))</f>
        <v>211036.12339278086</v>
      </c>
    </row>
    <row r="148" spans="5:14" outlineLevel="1" x14ac:dyDescent="0.2">
      <c r="E148" s="50" t="str">
        <f t="shared" si="54"/>
        <v>Peak Volumes (GJ) 0.2 - 1.4 GJ</v>
      </c>
      <c r="F148" s="50" t="str">
        <f>Tariffs!E$33</f>
        <v>Domestic Tariff V Zone - New Towns Central</v>
      </c>
      <c r="G148" s="50" t="str">
        <f>Tariffs!F$33</f>
        <v>Domestic</v>
      </c>
      <c r="H148" s="45">
        <f>SUMPRODUCT((Tariffs!$G$26:$R$26=$E148)*(Tariffs!$E$29:$E$40=$F148)*(Tariffs!$G$29:$R$40))</f>
        <v>2.6480499999999996</v>
      </c>
      <c r="I148" s="77">
        <f>SUMPRODUCT((Tariffs!$G$46:$BZ$46=$E148)*(Tariffs!$G$48:$BZ$48=I$58)*(Tariffs!$E$52:$E$63=$F148)*(Tariffs!$G$52:$BZ$63))</f>
        <v>15988.662343831762</v>
      </c>
      <c r="J148" s="77">
        <f>SUMPRODUCT((Tariffs!$G$46:$BZ$46=$E148)*(Tariffs!$G$48:$BZ$48=J$9)*(Tariffs!$E$52:$E$63=$F148)*(Tariffs!$G$52:$BZ$63))</f>
        <v>16943.766275817688</v>
      </c>
      <c r="K148" s="77">
        <f>SUMPRODUCT((Tariffs!$G$46:$BZ$46=$E148)*(Tariffs!$G$48:$BZ$48=K$9)*(Tariffs!$E$52:$E$63=$F148)*(Tariffs!$G$52:$BZ$63))</f>
        <v>17635.714484439606</v>
      </c>
      <c r="L148" s="77">
        <f>SUMPRODUCT((Tariffs!$G$46:$BZ$46=$E148)*(Tariffs!$G$48:$BZ$48=L$9)*(Tariffs!$E$52:$E$63=$F148)*(Tariffs!$G$52:$BZ$63))</f>
        <v>18464.652094523044</v>
      </c>
      <c r="M148" s="77">
        <f>SUMPRODUCT((Tariffs!$G$46:$BZ$46=$E148)*(Tariffs!$G$48:$BZ$48=M$9)*(Tariffs!$E$52:$E$63=$F148)*(Tariffs!$G$52:$BZ$63))</f>
        <v>19469.662234103242</v>
      </c>
      <c r="N148" s="77">
        <f>SUMPRODUCT((Tariffs!$G$46:$BZ$46=$E148)*(Tariffs!$G$48:$BZ$48=N$9)*(Tariffs!$E$52:$E$63=$F148)*(Tariffs!$G$52:$BZ$63))</f>
        <v>20542.054690191184</v>
      </c>
    </row>
    <row r="149" spans="5:14" outlineLevel="1" x14ac:dyDescent="0.2">
      <c r="E149" s="50" t="str">
        <f t="shared" si="54"/>
        <v>Peak Volumes (GJ) 0.2 - 1.4 GJ</v>
      </c>
      <c r="F149" s="50" t="str">
        <f>Tariffs!E$34</f>
        <v>Commercial Tariff V Zone - New Towns Central</v>
      </c>
      <c r="G149" s="50" t="str">
        <f>Tariffs!F$34</f>
        <v>Commercial</v>
      </c>
      <c r="H149" s="45">
        <f>SUMPRODUCT((Tariffs!$G$26:$R$26=$E149)*(Tariffs!$E$29:$E$40=$F149)*(Tariffs!$G$29:$R$40))</f>
        <v>3.8208934999999999</v>
      </c>
      <c r="I149" s="77">
        <f>SUMPRODUCT((Tariffs!$G$46:$BZ$46=$E149)*(Tariffs!$G$48:$BZ$48=I$58)*(Tariffs!$E$52:$E$63=$F149)*(Tariffs!$G$52:$BZ$63))</f>
        <v>784.86467204618589</v>
      </c>
      <c r="J149" s="77">
        <f>SUMPRODUCT((Tariffs!$G$46:$BZ$46=$E149)*(Tariffs!$G$48:$BZ$48=J$9)*(Tariffs!$E$52:$E$63=$F149)*(Tariffs!$G$52:$BZ$63))</f>
        <v>825.41987443976041</v>
      </c>
      <c r="K149" s="77">
        <f>SUMPRODUCT((Tariffs!$G$46:$BZ$46=$E149)*(Tariffs!$G$48:$BZ$48=K$9)*(Tariffs!$E$52:$E$63=$F149)*(Tariffs!$G$52:$BZ$63))</f>
        <v>833.04070679169217</v>
      </c>
      <c r="L149" s="77">
        <f>SUMPRODUCT((Tariffs!$G$46:$BZ$46=$E149)*(Tariffs!$G$48:$BZ$48=L$9)*(Tariffs!$E$52:$E$63=$F149)*(Tariffs!$G$52:$BZ$63))</f>
        <v>847.09129166614093</v>
      </c>
      <c r="M149" s="77">
        <f>SUMPRODUCT((Tariffs!$G$46:$BZ$46=$E149)*(Tariffs!$G$48:$BZ$48=M$9)*(Tariffs!$E$52:$E$63=$F149)*(Tariffs!$G$52:$BZ$63))</f>
        <v>869.26069086707867</v>
      </c>
      <c r="N149" s="77">
        <f>SUMPRODUCT((Tariffs!$G$46:$BZ$46=$E149)*(Tariffs!$G$48:$BZ$48=N$9)*(Tariffs!$E$52:$E$63=$F149)*(Tariffs!$G$52:$BZ$63))</f>
        <v>894.41630923143521</v>
      </c>
    </row>
    <row r="150" spans="5:14" outlineLevel="1" x14ac:dyDescent="0.2">
      <c r="E150" s="50" t="str">
        <f t="shared" si="54"/>
        <v>Peak Volumes (GJ) 0.2 - 1.4 GJ</v>
      </c>
      <c r="F150" s="50" t="str">
        <f>Tariffs!E$35</f>
        <v>Domestic Tariff V Zone - New Towns West</v>
      </c>
      <c r="G150" s="50" t="str">
        <f>Tariffs!F$35</f>
        <v>Domestic</v>
      </c>
      <c r="H150" s="45">
        <f>SUMPRODUCT((Tariffs!$G$26:$R$26=$E150)*(Tariffs!$E$29:$E$40=$F150)*(Tariffs!$G$29:$R$40))</f>
        <v>3.1148875</v>
      </c>
      <c r="I150" s="77">
        <f>SUMPRODUCT((Tariffs!$G$46:$BZ$46=$E150)*(Tariffs!$G$48:$BZ$48=I$58)*(Tariffs!$E$52:$E$63=$F150)*(Tariffs!$G$52:$BZ$63))</f>
        <v>165677.59669770487</v>
      </c>
      <c r="J150" s="77">
        <f>SUMPRODUCT((Tariffs!$G$46:$BZ$46=$E150)*(Tariffs!$G$48:$BZ$48=J$9)*(Tariffs!$E$52:$E$63=$F150)*(Tariffs!$G$52:$BZ$63))</f>
        <v>170633.28335960652</v>
      </c>
      <c r="K150" s="77">
        <f>SUMPRODUCT((Tariffs!$G$46:$BZ$46=$E150)*(Tariffs!$G$48:$BZ$48=K$9)*(Tariffs!$E$52:$E$63=$F150)*(Tariffs!$G$52:$BZ$63))</f>
        <v>173024.38835871781</v>
      </c>
      <c r="L150" s="77">
        <f>SUMPRODUCT((Tariffs!$G$46:$BZ$46=$E150)*(Tariffs!$G$48:$BZ$48=L$9)*(Tariffs!$E$52:$E$63=$F150)*(Tariffs!$G$52:$BZ$63))</f>
        <v>176803.25605038839</v>
      </c>
      <c r="M150" s="77">
        <f>SUMPRODUCT((Tariffs!$G$46:$BZ$46=$E150)*(Tariffs!$G$48:$BZ$48=M$9)*(Tariffs!$E$52:$E$63=$F150)*(Tariffs!$G$52:$BZ$63))</f>
        <v>182384.18706914596</v>
      </c>
      <c r="N150" s="77">
        <f>SUMPRODUCT((Tariffs!$G$46:$BZ$46=$E150)*(Tariffs!$G$48:$BZ$48=N$9)*(Tariffs!$E$52:$E$63=$F150)*(Tariffs!$G$52:$BZ$63))</f>
        <v>188617.39337396174</v>
      </c>
    </row>
    <row r="151" spans="5:14" outlineLevel="1" x14ac:dyDescent="0.2">
      <c r="E151" s="50" t="str">
        <f t="shared" si="54"/>
        <v>Peak Volumes (GJ) 0.2 - 1.4 GJ</v>
      </c>
      <c r="F151" s="50" t="str">
        <f>Tariffs!E$36</f>
        <v>Commercial Tariff V Zone - New Towns West</v>
      </c>
      <c r="G151" s="50" t="str">
        <f>Tariffs!F$36</f>
        <v>Commercial</v>
      </c>
      <c r="H151" s="45">
        <f>SUMPRODUCT((Tariffs!$G$26:$R$26=$E151)*(Tariffs!$E$29:$E$40=$F151)*(Tariffs!$G$29:$R$40))</f>
        <v>4.2198944999999997</v>
      </c>
      <c r="I151" s="77">
        <f>SUMPRODUCT((Tariffs!$G$46:$BZ$46=$E151)*(Tariffs!$G$48:$BZ$48=I$58)*(Tariffs!$E$52:$E$63=$F151)*(Tariffs!$G$52:$BZ$63))</f>
        <v>13288.915218382723</v>
      </c>
      <c r="J151" s="77">
        <f>SUMPRODUCT((Tariffs!$G$46:$BZ$46=$E151)*(Tariffs!$G$48:$BZ$48=J$9)*(Tariffs!$E$52:$E$63=$F151)*(Tariffs!$G$52:$BZ$63))</f>
        <v>13635.172585684742</v>
      </c>
      <c r="K151" s="77">
        <f>SUMPRODUCT((Tariffs!$G$46:$BZ$46=$E151)*(Tariffs!$G$48:$BZ$48=K$9)*(Tariffs!$E$52:$E$63=$F151)*(Tariffs!$G$52:$BZ$63))</f>
        <v>13428.363640182022</v>
      </c>
      <c r="L151" s="77">
        <f>SUMPRODUCT((Tariffs!$G$46:$BZ$46=$E151)*(Tariffs!$G$48:$BZ$48=L$9)*(Tariffs!$E$52:$E$63=$F151)*(Tariffs!$G$52:$BZ$63))</f>
        <v>13332.019231701328</v>
      </c>
      <c r="M151" s="77">
        <f>SUMPRODUCT((Tariffs!$G$46:$BZ$46=$E151)*(Tariffs!$G$48:$BZ$48=M$9)*(Tariffs!$E$52:$E$63=$F151)*(Tariffs!$G$52:$BZ$63))</f>
        <v>13374.793046808853</v>
      </c>
      <c r="N151" s="77">
        <f>SUMPRODUCT((Tariffs!$G$46:$BZ$46=$E151)*(Tariffs!$G$48:$BZ$48=N$9)*(Tariffs!$E$52:$E$63=$F151)*(Tariffs!$G$52:$BZ$63))</f>
        <v>13467.840511997121</v>
      </c>
    </row>
    <row r="152" spans="5:14" outlineLevel="1" x14ac:dyDescent="0.2">
      <c r="E152" s="50" t="str">
        <f t="shared" si="54"/>
        <v>Peak Volumes (GJ) 0.2 - 1.4 GJ</v>
      </c>
      <c r="F152" s="50" t="str">
        <f>Tariffs!E$37</f>
        <v>Tariff D Zone - West &amp; Central</v>
      </c>
      <c r="G152" s="50" t="str">
        <f>Tariffs!F$37</f>
        <v>Industrial</v>
      </c>
      <c r="H152" s="45">
        <f>SUMPRODUCT((Tariffs!$G$26:$R$26=$E152)*(Tariffs!$E$29:$E$40=$F152)*(Tariffs!$G$29:$R$40))</f>
        <v>0</v>
      </c>
      <c r="I152" s="77">
        <f>SUMPRODUCT((Tariffs!$G$46:$BZ$46=$E152)*(Tariffs!$G$48:$BZ$48=I$58)*(Tariffs!$E$52:$E$63=$F152)*(Tariffs!$G$52:$BZ$63))</f>
        <v>0</v>
      </c>
      <c r="J152" s="77">
        <f>SUMPRODUCT((Tariffs!$G$46:$BZ$46=$E152)*(Tariffs!$G$48:$BZ$48=J$9)*(Tariffs!$E$52:$E$63=$F152)*(Tariffs!$G$52:$BZ$63))</f>
        <v>0</v>
      </c>
      <c r="K152" s="77">
        <f>SUMPRODUCT((Tariffs!$G$46:$BZ$46=$E152)*(Tariffs!$G$48:$BZ$48=K$9)*(Tariffs!$E$52:$E$63=$F152)*(Tariffs!$G$52:$BZ$63))</f>
        <v>0</v>
      </c>
      <c r="L152" s="77">
        <f>SUMPRODUCT((Tariffs!$G$46:$BZ$46=$E152)*(Tariffs!$G$48:$BZ$48=L$9)*(Tariffs!$E$52:$E$63=$F152)*(Tariffs!$G$52:$BZ$63))</f>
        <v>0</v>
      </c>
      <c r="M152" s="77">
        <f>SUMPRODUCT((Tariffs!$G$46:$BZ$46=$E152)*(Tariffs!$G$48:$BZ$48=M$9)*(Tariffs!$E$52:$E$63=$F152)*(Tariffs!$G$52:$BZ$63))</f>
        <v>0</v>
      </c>
      <c r="N152" s="77">
        <f>SUMPRODUCT((Tariffs!$G$46:$BZ$46=$E152)*(Tariffs!$G$48:$BZ$48=N$9)*(Tariffs!$E$52:$E$63=$F152)*(Tariffs!$G$52:$BZ$63))</f>
        <v>0</v>
      </c>
    </row>
    <row r="153" spans="5:14" outlineLevel="1" x14ac:dyDescent="0.2">
      <c r="E153" s="50" t="str">
        <f t="shared" si="54"/>
        <v>Peak Volumes (GJ) 0.2 - 1.4 GJ</v>
      </c>
      <c r="F153" s="50" t="str">
        <f>Tariffs!E$38</f>
        <v>Tariff D Zone - New Towns West &amp; Central</v>
      </c>
      <c r="G153" s="50" t="str">
        <f>Tariffs!F$38</f>
        <v>Industrial</v>
      </c>
      <c r="H153" s="45">
        <f>SUMPRODUCT((Tariffs!$G$26:$R$26=$E153)*(Tariffs!$E$29:$E$40=$F153)*(Tariffs!$G$29:$R$40))</f>
        <v>0</v>
      </c>
      <c r="I153" s="77">
        <f>SUMPRODUCT((Tariffs!$G$46:$BZ$46=$E153)*(Tariffs!$G$48:$BZ$48=I$58)*(Tariffs!$E$52:$E$63=$F153)*(Tariffs!$G$52:$BZ$63))</f>
        <v>0</v>
      </c>
      <c r="J153" s="77">
        <f>SUMPRODUCT((Tariffs!$G$46:$BZ$46=$E153)*(Tariffs!$G$48:$BZ$48=J$9)*(Tariffs!$E$52:$E$63=$F153)*(Tariffs!$G$52:$BZ$63))</f>
        <v>0</v>
      </c>
      <c r="K153" s="77">
        <f>SUMPRODUCT((Tariffs!$G$46:$BZ$46=$E153)*(Tariffs!$G$48:$BZ$48=K$9)*(Tariffs!$E$52:$E$63=$F153)*(Tariffs!$G$52:$BZ$63))</f>
        <v>0</v>
      </c>
      <c r="L153" s="77">
        <f>SUMPRODUCT((Tariffs!$G$46:$BZ$46=$E153)*(Tariffs!$G$48:$BZ$48=L$9)*(Tariffs!$E$52:$E$63=$F153)*(Tariffs!$G$52:$BZ$63))</f>
        <v>0</v>
      </c>
      <c r="M153" s="77">
        <f>SUMPRODUCT((Tariffs!$G$46:$BZ$46=$E153)*(Tariffs!$G$48:$BZ$48=M$9)*(Tariffs!$E$52:$E$63=$F153)*(Tariffs!$G$52:$BZ$63))</f>
        <v>0</v>
      </c>
      <c r="N153" s="77">
        <f>SUMPRODUCT((Tariffs!$G$46:$BZ$46=$E153)*(Tariffs!$G$48:$BZ$48=N$9)*(Tariffs!$E$52:$E$63=$F153)*(Tariffs!$G$52:$BZ$63))</f>
        <v>0</v>
      </c>
    </row>
    <row r="154" spans="5:14" outlineLevel="1" x14ac:dyDescent="0.2">
      <c r="E154" s="50" t="str">
        <f t="shared" si="54"/>
        <v>Peak Volumes (GJ) 0.2 - 1.4 GJ</v>
      </c>
      <c r="F154" s="50" t="str">
        <f>Tariffs!E$39</f>
        <v>Tariff M Zone - West &amp; Central</v>
      </c>
      <c r="G154" s="50" t="str">
        <f>Tariffs!F$39</f>
        <v>Industrial</v>
      </c>
      <c r="H154" s="45">
        <f>SUMPRODUCT((Tariffs!$G$26:$R$26=$E154)*(Tariffs!$E$29:$E$40=$F154)*(Tariffs!$G$29:$R$40))</f>
        <v>0</v>
      </c>
      <c r="I154" s="77">
        <f>SUMPRODUCT((Tariffs!$G$46:$BZ$46=$E154)*(Tariffs!$G$48:$BZ$48=I$58)*(Tariffs!$E$52:$E$63=$F154)*(Tariffs!$G$52:$BZ$63))</f>
        <v>0</v>
      </c>
      <c r="J154" s="77">
        <f>SUMPRODUCT((Tariffs!$G$46:$BZ$46=$E154)*(Tariffs!$G$48:$BZ$48=J$9)*(Tariffs!$E$52:$E$63=$F154)*(Tariffs!$G$52:$BZ$63))</f>
        <v>0</v>
      </c>
      <c r="K154" s="77">
        <f>SUMPRODUCT((Tariffs!$G$46:$BZ$46=$E154)*(Tariffs!$G$48:$BZ$48=K$9)*(Tariffs!$E$52:$E$63=$F154)*(Tariffs!$G$52:$BZ$63))</f>
        <v>0</v>
      </c>
      <c r="L154" s="77">
        <f>SUMPRODUCT((Tariffs!$G$46:$BZ$46=$E154)*(Tariffs!$G$48:$BZ$48=L$9)*(Tariffs!$E$52:$E$63=$F154)*(Tariffs!$G$52:$BZ$63))</f>
        <v>0</v>
      </c>
      <c r="M154" s="77">
        <f>SUMPRODUCT((Tariffs!$G$46:$BZ$46=$E154)*(Tariffs!$G$48:$BZ$48=M$9)*(Tariffs!$E$52:$E$63=$F154)*(Tariffs!$G$52:$BZ$63))</f>
        <v>0</v>
      </c>
      <c r="N154" s="77">
        <f>SUMPRODUCT((Tariffs!$G$46:$BZ$46=$E154)*(Tariffs!$G$48:$BZ$48=N$9)*(Tariffs!$E$52:$E$63=$F154)*(Tariffs!$G$52:$BZ$63))</f>
        <v>0</v>
      </c>
    </row>
    <row r="155" spans="5:14" outlineLevel="1" x14ac:dyDescent="0.2">
      <c r="E155" s="50" t="str">
        <f t="shared" si="54"/>
        <v>Peak Volumes (GJ) 0.2 - 1.4 GJ</v>
      </c>
      <c r="F155" s="50" t="str">
        <f>Tariffs!E$40</f>
        <v>Tariff M Zone - New Towns West &amp; Central</v>
      </c>
      <c r="G155" s="50" t="str">
        <f>Tariffs!F$40</f>
        <v>Industrial</v>
      </c>
      <c r="H155" s="45">
        <f>SUMPRODUCT((Tariffs!$G$26:$R$26=$E155)*(Tariffs!$E$29:$E$40=$F155)*(Tariffs!$G$29:$R$40))</f>
        <v>0</v>
      </c>
      <c r="I155" s="77">
        <f>SUMPRODUCT((Tariffs!$G$46:$BZ$46=$E155)*(Tariffs!$G$48:$BZ$48=I$58)*(Tariffs!$E$52:$E$63=$F155)*(Tariffs!$G$52:$BZ$63))</f>
        <v>0</v>
      </c>
      <c r="J155" s="77">
        <f>SUMPRODUCT((Tariffs!$G$46:$BZ$46=$E155)*(Tariffs!$G$48:$BZ$48=J$9)*(Tariffs!$E$52:$E$63=$F155)*(Tariffs!$G$52:$BZ$63))</f>
        <v>0</v>
      </c>
      <c r="K155" s="77">
        <f>SUMPRODUCT((Tariffs!$G$46:$BZ$46=$E155)*(Tariffs!$G$48:$BZ$48=K$9)*(Tariffs!$E$52:$E$63=$F155)*(Tariffs!$G$52:$BZ$63))</f>
        <v>0</v>
      </c>
      <c r="L155" s="77">
        <f>SUMPRODUCT((Tariffs!$G$46:$BZ$46=$E155)*(Tariffs!$G$48:$BZ$48=L$9)*(Tariffs!$E$52:$E$63=$F155)*(Tariffs!$G$52:$BZ$63))</f>
        <v>0</v>
      </c>
      <c r="M155" s="77">
        <f>SUMPRODUCT((Tariffs!$G$46:$BZ$46=$E155)*(Tariffs!$G$48:$BZ$48=M$9)*(Tariffs!$E$52:$E$63=$F155)*(Tariffs!$G$52:$BZ$63))</f>
        <v>0</v>
      </c>
      <c r="N155" s="77">
        <f>SUMPRODUCT((Tariffs!$G$46:$BZ$46=$E155)*(Tariffs!$G$48:$BZ$48=N$9)*(Tariffs!$E$52:$E$63=$F155)*(Tariffs!$G$52:$BZ$63))</f>
        <v>0</v>
      </c>
    </row>
    <row r="156" spans="5:14" ht="5.85" customHeight="1" outlineLevel="1" x14ac:dyDescent="0.2"/>
    <row r="157" spans="5:14" outlineLevel="1" x14ac:dyDescent="0.2">
      <c r="F157" s="213" t="str">
        <f t="shared" ref="F157" si="55">"Total "&amp;D142</f>
        <v>Total Peak Volumes (GJ) 0.2 - 1.4 GJ</v>
      </c>
      <c r="G157" s="213"/>
      <c r="H157" s="213"/>
      <c r="I157" s="106">
        <f>SUM(I144:I156)</f>
        <v>7968693.4738696273</v>
      </c>
      <c r="J157" s="106">
        <f t="shared" ref="J157:N157" si="56">SUM(J144:J156)</f>
        <v>8095771.448879499</v>
      </c>
      <c r="K157" s="106">
        <f t="shared" si="56"/>
        <v>8076832.3721761685</v>
      </c>
      <c r="L157" s="106">
        <f t="shared" si="56"/>
        <v>8125264.996080759</v>
      </c>
      <c r="M157" s="106">
        <f t="shared" si="56"/>
        <v>8257909.8674451523</v>
      </c>
      <c r="N157" s="106">
        <f t="shared" si="56"/>
        <v>8419765.5263221599</v>
      </c>
    </row>
    <row r="158" spans="5:14" ht="5.85" customHeight="1" outlineLevel="1" x14ac:dyDescent="0.2"/>
    <row r="159" spans="5:14" outlineLevel="1" x14ac:dyDescent="0.2">
      <c r="E159" s="42" t="s">
        <v>127</v>
      </c>
    </row>
    <row r="160" spans="5:14" outlineLevel="1" x14ac:dyDescent="0.2">
      <c r="F160" s="84" t="s">
        <v>125</v>
      </c>
      <c r="I160" s="77">
        <f t="shared" ref="I160:N160" si="57">SUMIF($G144:$G155,$F160,I144:I155)</f>
        <v>7257594.288320832</v>
      </c>
      <c r="J160" s="77">
        <f t="shared" si="57"/>
        <v>7367901.1628241045</v>
      </c>
      <c r="K160" s="77">
        <f t="shared" si="57"/>
        <v>7361860.9423158215</v>
      </c>
      <c r="L160" s="77">
        <f t="shared" si="57"/>
        <v>7417251.3469691854</v>
      </c>
      <c r="M160" s="77">
        <f t="shared" si="57"/>
        <v>7549440.1288635638</v>
      </c>
      <c r="N160" s="77">
        <f t="shared" si="57"/>
        <v>7708175.6117742304</v>
      </c>
    </row>
    <row r="161" spans="4:14" outlineLevel="1" x14ac:dyDescent="0.2">
      <c r="F161" s="84" t="s">
        <v>126</v>
      </c>
      <c r="I161" s="77">
        <f t="shared" ref="I161:N161" si="58">SUMIF($G144:$G155,$F161,I144:I155)</f>
        <v>711099.18554879492</v>
      </c>
      <c r="J161" s="77">
        <f t="shared" si="58"/>
        <v>727870.28605539363</v>
      </c>
      <c r="K161" s="77">
        <f t="shared" si="58"/>
        <v>714971.4298603473</v>
      </c>
      <c r="L161" s="77">
        <f t="shared" si="58"/>
        <v>708013.64911157428</v>
      </c>
      <c r="M161" s="77">
        <f t="shared" si="58"/>
        <v>708469.73858158989</v>
      </c>
      <c r="N161" s="77">
        <f t="shared" si="58"/>
        <v>711589.91454792919</v>
      </c>
    </row>
    <row r="162" spans="4:14" outlineLevel="1" x14ac:dyDescent="0.2">
      <c r="F162" s="84" t="s">
        <v>128</v>
      </c>
      <c r="I162" s="77">
        <f t="shared" ref="I162:N162" si="59">SUMIF($G144:$G155,$F162,I144:I155)</f>
        <v>0</v>
      </c>
      <c r="J162" s="77">
        <f t="shared" si="59"/>
        <v>0</v>
      </c>
      <c r="K162" s="77">
        <f t="shared" si="59"/>
        <v>0</v>
      </c>
      <c r="L162" s="77">
        <f t="shared" si="59"/>
        <v>0</v>
      </c>
      <c r="M162" s="77">
        <f t="shared" si="59"/>
        <v>0</v>
      </c>
      <c r="N162" s="77">
        <f t="shared" si="59"/>
        <v>0</v>
      </c>
    </row>
    <row r="163" spans="4:14" ht="5.85" customHeight="1" outlineLevel="1" x14ac:dyDescent="0.2"/>
    <row r="164" spans="4:14" outlineLevel="1" x14ac:dyDescent="0.2">
      <c r="E164" s="42" t="s">
        <v>208</v>
      </c>
    </row>
    <row r="165" spans="4:14" outlineLevel="1" x14ac:dyDescent="0.2">
      <c r="F165" s="84" t="s">
        <v>125</v>
      </c>
      <c r="I165" s="77">
        <f t="shared" ref="I165:N165" si="60">SUMPRODUCT(($H144:$H155)*(I144:I155)*($G144:$G155=$F165))</f>
        <v>5413118.3306215983</v>
      </c>
      <c r="J165" s="77">
        <f t="shared" si="60"/>
        <v>5501795.6272259299</v>
      </c>
      <c r="K165" s="77">
        <f t="shared" si="60"/>
        <v>5503850.300440751</v>
      </c>
      <c r="L165" s="77">
        <f t="shared" si="60"/>
        <v>5551680.0090062767</v>
      </c>
      <c r="M165" s="77">
        <f t="shared" si="60"/>
        <v>5656964.8302783389</v>
      </c>
      <c r="N165" s="77">
        <f t="shared" si="60"/>
        <v>5782203.3879467808</v>
      </c>
    </row>
    <row r="166" spans="4:14" outlineLevel="1" x14ac:dyDescent="0.2">
      <c r="F166" s="84" t="s">
        <v>126</v>
      </c>
      <c r="I166" s="77">
        <f t="shared" ref="I166:N166" si="61">SUMPRODUCT(($H144:$H155)*(I144:I155)*($G144:$G155=$F166))</f>
        <v>722237.31207100418</v>
      </c>
      <c r="J166" s="77">
        <f t="shared" si="61"/>
        <v>739478.19072733226</v>
      </c>
      <c r="K166" s="77">
        <f t="shared" si="61"/>
        <v>726589.02148289105</v>
      </c>
      <c r="L166" s="77">
        <f t="shared" si="61"/>
        <v>719731.70357403788</v>
      </c>
      <c r="M166" s="77">
        <f t="shared" si="61"/>
        <v>720404.98734266509</v>
      </c>
      <c r="N166" s="77">
        <f t="shared" si="61"/>
        <v>723785.23413704406</v>
      </c>
    </row>
    <row r="167" spans="4:14" outlineLevel="1" x14ac:dyDescent="0.2">
      <c r="F167" s="84" t="s">
        <v>128</v>
      </c>
      <c r="I167" s="77">
        <f t="shared" ref="I167:N167" si="62">SUMPRODUCT(($H144:$H155)*(I144:I155)*($G144:$G155=$F167))</f>
        <v>0</v>
      </c>
      <c r="J167" s="77">
        <f t="shared" si="62"/>
        <v>0</v>
      </c>
      <c r="K167" s="77">
        <f t="shared" si="62"/>
        <v>0</v>
      </c>
      <c r="L167" s="77">
        <f t="shared" si="62"/>
        <v>0</v>
      </c>
      <c r="M167" s="77">
        <f t="shared" si="62"/>
        <v>0</v>
      </c>
      <c r="N167" s="77">
        <f t="shared" si="62"/>
        <v>0</v>
      </c>
    </row>
    <row r="168" spans="4:14" outlineLevel="1" x14ac:dyDescent="0.2"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4:14" outlineLevel="1" x14ac:dyDescent="0.2"/>
    <row r="170" spans="4:14" outlineLevel="1" x14ac:dyDescent="0.2">
      <c r="D170" s="42" t="str">
        <f>Tariffs!E13</f>
        <v>Peak Volumes (GJ) &gt; 1.4 GJ</v>
      </c>
      <c r="H170" s="104" t="s">
        <v>200</v>
      </c>
      <c r="I170" s="102">
        <v>2023</v>
      </c>
    </row>
    <row r="171" spans="4:14" ht="5.85" customHeight="1" outlineLevel="1" x14ac:dyDescent="0.2"/>
    <row r="172" spans="4:14" outlineLevel="1" x14ac:dyDescent="0.2">
      <c r="E172" s="50" t="str">
        <f>D170</f>
        <v>Peak Volumes (GJ) &gt; 1.4 GJ</v>
      </c>
      <c r="F172" s="50" t="str">
        <f>Tariffs!E$29</f>
        <v>Domestic Tariff V Zone - Central</v>
      </c>
      <c r="G172" s="50" t="str">
        <f>Tariffs!F$29</f>
        <v>Domestic</v>
      </c>
      <c r="H172" s="45">
        <f>SUMPRODUCT((Tariffs!$G$26:$R$26=$E172)*(Tariffs!$E$29:$E$40=$F172)*(Tariffs!$G$29:$R$40))</f>
        <v>0.59291000000000005</v>
      </c>
      <c r="I172" s="77">
        <f>SUMPRODUCT((Tariffs!$G$46:$BZ$46=$E172)*(Tariffs!$G$48:$BZ$48=I$58)*(Tariffs!$E$52:$E$63=$F172)*(Tariffs!$G$52:$BZ$63))</f>
        <v>90070.940562797521</v>
      </c>
      <c r="J172" s="77">
        <f>SUMPRODUCT((Tariffs!$G$46:$BZ$46=$E172)*(Tariffs!$G$48:$BZ$48=J$9)*(Tariffs!$E$52:$E$63=$F172)*(Tariffs!$G$52:$BZ$63))</f>
        <v>95379.63188990207</v>
      </c>
      <c r="K172" s="77">
        <f>SUMPRODUCT((Tariffs!$G$46:$BZ$46=$E172)*(Tariffs!$G$48:$BZ$48=K$9)*(Tariffs!$E$52:$E$63=$F172)*(Tariffs!$G$52:$BZ$63))</f>
        <v>96963.425735057666</v>
      </c>
      <c r="L172" s="77">
        <f>SUMPRODUCT((Tariffs!$G$46:$BZ$46=$E172)*(Tariffs!$G$48:$BZ$48=L$9)*(Tariffs!$E$52:$E$63=$F172)*(Tariffs!$G$52:$BZ$63))</f>
        <v>99340.412307341161</v>
      </c>
      <c r="M172" s="77">
        <f>SUMPRODUCT((Tariffs!$G$46:$BZ$46=$E172)*(Tariffs!$G$48:$BZ$48=M$9)*(Tariffs!$E$52:$E$63=$F172)*(Tariffs!$G$52:$BZ$63))</f>
        <v>102692.66336376322</v>
      </c>
      <c r="N172" s="77">
        <f>SUMPRODUCT((Tariffs!$G$46:$BZ$46=$E172)*(Tariffs!$G$48:$BZ$48=N$9)*(Tariffs!$E$52:$E$63=$F172)*(Tariffs!$G$52:$BZ$63))</f>
        <v>106416.50639374199</v>
      </c>
    </row>
    <row r="173" spans="4:14" outlineLevel="1" x14ac:dyDescent="0.2">
      <c r="E173" s="50" t="str">
        <f t="shared" ref="E173:E183" si="63">E172</f>
        <v>Peak Volumes (GJ) &gt; 1.4 GJ</v>
      </c>
      <c r="F173" s="50" t="str">
        <f>Tariffs!E$30</f>
        <v>Commercial Tariff V Zone - Central</v>
      </c>
      <c r="G173" s="50" t="str">
        <f>Tariffs!F$30</f>
        <v>Commercial</v>
      </c>
      <c r="H173" s="45">
        <f>SUMPRODUCT((Tariffs!$G$26:$R$26=$E173)*(Tariffs!$E$29:$E$40=$F173)*(Tariffs!$G$29:$R$40))</f>
        <v>0.74261449999999996</v>
      </c>
      <c r="I173" s="77">
        <f>SUMPRODUCT((Tariffs!$G$46:$BZ$46=$E173)*(Tariffs!$G$48:$BZ$48=I$58)*(Tariffs!$E$52:$E$63=$F173)*(Tariffs!$G$52:$BZ$63))</f>
        <v>1295722.2803269024</v>
      </c>
      <c r="J173" s="77">
        <f>SUMPRODUCT((Tariffs!$G$46:$BZ$46=$E173)*(Tariffs!$G$48:$BZ$48=J$9)*(Tariffs!$E$52:$E$63=$F173)*(Tariffs!$G$52:$BZ$63))</f>
        <v>1341336.3963711823</v>
      </c>
      <c r="K173" s="77">
        <f>SUMPRODUCT((Tariffs!$G$46:$BZ$46=$E173)*(Tariffs!$G$48:$BZ$48=K$9)*(Tariffs!$E$52:$E$63=$F173)*(Tariffs!$G$52:$BZ$63))</f>
        <v>1322371.5258008763</v>
      </c>
      <c r="L173" s="77">
        <f>SUMPRODUCT((Tariffs!$G$46:$BZ$46=$E173)*(Tariffs!$G$48:$BZ$48=L$9)*(Tariffs!$E$52:$E$63=$F173)*(Tariffs!$G$52:$BZ$63))</f>
        <v>1314206.6159160705</v>
      </c>
      <c r="M173" s="77">
        <f>SUMPRODUCT((Tariffs!$G$46:$BZ$46=$E173)*(Tariffs!$G$48:$BZ$48=M$9)*(Tariffs!$E$52:$E$63=$F173)*(Tariffs!$G$52:$BZ$63))</f>
        <v>1319707.6284858724</v>
      </c>
      <c r="N173" s="77">
        <f>SUMPRODUCT((Tariffs!$G$46:$BZ$46=$E173)*(Tariffs!$G$48:$BZ$48=N$9)*(Tariffs!$E$52:$E$63=$F173)*(Tariffs!$G$52:$BZ$63))</f>
        <v>1330179.9671341309</v>
      </c>
    </row>
    <row r="174" spans="4:14" outlineLevel="1" x14ac:dyDescent="0.2">
      <c r="E174" s="50" t="str">
        <f t="shared" si="63"/>
        <v>Peak Volumes (GJ) &gt; 1.4 GJ</v>
      </c>
      <c r="F174" s="50" t="str">
        <f>Tariffs!E$31</f>
        <v>Domestic Tariff V Zone - West</v>
      </c>
      <c r="G174" s="50" t="str">
        <f>Tariffs!F$31</f>
        <v>Domestic</v>
      </c>
      <c r="H174" s="45">
        <f>SUMPRODUCT((Tariffs!$G$26:$R$26=$E174)*(Tariffs!$E$29:$E$40=$F174)*(Tariffs!$G$29:$R$40))</f>
        <v>0.74229800000000001</v>
      </c>
      <c r="I174" s="77">
        <f>SUMPRODUCT((Tariffs!$G$46:$BZ$46=$E174)*(Tariffs!$G$48:$BZ$48=I$58)*(Tariffs!$E$52:$E$63=$F174)*(Tariffs!$G$52:$BZ$63))</f>
        <v>18955.323694796582</v>
      </c>
      <c r="J174" s="77">
        <f>SUMPRODUCT((Tariffs!$G$46:$BZ$46=$E174)*(Tariffs!$G$48:$BZ$48=J$9)*(Tariffs!$E$52:$E$63=$F174)*(Tariffs!$G$52:$BZ$63))</f>
        <v>19885.60245023781</v>
      </c>
      <c r="K174" s="77">
        <f>SUMPRODUCT((Tariffs!$G$46:$BZ$46=$E174)*(Tariffs!$G$48:$BZ$48=K$9)*(Tariffs!$E$52:$E$63=$F174)*(Tariffs!$G$52:$BZ$63))</f>
        <v>20016.856690297627</v>
      </c>
      <c r="L174" s="77">
        <f>SUMPRODUCT((Tariffs!$G$46:$BZ$46=$E174)*(Tariffs!$G$48:$BZ$48=L$9)*(Tariffs!$E$52:$E$63=$F174)*(Tariffs!$G$52:$BZ$63))</f>
        <v>20310.01183282314</v>
      </c>
      <c r="M174" s="77">
        <f>SUMPRODUCT((Tariffs!$G$46:$BZ$46=$E174)*(Tariffs!$G$48:$BZ$48=M$9)*(Tariffs!$E$52:$E$63=$F174)*(Tariffs!$G$52:$BZ$63))</f>
        <v>20814.90089482272</v>
      </c>
      <c r="N174" s="77">
        <f>SUMPRODUCT((Tariffs!$G$46:$BZ$46=$E174)*(Tariffs!$G$48:$BZ$48=N$9)*(Tariffs!$E$52:$E$63=$F174)*(Tariffs!$G$52:$BZ$63))</f>
        <v>21400.627094102634</v>
      </c>
    </row>
    <row r="175" spans="4:14" outlineLevel="1" x14ac:dyDescent="0.2">
      <c r="E175" s="50" t="str">
        <f t="shared" si="63"/>
        <v>Peak Volumes (GJ) &gt; 1.4 GJ</v>
      </c>
      <c r="F175" s="50" t="str">
        <f>Tariffs!E$32</f>
        <v>Commercial Tariff V Zone - West</v>
      </c>
      <c r="G175" s="50" t="str">
        <f>Tariffs!F$32</f>
        <v>Commercial</v>
      </c>
      <c r="H175" s="45">
        <f>SUMPRODUCT((Tariffs!$G$26:$R$26=$E175)*(Tariffs!$E$29:$E$40=$F175)*(Tariffs!$G$29:$R$40))</f>
        <v>0.3385495</v>
      </c>
      <c r="I175" s="77">
        <f>SUMPRODUCT((Tariffs!$G$46:$BZ$46=$E175)*(Tariffs!$G$48:$BZ$48=I$58)*(Tariffs!$E$52:$E$63=$F175)*(Tariffs!$G$52:$BZ$63))</f>
        <v>464437.74352557544</v>
      </c>
      <c r="J175" s="77">
        <f>SUMPRODUCT((Tariffs!$G$46:$BZ$46=$E175)*(Tariffs!$G$48:$BZ$48=J$9)*(Tariffs!$E$52:$E$63=$F175)*(Tariffs!$G$52:$BZ$63))</f>
        <v>479730.4181036494</v>
      </c>
      <c r="K175" s="77">
        <f>SUMPRODUCT((Tariffs!$G$46:$BZ$46=$E175)*(Tariffs!$G$48:$BZ$48=K$9)*(Tariffs!$E$52:$E$63=$F175)*(Tariffs!$G$52:$BZ$63))</f>
        <v>471846.53036104108</v>
      </c>
      <c r="L175" s="77">
        <f>SUMPRODUCT((Tariffs!$G$46:$BZ$46=$E175)*(Tariffs!$G$48:$BZ$48=L$9)*(Tariffs!$E$52:$E$63=$F175)*(Tariffs!$G$52:$BZ$63))</f>
        <v>467826.72815993987</v>
      </c>
      <c r="M175" s="77">
        <f>SUMPRODUCT((Tariffs!$G$46:$BZ$46=$E175)*(Tariffs!$G$48:$BZ$48=M$9)*(Tariffs!$E$52:$E$63=$F175)*(Tariffs!$G$52:$BZ$63))</f>
        <v>468727.53742285474</v>
      </c>
      <c r="N175" s="77">
        <f>SUMPRODUCT((Tariffs!$G$46:$BZ$46=$E175)*(Tariffs!$G$48:$BZ$48=N$9)*(Tariffs!$E$52:$E$63=$F175)*(Tariffs!$G$52:$BZ$63))</f>
        <v>471418.26177979482</v>
      </c>
    </row>
    <row r="176" spans="4:14" outlineLevel="1" x14ac:dyDescent="0.2">
      <c r="E176" s="50" t="str">
        <f t="shared" si="63"/>
        <v>Peak Volumes (GJ) &gt; 1.4 GJ</v>
      </c>
      <c r="F176" s="50" t="str">
        <f>Tariffs!E$33</f>
        <v>Domestic Tariff V Zone - New Towns Central</v>
      </c>
      <c r="G176" s="50" t="str">
        <f>Tariffs!F$33</f>
        <v>Domestic</v>
      </c>
      <c r="H176" s="45">
        <f>SUMPRODUCT((Tariffs!$G$26:$R$26=$E176)*(Tariffs!$E$29:$E$40=$F176)*(Tariffs!$G$29:$R$40))</f>
        <v>2.539174</v>
      </c>
      <c r="I176" s="77">
        <f>SUMPRODUCT((Tariffs!$G$46:$BZ$46=$E176)*(Tariffs!$G$48:$BZ$48=I$58)*(Tariffs!$E$52:$E$63=$F176)*(Tariffs!$G$52:$BZ$63))</f>
        <v>526.67308357064621</v>
      </c>
      <c r="J176" s="77">
        <f>SUMPRODUCT((Tariffs!$G$46:$BZ$46=$E176)*(Tariffs!$G$48:$BZ$48=J$9)*(Tariffs!$E$52:$E$63=$F176)*(Tariffs!$G$52:$BZ$63))</f>
        <v>591.2693362949417</v>
      </c>
      <c r="K176" s="77">
        <f>SUMPRODUCT((Tariffs!$G$46:$BZ$46=$E176)*(Tariffs!$G$48:$BZ$48=K$9)*(Tariffs!$E$52:$E$63=$F176)*(Tariffs!$G$52:$BZ$63))</f>
        <v>634.40063474608041</v>
      </c>
      <c r="L176" s="77">
        <f>SUMPRODUCT((Tariffs!$G$46:$BZ$46=$E176)*(Tariffs!$G$48:$BZ$48=L$9)*(Tariffs!$E$52:$E$63=$F176)*(Tariffs!$G$52:$BZ$63))</f>
        <v>682.68469095761952</v>
      </c>
      <c r="M176" s="77">
        <f>SUMPRODUCT((Tariffs!$G$46:$BZ$46=$E176)*(Tariffs!$G$48:$BZ$48=M$9)*(Tariffs!$E$52:$E$63=$F176)*(Tariffs!$G$52:$BZ$63))</f>
        <v>737.50322527239427</v>
      </c>
      <c r="N176" s="77">
        <f>SUMPRODUCT((Tariffs!$G$46:$BZ$46=$E176)*(Tariffs!$G$48:$BZ$48=N$9)*(Tariffs!$E$52:$E$63=$F176)*(Tariffs!$G$52:$BZ$63))</f>
        <v>795.41981710817947</v>
      </c>
    </row>
    <row r="177" spans="5:14" outlineLevel="1" x14ac:dyDescent="0.2">
      <c r="E177" s="50" t="str">
        <f t="shared" si="63"/>
        <v>Peak Volumes (GJ) &gt; 1.4 GJ</v>
      </c>
      <c r="F177" s="50" t="str">
        <f>Tariffs!E$34</f>
        <v>Commercial Tariff V Zone - New Towns Central</v>
      </c>
      <c r="G177" s="50" t="str">
        <f>Tariffs!F$34</f>
        <v>Commercial</v>
      </c>
      <c r="H177" s="45">
        <f>SUMPRODUCT((Tariffs!$G$26:$R$26=$E177)*(Tariffs!$E$29:$E$40=$F177)*(Tariffs!$G$29:$R$40))</f>
        <v>3.6088385000000001</v>
      </c>
      <c r="I177" s="77">
        <f>SUMPRODUCT((Tariffs!$G$46:$BZ$46=$E177)*(Tariffs!$G$48:$BZ$48=I$58)*(Tariffs!$E$52:$E$63=$F177)*(Tariffs!$G$52:$BZ$63))</f>
        <v>97.775906550539773</v>
      </c>
      <c r="J177" s="77">
        <f>SUMPRODUCT((Tariffs!$G$46:$BZ$46=$E177)*(Tariffs!$G$48:$BZ$48=J$9)*(Tariffs!$E$52:$E$63=$F177)*(Tariffs!$G$52:$BZ$63))</f>
        <v>102.96027010703477</v>
      </c>
      <c r="K177" s="77">
        <f>SUMPRODUCT((Tariffs!$G$46:$BZ$46=$E177)*(Tariffs!$G$48:$BZ$48=K$9)*(Tariffs!$E$52:$E$63=$F177)*(Tariffs!$G$52:$BZ$63))</f>
        <v>103.27444930043617</v>
      </c>
      <c r="L177" s="77">
        <f>SUMPRODUCT((Tariffs!$G$46:$BZ$46=$E177)*(Tariffs!$G$48:$BZ$48=L$9)*(Tariffs!$E$52:$E$63=$F177)*(Tariffs!$G$52:$BZ$63))</f>
        <v>104.4082560366291</v>
      </c>
      <c r="M177" s="77">
        <f>SUMPRODUCT((Tariffs!$G$46:$BZ$46=$E177)*(Tariffs!$G$48:$BZ$48=M$9)*(Tariffs!$E$52:$E$63=$F177)*(Tariffs!$G$52:$BZ$63))</f>
        <v>106.58473222077808</v>
      </c>
      <c r="N177" s="77">
        <f>SUMPRODUCT((Tariffs!$G$46:$BZ$46=$E177)*(Tariffs!$G$48:$BZ$48=N$9)*(Tariffs!$E$52:$E$63=$F177)*(Tariffs!$G$52:$BZ$63))</f>
        <v>109.15606655025087</v>
      </c>
    </row>
    <row r="178" spans="5:14" outlineLevel="1" x14ac:dyDescent="0.2">
      <c r="E178" s="50" t="str">
        <f t="shared" si="63"/>
        <v>Peak Volumes (GJ) &gt; 1.4 GJ</v>
      </c>
      <c r="F178" s="50" t="str">
        <f>Tariffs!E$35</f>
        <v>Domestic Tariff V Zone - New Towns West</v>
      </c>
      <c r="G178" s="50" t="str">
        <f>Tariffs!F$35</f>
        <v>Domestic</v>
      </c>
      <c r="H178" s="45">
        <f>SUMPRODUCT((Tariffs!$G$26:$R$26=$E178)*(Tariffs!$E$29:$E$40=$F178)*(Tariffs!$G$29:$R$40))</f>
        <v>2.7938510000000001</v>
      </c>
      <c r="I178" s="77">
        <f>SUMPRODUCT((Tariffs!$G$46:$BZ$46=$E178)*(Tariffs!$G$48:$BZ$48=I$58)*(Tariffs!$E$52:$E$63=$F178)*(Tariffs!$G$52:$BZ$63))</f>
        <v>3126.4758316536013</v>
      </c>
      <c r="J178" s="77">
        <f>SUMPRODUCT((Tariffs!$G$46:$BZ$46=$E178)*(Tariffs!$G$48:$BZ$48=J$9)*(Tariffs!$E$52:$E$63=$F178)*(Tariffs!$G$52:$BZ$63))</f>
        <v>3375.1779917587346</v>
      </c>
      <c r="K178" s="77">
        <f>SUMPRODUCT((Tariffs!$G$46:$BZ$46=$E178)*(Tariffs!$G$48:$BZ$48=K$9)*(Tariffs!$E$52:$E$63=$F178)*(Tariffs!$G$52:$BZ$63))</f>
        <v>3498.2607552393474</v>
      </c>
      <c r="L178" s="77">
        <f>SUMPRODUCT((Tariffs!$G$46:$BZ$46=$E178)*(Tariffs!$G$48:$BZ$48=L$9)*(Tariffs!$E$52:$E$63=$F178)*(Tariffs!$G$52:$BZ$63))</f>
        <v>3649.2546622527948</v>
      </c>
      <c r="M178" s="77">
        <f>SUMPRODUCT((Tariffs!$G$46:$BZ$46=$E178)*(Tariffs!$G$48:$BZ$48=M$9)*(Tariffs!$E$52:$E$63=$F178)*(Tariffs!$G$52:$BZ$63))</f>
        <v>3836.7683593161973</v>
      </c>
      <c r="N178" s="77">
        <f>SUMPRODUCT((Tariffs!$G$46:$BZ$46=$E178)*(Tariffs!$G$48:$BZ$48=N$9)*(Tariffs!$E$52:$E$63=$F178)*(Tariffs!$G$52:$BZ$63))</f>
        <v>4039.6700125570746</v>
      </c>
    </row>
    <row r="179" spans="5:14" outlineLevel="1" x14ac:dyDescent="0.2">
      <c r="E179" s="50" t="str">
        <f t="shared" si="63"/>
        <v>Peak Volumes (GJ) &gt; 1.4 GJ</v>
      </c>
      <c r="F179" s="50" t="str">
        <f>Tariffs!E$36</f>
        <v>Commercial Tariff V Zone - New Towns West</v>
      </c>
      <c r="G179" s="50" t="str">
        <f>Tariffs!F$36</f>
        <v>Commercial</v>
      </c>
      <c r="H179" s="45">
        <f>SUMPRODUCT((Tariffs!$G$26:$R$26=$E179)*(Tariffs!$E$29:$E$40=$F179)*(Tariffs!$G$29:$R$40))</f>
        <v>3.7093799999999999</v>
      </c>
      <c r="I179" s="77">
        <f>SUMPRODUCT((Tariffs!$G$46:$BZ$46=$E179)*(Tariffs!$G$48:$BZ$48=I$58)*(Tariffs!$E$52:$E$63=$F179)*(Tariffs!$G$52:$BZ$63))</f>
        <v>24120.671249356696</v>
      </c>
      <c r="J179" s="77">
        <f>SUMPRODUCT((Tariffs!$G$46:$BZ$46=$E179)*(Tariffs!$G$48:$BZ$48=J$9)*(Tariffs!$E$52:$E$63=$F179)*(Tariffs!$G$52:$BZ$63))</f>
        <v>24992.757742236168</v>
      </c>
      <c r="K179" s="77">
        <f>SUMPRODUCT((Tariffs!$G$46:$BZ$46=$E179)*(Tariffs!$G$48:$BZ$48=K$9)*(Tariffs!$E$52:$E$63=$F179)*(Tariffs!$G$52:$BZ$63))</f>
        <v>24664.321768817586</v>
      </c>
      <c r="L179" s="77">
        <f>SUMPRODUCT((Tariffs!$G$46:$BZ$46=$E179)*(Tariffs!$G$48:$BZ$48=L$9)*(Tariffs!$E$52:$E$63=$F179)*(Tariffs!$G$52:$BZ$63))</f>
        <v>24536.505596749827</v>
      </c>
      <c r="M179" s="77">
        <f>SUMPRODUCT((Tariffs!$G$46:$BZ$46=$E179)*(Tariffs!$G$48:$BZ$48=M$9)*(Tariffs!$E$52:$E$63=$F179)*(Tariffs!$G$52:$BZ$63))</f>
        <v>24664.480314711818</v>
      </c>
      <c r="N179" s="77">
        <f>SUMPRODUCT((Tariffs!$G$46:$BZ$46=$E179)*(Tariffs!$G$48:$BZ$48=N$9)*(Tariffs!$E$52:$E$63=$F179)*(Tariffs!$G$52:$BZ$63))</f>
        <v>24886.077974165411</v>
      </c>
    </row>
    <row r="180" spans="5:14" outlineLevel="1" x14ac:dyDescent="0.2">
      <c r="E180" s="50" t="str">
        <f t="shared" si="63"/>
        <v>Peak Volumes (GJ) &gt; 1.4 GJ</v>
      </c>
      <c r="F180" s="50" t="str">
        <f>Tariffs!E$37</f>
        <v>Tariff D Zone - West &amp; Central</v>
      </c>
      <c r="G180" s="50" t="str">
        <f>Tariffs!F$37</f>
        <v>Industrial</v>
      </c>
      <c r="H180" s="45">
        <f>SUMPRODUCT((Tariffs!$G$26:$R$26=$E180)*(Tariffs!$E$29:$E$40=$F180)*(Tariffs!$G$29:$R$40))</f>
        <v>0</v>
      </c>
      <c r="I180" s="77">
        <f>SUMPRODUCT((Tariffs!$G$46:$BZ$46=$E180)*(Tariffs!$G$48:$BZ$48=I$58)*(Tariffs!$E$52:$E$63=$F180)*(Tariffs!$G$52:$BZ$63))</f>
        <v>0</v>
      </c>
      <c r="J180" s="77">
        <f>SUMPRODUCT((Tariffs!$G$46:$BZ$46=$E180)*(Tariffs!$G$48:$BZ$48=J$9)*(Tariffs!$E$52:$E$63=$F180)*(Tariffs!$G$52:$BZ$63))</f>
        <v>0</v>
      </c>
      <c r="K180" s="77">
        <f>SUMPRODUCT((Tariffs!$G$46:$BZ$46=$E180)*(Tariffs!$G$48:$BZ$48=K$9)*(Tariffs!$E$52:$E$63=$F180)*(Tariffs!$G$52:$BZ$63))</f>
        <v>0</v>
      </c>
      <c r="L180" s="77">
        <f>SUMPRODUCT((Tariffs!$G$46:$BZ$46=$E180)*(Tariffs!$G$48:$BZ$48=L$9)*(Tariffs!$E$52:$E$63=$F180)*(Tariffs!$G$52:$BZ$63))</f>
        <v>0</v>
      </c>
      <c r="M180" s="77">
        <f>SUMPRODUCT((Tariffs!$G$46:$BZ$46=$E180)*(Tariffs!$G$48:$BZ$48=M$9)*(Tariffs!$E$52:$E$63=$F180)*(Tariffs!$G$52:$BZ$63))</f>
        <v>0</v>
      </c>
      <c r="N180" s="77">
        <f>SUMPRODUCT((Tariffs!$G$46:$BZ$46=$E180)*(Tariffs!$G$48:$BZ$48=N$9)*(Tariffs!$E$52:$E$63=$F180)*(Tariffs!$G$52:$BZ$63))</f>
        <v>0</v>
      </c>
    </row>
    <row r="181" spans="5:14" outlineLevel="1" x14ac:dyDescent="0.2">
      <c r="E181" s="50" t="str">
        <f t="shared" si="63"/>
        <v>Peak Volumes (GJ) &gt; 1.4 GJ</v>
      </c>
      <c r="F181" s="50" t="str">
        <f>Tariffs!E$38</f>
        <v>Tariff D Zone - New Towns West &amp; Central</v>
      </c>
      <c r="G181" s="50" t="str">
        <f>Tariffs!F$38</f>
        <v>Industrial</v>
      </c>
      <c r="H181" s="45">
        <f>SUMPRODUCT((Tariffs!$G$26:$R$26=$E181)*(Tariffs!$E$29:$E$40=$F181)*(Tariffs!$G$29:$R$40))</f>
        <v>0</v>
      </c>
      <c r="I181" s="77">
        <f>SUMPRODUCT((Tariffs!$G$46:$BZ$46=$E181)*(Tariffs!$G$48:$BZ$48=I$58)*(Tariffs!$E$52:$E$63=$F181)*(Tariffs!$G$52:$BZ$63))</f>
        <v>0</v>
      </c>
      <c r="J181" s="77">
        <f>SUMPRODUCT((Tariffs!$G$46:$BZ$46=$E181)*(Tariffs!$G$48:$BZ$48=J$9)*(Tariffs!$E$52:$E$63=$F181)*(Tariffs!$G$52:$BZ$63))</f>
        <v>0</v>
      </c>
      <c r="K181" s="77">
        <f>SUMPRODUCT((Tariffs!$G$46:$BZ$46=$E181)*(Tariffs!$G$48:$BZ$48=K$9)*(Tariffs!$E$52:$E$63=$F181)*(Tariffs!$G$52:$BZ$63))</f>
        <v>0</v>
      </c>
      <c r="L181" s="77">
        <f>SUMPRODUCT((Tariffs!$G$46:$BZ$46=$E181)*(Tariffs!$G$48:$BZ$48=L$9)*(Tariffs!$E$52:$E$63=$F181)*(Tariffs!$G$52:$BZ$63))</f>
        <v>0</v>
      </c>
      <c r="M181" s="77">
        <f>SUMPRODUCT((Tariffs!$G$46:$BZ$46=$E181)*(Tariffs!$G$48:$BZ$48=M$9)*(Tariffs!$E$52:$E$63=$F181)*(Tariffs!$G$52:$BZ$63))</f>
        <v>0</v>
      </c>
      <c r="N181" s="77">
        <f>SUMPRODUCT((Tariffs!$G$46:$BZ$46=$E181)*(Tariffs!$G$48:$BZ$48=N$9)*(Tariffs!$E$52:$E$63=$F181)*(Tariffs!$G$52:$BZ$63))</f>
        <v>0</v>
      </c>
    </row>
    <row r="182" spans="5:14" outlineLevel="1" x14ac:dyDescent="0.2">
      <c r="E182" s="50" t="str">
        <f t="shared" si="63"/>
        <v>Peak Volumes (GJ) &gt; 1.4 GJ</v>
      </c>
      <c r="F182" s="50" t="str">
        <f>Tariffs!E$39</f>
        <v>Tariff M Zone - West &amp; Central</v>
      </c>
      <c r="G182" s="50" t="str">
        <f>Tariffs!F$39</f>
        <v>Industrial</v>
      </c>
      <c r="H182" s="45">
        <f>SUMPRODUCT((Tariffs!$G$26:$R$26=$E182)*(Tariffs!$E$29:$E$40=$F182)*(Tariffs!$G$29:$R$40))</f>
        <v>0</v>
      </c>
      <c r="I182" s="77">
        <f>SUMPRODUCT((Tariffs!$G$46:$BZ$46=$E182)*(Tariffs!$G$48:$BZ$48=I$58)*(Tariffs!$E$52:$E$63=$F182)*(Tariffs!$G$52:$BZ$63))</f>
        <v>0</v>
      </c>
      <c r="J182" s="77">
        <f>SUMPRODUCT((Tariffs!$G$46:$BZ$46=$E182)*(Tariffs!$G$48:$BZ$48=J$9)*(Tariffs!$E$52:$E$63=$F182)*(Tariffs!$G$52:$BZ$63))</f>
        <v>0</v>
      </c>
      <c r="K182" s="77">
        <f>SUMPRODUCT((Tariffs!$G$46:$BZ$46=$E182)*(Tariffs!$G$48:$BZ$48=K$9)*(Tariffs!$E$52:$E$63=$F182)*(Tariffs!$G$52:$BZ$63))</f>
        <v>0</v>
      </c>
      <c r="L182" s="77">
        <f>SUMPRODUCT((Tariffs!$G$46:$BZ$46=$E182)*(Tariffs!$G$48:$BZ$48=L$9)*(Tariffs!$E$52:$E$63=$F182)*(Tariffs!$G$52:$BZ$63))</f>
        <v>0</v>
      </c>
      <c r="M182" s="77">
        <f>SUMPRODUCT((Tariffs!$G$46:$BZ$46=$E182)*(Tariffs!$G$48:$BZ$48=M$9)*(Tariffs!$E$52:$E$63=$F182)*(Tariffs!$G$52:$BZ$63))</f>
        <v>0</v>
      </c>
      <c r="N182" s="77">
        <f>SUMPRODUCT((Tariffs!$G$46:$BZ$46=$E182)*(Tariffs!$G$48:$BZ$48=N$9)*(Tariffs!$E$52:$E$63=$F182)*(Tariffs!$G$52:$BZ$63))</f>
        <v>0</v>
      </c>
    </row>
    <row r="183" spans="5:14" outlineLevel="1" x14ac:dyDescent="0.2">
      <c r="E183" s="50" t="str">
        <f t="shared" si="63"/>
        <v>Peak Volumes (GJ) &gt; 1.4 GJ</v>
      </c>
      <c r="F183" s="50" t="str">
        <f>Tariffs!E$40</f>
        <v>Tariff M Zone - New Towns West &amp; Central</v>
      </c>
      <c r="G183" s="50" t="str">
        <f>Tariffs!F$40</f>
        <v>Industrial</v>
      </c>
      <c r="H183" s="45">
        <f>SUMPRODUCT((Tariffs!$G$26:$R$26=$E183)*(Tariffs!$E$29:$E$40=$F183)*(Tariffs!$G$29:$R$40))</f>
        <v>0</v>
      </c>
      <c r="I183" s="77">
        <f>SUMPRODUCT((Tariffs!$G$46:$BZ$46=$E183)*(Tariffs!$G$48:$BZ$48=I$58)*(Tariffs!$E$52:$E$63=$F183)*(Tariffs!$G$52:$BZ$63))</f>
        <v>0</v>
      </c>
      <c r="J183" s="77">
        <f>SUMPRODUCT((Tariffs!$G$46:$BZ$46=$E183)*(Tariffs!$G$48:$BZ$48=J$9)*(Tariffs!$E$52:$E$63=$F183)*(Tariffs!$G$52:$BZ$63))</f>
        <v>0</v>
      </c>
      <c r="K183" s="77">
        <f>SUMPRODUCT((Tariffs!$G$46:$BZ$46=$E183)*(Tariffs!$G$48:$BZ$48=K$9)*(Tariffs!$E$52:$E$63=$F183)*(Tariffs!$G$52:$BZ$63))</f>
        <v>0</v>
      </c>
      <c r="L183" s="77">
        <f>SUMPRODUCT((Tariffs!$G$46:$BZ$46=$E183)*(Tariffs!$G$48:$BZ$48=L$9)*(Tariffs!$E$52:$E$63=$F183)*(Tariffs!$G$52:$BZ$63))</f>
        <v>0</v>
      </c>
      <c r="M183" s="77">
        <f>SUMPRODUCT((Tariffs!$G$46:$BZ$46=$E183)*(Tariffs!$G$48:$BZ$48=M$9)*(Tariffs!$E$52:$E$63=$F183)*(Tariffs!$G$52:$BZ$63))</f>
        <v>0</v>
      </c>
      <c r="N183" s="77">
        <f>SUMPRODUCT((Tariffs!$G$46:$BZ$46=$E183)*(Tariffs!$G$48:$BZ$48=N$9)*(Tariffs!$E$52:$E$63=$F183)*(Tariffs!$G$52:$BZ$63))</f>
        <v>0</v>
      </c>
    </row>
    <row r="184" spans="5:14" ht="5.85" customHeight="1" outlineLevel="1" x14ac:dyDescent="0.2"/>
    <row r="185" spans="5:14" outlineLevel="1" x14ac:dyDescent="0.2">
      <c r="F185" s="213" t="str">
        <f t="shared" ref="F185" si="64">"Total "&amp;D170</f>
        <v>Total Peak Volumes (GJ) &gt; 1.4 GJ</v>
      </c>
      <c r="G185" s="213"/>
      <c r="H185" s="213"/>
      <c r="I185" s="106">
        <f>SUM(I172:I184)</f>
        <v>1897057.8841812031</v>
      </c>
      <c r="J185" s="106">
        <f t="shared" ref="J185:N185" si="65">SUM(J172:J184)</f>
        <v>1965394.2141553683</v>
      </c>
      <c r="K185" s="106">
        <f t="shared" si="65"/>
        <v>1940098.5961953758</v>
      </c>
      <c r="L185" s="106">
        <f t="shared" si="65"/>
        <v>1930656.6214221714</v>
      </c>
      <c r="M185" s="106">
        <f t="shared" si="65"/>
        <v>1941288.0667988341</v>
      </c>
      <c r="N185" s="106">
        <f t="shared" si="65"/>
        <v>1959245.6862721513</v>
      </c>
    </row>
    <row r="186" spans="5:14" ht="5.85" customHeight="1" outlineLevel="1" x14ac:dyDescent="0.2"/>
    <row r="187" spans="5:14" outlineLevel="1" x14ac:dyDescent="0.2">
      <c r="E187" s="42" t="s">
        <v>127</v>
      </c>
    </row>
    <row r="188" spans="5:14" outlineLevel="1" x14ac:dyDescent="0.2">
      <c r="F188" s="84" t="s">
        <v>125</v>
      </c>
      <c r="I188" s="77">
        <f t="shared" ref="I188:N188" si="66">SUMIF($G172:$G183,$F188,I172:I183)</f>
        <v>112679.41317281834</v>
      </c>
      <c r="J188" s="77">
        <f t="shared" si="66"/>
        <v>119231.68166819356</v>
      </c>
      <c r="K188" s="77">
        <f t="shared" si="66"/>
        <v>121112.94381534072</v>
      </c>
      <c r="L188" s="77">
        <f t="shared" si="66"/>
        <v>123982.36349337471</v>
      </c>
      <c r="M188" s="77">
        <f t="shared" si="66"/>
        <v>128081.83584317453</v>
      </c>
      <c r="N188" s="77">
        <f t="shared" si="66"/>
        <v>132652.22331750987</v>
      </c>
    </row>
    <row r="189" spans="5:14" outlineLevel="1" x14ac:dyDescent="0.2">
      <c r="F189" s="84" t="s">
        <v>126</v>
      </c>
      <c r="I189" s="77">
        <f t="shared" ref="I189:N189" si="67">SUMIF($G172:$G183,$F189,I172:I183)</f>
        <v>1784378.4710083848</v>
      </c>
      <c r="J189" s="77">
        <f t="shared" si="67"/>
        <v>1846162.532487175</v>
      </c>
      <c r="K189" s="77">
        <f t="shared" si="67"/>
        <v>1818985.6523800353</v>
      </c>
      <c r="L189" s="77">
        <f t="shared" si="67"/>
        <v>1806674.2579287968</v>
      </c>
      <c r="M189" s="77">
        <f t="shared" si="67"/>
        <v>1813206.2309556596</v>
      </c>
      <c r="N189" s="77">
        <f t="shared" si="67"/>
        <v>1826593.4629546411</v>
      </c>
    </row>
    <row r="190" spans="5:14" outlineLevel="1" x14ac:dyDescent="0.2">
      <c r="F190" s="84" t="s">
        <v>128</v>
      </c>
      <c r="I190" s="77">
        <f t="shared" ref="I190:N190" si="68">SUMIF($G172:$G183,$F190,I172:I183)</f>
        <v>0</v>
      </c>
      <c r="J190" s="77">
        <f t="shared" si="68"/>
        <v>0</v>
      </c>
      <c r="K190" s="77">
        <f t="shared" si="68"/>
        <v>0</v>
      </c>
      <c r="L190" s="77">
        <f t="shared" si="68"/>
        <v>0</v>
      </c>
      <c r="M190" s="77">
        <f t="shared" si="68"/>
        <v>0</v>
      </c>
      <c r="N190" s="77">
        <f t="shared" si="68"/>
        <v>0</v>
      </c>
    </row>
    <row r="191" spans="5:14" ht="5.85" customHeight="1" outlineLevel="1" x14ac:dyDescent="0.2"/>
    <row r="192" spans="5:14" outlineLevel="1" x14ac:dyDescent="0.2">
      <c r="E192" s="42" t="s">
        <v>208</v>
      </c>
    </row>
    <row r="193" spans="4:14" outlineLevel="1" x14ac:dyDescent="0.2">
      <c r="F193" s="84" t="s">
        <v>125</v>
      </c>
      <c r="I193" s="77">
        <f t="shared" ref="I193:N193" si="69">SUMPRODUCT(($H172:$H183)*(I172:I183)*($G172:$G183=$F193))</f>
        <v>77546.682466132057</v>
      </c>
      <c r="J193" s="77">
        <f t="shared" si="69"/>
        <v>82243.660604618985</v>
      </c>
      <c r="K193" s="77">
        <f t="shared" si="69"/>
        <v>83733.530346684536</v>
      </c>
      <c r="L193" s="77">
        <f t="shared" si="69"/>
        <v>85904.934029493859</v>
      </c>
      <c r="M193" s="77">
        <f t="shared" si="69"/>
        <v>88930.374471405696</v>
      </c>
      <c r="N193" s="77">
        <f t="shared" si="69"/>
        <v>92286.998919550213</v>
      </c>
    </row>
    <row r="194" spans="4:14" outlineLevel="1" x14ac:dyDescent="0.2">
      <c r="F194" s="84" t="s">
        <v>126</v>
      </c>
      <c r="I194" s="77">
        <f t="shared" ref="I194:N194" si="70">SUMPRODUCT(($H172:$H183)*(I172:I183)*($G172:$G183=$F194))</f>
        <v>1209282.912170405</v>
      </c>
      <c r="J194" s="77">
        <f t="shared" si="70"/>
        <v>1251587.5532073975</v>
      </c>
      <c r="K194" s="77">
        <f t="shared" si="70"/>
        <v>1233617.7190688385</v>
      </c>
      <c r="L194" s="77">
        <f t="shared" si="70"/>
        <v>1225723.4095449629</v>
      </c>
      <c r="M194" s="77">
        <f t="shared" si="70"/>
        <v>1230596.0711798966</v>
      </c>
      <c r="N194" s="77">
        <f t="shared" si="70"/>
        <v>1240115.1945510325</v>
      </c>
    </row>
    <row r="195" spans="4:14" outlineLevel="1" x14ac:dyDescent="0.2">
      <c r="F195" s="84" t="s">
        <v>128</v>
      </c>
      <c r="I195" s="77">
        <f t="shared" ref="I195:N195" si="71">SUMPRODUCT(($H172:$H183)*(I172:I183)*($G172:$G183=$F195))</f>
        <v>0</v>
      </c>
      <c r="J195" s="77">
        <f t="shared" si="71"/>
        <v>0</v>
      </c>
      <c r="K195" s="77">
        <f t="shared" si="71"/>
        <v>0</v>
      </c>
      <c r="L195" s="77">
        <f t="shared" si="71"/>
        <v>0</v>
      </c>
      <c r="M195" s="77">
        <f t="shared" si="71"/>
        <v>0</v>
      </c>
      <c r="N195" s="77">
        <f t="shared" si="71"/>
        <v>0</v>
      </c>
    </row>
    <row r="196" spans="4:14" outlineLevel="1" x14ac:dyDescent="0.2"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4:14" outlineLevel="1" x14ac:dyDescent="0.2"/>
    <row r="198" spans="4:14" outlineLevel="1" x14ac:dyDescent="0.2">
      <c r="D198" s="42" t="str">
        <f>Tariffs!E14</f>
        <v>Off Peak Volumes (GJ) 0 - 0.1 GJ</v>
      </c>
      <c r="H198" s="104" t="s">
        <v>200</v>
      </c>
      <c r="I198" s="102">
        <v>2023</v>
      </c>
    </row>
    <row r="199" spans="4:14" ht="5.85" customHeight="1" outlineLevel="1" x14ac:dyDescent="0.2"/>
    <row r="200" spans="4:14" outlineLevel="1" x14ac:dyDescent="0.2">
      <c r="E200" s="50" t="str">
        <f>D198</f>
        <v>Off Peak Volumes (GJ) 0 - 0.1 GJ</v>
      </c>
      <c r="F200" s="50" t="str">
        <f>Tariffs!E$29</f>
        <v>Domestic Tariff V Zone - Central</v>
      </c>
      <c r="G200" s="50" t="str">
        <f>Tariffs!F$29</f>
        <v>Domestic</v>
      </c>
      <c r="H200" s="45">
        <f>SUMPRODUCT((Tariffs!$G$26:$R$26=$E200)*(Tariffs!$E$29:$E$40=$F200)*(Tariffs!$G$29:$R$40))</f>
        <v>2.1352144999999996</v>
      </c>
      <c r="I200" s="77">
        <f>SUMPRODUCT((Tariffs!$G$46:$BZ$46=$E200)*(Tariffs!$G$48:$BZ$48=I$58)*(Tariffs!$E$52:$E$63=$F200)*(Tariffs!$G$52:$BZ$63))</f>
        <v>7247495.9838754758</v>
      </c>
      <c r="J200" s="77">
        <f>SUMPRODUCT((Tariffs!$G$46:$BZ$46=$E200)*(Tariffs!$G$48:$BZ$48=J$9)*(Tariffs!$E$52:$E$63=$F200)*(Tariffs!$G$52:$BZ$63))</f>
        <v>7153328.1486472618</v>
      </c>
      <c r="K200" s="77">
        <f>SUMPRODUCT((Tariffs!$G$46:$BZ$46=$E200)*(Tariffs!$G$48:$BZ$48=K$9)*(Tariffs!$E$52:$E$63=$F200)*(Tariffs!$G$52:$BZ$63))</f>
        <v>7138105.1114337184</v>
      </c>
      <c r="L200" s="77">
        <f>SUMPRODUCT((Tariffs!$G$46:$BZ$46=$E200)*(Tariffs!$G$48:$BZ$48=L$9)*(Tariffs!$E$52:$E$63=$F200)*(Tariffs!$G$52:$BZ$63))</f>
        <v>7196166.3885891167</v>
      </c>
      <c r="M200" s="77">
        <f>SUMPRODUCT((Tariffs!$G$46:$BZ$46=$E200)*(Tariffs!$G$48:$BZ$48=M$9)*(Tariffs!$E$52:$E$63=$F200)*(Tariffs!$G$52:$BZ$63))</f>
        <v>7305257.5434444426</v>
      </c>
      <c r="N200" s="77">
        <f>SUMPRODUCT((Tariffs!$G$46:$BZ$46=$E200)*(Tariffs!$G$48:$BZ$48=N$9)*(Tariffs!$E$52:$E$63=$F200)*(Tariffs!$G$52:$BZ$63))</f>
        <v>7427832.267993995</v>
      </c>
    </row>
    <row r="201" spans="4:14" outlineLevel="1" x14ac:dyDescent="0.2">
      <c r="E201" s="50" t="str">
        <f t="shared" ref="E201:E211" si="72">E200</f>
        <v>Off Peak Volumes (GJ) 0 - 0.1 GJ</v>
      </c>
      <c r="F201" s="50" t="str">
        <f>Tariffs!E$30</f>
        <v>Commercial Tariff V Zone - Central</v>
      </c>
      <c r="G201" s="50" t="str">
        <f>Tariffs!F$30</f>
        <v>Commercial</v>
      </c>
      <c r="H201" s="45">
        <f>SUMPRODUCT((Tariffs!$G$26:$R$26=$E201)*(Tariffs!$E$29:$E$40=$F201)*(Tariffs!$G$29:$R$40))</f>
        <v>1.075256</v>
      </c>
      <c r="I201" s="77">
        <f>SUMPRODUCT((Tariffs!$G$46:$BZ$46=$E201)*(Tariffs!$G$48:$BZ$48=I$58)*(Tariffs!$E$52:$E$63=$F201)*(Tariffs!$G$52:$BZ$63))</f>
        <v>163950.00247734966</v>
      </c>
      <c r="J201" s="77">
        <f>SUMPRODUCT((Tariffs!$G$46:$BZ$46=$E201)*(Tariffs!$G$48:$BZ$48=J$9)*(Tariffs!$E$52:$E$63=$F201)*(Tariffs!$G$52:$BZ$63))</f>
        <v>161330.70981370896</v>
      </c>
      <c r="K201" s="77">
        <f>SUMPRODUCT((Tariffs!$G$46:$BZ$46=$E201)*(Tariffs!$G$48:$BZ$48=K$9)*(Tariffs!$E$52:$E$63=$F201)*(Tariffs!$G$52:$BZ$63))</f>
        <v>158269.47458200878</v>
      </c>
      <c r="L201" s="77">
        <f>SUMPRODUCT((Tariffs!$G$46:$BZ$46=$E201)*(Tariffs!$G$48:$BZ$48=L$9)*(Tariffs!$E$52:$E$63=$F201)*(Tariffs!$G$52:$BZ$63))</f>
        <v>156880.3442915729</v>
      </c>
      <c r="M201" s="77">
        <f>SUMPRODUCT((Tariffs!$G$46:$BZ$46=$E201)*(Tariffs!$G$48:$BZ$48=M$9)*(Tariffs!$E$52:$E$63=$F201)*(Tariffs!$G$52:$BZ$63))</f>
        <v>156707.57232649293</v>
      </c>
      <c r="N201" s="77">
        <f>SUMPRODUCT((Tariffs!$G$46:$BZ$46=$E201)*(Tariffs!$G$48:$BZ$48=N$9)*(Tariffs!$E$52:$E$63=$F201)*(Tariffs!$G$52:$BZ$63))</f>
        <v>156859.43054490202</v>
      </c>
    </row>
    <row r="202" spans="4:14" outlineLevel="1" x14ac:dyDescent="0.2">
      <c r="E202" s="50" t="str">
        <f t="shared" si="72"/>
        <v>Off Peak Volumes (GJ) 0 - 0.1 GJ</v>
      </c>
      <c r="F202" s="50" t="str">
        <f>Tariffs!E$31</f>
        <v>Domestic Tariff V Zone - West</v>
      </c>
      <c r="G202" s="50" t="str">
        <f>Tariffs!F$31</f>
        <v>Domestic</v>
      </c>
      <c r="H202" s="45">
        <f>SUMPRODUCT((Tariffs!$G$26:$R$26=$E202)*(Tariffs!$E$29:$E$40=$F202)*(Tariffs!$G$29:$R$40))</f>
        <v>1.029469</v>
      </c>
      <c r="I202" s="77">
        <f>SUMPRODUCT((Tariffs!$G$46:$BZ$46=$E202)*(Tariffs!$G$48:$BZ$48=I$58)*(Tariffs!$E$52:$E$63=$F202)*(Tariffs!$G$52:$BZ$63))</f>
        <v>1894974.8412901866</v>
      </c>
      <c r="J202" s="77">
        <f>SUMPRODUCT((Tariffs!$G$46:$BZ$46=$E202)*(Tariffs!$G$48:$BZ$48=J$9)*(Tariffs!$E$52:$E$63=$F202)*(Tariffs!$G$52:$BZ$63))</f>
        <v>1856356.4319946894</v>
      </c>
      <c r="K202" s="77">
        <f>SUMPRODUCT((Tariffs!$G$46:$BZ$46=$E202)*(Tariffs!$G$48:$BZ$48=K$9)*(Tariffs!$E$52:$E$63=$F202)*(Tariffs!$G$52:$BZ$63))</f>
        <v>1838083.0442156517</v>
      </c>
      <c r="L202" s="77">
        <f>SUMPRODUCT((Tariffs!$G$46:$BZ$46=$E202)*(Tariffs!$G$48:$BZ$48=L$9)*(Tariffs!$E$52:$E$63=$F202)*(Tariffs!$G$52:$BZ$63))</f>
        <v>1839449.0429101582</v>
      </c>
      <c r="M202" s="77">
        <f>SUMPRODUCT((Tariffs!$G$46:$BZ$46=$E202)*(Tariffs!$G$48:$BZ$48=M$9)*(Tariffs!$E$52:$E$63=$F202)*(Tariffs!$G$52:$BZ$63))</f>
        <v>1855045.6797126397</v>
      </c>
      <c r="N202" s="77">
        <f>SUMPRODUCT((Tariffs!$G$46:$BZ$46=$E202)*(Tariffs!$G$48:$BZ$48=N$9)*(Tariffs!$E$52:$E$63=$F202)*(Tariffs!$G$52:$BZ$63))</f>
        <v>1874264.2674972536</v>
      </c>
    </row>
    <row r="203" spans="4:14" outlineLevel="1" x14ac:dyDescent="0.2">
      <c r="E203" s="50" t="str">
        <f t="shared" si="72"/>
        <v>Off Peak Volumes (GJ) 0 - 0.1 GJ</v>
      </c>
      <c r="F203" s="50" t="str">
        <f>Tariffs!E$32</f>
        <v>Commercial Tariff V Zone - West</v>
      </c>
      <c r="G203" s="50" t="str">
        <f>Tariffs!F$32</f>
        <v>Commercial</v>
      </c>
      <c r="H203" s="45">
        <f>SUMPRODUCT((Tariffs!$G$26:$R$26=$E203)*(Tariffs!$E$29:$E$40=$F203)*(Tariffs!$G$29:$R$40))</f>
        <v>0.80359349999999996</v>
      </c>
      <c r="I203" s="77">
        <f>SUMPRODUCT((Tariffs!$G$46:$BZ$46=$E203)*(Tariffs!$G$48:$BZ$48=I$58)*(Tariffs!$E$52:$E$63=$F203)*(Tariffs!$G$52:$BZ$63))</f>
        <v>77255.46949808771</v>
      </c>
      <c r="J203" s="77">
        <f>SUMPRODUCT((Tariffs!$G$46:$BZ$46=$E203)*(Tariffs!$G$48:$BZ$48=J$9)*(Tariffs!$E$52:$E$63=$F203)*(Tariffs!$G$52:$BZ$63))</f>
        <v>75762.183635465859</v>
      </c>
      <c r="K203" s="77">
        <f>SUMPRODUCT((Tariffs!$G$46:$BZ$46=$E203)*(Tariffs!$G$48:$BZ$48=K$9)*(Tariffs!$E$52:$E$63=$F203)*(Tariffs!$G$52:$BZ$63))</f>
        <v>74060.683079313385</v>
      </c>
      <c r="L203" s="77">
        <f>SUMPRODUCT((Tariffs!$G$46:$BZ$46=$E203)*(Tariffs!$G$48:$BZ$48=L$9)*(Tariffs!$E$52:$E$63=$F203)*(Tariffs!$G$52:$BZ$63))</f>
        <v>73154.24562656568</v>
      </c>
      <c r="M203" s="77">
        <f>SUMPRODUCT((Tariffs!$G$46:$BZ$46=$E203)*(Tariffs!$G$48:$BZ$48=M$9)*(Tariffs!$E$52:$E$63=$F203)*(Tariffs!$G$52:$BZ$63))</f>
        <v>72831.199301793298</v>
      </c>
      <c r="N203" s="77">
        <f>SUMPRODUCT((Tariffs!$G$46:$BZ$46=$E203)*(Tariffs!$G$48:$BZ$48=N$9)*(Tariffs!$E$52:$E$63=$F203)*(Tariffs!$G$52:$BZ$63))</f>
        <v>72662.777610554127</v>
      </c>
    </row>
    <row r="204" spans="4:14" outlineLevel="1" x14ac:dyDescent="0.2">
      <c r="E204" s="50" t="str">
        <f t="shared" si="72"/>
        <v>Off Peak Volumes (GJ) 0 - 0.1 GJ</v>
      </c>
      <c r="F204" s="50" t="str">
        <f>Tariffs!E$33</f>
        <v>Domestic Tariff V Zone - New Towns Central</v>
      </c>
      <c r="G204" s="50" t="str">
        <f>Tariffs!F$33</f>
        <v>Domestic</v>
      </c>
      <c r="H204" s="45">
        <f>SUMPRODUCT((Tariffs!$G$26:$R$26=$E204)*(Tariffs!$E$29:$E$40=$F204)*(Tariffs!$G$29:$R$40))</f>
        <v>4.6200559999999999</v>
      </c>
      <c r="I204" s="77">
        <f>SUMPRODUCT((Tariffs!$G$46:$BZ$46=$E204)*(Tariffs!$G$48:$BZ$48=I$58)*(Tariffs!$E$52:$E$63=$F204)*(Tariffs!$G$52:$BZ$63))</f>
        <v>21939.434167513649</v>
      </c>
      <c r="J204" s="77">
        <f>SUMPRODUCT((Tariffs!$G$46:$BZ$46=$E204)*(Tariffs!$G$48:$BZ$48=J$9)*(Tariffs!$E$52:$E$63=$F204)*(Tariffs!$G$52:$BZ$63))</f>
        <v>22684.157648291599</v>
      </c>
      <c r="K204" s="77">
        <f>SUMPRODUCT((Tariffs!$G$46:$BZ$46=$E204)*(Tariffs!$G$48:$BZ$48=K$9)*(Tariffs!$E$52:$E$63=$F204)*(Tariffs!$G$52:$BZ$63))</f>
        <v>23637.14483544563</v>
      </c>
      <c r="L204" s="77">
        <f>SUMPRODUCT((Tariffs!$G$46:$BZ$46=$E204)*(Tariffs!$G$48:$BZ$48=L$9)*(Tariffs!$E$52:$E$63=$F204)*(Tariffs!$G$52:$BZ$63))</f>
        <v>24800.222433596959</v>
      </c>
      <c r="M204" s="77">
        <f>SUMPRODUCT((Tariffs!$G$46:$BZ$46=$E204)*(Tariffs!$G$48:$BZ$48=M$9)*(Tariffs!$E$52:$E$63=$F204)*(Tariffs!$G$52:$BZ$63))</f>
        <v>26112.167771164684</v>
      </c>
      <c r="N204" s="77">
        <f>SUMPRODUCT((Tariffs!$G$46:$BZ$46=$E204)*(Tariffs!$G$48:$BZ$48=N$9)*(Tariffs!$E$52:$E$63=$F204)*(Tariffs!$G$52:$BZ$63))</f>
        <v>27466.763139277613</v>
      </c>
    </row>
    <row r="205" spans="4:14" outlineLevel="1" x14ac:dyDescent="0.2">
      <c r="E205" s="50" t="str">
        <f t="shared" si="72"/>
        <v>Off Peak Volumes (GJ) 0 - 0.1 GJ</v>
      </c>
      <c r="F205" s="50" t="str">
        <f>Tariffs!E$34</f>
        <v>Commercial Tariff V Zone - New Towns Central</v>
      </c>
      <c r="G205" s="50" t="str">
        <f>Tariffs!F$34</f>
        <v>Commercial</v>
      </c>
      <c r="H205" s="45">
        <f>SUMPRODUCT((Tariffs!$G$26:$R$26=$E205)*(Tariffs!$E$29:$E$40=$F205)*(Tariffs!$G$29:$R$40))</f>
        <v>3.904344</v>
      </c>
      <c r="I205" s="77">
        <f>SUMPRODUCT((Tariffs!$G$46:$BZ$46=$E205)*(Tariffs!$G$48:$BZ$48=I$58)*(Tariffs!$E$52:$E$63=$F205)*(Tariffs!$G$52:$BZ$63))</f>
        <v>294.13130002542778</v>
      </c>
      <c r="J205" s="77">
        <f>SUMPRODUCT((Tariffs!$G$46:$BZ$46=$E205)*(Tariffs!$G$48:$BZ$48=J$9)*(Tariffs!$E$52:$E$63=$F205)*(Tariffs!$G$52:$BZ$63))</f>
        <v>296.86108958782188</v>
      </c>
      <c r="K205" s="77">
        <f>SUMPRODUCT((Tariffs!$G$46:$BZ$46=$E205)*(Tariffs!$G$48:$BZ$48=K$9)*(Tariffs!$E$52:$E$63=$F205)*(Tariffs!$G$52:$BZ$63))</f>
        <v>298.64822464775693</v>
      </c>
      <c r="L205" s="77">
        <f>SUMPRODUCT((Tariffs!$G$46:$BZ$46=$E205)*(Tariffs!$G$48:$BZ$48=L$9)*(Tariffs!$E$52:$E$63=$F205)*(Tariffs!$G$52:$BZ$63))</f>
        <v>303.31536708155465</v>
      </c>
      <c r="M205" s="77">
        <f>SUMPRODUCT((Tariffs!$G$46:$BZ$46=$E205)*(Tariffs!$G$48:$BZ$48=M$9)*(Tariffs!$E$52:$E$63=$F205)*(Tariffs!$G$52:$BZ$63))</f>
        <v>310.072839962388</v>
      </c>
      <c r="N205" s="77">
        <f>SUMPRODUCT((Tariffs!$G$46:$BZ$46=$E205)*(Tariffs!$G$48:$BZ$48=N$9)*(Tariffs!$E$52:$E$63=$F205)*(Tariffs!$G$52:$BZ$63))</f>
        <v>317.40248751876072</v>
      </c>
    </row>
    <row r="206" spans="4:14" outlineLevel="1" x14ac:dyDescent="0.2">
      <c r="E206" s="50" t="str">
        <f t="shared" si="72"/>
        <v>Off Peak Volumes (GJ) 0 - 0.1 GJ</v>
      </c>
      <c r="F206" s="50" t="str">
        <f>Tariffs!E$35</f>
        <v>Domestic Tariff V Zone - New Towns West</v>
      </c>
      <c r="G206" s="50" t="str">
        <f>Tariffs!F$35</f>
        <v>Domestic</v>
      </c>
      <c r="H206" s="45">
        <f>SUMPRODUCT((Tariffs!$G$26:$R$26=$E206)*(Tariffs!$E$29:$E$40=$F206)*(Tariffs!$G$29:$R$40))</f>
        <v>4.289841</v>
      </c>
      <c r="I206" s="77">
        <f>SUMPRODUCT((Tariffs!$G$46:$BZ$46=$E206)*(Tariffs!$G$48:$BZ$48=I$58)*(Tariffs!$E$52:$E$63=$F206)*(Tariffs!$G$52:$BZ$63))</f>
        <v>152731.51541889776</v>
      </c>
      <c r="J206" s="77">
        <f>SUMPRODUCT((Tariffs!$G$46:$BZ$46=$E206)*(Tariffs!$G$48:$BZ$48=J$9)*(Tariffs!$E$52:$E$63=$F206)*(Tariffs!$G$52:$BZ$63))</f>
        <v>153107.75808866229</v>
      </c>
      <c r="K206" s="77">
        <f>SUMPRODUCT((Tariffs!$G$46:$BZ$46=$E206)*(Tariffs!$G$48:$BZ$48=K$9)*(Tariffs!$E$52:$E$63=$F206)*(Tariffs!$G$52:$BZ$63))</f>
        <v>155110.52761319297</v>
      </c>
      <c r="L206" s="77">
        <f>SUMPRODUCT((Tariffs!$G$46:$BZ$46=$E206)*(Tariffs!$G$48:$BZ$48=L$9)*(Tariffs!$E$52:$E$63=$F206)*(Tariffs!$G$52:$BZ$63))</f>
        <v>158636.21942312791</v>
      </c>
      <c r="M206" s="77">
        <f>SUMPRODUCT((Tariffs!$G$46:$BZ$46=$E206)*(Tariffs!$G$48:$BZ$48=M$9)*(Tariffs!$E$52:$E$63=$F206)*(Tariffs!$G$52:$BZ$63))</f>
        <v>163259.07792218452</v>
      </c>
      <c r="N206" s="77">
        <f>SUMPRODUCT((Tariffs!$G$46:$BZ$46=$E206)*(Tariffs!$G$48:$BZ$48=N$9)*(Tariffs!$E$52:$E$63=$F206)*(Tariffs!$G$52:$BZ$63))</f>
        <v>168171.39727394225</v>
      </c>
    </row>
    <row r="207" spans="4:14" outlineLevel="1" x14ac:dyDescent="0.2">
      <c r="E207" s="50" t="str">
        <f t="shared" si="72"/>
        <v>Off Peak Volumes (GJ) 0 - 0.1 GJ</v>
      </c>
      <c r="F207" s="50" t="str">
        <f>Tariffs!E$36</f>
        <v>Commercial Tariff V Zone - New Towns West</v>
      </c>
      <c r="G207" s="50" t="str">
        <f>Tariffs!F$36</f>
        <v>Commercial</v>
      </c>
      <c r="H207" s="45">
        <f>SUMPRODUCT((Tariffs!$G$26:$R$26=$E207)*(Tariffs!$E$29:$E$40=$F207)*(Tariffs!$G$29:$R$40))</f>
        <v>4.0238754999999999</v>
      </c>
      <c r="I207" s="77">
        <f>SUMPRODUCT((Tariffs!$G$46:$BZ$46=$E207)*(Tariffs!$G$48:$BZ$48=I$58)*(Tariffs!$E$52:$E$63=$F207)*(Tariffs!$G$52:$BZ$63))</f>
        <v>4754.8067138446077</v>
      </c>
      <c r="J207" s="77">
        <f>SUMPRODUCT((Tariffs!$G$46:$BZ$46=$E207)*(Tariffs!$G$48:$BZ$48=J$9)*(Tariffs!$E$52:$E$63=$F207)*(Tariffs!$G$52:$BZ$63))</f>
        <v>4685.6756099591921</v>
      </c>
      <c r="K207" s="77">
        <f>SUMPRODUCT((Tariffs!$G$46:$BZ$46=$E207)*(Tariffs!$G$48:$BZ$48=K$9)*(Tariffs!$E$52:$E$63=$F207)*(Tariffs!$G$52:$BZ$63))</f>
        <v>4603.6645731282861</v>
      </c>
      <c r="L207" s="77">
        <f>SUMPRODUCT((Tariffs!$G$46:$BZ$46=$E207)*(Tariffs!$G$48:$BZ$48=L$9)*(Tariffs!$E$52:$E$63=$F207)*(Tariffs!$G$52:$BZ$63))</f>
        <v>4570.1381448327656</v>
      </c>
      <c r="M207" s="77">
        <f>SUMPRODUCT((Tariffs!$G$46:$BZ$46=$E207)*(Tariffs!$G$48:$BZ$48=M$9)*(Tariffs!$E$52:$E$63=$F207)*(Tariffs!$G$52:$BZ$63))</f>
        <v>4572.1481883669167</v>
      </c>
      <c r="N207" s="77">
        <f>SUMPRODUCT((Tariffs!$G$46:$BZ$46=$E207)*(Tariffs!$G$48:$BZ$48=N$9)*(Tariffs!$E$52:$E$63=$F207)*(Tariffs!$G$52:$BZ$63))</f>
        <v>4583.6038580504537</v>
      </c>
    </row>
    <row r="208" spans="4:14" outlineLevel="1" x14ac:dyDescent="0.2">
      <c r="E208" s="50" t="str">
        <f t="shared" si="72"/>
        <v>Off Peak Volumes (GJ) 0 - 0.1 GJ</v>
      </c>
      <c r="F208" s="50" t="str">
        <f>Tariffs!E$37</f>
        <v>Tariff D Zone - West &amp; Central</v>
      </c>
      <c r="G208" s="50" t="str">
        <f>Tariffs!F$37</f>
        <v>Industrial</v>
      </c>
      <c r="H208" s="45">
        <f>SUMPRODUCT((Tariffs!$G$26:$R$26=$E208)*(Tariffs!$E$29:$E$40=$F208)*(Tariffs!$G$29:$R$40))</f>
        <v>0</v>
      </c>
      <c r="I208" s="77">
        <f>SUMPRODUCT((Tariffs!$G$46:$BZ$46=$E208)*(Tariffs!$G$48:$BZ$48=I$58)*(Tariffs!$E$52:$E$63=$F208)*(Tariffs!$G$52:$BZ$63))</f>
        <v>0</v>
      </c>
      <c r="J208" s="77">
        <f>SUMPRODUCT((Tariffs!$G$46:$BZ$46=$E208)*(Tariffs!$G$48:$BZ$48=J$9)*(Tariffs!$E$52:$E$63=$F208)*(Tariffs!$G$52:$BZ$63))</f>
        <v>0</v>
      </c>
      <c r="K208" s="77">
        <f>SUMPRODUCT((Tariffs!$G$46:$BZ$46=$E208)*(Tariffs!$G$48:$BZ$48=K$9)*(Tariffs!$E$52:$E$63=$F208)*(Tariffs!$G$52:$BZ$63))</f>
        <v>0</v>
      </c>
      <c r="L208" s="77">
        <f>SUMPRODUCT((Tariffs!$G$46:$BZ$46=$E208)*(Tariffs!$G$48:$BZ$48=L$9)*(Tariffs!$E$52:$E$63=$F208)*(Tariffs!$G$52:$BZ$63))</f>
        <v>0</v>
      </c>
      <c r="M208" s="77">
        <f>SUMPRODUCT((Tariffs!$G$46:$BZ$46=$E208)*(Tariffs!$G$48:$BZ$48=M$9)*(Tariffs!$E$52:$E$63=$F208)*(Tariffs!$G$52:$BZ$63))</f>
        <v>0</v>
      </c>
      <c r="N208" s="77">
        <f>SUMPRODUCT((Tariffs!$G$46:$BZ$46=$E208)*(Tariffs!$G$48:$BZ$48=N$9)*(Tariffs!$E$52:$E$63=$F208)*(Tariffs!$G$52:$BZ$63))</f>
        <v>0</v>
      </c>
    </row>
    <row r="209" spans="4:14" outlineLevel="1" x14ac:dyDescent="0.2">
      <c r="E209" s="50" t="str">
        <f t="shared" si="72"/>
        <v>Off Peak Volumes (GJ) 0 - 0.1 GJ</v>
      </c>
      <c r="F209" s="50" t="str">
        <f>Tariffs!E$38</f>
        <v>Tariff D Zone - New Towns West &amp; Central</v>
      </c>
      <c r="G209" s="50" t="str">
        <f>Tariffs!F$38</f>
        <v>Industrial</v>
      </c>
      <c r="H209" s="45">
        <f>SUMPRODUCT((Tariffs!$G$26:$R$26=$E209)*(Tariffs!$E$29:$E$40=$F209)*(Tariffs!$G$29:$R$40))</f>
        <v>0</v>
      </c>
      <c r="I209" s="77">
        <f>SUMPRODUCT((Tariffs!$G$46:$BZ$46=$E209)*(Tariffs!$G$48:$BZ$48=I$58)*(Tariffs!$E$52:$E$63=$F209)*(Tariffs!$G$52:$BZ$63))</f>
        <v>0</v>
      </c>
      <c r="J209" s="77">
        <f>SUMPRODUCT((Tariffs!$G$46:$BZ$46=$E209)*(Tariffs!$G$48:$BZ$48=J$9)*(Tariffs!$E$52:$E$63=$F209)*(Tariffs!$G$52:$BZ$63))</f>
        <v>0</v>
      </c>
      <c r="K209" s="77">
        <f>SUMPRODUCT((Tariffs!$G$46:$BZ$46=$E209)*(Tariffs!$G$48:$BZ$48=K$9)*(Tariffs!$E$52:$E$63=$F209)*(Tariffs!$G$52:$BZ$63))</f>
        <v>0</v>
      </c>
      <c r="L209" s="77">
        <f>SUMPRODUCT((Tariffs!$G$46:$BZ$46=$E209)*(Tariffs!$G$48:$BZ$48=L$9)*(Tariffs!$E$52:$E$63=$F209)*(Tariffs!$G$52:$BZ$63))</f>
        <v>0</v>
      </c>
      <c r="M209" s="77">
        <f>SUMPRODUCT((Tariffs!$G$46:$BZ$46=$E209)*(Tariffs!$G$48:$BZ$48=M$9)*(Tariffs!$E$52:$E$63=$F209)*(Tariffs!$G$52:$BZ$63))</f>
        <v>0</v>
      </c>
      <c r="N209" s="77">
        <f>SUMPRODUCT((Tariffs!$G$46:$BZ$46=$E209)*(Tariffs!$G$48:$BZ$48=N$9)*(Tariffs!$E$52:$E$63=$F209)*(Tariffs!$G$52:$BZ$63))</f>
        <v>0</v>
      </c>
    </row>
    <row r="210" spans="4:14" outlineLevel="1" x14ac:dyDescent="0.2">
      <c r="E210" s="50" t="str">
        <f t="shared" si="72"/>
        <v>Off Peak Volumes (GJ) 0 - 0.1 GJ</v>
      </c>
      <c r="F210" s="50" t="str">
        <f>Tariffs!E$39</f>
        <v>Tariff M Zone - West &amp; Central</v>
      </c>
      <c r="G210" s="50" t="str">
        <f>Tariffs!F$39</f>
        <v>Industrial</v>
      </c>
      <c r="H210" s="45">
        <f>SUMPRODUCT((Tariffs!$G$26:$R$26=$E210)*(Tariffs!$E$29:$E$40=$F210)*(Tariffs!$G$29:$R$40))</f>
        <v>0</v>
      </c>
      <c r="I210" s="77">
        <f>SUMPRODUCT((Tariffs!$G$46:$BZ$46=$E210)*(Tariffs!$G$48:$BZ$48=I$58)*(Tariffs!$E$52:$E$63=$F210)*(Tariffs!$G$52:$BZ$63))</f>
        <v>0</v>
      </c>
      <c r="J210" s="77">
        <f>SUMPRODUCT((Tariffs!$G$46:$BZ$46=$E210)*(Tariffs!$G$48:$BZ$48=J$9)*(Tariffs!$E$52:$E$63=$F210)*(Tariffs!$G$52:$BZ$63))</f>
        <v>0</v>
      </c>
      <c r="K210" s="77">
        <f>SUMPRODUCT((Tariffs!$G$46:$BZ$46=$E210)*(Tariffs!$G$48:$BZ$48=K$9)*(Tariffs!$E$52:$E$63=$F210)*(Tariffs!$G$52:$BZ$63))</f>
        <v>0</v>
      </c>
      <c r="L210" s="77">
        <f>SUMPRODUCT((Tariffs!$G$46:$BZ$46=$E210)*(Tariffs!$G$48:$BZ$48=L$9)*(Tariffs!$E$52:$E$63=$F210)*(Tariffs!$G$52:$BZ$63))</f>
        <v>0</v>
      </c>
      <c r="M210" s="77">
        <f>SUMPRODUCT((Tariffs!$G$46:$BZ$46=$E210)*(Tariffs!$G$48:$BZ$48=M$9)*(Tariffs!$E$52:$E$63=$F210)*(Tariffs!$G$52:$BZ$63))</f>
        <v>0</v>
      </c>
      <c r="N210" s="77">
        <f>SUMPRODUCT((Tariffs!$G$46:$BZ$46=$E210)*(Tariffs!$G$48:$BZ$48=N$9)*(Tariffs!$E$52:$E$63=$F210)*(Tariffs!$G$52:$BZ$63))</f>
        <v>0</v>
      </c>
    </row>
    <row r="211" spans="4:14" outlineLevel="1" x14ac:dyDescent="0.2">
      <c r="E211" s="50" t="str">
        <f t="shared" si="72"/>
        <v>Off Peak Volumes (GJ) 0 - 0.1 GJ</v>
      </c>
      <c r="F211" s="50" t="str">
        <f>Tariffs!E$40</f>
        <v>Tariff M Zone - New Towns West &amp; Central</v>
      </c>
      <c r="G211" s="50" t="str">
        <f>Tariffs!F$40</f>
        <v>Industrial</v>
      </c>
      <c r="H211" s="45">
        <f>SUMPRODUCT((Tariffs!$G$26:$R$26=$E211)*(Tariffs!$E$29:$E$40=$F211)*(Tariffs!$G$29:$R$40))</f>
        <v>0</v>
      </c>
      <c r="I211" s="77">
        <f>SUMPRODUCT((Tariffs!$G$46:$BZ$46=$E211)*(Tariffs!$G$48:$BZ$48=I$58)*(Tariffs!$E$52:$E$63=$F211)*(Tariffs!$G$52:$BZ$63))</f>
        <v>0</v>
      </c>
      <c r="J211" s="77">
        <f>SUMPRODUCT((Tariffs!$G$46:$BZ$46=$E211)*(Tariffs!$G$48:$BZ$48=J$9)*(Tariffs!$E$52:$E$63=$F211)*(Tariffs!$G$52:$BZ$63))</f>
        <v>0</v>
      </c>
      <c r="K211" s="77">
        <f>SUMPRODUCT((Tariffs!$G$46:$BZ$46=$E211)*(Tariffs!$G$48:$BZ$48=K$9)*(Tariffs!$E$52:$E$63=$F211)*(Tariffs!$G$52:$BZ$63))</f>
        <v>0</v>
      </c>
      <c r="L211" s="77">
        <f>SUMPRODUCT((Tariffs!$G$46:$BZ$46=$E211)*(Tariffs!$G$48:$BZ$48=L$9)*(Tariffs!$E$52:$E$63=$F211)*(Tariffs!$G$52:$BZ$63))</f>
        <v>0</v>
      </c>
      <c r="M211" s="77">
        <f>SUMPRODUCT((Tariffs!$G$46:$BZ$46=$E211)*(Tariffs!$G$48:$BZ$48=M$9)*(Tariffs!$E$52:$E$63=$F211)*(Tariffs!$G$52:$BZ$63))</f>
        <v>0</v>
      </c>
      <c r="N211" s="77">
        <f>SUMPRODUCT((Tariffs!$G$46:$BZ$46=$E211)*(Tariffs!$G$48:$BZ$48=N$9)*(Tariffs!$E$52:$E$63=$F211)*(Tariffs!$G$52:$BZ$63))</f>
        <v>0</v>
      </c>
    </row>
    <row r="212" spans="4:14" ht="5.85" customHeight="1" outlineLevel="1" x14ac:dyDescent="0.2"/>
    <row r="213" spans="4:14" outlineLevel="1" x14ac:dyDescent="0.2">
      <c r="F213" s="213" t="str">
        <f t="shared" ref="F213" si="73">"Total "&amp;D198</f>
        <v>Total Off Peak Volumes (GJ) 0 - 0.1 GJ</v>
      </c>
      <c r="G213" s="213"/>
      <c r="H213" s="213"/>
      <c r="I213" s="106">
        <f>SUM(I200:I212)</f>
        <v>9563396.1847413816</v>
      </c>
      <c r="J213" s="106">
        <f t="shared" ref="J213:N213" si="74">SUM(J200:J212)</f>
        <v>9427551.9265276249</v>
      </c>
      <c r="K213" s="106">
        <f t="shared" si="74"/>
        <v>9392168.2985571064</v>
      </c>
      <c r="L213" s="106">
        <f t="shared" si="74"/>
        <v>9453959.9167860523</v>
      </c>
      <c r="M213" s="106">
        <f t="shared" si="74"/>
        <v>9584095.4615070466</v>
      </c>
      <c r="N213" s="106">
        <f t="shared" si="74"/>
        <v>9732157.9104054924</v>
      </c>
    </row>
    <row r="214" spans="4:14" ht="5.85" customHeight="1" outlineLevel="1" x14ac:dyDescent="0.2"/>
    <row r="215" spans="4:14" outlineLevel="1" x14ac:dyDescent="0.2">
      <c r="E215" s="42" t="s">
        <v>127</v>
      </c>
    </row>
    <row r="216" spans="4:14" outlineLevel="1" x14ac:dyDescent="0.2">
      <c r="F216" s="84" t="s">
        <v>125</v>
      </c>
      <c r="I216" s="77">
        <f t="shared" ref="I216:N216" si="75">SUMIF($G200:$G211,$F216,I200:I211)</f>
        <v>9317141.7747520749</v>
      </c>
      <c r="J216" s="77">
        <f t="shared" si="75"/>
        <v>9185476.4963789061</v>
      </c>
      <c r="K216" s="77">
        <f t="shared" si="75"/>
        <v>9154935.8280980084</v>
      </c>
      <c r="L216" s="77">
        <f t="shared" si="75"/>
        <v>9219051.8733559996</v>
      </c>
      <c r="M216" s="77">
        <f t="shared" si="75"/>
        <v>9349674.4688504301</v>
      </c>
      <c r="N216" s="77">
        <f t="shared" si="75"/>
        <v>9497734.6959044691</v>
      </c>
    </row>
    <row r="217" spans="4:14" outlineLevel="1" x14ac:dyDescent="0.2">
      <c r="F217" s="84" t="s">
        <v>126</v>
      </c>
      <c r="I217" s="77">
        <f t="shared" ref="I217:N217" si="76">SUMIF($G200:$G211,$F217,I200:I211)</f>
        <v>246254.4099893074</v>
      </c>
      <c r="J217" s="77">
        <f t="shared" si="76"/>
        <v>242075.43014872185</v>
      </c>
      <c r="K217" s="77">
        <f t="shared" si="76"/>
        <v>237232.4704590982</v>
      </c>
      <c r="L217" s="77">
        <f t="shared" si="76"/>
        <v>234908.0434300529</v>
      </c>
      <c r="M217" s="77">
        <f t="shared" si="76"/>
        <v>234420.9926566155</v>
      </c>
      <c r="N217" s="77">
        <f t="shared" si="76"/>
        <v>234423.21450102536</v>
      </c>
    </row>
    <row r="218" spans="4:14" outlineLevel="1" x14ac:dyDescent="0.2">
      <c r="F218" s="84" t="s">
        <v>128</v>
      </c>
      <c r="I218" s="77">
        <f t="shared" ref="I218:N218" si="77">SUMIF($G200:$G211,$F218,I200:I211)</f>
        <v>0</v>
      </c>
      <c r="J218" s="77">
        <f t="shared" si="77"/>
        <v>0</v>
      </c>
      <c r="K218" s="77">
        <f t="shared" si="77"/>
        <v>0</v>
      </c>
      <c r="L218" s="77">
        <f t="shared" si="77"/>
        <v>0</v>
      </c>
      <c r="M218" s="77">
        <f t="shared" si="77"/>
        <v>0</v>
      </c>
      <c r="N218" s="77">
        <f t="shared" si="77"/>
        <v>0</v>
      </c>
    </row>
    <row r="219" spans="4:14" ht="5.85" customHeight="1" outlineLevel="1" x14ac:dyDescent="0.2"/>
    <row r="220" spans="4:14" outlineLevel="1" x14ac:dyDescent="0.2">
      <c r="E220" s="42" t="s">
        <v>208</v>
      </c>
    </row>
    <row r="221" spans="4:14" outlineLevel="1" x14ac:dyDescent="0.2">
      <c r="F221" s="84" t="s">
        <v>125</v>
      </c>
      <c r="I221" s="77">
        <f t="shared" ref="I221:N221" si="78">SUMPRODUCT(($H200:$H211)*(I200:I211)*($G200:$G211=$F221))</f>
        <v>18182331.699649192</v>
      </c>
      <c r="J221" s="77">
        <f t="shared" si="78"/>
        <v>17946561.402653687</v>
      </c>
      <c r="K221" s="77">
        <f t="shared" si="78"/>
        <v>17908239.483609609</v>
      </c>
      <c r="L221" s="77">
        <f t="shared" si="78"/>
        <v>18054117.158705797</v>
      </c>
      <c r="M221" s="77">
        <f t="shared" si="78"/>
        <v>18328999.017322</v>
      </c>
      <c r="N221" s="77">
        <f t="shared" si="78"/>
        <v>18637838.662280031</v>
      </c>
    </row>
    <row r="222" spans="4:14" outlineLevel="1" x14ac:dyDescent="0.2">
      <c r="F222" s="84" t="s">
        <v>126</v>
      </c>
      <c r="I222" s="77">
        <f t="shared" ref="I222:N222" si="79">SUMPRODUCT(($H200:$H211)*(I200:I211)*($G200:$G211=$F222))</f>
        <v>258651.35701143794</v>
      </c>
      <c r="J222" s="77">
        <f t="shared" si="79"/>
        <v>254367.43512854422</v>
      </c>
      <c r="K222" s="77">
        <f t="shared" si="79"/>
        <v>249385.48417929164</v>
      </c>
      <c r="L222" s="77">
        <f t="shared" si="79"/>
        <v>247046.72221067178</v>
      </c>
      <c r="M222" s="77">
        <f t="shared" si="79"/>
        <v>246635.82185543023</v>
      </c>
      <c r="N222" s="77">
        <f t="shared" si="79"/>
        <v>246738.47939361967</v>
      </c>
    </row>
    <row r="223" spans="4:14" outlineLevel="1" x14ac:dyDescent="0.2">
      <c r="F223" s="84" t="s">
        <v>128</v>
      </c>
      <c r="I223" s="77">
        <f t="shared" ref="I223:N223" si="80">SUMPRODUCT(($H200:$H211)*(I200:I211)*($G200:$G211=$F223))</f>
        <v>0</v>
      </c>
      <c r="J223" s="77">
        <f t="shared" si="80"/>
        <v>0</v>
      </c>
      <c r="K223" s="77">
        <f t="shared" si="80"/>
        <v>0</v>
      </c>
      <c r="L223" s="77">
        <f t="shared" si="80"/>
        <v>0</v>
      </c>
      <c r="M223" s="77">
        <f t="shared" si="80"/>
        <v>0</v>
      </c>
      <c r="N223" s="77">
        <f t="shared" si="80"/>
        <v>0</v>
      </c>
    </row>
    <row r="224" spans="4:14" outlineLevel="1" x14ac:dyDescent="0.2"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4:14" outlineLevel="1" x14ac:dyDescent="0.2"/>
    <row r="226" spans="4:14" outlineLevel="1" x14ac:dyDescent="0.2">
      <c r="D226" s="42" t="str">
        <f>Tariffs!E15</f>
        <v>Off Peak Volumes (GJ) 0.1 - 0.2 GJ</v>
      </c>
      <c r="H226" s="104" t="s">
        <v>200</v>
      </c>
      <c r="I226" s="102">
        <v>2023</v>
      </c>
    </row>
    <row r="227" spans="4:14" ht="5.85" customHeight="1" outlineLevel="1" x14ac:dyDescent="0.2"/>
    <row r="228" spans="4:14" outlineLevel="1" x14ac:dyDescent="0.2">
      <c r="E228" s="50" t="str">
        <f>D226</f>
        <v>Off Peak Volumes (GJ) 0.1 - 0.2 GJ</v>
      </c>
      <c r="F228" s="50" t="str">
        <f>Tariffs!E$29</f>
        <v>Domestic Tariff V Zone - Central</v>
      </c>
      <c r="G228" s="50" t="str">
        <f>Tariffs!F$29</f>
        <v>Domestic</v>
      </c>
      <c r="H228" s="45">
        <f>SUMPRODUCT((Tariffs!$G$26:$R$26=$E228)*(Tariffs!$E$29:$E$40=$F228)*(Tariffs!$G$29:$R$40))</f>
        <v>1.6873669999999998</v>
      </c>
      <c r="I228" s="77">
        <f>SUMPRODUCT((Tariffs!$G$46:$BZ$46=$E228)*(Tariffs!$G$48:$BZ$48=I$58)*(Tariffs!$E$52:$E$63=$F228)*(Tariffs!$G$52:$BZ$63))</f>
        <v>1173797.2730793539</v>
      </c>
      <c r="J228" s="77">
        <f>SUMPRODUCT((Tariffs!$G$46:$BZ$46=$E228)*(Tariffs!$G$48:$BZ$48=J$9)*(Tariffs!$E$52:$E$63=$F228)*(Tariffs!$G$52:$BZ$63))</f>
        <v>1102028.6409128325</v>
      </c>
      <c r="K228" s="77">
        <f>SUMPRODUCT((Tariffs!$G$46:$BZ$46=$E228)*(Tariffs!$G$48:$BZ$48=K$9)*(Tariffs!$E$52:$E$63=$F228)*(Tariffs!$G$52:$BZ$63))</f>
        <v>1067260.5406764923</v>
      </c>
      <c r="L228" s="77">
        <f>SUMPRODUCT((Tariffs!$G$46:$BZ$46=$E228)*(Tariffs!$G$48:$BZ$48=L$9)*(Tariffs!$E$52:$E$63=$F228)*(Tariffs!$G$52:$BZ$63))</f>
        <v>1044215.9147051828</v>
      </c>
      <c r="M228" s="77">
        <f>SUMPRODUCT((Tariffs!$G$46:$BZ$46=$E228)*(Tariffs!$G$48:$BZ$48=M$9)*(Tariffs!$E$52:$E$63=$F228)*(Tariffs!$G$52:$BZ$63))</f>
        <v>1028425.8933024523</v>
      </c>
      <c r="N228" s="77">
        <f>SUMPRODUCT((Tariffs!$G$46:$BZ$46=$E228)*(Tariffs!$G$48:$BZ$48=N$9)*(Tariffs!$E$52:$E$63=$F228)*(Tariffs!$G$52:$BZ$63))</f>
        <v>1013514.6734934001</v>
      </c>
    </row>
    <row r="229" spans="4:14" outlineLevel="1" x14ac:dyDescent="0.2">
      <c r="E229" s="50" t="str">
        <f t="shared" ref="E229:E239" si="81">E228</f>
        <v>Off Peak Volumes (GJ) 0.1 - 0.2 GJ</v>
      </c>
      <c r="F229" s="50" t="str">
        <f>Tariffs!E$30</f>
        <v>Commercial Tariff V Zone - Central</v>
      </c>
      <c r="G229" s="50" t="str">
        <f>Tariffs!F$30</f>
        <v>Commercial</v>
      </c>
      <c r="H229" s="45">
        <f>SUMPRODUCT((Tariffs!$G$26:$R$26=$E229)*(Tariffs!$E$29:$E$40=$F229)*(Tariffs!$G$29:$R$40))</f>
        <v>0.75232049999999995</v>
      </c>
      <c r="I229" s="77">
        <f>SUMPRODUCT((Tariffs!$G$46:$BZ$46=$E229)*(Tariffs!$G$48:$BZ$48=I$58)*(Tariffs!$E$52:$E$63=$F229)*(Tariffs!$G$52:$BZ$63))</f>
        <v>114894.0836688264</v>
      </c>
      <c r="J229" s="77">
        <f>SUMPRODUCT((Tariffs!$G$46:$BZ$46=$E229)*(Tariffs!$G$48:$BZ$48=J$9)*(Tariffs!$E$52:$E$63=$F229)*(Tariffs!$G$52:$BZ$63))</f>
        <v>113759.3978718087</v>
      </c>
      <c r="K229" s="77">
        <f>SUMPRODUCT((Tariffs!$G$46:$BZ$46=$E229)*(Tariffs!$G$48:$BZ$48=K$9)*(Tariffs!$E$52:$E$63=$F229)*(Tariffs!$G$52:$BZ$63))</f>
        <v>112249.13112099262</v>
      </c>
      <c r="L229" s="77">
        <f>SUMPRODUCT((Tariffs!$G$46:$BZ$46=$E229)*(Tariffs!$G$48:$BZ$48=L$9)*(Tariffs!$E$52:$E$63=$F229)*(Tariffs!$G$52:$BZ$63))</f>
        <v>111909.41199731221</v>
      </c>
      <c r="M229" s="77">
        <f>SUMPRODUCT((Tariffs!$G$46:$BZ$46=$E229)*(Tariffs!$G$48:$BZ$48=M$9)*(Tariffs!$E$52:$E$63=$F229)*(Tariffs!$G$52:$BZ$63))</f>
        <v>112431.86340499262</v>
      </c>
      <c r="N229" s="77">
        <f>SUMPRODUCT((Tariffs!$G$46:$BZ$46=$E229)*(Tariffs!$G$48:$BZ$48=N$9)*(Tariffs!$E$52:$E$63=$F229)*(Tariffs!$G$52:$BZ$63))</f>
        <v>113189.17374517291</v>
      </c>
    </row>
    <row r="230" spans="4:14" outlineLevel="1" x14ac:dyDescent="0.2">
      <c r="E230" s="50" t="str">
        <f t="shared" si="81"/>
        <v>Off Peak Volumes (GJ) 0.1 - 0.2 GJ</v>
      </c>
      <c r="F230" s="50" t="str">
        <f>Tariffs!E$31</f>
        <v>Domestic Tariff V Zone - West</v>
      </c>
      <c r="G230" s="50" t="str">
        <f>Tariffs!F$31</f>
        <v>Domestic</v>
      </c>
      <c r="H230" s="45">
        <f>SUMPRODUCT((Tariffs!$G$26:$R$26=$E230)*(Tariffs!$E$29:$E$40=$F230)*(Tariffs!$G$29:$R$40))</f>
        <v>0.96479749999999997</v>
      </c>
      <c r="I230" s="77">
        <f>SUMPRODUCT((Tariffs!$G$46:$BZ$46=$E230)*(Tariffs!$G$48:$BZ$48=I$58)*(Tariffs!$E$52:$E$63=$F230)*(Tariffs!$G$52:$BZ$63))</f>
        <v>374807.10564376053</v>
      </c>
      <c r="J230" s="77">
        <f>SUMPRODUCT((Tariffs!$G$46:$BZ$46=$E230)*(Tariffs!$G$48:$BZ$48=J$9)*(Tariffs!$E$52:$E$63=$F230)*(Tariffs!$G$52:$BZ$63))</f>
        <v>349389.71357514517</v>
      </c>
      <c r="K230" s="77">
        <f>SUMPRODUCT((Tariffs!$G$46:$BZ$46=$E230)*(Tariffs!$G$48:$BZ$48=K$9)*(Tariffs!$E$52:$E$63=$F230)*(Tariffs!$G$52:$BZ$63))</f>
        <v>335905.98525013682</v>
      </c>
      <c r="L230" s="77">
        <f>SUMPRODUCT((Tariffs!$G$46:$BZ$46=$E230)*(Tariffs!$G$48:$BZ$48=L$9)*(Tariffs!$E$52:$E$63=$F230)*(Tariffs!$G$52:$BZ$63))</f>
        <v>326379.54652559827</v>
      </c>
      <c r="M230" s="77">
        <f>SUMPRODUCT((Tariffs!$G$46:$BZ$46=$E230)*(Tariffs!$G$48:$BZ$48=M$9)*(Tariffs!$E$52:$E$63=$F230)*(Tariffs!$G$52:$BZ$63))</f>
        <v>319444.16089270695</v>
      </c>
      <c r="N230" s="77">
        <f>SUMPRODUCT((Tariffs!$G$46:$BZ$46=$E230)*(Tariffs!$G$48:$BZ$48=N$9)*(Tariffs!$E$52:$E$63=$F230)*(Tariffs!$G$52:$BZ$63))</f>
        <v>312931.29014687589</v>
      </c>
    </row>
    <row r="231" spans="4:14" outlineLevel="1" x14ac:dyDescent="0.2">
      <c r="E231" s="50" t="str">
        <f t="shared" si="81"/>
        <v>Off Peak Volumes (GJ) 0.1 - 0.2 GJ</v>
      </c>
      <c r="F231" s="50" t="str">
        <f>Tariffs!E$32</f>
        <v>Commercial Tariff V Zone - West</v>
      </c>
      <c r="G231" s="50" t="str">
        <f>Tariffs!F$32</f>
        <v>Commercial</v>
      </c>
      <c r="H231" s="45">
        <f>SUMPRODUCT((Tariffs!$G$26:$R$26=$E231)*(Tariffs!$E$29:$E$40=$F231)*(Tariffs!$G$29:$R$40))</f>
        <v>0.67699350000000003</v>
      </c>
      <c r="I231" s="77">
        <f>SUMPRODUCT((Tariffs!$G$46:$BZ$46=$E231)*(Tariffs!$G$48:$BZ$48=I$58)*(Tariffs!$E$52:$E$63=$F231)*(Tariffs!$G$52:$BZ$63))</f>
        <v>49224.55308749793</v>
      </c>
      <c r="J231" s="77">
        <f>SUMPRODUCT((Tariffs!$G$46:$BZ$46=$E231)*(Tariffs!$G$48:$BZ$48=J$9)*(Tariffs!$E$52:$E$63=$F231)*(Tariffs!$G$52:$BZ$63))</f>
        <v>48572.426882859159</v>
      </c>
      <c r="K231" s="77">
        <f>SUMPRODUCT((Tariffs!$G$46:$BZ$46=$E231)*(Tariffs!$G$48:$BZ$48=K$9)*(Tariffs!$E$52:$E$63=$F231)*(Tariffs!$G$52:$BZ$63))</f>
        <v>47757.442668679068</v>
      </c>
      <c r="L231" s="77">
        <f>SUMPRODUCT((Tariffs!$G$46:$BZ$46=$E231)*(Tariffs!$G$48:$BZ$48=L$9)*(Tariffs!$E$52:$E$63=$F231)*(Tariffs!$G$52:$BZ$63))</f>
        <v>47446.670168072771</v>
      </c>
      <c r="M231" s="77">
        <f>SUMPRODUCT((Tariffs!$G$46:$BZ$46=$E231)*(Tariffs!$G$48:$BZ$48=M$9)*(Tariffs!$E$52:$E$63=$F231)*(Tariffs!$G$52:$BZ$63))</f>
        <v>47510.059843388786</v>
      </c>
      <c r="N231" s="77">
        <f>SUMPRODUCT((Tariffs!$G$46:$BZ$46=$E231)*(Tariffs!$G$48:$BZ$48=N$9)*(Tariffs!$E$52:$E$63=$F231)*(Tariffs!$G$52:$BZ$63))</f>
        <v>47673.317378921376</v>
      </c>
    </row>
    <row r="232" spans="4:14" outlineLevel="1" x14ac:dyDescent="0.2">
      <c r="E232" s="50" t="str">
        <f t="shared" si="81"/>
        <v>Off Peak Volumes (GJ) 0.1 - 0.2 GJ</v>
      </c>
      <c r="F232" s="50" t="str">
        <f>Tariffs!E$33</f>
        <v>Domestic Tariff V Zone - New Towns Central</v>
      </c>
      <c r="G232" s="50" t="str">
        <f>Tariffs!F$33</f>
        <v>Domestic</v>
      </c>
      <c r="H232" s="45">
        <f>SUMPRODUCT((Tariffs!$G$26:$R$26=$E232)*(Tariffs!$E$29:$E$40=$F232)*(Tariffs!$G$29:$R$40))</f>
        <v>2.679278</v>
      </c>
      <c r="I232" s="77">
        <f>SUMPRODUCT((Tariffs!$G$46:$BZ$46=$E232)*(Tariffs!$G$48:$BZ$48=I$58)*(Tariffs!$E$52:$E$63=$F232)*(Tariffs!$G$52:$BZ$63))</f>
        <v>3499.5890165072278</v>
      </c>
      <c r="J232" s="77">
        <f>SUMPRODUCT((Tariffs!$G$46:$BZ$46=$E232)*(Tariffs!$G$48:$BZ$48=J$9)*(Tariffs!$E$52:$E$63=$F232)*(Tariffs!$G$52:$BZ$63))</f>
        <v>3435.5082220204258</v>
      </c>
      <c r="K232" s="77">
        <f>SUMPRODUCT((Tariffs!$G$46:$BZ$46=$E232)*(Tariffs!$G$48:$BZ$48=K$9)*(Tariffs!$E$52:$E$63=$F232)*(Tariffs!$G$52:$BZ$63))</f>
        <v>3467.1584077240504</v>
      </c>
      <c r="L232" s="77">
        <f>SUMPRODUCT((Tariffs!$G$46:$BZ$46=$E232)*(Tariffs!$G$48:$BZ$48=L$9)*(Tariffs!$E$52:$E$63=$F232)*(Tariffs!$G$52:$BZ$63))</f>
        <v>3524.4570564143601</v>
      </c>
      <c r="M232" s="77">
        <f>SUMPRODUCT((Tariffs!$G$46:$BZ$46=$E232)*(Tariffs!$G$48:$BZ$48=M$9)*(Tariffs!$E$52:$E$63=$F232)*(Tariffs!$G$52:$BZ$63))</f>
        <v>3595.0215453193746</v>
      </c>
      <c r="N232" s="77">
        <f>SUMPRODUCT((Tariffs!$G$46:$BZ$46=$E232)*(Tariffs!$G$48:$BZ$48=N$9)*(Tariffs!$E$52:$E$63=$F232)*(Tariffs!$G$52:$BZ$63))</f>
        <v>3660.6875368448527</v>
      </c>
    </row>
    <row r="233" spans="4:14" outlineLevel="1" x14ac:dyDescent="0.2">
      <c r="E233" s="50" t="str">
        <f t="shared" si="81"/>
        <v>Off Peak Volumes (GJ) 0.1 - 0.2 GJ</v>
      </c>
      <c r="F233" s="50" t="str">
        <f>Tariffs!E$34</f>
        <v>Commercial Tariff V Zone - New Towns Central</v>
      </c>
      <c r="G233" s="50" t="str">
        <f>Tariffs!F$34</f>
        <v>Commercial</v>
      </c>
      <c r="H233" s="45">
        <f>SUMPRODUCT((Tariffs!$G$26:$R$26=$E233)*(Tariffs!$E$29:$E$40=$F233)*(Tariffs!$G$29:$R$40))</f>
        <v>3.7479929999999997</v>
      </c>
      <c r="I233" s="77">
        <f>SUMPRODUCT((Tariffs!$G$46:$BZ$46=$E233)*(Tariffs!$G$48:$BZ$48=I$58)*(Tariffs!$E$52:$E$63=$F233)*(Tariffs!$G$52:$BZ$63))</f>
        <v>196.70652211011583</v>
      </c>
      <c r="J233" s="77">
        <f>SUMPRODUCT((Tariffs!$G$46:$BZ$46=$E233)*(Tariffs!$G$48:$BZ$48=J$9)*(Tariffs!$E$52:$E$63=$F233)*(Tariffs!$G$52:$BZ$63))</f>
        <v>199.75993210412491</v>
      </c>
      <c r="K233" s="77">
        <f>SUMPRODUCT((Tariffs!$G$46:$BZ$46=$E233)*(Tariffs!$G$48:$BZ$48=K$9)*(Tariffs!$E$52:$E$63=$F233)*(Tariffs!$G$52:$BZ$63))</f>
        <v>202.12834661022734</v>
      </c>
      <c r="L233" s="77">
        <f>SUMPRODUCT((Tariffs!$G$46:$BZ$46=$E233)*(Tariffs!$G$48:$BZ$48=L$9)*(Tariffs!$E$52:$E$63=$F233)*(Tariffs!$G$52:$BZ$63))</f>
        <v>206.4762954277474</v>
      </c>
      <c r="M233" s="77">
        <f>SUMPRODUCT((Tariffs!$G$46:$BZ$46=$E233)*(Tariffs!$G$48:$BZ$48=M$9)*(Tariffs!$E$52:$E$63=$F233)*(Tariffs!$G$52:$BZ$63))</f>
        <v>212.29386522676</v>
      </c>
      <c r="N233" s="77">
        <f>SUMPRODUCT((Tariffs!$G$46:$BZ$46=$E233)*(Tariffs!$G$48:$BZ$48=N$9)*(Tariffs!$E$52:$E$63=$F233)*(Tariffs!$G$52:$BZ$63))</f>
        <v>218.56268626392711</v>
      </c>
    </row>
    <row r="234" spans="4:14" outlineLevel="1" x14ac:dyDescent="0.2">
      <c r="E234" s="50" t="str">
        <f t="shared" si="81"/>
        <v>Off Peak Volumes (GJ) 0.1 - 0.2 GJ</v>
      </c>
      <c r="F234" s="50" t="str">
        <f>Tariffs!E$35</f>
        <v>Domestic Tariff V Zone - New Towns West</v>
      </c>
      <c r="G234" s="50" t="str">
        <f>Tariffs!F$35</f>
        <v>Domestic</v>
      </c>
      <c r="H234" s="45">
        <f>SUMPRODUCT((Tariffs!$G$26:$R$26=$E234)*(Tariffs!$E$29:$E$40=$F234)*(Tariffs!$G$29:$R$40))</f>
        <v>3.2443360000000001</v>
      </c>
      <c r="I234" s="77">
        <f>SUMPRODUCT((Tariffs!$G$46:$BZ$46=$E234)*(Tariffs!$G$48:$BZ$48=I$58)*(Tariffs!$E$52:$E$63=$F234)*(Tariffs!$G$52:$BZ$63))</f>
        <v>35520.085924973653</v>
      </c>
      <c r="J234" s="77">
        <f>SUMPRODUCT((Tariffs!$G$46:$BZ$46=$E234)*(Tariffs!$G$48:$BZ$48=J$9)*(Tariffs!$E$52:$E$63=$F234)*(Tariffs!$G$52:$BZ$63))</f>
        <v>33846.172163083771</v>
      </c>
      <c r="K234" s="77">
        <f>SUMPRODUCT((Tariffs!$G$46:$BZ$46=$E234)*(Tariffs!$G$48:$BZ$48=K$9)*(Tariffs!$E$52:$E$63=$F234)*(Tariffs!$G$52:$BZ$63))</f>
        <v>33250.725190054858</v>
      </c>
      <c r="L234" s="77">
        <f>SUMPRODUCT((Tariffs!$G$46:$BZ$46=$E234)*(Tariffs!$G$48:$BZ$48=L$9)*(Tariffs!$E$52:$E$63=$F234)*(Tariffs!$G$52:$BZ$63))</f>
        <v>32979.698805130014</v>
      </c>
      <c r="M234" s="77">
        <f>SUMPRODUCT((Tariffs!$G$46:$BZ$46=$E234)*(Tariffs!$G$48:$BZ$48=M$9)*(Tariffs!$E$52:$E$63=$F234)*(Tariffs!$G$52:$BZ$63))</f>
        <v>32906.562175898143</v>
      </c>
      <c r="N234" s="77">
        <f>SUMPRODUCT((Tariffs!$G$46:$BZ$46=$E234)*(Tariffs!$G$48:$BZ$48=N$9)*(Tariffs!$E$52:$E$63=$F234)*(Tariffs!$G$52:$BZ$63))</f>
        <v>32834.463683312031</v>
      </c>
    </row>
    <row r="235" spans="4:14" outlineLevel="1" x14ac:dyDescent="0.2">
      <c r="E235" s="50" t="str">
        <f t="shared" si="81"/>
        <v>Off Peak Volumes (GJ) 0.1 - 0.2 GJ</v>
      </c>
      <c r="F235" s="50" t="str">
        <f>Tariffs!E$36</f>
        <v>Commercial Tariff V Zone - New Towns West</v>
      </c>
      <c r="G235" s="50" t="str">
        <f>Tariffs!F$36</f>
        <v>Commercial</v>
      </c>
      <c r="H235" s="45">
        <f>SUMPRODUCT((Tariffs!$G$26:$R$26=$E235)*(Tariffs!$E$29:$E$40=$F235)*(Tariffs!$G$29:$R$40))</f>
        <v>3.828595</v>
      </c>
      <c r="I235" s="77">
        <f>SUMPRODUCT((Tariffs!$G$46:$BZ$46=$E235)*(Tariffs!$G$48:$BZ$48=I$58)*(Tariffs!$E$52:$E$63=$F235)*(Tariffs!$G$52:$BZ$63))</f>
        <v>3417.0063067141691</v>
      </c>
      <c r="J235" s="77">
        <f>SUMPRODUCT((Tariffs!$G$46:$BZ$46=$E235)*(Tariffs!$G$48:$BZ$48=J$9)*(Tariffs!$E$52:$E$63=$F235)*(Tariffs!$G$52:$BZ$63))</f>
        <v>3388.1987511946641</v>
      </c>
      <c r="K235" s="77">
        <f>SUMPRODUCT((Tariffs!$G$46:$BZ$46=$E235)*(Tariffs!$G$48:$BZ$48=K$9)*(Tariffs!$E$52:$E$63=$F235)*(Tariffs!$G$52:$BZ$63))</f>
        <v>3348.2330563737978</v>
      </c>
      <c r="L235" s="77">
        <f>SUMPRODUCT((Tariffs!$G$46:$BZ$46=$E235)*(Tariffs!$G$48:$BZ$48=L$9)*(Tariffs!$E$52:$E$63=$F235)*(Tariffs!$G$52:$BZ$63))</f>
        <v>3343.1310177627201</v>
      </c>
      <c r="M235" s="77">
        <f>SUMPRODUCT((Tariffs!$G$46:$BZ$46=$E235)*(Tariffs!$G$48:$BZ$48=M$9)*(Tariffs!$E$52:$E$63=$F235)*(Tariffs!$G$52:$BZ$63))</f>
        <v>3363.918945559135</v>
      </c>
      <c r="N235" s="77">
        <f>SUMPRODUCT((Tariffs!$G$46:$BZ$46=$E235)*(Tariffs!$G$48:$BZ$48=N$9)*(Tariffs!$E$52:$E$63=$F235)*(Tariffs!$G$52:$BZ$63))</f>
        <v>3391.773991798028</v>
      </c>
    </row>
    <row r="236" spans="4:14" outlineLevel="1" x14ac:dyDescent="0.2">
      <c r="E236" s="50" t="str">
        <f t="shared" si="81"/>
        <v>Off Peak Volumes (GJ) 0.1 - 0.2 GJ</v>
      </c>
      <c r="F236" s="50" t="str">
        <f>Tariffs!E$37</f>
        <v>Tariff D Zone - West &amp; Central</v>
      </c>
      <c r="G236" s="50" t="str">
        <f>Tariffs!F$37</f>
        <v>Industrial</v>
      </c>
      <c r="H236" s="45">
        <f>SUMPRODUCT((Tariffs!$G$26:$R$26=$E236)*(Tariffs!$E$29:$E$40=$F236)*(Tariffs!$G$29:$R$40))</f>
        <v>0</v>
      </c>
      <c r="I236" s="77">
        <f>SUMPRODUCT((Tariffs!$G$46:$BZ$46=$E236)*(Tariffs!$G$48:$BZ$48=I$58)*(Tariffs!$E$52:$E$63=$F236)*(Tariffs!$G$52:$BZ$63))</f>
        <v>0</v>
      </c>
      <c r="J236" s="77">
        <f>SUMPRODUCT((Tariffs!$G$46:$BZ$46=$E236)*(Tariffs!$G$48:$BZ$48=J$9)*(Tariffs!$E$52:$E$63=$F236)*(Tariffs!$G$52:$BZ$63))</f>
        <v>0</v>
      </c>
      <c r="K236" s="77">
        <f>SUMPRODUCT((Tariffs!$G$46:$BZ$46=$E236)*(Tariffs!$G$48:$BZ$48=K$9)*(Tariffs!$E$52:$E$63=$F236)*(Tariffs!$G$52:$BZ$63))</f>
        <v>0</v>
      </c>
      <c r="L236" s="77">
        <f>SUMPRODUCT((Tariffs!$G$46:$BZ$46=$E236)*(Tariffs!$G$48:$BZ$48=L$9)*(Tariffs!$E$52:$E$63=$F236)*(Tariffs!$G$52:$BZ$63))</f>
        <v>0</v>
      </c>
      <c r="M236" s="77">
        <f>SUMPRODUCT((Tariffs!$G$46:$BZ$46=$E236)*(Tariffs!$G$48:$BZ$48=M$9)*(Tariffs!$E$52:$E$63=$F236)*(Tariffs!$G$52:$BZ$63))</f>
        <v>0</v>
      </c>
      <c r="N236" s="77">
        <f>SUMPRODUCT((Tariffs!$G$46:$BZ$46=$E236)*(Tariffs!$G$48:$BZ$48=N$9)*(Tariffs!$E$52:$E$63=$F236)*(Tariffs!$G$52:$BZ$63))</f>
        <v>0</v>
      </c>
    </row>
    <row r="237" spans="4:14" outlineLevel="1" x14ac:dyDescent="0.2">
      <c r="E237" s="50" t="str">
        <f t="shared" si="81"/>
        <v>Off Peak Volumes (GJ) 0.1 - 0.2 GJ</v>
      </c>
      <c r="F237" s="50" t="str">
        <f>Tariffs!E$38</f>
        <v>Tariff D Zone - New Towns West &amp; Central</v>
      </c>
      <c r="G237" s="50" t="str">
        <f>Tariffs!F$38</f>
        <v>Industrial</v>
      </c>
      <c r="H237" s="45">
        <f>SUMPRODUCT((Tariffs!$G$26:$R$26=$E237)*(Tariffs!$E$29:$E$40=$F237)*(Tariffs!$G$29:$R$40))</f>
        <v>0</v>
      </c>
      <c r="I237" s="77">
        <f>SUMPRODUCT((Tariffs!$G$46:$BZ$46=$E237)*(Tariffs!$G$48:$BZ$48=I$58)*(Tariffs!$E$52:$E$63=$F237)*(Tariffs!$G$52:$BZ$63))</f>
        <v>0</v>
      </c>
      <c r="J237" s="77">
        <f>SUMPRODUCT((Tariffs!$G$46:$BZ$46=$E237)*(Tariffs!$G$48:$BZ$48=J$9)*(Tariffs!$E$52:$E$63=$F237)*(Tariffs!$G$52:$BZ$63))</f>
        <v>0</v>
      </c>
      <c r="K237" s="77">
        <f>SUMPRODUCT((Tariffs!$G$46:$BZ$46=$E237)*(Tariffs!$G$48:$BZ$48=K$9)*(Tariffs!$E$52:$E$63=$F237)*(Tariffs!$G$52:$BZ$63))</f>
        <v>0</v>
      </c>
      <c r="L237" s="77">
        <f>SUMPRODUCT((Tariffs!$G$46:$BZ$46=$E237)*(Tariffs!$G$48:$BZ$48=L$9)*(Tariffs!$E$52:$E$63=$F237)*(Tariffs!$G$52:$BZ$63))</f>
        <v>0</v>
      </c>
      <c r="M237" s="77">
        <f>SUMPRODUCT((Tariffs!$G$46:$BZ$46=$E237)*(Tariffs!$G$48:$BZ$48=M$9)*(Tariffs!$E$52:$E$63=$F237)*(Tariffs!$G$52:$BZ$63))</f>
        <v>0</v>
      </c>
      <c r="N237" s="77">
        <f>SUMPRODUCT((Tariffs!$G$46:$BZ$46=$E237)*(Tariffs!$G$48:$BZ$48=N$9)*(Tariffs!$E$52:$E$63=$F237)*(Tariffs!$G$52:$BZ$63))</f>
        <v>0</v>
      </c>
    </row>
    <row r="238" spans="4:14" outlineLevel="1" x14ac:dyDescent="0.2">
      <c r="E238" s="50" t="str">
        <f t="shared" si="81"/>
        <v>Off Peak Volumes (GJ) 0.1 - 0.2 GJ</v>
      </c>
      <c r="F238" s="50" t="str">
        <f>Tariffs!E$39</f>
        <v>Tariff M Zone - West &amp; Central</v>
      </c>
      <c r="G238" s="50" t="str">
        <f>Tariffs!F$39</f>
        <v>Industrial</v>
      </c>
      <c r="H238" s="45">
        <f>SUMPRODUCT((Tariffs!$G$26:$R$26=$E238)*(Tariffs!$E$29:$E$40=$F238)*(Tariffs!$G$29:$R$40))</f>
        <v>0</v>
      </c>
      <c r="I238" s="77">
        <f>SUMPRODUCT((Tariffs!$G$46:$BZ$46=$E238)*(Tariffs!$G$48:$BZ$48=I$58)*(Tariffs!$E$52:$E$63=$F238)*(Tariffs!$G$52:$BZ$63))</f>
        <v>0</v>
      </c>
      <c r="J238" s="77">
        <f>SUMPRODUCT((Tariffs!$G$46:$BZ$46=$E238)*(Tariffs!$G$48:$BZ$48=J$9)*(Tariffs!$E$52:$E$63=$F238)*(Tariffs!$G$52:$BZ$63))</f>
        <v>0</v>
      </c>
      <c r="K238" s="77">
        <f>SUMPRODUCT((Tariffs!$G$46:$BZ$46=$E238)*(Tariffs!$G$48:$BZ$48=K$9)*(Tariffs!$E$52:$E$63=$F238)*(Tariffs!$G$52:$BZ$63))</f>
        <v>0</v>
      </c>
      <c r="L238" s="77">
        <f>SUMPRODUCT((Tariffs!$G$46:$BZ$46=$E238)*(Tariffs!$G$48:$BZ$48=L$9)*(Tariffs!$E$52:$E$63=$F238)*(Tariffs!$G$52:$BZ$63))</f>
        <v>0</v>
      </c>
      <c r="M238" s="77">
        <f>SUMPRODUCT((Tariffs!$G$46:$BZ$46=$E238)*(Tariffs!$G$48:$BZ$48=M$9)*(Tariffs!$E$52:$E$63=$F238)*(Tariffs!$G$52:$BZ$63))</f>
        <v>0</v>
      </c>
      <c r="N238" s="77">
        <f>SUMPRODUCT((Tariffs!$G$46:$BZ$46=$E238)*(Tariffs!$G$48:$BZ$48=N$9)*(Tariffs!$E$52:$E$63=$F238)*(Tariffs!$G$52:$BZ$63))</f>
        <v>0</v>
      </c>
    </row>
    <row r="239" spans="4:14" outlineLevel="1" x14ac:dyDescent="0.2">
      <c r="E239" s="50" t="str">
        <f t="shared" si="81"/>
        <v>Off Peak Volumes (GJ) 0.1 - 0.2 GJ</v>
      </c>
      <c r="F239" s="50" t="str">
        <f>Tariffs!E$40</f>
        <v>Tariff M Zone - New Towns West &amp; Central</v>
      </c>
      <c r="G239" s="50" t="str">
        <f>Tariffs!F$40</f>
        <v>Industrial</v>
      </c>
      <c r="H239" s="45">
        <f>SUMPRODUCT((Tariffs!$G$26:$R$26=$E239)*(Tariffs!$E$29:$E$40=$F239)*(Tariffs!$G$29:$R$40))</f>
        <v>0</v>
      </c>
      <c r="I239" s="77">
        <f>SUMPRODUCT((Tariffs!$G$46:$BZ$46=$E239)*(Tariffs!$G$48:$BZ$48=I$58)*(Tariffs!$E$52:$E$63=$F239)*(Tariffs!$G$52:$BZ$63))</f>
        <v>0</v>
      </c>
      <c r="J239" s="77">
        <f>SUMPRODUCT((Tariffs!$G$46:$BZ$46=$E239)*(Tariffs!$G$48:$BZ$48=J$9)*(Tariffs!$E$52:$E$63=$F239)*(Tariffs!$G$52:$BZ$63))</f>
        <v>0</v>
      </c>
      <c r="K239" s="77">
        <f>SUMPRODUCT((Tariffs!$G$46:$BZ$46=$E239)*(Tariffs!$G$48:$BZ$48=K$9)*(Tariffs!$E$52:$E$63=$F239)*(Tariffs!$G$52:$BZ$63))</f>
        <v>0</v>
      </c>
      <c r="L239" s="77">
        <f>SUMPRODUCT((Tariffs!$G$46:$BZ$46=$E239)*(Tariffs!$G$48:$BZ$48=L$9)*(Tariffs!$E$52:$E$63=$F239)*(Tariffs!$G$52:$BZ$63))</f>
        <v>0</v>
      </c>
      <c r="M239" s="77">
        <f>SUMPRODUCT((Tariffs!$G$46:$BZ$46=$E239)*(Tariffs!$G$48:$BZ$48=M$9)*(Tariffs!$E$52:$E$63=$F239)*(Tariffs!$G$52:$BZ$63))</f>
        <v>0</v>
      </c>
      <c r="N239" s="77">
        <f>SUMPRODUCT((Tariffs!$G$46:$BZ$46=$E239)*(Tariffs!$G$48:$BZ$48=N$9)*(Tariffs!$E$52:$E$63=$F239)*(Tariffs!$G$52:$BZ$63))</f>
        <v>0</v>
      </c>
    </row>
    <row r="240" spans="4:14" ht="5.85" customHeight="1" outlineLevel="1" x14ac:dyDescent="0.2"/>
    <row r="241" spans="4:14" outlineLevel="1" x14ac:dyDescent="0.2">
      <c r="F241" s="213" t="str">
        <f t="shared" ref="F241" si="82">"Total "&amp;D226</f>
        <v>Total Off Peak Volumes (GJ) 0.1 - 0.2 GJ</v>
      </c>
      <c r="G241" s="213"/>
      <c r="H241" s="213"/>
      <c r="I241" s="106">
        <f>SUM(I228:I240)</f>
        <v>1755356.4032497439</v>
      </c>
      <c r="J241" s="106">
        <f t="shared" ref="J241:N241" si="83">SUM(J228:J240)</f>
        <v>1654619.8183110482</v>
      </c>
      <c r="K241" s="106">
        <f t="shared" si="83"/>
        <v>1603441.3447170637</v>
      </c>
      <c r="L241" s="106">
        <f t="shared" si="83"/>
        <v>1570005.3065709008</v>
      </c>
      <c r="M241" s="106">
        <f t="shared" si="83"/>
        <v>1547889.7739755437</v>
      </c>
      <c r="N241" s="106">
        <f t="shared" si="83"/>
        <v>1527413.942662589</v>
      </c>
    </row>
    <row r="242" spans="4:14" ht="5.85" customHeight="1" outlineLevel="1" x14ac:dyDescent="0.2"/>
    <row r="243" spans="4:14" outlineLevel="1" x14ac:dyDescent="0.2">
      <c r="E243" s="42" t="s">
        <v>127</v>
      </c>
    </row>
    <row r="244" spans="4:14" outlineLevel="1" x14ac:dyDescent="0.2">
      <c r="F244" s="84" t="s">
        <v>125</v>
      </c>
      <c r="I244" s="77">
        <f t="shared" ref="I244:N244" si="84">SUMIF($G228:$G239,$F244,I228:I239)</f>
        <v>1587624.0536645951</v>
      </c>
      <c r="J244" s="77">
        <f t="shared" si="84"/>
        <v>1488700.0348730818</v>
      </c>
      <c r="K244" s="77">
        <f t="shared" si="84"/>
        <v>1439884.4095244079</v>
      </c>
      <c r="L244" s="77">
        <f t="shared" si="84"/>
        <v>1407099.6170923254</v>
      </c>
      <c r="M244" s="77">
        <f t="shared" si="84"/>
        <v>1384371.6379163766</v>
      </c>
      <c r="N244" s="77">
        <f t="shared" si="84"/>
        <v>1362941.1148604327</v>
      </c>
    </row>
    <row r="245" spans="4:14" outlineLevel="1" x14ac:dyDescent="0.2">
      <c r="F245" s="84" t="s">
        <v>126</v>
      </c>
      <c r="I245" s="77">
        <f t="shared" ref="I245:N245" si="85">SUMIF($G228:$G239,$F245,I228:I239)</f>
        <v>167732.34958514862</v>
      </c>
      <c r="J245" s="77">
        <f t="shared" si="85"/>
        <v>165919.78343796666</v>
      </c>
      <c r="K245" s="77">
        <f t="shared" si="85"/>
        <v>163556.93519265574</v>
      </c>
      <c r="L245" s="77">
        <f t="shared" si="85"/>
        <v>162905.68947857546</v>
      </c>
      <c r="M245" s="77">
        <f t="shared" si="85"/>
        <v>163518.1360591673</v>
      </c>
      <c r="N245" s="77">
        <f t="shared" si="85"/>
        <v>164472.82780215624</v>
      </c>
    </row>
    <row r="246" spans="4:14" outlineLevel="1" x14ac:dyDescent="0.2">
      <c r="F246" s="84" t="s">
        <v>128</v>
      </c>
      <c r="I246" s="77">
        <f t="shared" ref="I246:N246" si="86">SUMIF($G228:$G239,$F246,I228:I239)</f>
        <v>0</v>
      </c>
      <c r="J246" s="77">
        <f t="shared" si="86"/>
        <v>0</v>
      </c>
      <c r="K246" s="77">
        <f t="shared" si="86"/>
        <v>0</v>
      </c>
      <c r="L246" s="77">
        <f t="shared" si="86"/>
        <v>0</v>
      </c>
      <c r="M246" s="77">
        <f t="shared" si="86"/>
        <v>0</v>
      </c>
      <c r="N246" s="77">
        <f t="shared" si="86"/>
        <v>0</v>
      </c>
    </row>
    <row r="247" spans="4:14" ht="5.85" customHeight="1" outlineLevel="1" x14ac:dyDescent="0.2"/>
    <row r="248" spans="4:14" outlineLevel="1" x14ac:dyDescent="0.2">
      <c r="E248" s="42" t="s">
        <v>208</v>
      </c>
    </row>
    <row r="249" spans="4:14" outlineLevel="1" x14ac:dyDescent="0.2">
      <c r="F249" s="84" t="s">
        <v>125</v>
      </c>
      <c r="I249" s="77">
        <f t="shared" ref="I249:N249" si="87">SUMPRODUCT(($H228:$H239)*(I228:I239)*($G228:$G239=$F249))</f>
        <v>2466855.2071418809</v>
      </c>
      <c r="J249" s="77">
        <f t="shared" si="87"/>
        <v>2315630.1203231486</v>
      </c>
      <c r="K249" s="77">
        <f t="shared" si="87"/>
        <v>2242107.4775485718</v>
      </c>
      <c r="L249" s="77">
        <f t="shared" si="87"/>
        <v>2193305.8702432066</v>
      </c>
      <c r="M249" s="77">
        <f t="shared" si="87"/>
        <v>2159922.8485623649</v>
      </c>
      <c r="N249" s="77">
        <f t="shared" si="87"/>
        <v>2128420.5726248226</v>
      </c>
    </row>
    <row r="250" spans="4:14" outlineLevel="1" x14ac:dyDescent="0.2">
      <c r="F250" s="84" t="s">
        <v>126</v>
      </c>
      <c r="I250" s="77">
        <f t="shared" ref="I250:N250" si="88">SUMPRODUCT(($H228:$H239)*(I228:I239)*($G228:$G239=$F250))</f>
        <v>133581.46488219174</v>
      </c>
      <c r="J250" s="77">
        <f t="shared" si="88"/>
        <v>132187.48399057583</v>
      </c>
      <c r="K250" s="77">
        <f t="shared" si="88"/>
        <v>130355.40467949325</v>
      </c>
      <c r="L250" s="77">
        <f t="shared" si="88"/>
        <v>129886.19849783348</v>
      </c>
      <c r="M250" s="77">
        <f t="shared" si="88"/>
        <v>130423.55656754678</v>
      </c>
      <c r="N250" s="77">
        <f t="shared" si="88"/>
        <v>131233.96213982851</v>
      </c>
    </row>
    <row r="251" spans="4:14" outlineLevel="1" x14ac:dyDescent="0.2">
      <c r="F251" s="84" t="s">
        <v>128</v>
      </c>
      <c r="I251" s="77">
        <f t="shared" ref="I251:N251" si="89">SUMPRODUCT(($H228:$H239)*(I228:I239)*($G228:$G239=$F251))</f>
        <v>0</v>
      </c>
      <c r="J251" s="77">
        <f t="shared" si="89"/>
        <v>0</v>
      </c>
      <c r="K251" s="77">
        <f t="shared" si="89"/>
        <v>0</v>
      </c>
      <c r="L251" s="77">
        <f t="shared" si="89"/>
        <v>0</v>
      </c>
      <c r="M251" s="77">
        <f t="shared" si="89"/>
        <v>0</v>
      </c>
      <c r="N251" s="77">
        <f t="shared" si="89"/>
        <v>0</v>
      </c>
    </row>
    <row r="252" spans="4:14" outlineLevel="1" x14ac:dyDescent="0.2"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4:14" outlineLevel="1" x14ac:dyDescent="0.2"/>
    <row r="254" spans="4:14" outlineLevel="1" x14ac:dyDescent="0.2">
      <c r="D254" s="42" t="str">
        <f>Tariffs!E16</f>
        <v>Off Peak Volumes (GJ) 0.2 - 1.4 GJ</v>
      </c>
      <c r="H254" s="104" t="s">
        <v>200</v>
      </c>
      <c r="I254" s="102">
        <v>2023</v>
      </c>
    </row>
    <row r="255" spans="4:14" ht="5.85" customHeight="1" outlineLevel="1" x14ac:dyDescent="0.2"/>
    <row r="256" spans="4:14" outlineLevel="1" x14ac:dyDescent="0.2">
      <c r="E256" s="50" t="str">
        <f>D254</f>
        <v>Off Peak Volumes (GJ) 0.2 - 1.4 GJ</v>
      </c>
      <c r="F256" s="50" t="str">
        <f>Tariffs!E$29</f>
        <v>Domestic Tariff V Zone - Central</v>
      </c>
      <c r="G256" s="50" t="str">
        <f>Tariffs!F$29</f>
        <v>Domestic</v>
      </c>
      <c r="H256" s="45">
        <f>SUMPRODUCT((Tariffs!$G$26:$R$26=$E256)*(Tariffs!$E$29:$E$40=$F256)*(Tariffs!$G$29:$R$40))</f>
        <v>0.64671499999999993</v>
      </c>
      <c r="I256" s="77">
        <f>SUMPRODUCT((Tariffs!$G$46:$BZ$46=$E256)*(Tariffs!$G$48:$BZ$48=I$58)*(Tariffs!$E$52:$E$63=$F256)*(Tariffs!$G$52:$BZ$63))</f>
        <v>474439.35090066097</v>
      </c>
      <c r="J256" s="77">
        <f>SUMPRODUCT((Tariffs!$G$46:$BZ$46=$E256)*(Tariffs!$G$48:$BZ$48=J$9)*(Tariffs!$E$52:$E$63=$F256)*(Tariffs!$G$52:$BZ$63))</f>
        <v>423525.5036198413</v>
      </c>
      <c r="K256" s="77">
        <f>SUMPRODUCT((Tariffs!$G$46:$BZ$46=$E256)*(Tariffs!$G$48:$BZ$48=K$9)*(Tariffs!$E$52:$E$63=$F256)*(Tariffs!$G$52:$BZ$63))</f>
        <v>401068.0292417559</v>
      </c>
      <c r="L256" s="77">
        <f>SUMPRODUCT((Tariffs!$G$46:$BZ$46=$E256)*(Tariffs!$G$48:$BZ$48=L$9)*(Tariffs!$E$52:$E$63=$F256)*(Tariffs!$G$52:$BZ$63))</f>
        <v>383505.64071788063</v>
      </c>
      <c r="M256" s="77">
        <f>SUMPRODUCT((Tariffs!$G$46:$BZ$46=$E256)*(Tariffs!$G$48:$BZ$48=M$9)*(Tariffs!$E$52:$E$63=$F256)*(Tariffs!$G$52:$BZ$63))</f>
        <v>368717.46587623225</v>
      </c>
      <c r="N256" s="77">
        <f>SUMPRODUCT((Tariffs!$G$46:$BZ$46=$E256)*(Tariffs!$G$48:$BZ$48=N$9)*(Tariffs!$E$52:$E$63=$F256)*(Tariffs!$G$52:$BZ$63))</f>
        <v>353974.61503771041</v>
      </c>
    </row>
    <row r="257" spans="5:14" outlineLevel="1" x14ac:dyDescent="0.2">
      <c r="E257" s="50" t="str">
        <f t="shared" ref="E257:E267" si="90">E256</f>
        <v>Off Peak Volumes (GJ) 0.2 - 1.4 GJ</v>
      </c>
      <c r="F257" s="50" t="str">
        <f>Tariffs!E$30</f>
        <v>Commercial Tariff V Zone - Central</v>
      </c>
      <c r="G257" s="50" t="str">
        <f>Tariffs!F$30</f>
        <v>Commercial</v>
      </c>
      <c r="H257" s="45">
        <f>SUMPRODUCT((Tariffs!$G$26:$R$26=$E257)*(Tariffs!$E$29:$E$40=$F257)*(Tariffs!$G$29:$R$40))</f>
        <v>0.61939049999999995</v>
      </c>
      <c r="I257" s="77">
        <f>SUMPRODUCT((Tariffs!$G$46:$BZ$46=$E257)*(Tariffs!$G$48:$BZ$48=I$58)*(Tariffs!$E$52:$E$63=$F257)*(Tariffs!$G$52:$BZ$63))</f>
        <v>690929.54686949891</v>
      </c>
      <c r="J257" s="77">
        <f>SUMPRODUCT((Tariffs!$G$46:$BZ$46=$E257)*(Tariffs!$G$48:$BZ$48=J$9)*(Tariffs!$E$52:$E$63=$F257)*(Tariffs!$G$52:$BZ$63))</f>
        <v>687536.33862520149</v>
      </c>
      <c r="K257" s="77">
        <f>SUMPRODUCT((Tariffs!$G$46:$BZ$46=$E257)*(Tariffs!$G$48:$BZ$48=K$9)*(Tariffs!$E$52:$E$63=$F257)*(Tariffs!$G$52:$BZ$63))</f>
        <v>678088.80580409092</v>
      </c>
      <c r="L257" s="77">
        <f>SUMPRODUCT((Tariffs!$G$46:$BZ$46=$E257)*(Tariffs!$G$48:$BZ$48=L$9)*(Tariffs!$E$52:$E$63=$F257)*(Tariffs!$G$52:$BZ$63))</f>
        <v>675686.65468697087</v>
      </c>
      <c r="M257" s="77">
        <f>SUMPRODUCT((Tariffs!$G$46:$BZ$46=$E257)*(Tariffs!$G$48:$BZ$48=M$9)*(Tariffs!$E$52:$E$63=$F257)*(Tariffs!$G$52:$BZ$63))</f>
        <v>678483.97075030033</v>
      </c>
      <c r="N257" s="77">
        <f>SUMPRODUCT((Tariffs!$G$46:$BZ$46=$E257)*(Tariffs!$G$48:$BZ$48=N$9)*(Tariffs!$E$52:$E$63=$F257)*(Tariffs!$G$52:$BZ$63))</f>
        <v>682702.88515725418</v>
      </c>
    </row>
    <row r="258" spans="5:14" outlineLevel="1" x14ac:dyDescent="0.2">
      <c r="E258" s="50" t="str">
        <f t="shared" si="90"/>
        <v>Off Peak Volumes (GJ) 0.2 - 1.4 GJ</v>
      </c>
      <c r="F258" s="50" t="str">
        <f>Tariffs!E$31</f>
        <v>Domestic Tariff V Zone - West</v>
      </c>
      <c r="G258" s="50" t="str">
        <f>Tariffs!F$31</f>
        <v>Domestic</v>
      </c>
      <c r="H258" s="45">
        <f>SUMPRODUCT((Tariffs!$G$26:$R$26=$E258)*(Tariffs!$E$29:$E$40=$F258)*(Tariffs!$G$29:$R$40))</f>
        <v>0.55007699999999993</v>
      </c>
      <c r="I258" s="77">
        <f>SUMPRODUCT((Tariffs!$G$46:$BZ$46=$E258)*(Tariffs!$G$48:$BZ$48=I$58)*(Tariffs!$E$52:$E$63=$F258)*(Tariffs!$G$52:$BZ$63))</f>
        <v>181374.91275055928</v>
      </c>
      <c r="J258" s="77">
        <f>SUMPRODUCT((Tariffs!$G$46:$BZ$46=$E258)*(Tariffs!$G$48:$BZ$48=J$9)*(Tariffs!$E$52:$E$63=$F258)*(Tariffs!$G$52:$BZ$63))</f>
        <v>160825.86615977268</v>
      </c>
      <c r="K258" s="77">
        <f>SUMPRODUCT((Tariffs!$G$46:$BZ$46=$E258)*(Tariffs!$G$48:$BZ$48=K$9)*(Tariffs!$E$52:$E$63=$F258)*(Tariffs!$G$52:$BZ$63))</f>
        <v>151267.81749508137</v>
      </c>
      <c r="L258" s="77">
        <f>SUMPRODUCT((Tariffs!$G$46:$BZ$46=$E258)*(Tariffs!$G$48:$BZ$48=L$9)*(Tariffs!$E$52:$E$63=$F258)*(Tariffs!$G$52:$BZ$63))</f>
        <v>143710.21019604435</v>
      </c>
      <c r="M258" s="77">
        <f>SUMPRODUCT((Tariffs!$G$46:$BZ$46=$E258)*(Tariffs!$G$48:$BZ$48=M$9)*(Tariffs!$E$52:$E$63=$F258)*(Tariffs!$G$52:$BZ$63))</f>
        <v>137364.7026268254</v>
      </c>
      <c r="N258" s="77">
        <f>SUMPRODUCT((Tariffs!$G$46:$BZ$46=$E258)*(Tariffs!$G$48:$BZ$48=N$9)*(Tariffs!$E$52:$E$63=$F258)*(Tariffs!$G$52:$BZ$63))</f>
        <v>131134.2542707613</v>
      </c>
    </row>
    <row r="259" spans="5:14" outlineLevel="1" x14ac:dyDescent="0.2">
      <c r="E259" s="50" t="str">
        <f t="shared" si="90"/>
        <v>Off Peak Volumes (GJ) 0.2 - 1.4 GJ</v>
      </c>
      <c r="F259" s="50" t="str">
        <f>Tariffs!E$32</f>
        <v>Commercial Tariff V Zone - West</v>
      </c>
      <c r="G259" s="50" t="str">
        <f>Tariffs!F$32</f>
        <v>Commercial</v>
      </c>
      <c r="H259" s="45">
        <f>SUMPRODUCT((Tariffs!$G$26:$R$26=$E259)*(Tariffs!$E$29:$E$40=$F259)*(Tariffs!$G$29:$R$40))</f>
        <v>0.32620599999999994</v>
      </c>
      <c r="I259" s="77">
        <f>SUMPRODUCT((Tariffs!$G$46:$BZ$46=$E259)*(Tariffs!$G$48:$BZ$48=I$58)*(Tariffs!$E$52:$E$63=$F259)*(Tariffs!$G$52:$BZ$63))</f>
        <v>266839.20932308782</v>
      </c>
      <c r="J259" s="77">
        <f>SUMPRODUCT((Tariffs!$G$46:$BZ$46=$E259)*(Tariffs!$G$48:$BZ$48=J$9)*(Tariffs!$E$52:$E$63=$F259)*(Tariffs!$G$52:$BZ$63))</f>
        <v>264671.5060381752</v>
      </c>
      <c r="K259" s="77">
        <f>SUMPRODUCT((Tariffs!$G$46:$BZ$46=$E259)*(Tariffs!$G$48:$BZ$48=K$9)*(Tariffs!$E$52:$E$63=$F259)*(Tariffs!$G$52:$BZ$63))</f>
        <v>260152.96530127715</v>
      </c>
      <c r="L259" s="77">
        <f>SUMPRODUCT((Tariffs!$G$46:$BZ$46=$E259)*(Tariffs!$G$48:$BZ$48=L$9)*(Tariffs!$E$52:$E$63=$F259)*(Tariffs!$G$52:$BZ$63))</f>
        <v>258369.96943648317</v>
      </c>
      <c r="M259" s="77">
        <f>SUMPRODUCT((Tariffs!$G$46:$BZ$46=$E259)*(Tariffs!$G$48:$BZ$48=M$9)*(Tariffs!$E$52:$E$63=$F259)*(Tariffs!$G$52:$BZ$63))</f>
        <v>258620.3170050651</v>
      </c>
      <c r="N259" s="77">
        <f>SUMPRODUCT((Tariffs!$G$46:$BZ$46=$E259)*(Tariffs!$G$48:$BZ$48=N$9)*(Tariffs!$E$52:$E$63=$F259)*(Tariffs!$G$52:$BZ$63))</f>
        <v>259416.25753403016</v>
      </c>
    </row>
    <row r="260" spans="5:14" outlineLevel="1" x14ac:dyDescent="0.2">
      <c r="E260" s="50" t="str">
        <f t="shared" si="90"/>
        <v>Off Peak Volumes (GJ) 0.2 - 1.4 GJ</v>
      </c>
      <c r="F260" s="50" t="str">
        <f>Tariffs!E$33</f>
        <v>Domestic Tariff V Zone - New Towns Central</v>
      </c>
      <c r="G260" s="50" t="str">
        <f>Tariffs!F$33</f>
        <v>Domestic</v>
      </c>
      <c r="H260" s="45">
        <f>SUMPRODUCT((Tariffs!$G$26:$R$26=$E260)*(Tariffs!$E$29:$E$40=$F260)*(Tariffs!$G$29:$R$40))</f>
        <v>2.3313389999999998</v>
      </c>
      <c r="I260" s="77">
        <f>SUMPRODUCT((Tariffs!$G$46:$BZ$46=$E260)*(Tariffs!$G$48:$BZ$48=I$58)*(Tariffs!$E$52:$E$63=$F260)*(Tariffs!$G$52:$BZ$63))</f>
        <v>2109.1143356757229</v>
      </c>
      <c r="J260" s="77">
        <f>SUMPRODUCT((Tariffs!$G$46:$BZ$46=$E260)*(Tariffs!$G$48:$BZ$48=J$9)*(Tariffs!$E$52:$E$63=$F260)*(Tariffs!$G$52:$BZ$63))</f>
        <v>1964.6583271583552</v>
      </c>
      <c r="K260" s="77">
        <f>SUMPRODUCT((Tariffs!$G$46:$BZ$46=$E260)*(Tariffs!$G$48:$BZ$48=K$9)*(Tariffs!$E$52:$E$63=$F260)*(Tariffs!$G$52:$BZ$63))</f>
        <v>1934.2409199590734</v>
      </c>
      <c r="L260" s="77">
        <f>SUMPRODUCT((Tariffs!$G$46:$BZ$46=$E260)*(Tariffs!$G$48:$BZ$48=L$9)*(Tariffs!$E$52:$E$63=$F260)*(Tariffs!$G$52:$BZ$63))</f>
        <v>1917.7917844077933</v>
      </c>
      <c r="M260" s="77">
        <f>SUMPRODUCT((Tariffs!$G$46:$BZ$46=$E260)*(Tariffs!$G$48:$BZ$48=M$9)*(Tariffs!$E$52:$E$63=$F260)*(Tariffs!$G$52:$BZ$63))</f>
        <v>1906.4074382469539</v>
      </c>
      <c r="N260" s="77">
        <f>SUMPRODUCT((Tariffs!$G$46:$BZ$46=$E260)*(Tariffs!$G$48:$BZ$48=N$9)*(Tariffs!$E$52:$E$63=$F260)*(Tariffs!$G$52:$BZ$63))</f>
        <v>1888.2771172913431</v>
      </c>
    </row>
    <row r="261" spans="5:14" outlineLevel="1" x14ac:dyDescent="0.2">
      <c r="E261" s="50" t="str">
        <f t="shared" si="90"/>
        <v>Off Peak Volumes (GJ) 0.2 - 1.4 GJ</v>
      </c>
      <c r="F261" s="50" t="str">
        <f>Tariffs!E$34</f>
        <v>Commercial Tariff V Zone - New Towns Central</v>
      </c>
      <c r="G261" s="50" t="str">
        <f>Tariffs!F$34</f>
        <v>Commercial</v>
      </c>
      <c r="H261" s="45">
        <f>SUMPRODUCT((Tariffs!$G$26:$R$26=$E261)*(Tariffs!$E$29:$E$40=$F261)*(Tariffs!$G$29:$R$40))</f>
        <v>3.6318374999999996</v>
      </c>
      <c r="I261" s="77">
        <f>SUMPRODUCT((Tariffs!$G$46:$BZ$46=$E261)*(Tariffs!$G$48:$BZ$48=I$58)*(Tariffs!$E$52:$E$63=$F261)*(Tariffs!$G$52:$BZ$63))</f>
        <v>1402.0736441896977</v>
      </c>
      <c r="J261" s="77">
        <f>SUMPRODUCT((Tariffs!$G$46:$BZ$46=$E261)*(Tariffs!$G$48:$BZ$48=J$9)*(Tariffs!$E$52:$E$63=$F261)*(Tariffs!$G$52:$BZ$63))</f>
        <v>1429.2116916269183</v>
      </c>
      <c r="K261" s="77">
        <f>SUMPRODUCT((Tariffs!$G$46:$BZ$46=$E261)*(Tariffs!$G$48:$BZ$48=K$9)*(Tariffs!$E$52:$E$63=$F261)*(Tariffs!$G$52:$BZ$63))</f>
        <v>1443.8810706927252</v>
      </c>
      <c r="L261" s="77">
        <f>SUMPRODUCT((Tariffs!$G$46:$BZ$46=$E261)*(Tariffs!$G$48:$BZ$48=L$9)*(Tariffs!$E$52:$E$63=$F261)*(Tariffs!$G$52:$BZ$63))</f>
        <v>1472.6575289429225</v>
      </c>
      <c r="M261" s="77">
        <f>SUMPRODUCT((Tariffs!$G$46:$BZ$46=$E261)*(Tariffs!$G$48:$BZ$48=M$9)*(Tariffs!$E$52:$E$63=$F261)*(Tariffs!$G$52:$BZ$63))</f>
        <v>1511.918770037355</v>
      </c>
      <c r="N261" s="77">
        <f>SUMPRODUCT((Tariffs!$G$46:$BZ$46=$E261)*(Tariffs!$G$48:$BZ$48=N$9)*(Tariffs!$E$52:$E$63=$F261)*(Tariffs!$G$52:$BZ$63))</f>
        <v>1554.3813612016456</v>
      </c>
    </row>
    <row r="262" spans="5:14" outlineLevel="1" x14ac:dyDescent="0.2">
      <c r="E262" s="50" t="str">
        <f t="shared" si="90"/>
        <v>Off Peak Volumes (GJ) 0.2 - 1.4 GJ</v>
      </c>
      <c r="F262" s="50" t="str">
        <f>Tariffs!E$35</f>
        <v>Domestic Tariff V Zone - New Towns West</v>
      </c>
      <c r="G262" s="50" t="str">
        <f>Tariffs!F$35</f>
        <v>Domestic</v>
      </c>
      <c r="H262" s="45">
        <f>SUMPRODUCT((Tariffs!$G$26:$R$26=$E262)*(Tariffs!$E$29:$E$40=$F262)*(Tariffs!$G$29:$R$40))</f>
        <v>2.3230045000000001</v>
      </c>
      <c r="I262" s="77">
        <f>SUMPRODUCT((Tariffs!$G$46:$BZ$46=$E262)*(Tariffs!$G$48:$BZ$48=I$58)*(Tariffs!$E$52:$E$63=$F262)*(Tariffs!$G$52:$BZ$63))</f>
        <v>20647.273212921158</v>
      </c>
      <c r="J262" s="77">
        <f>SUMPRODUCT((Tariffs!$G$46:$BZ$46=$E262)*(Tariffs!$G$48:$BZ$48=J$9)*(Tariffs!$E$52:$E$63=$F262)*(Tariffs!$G$52:$BZ$63))</f>
        <v>18692.086475819939</v>
      </c>
      <c r="K262" s="77">
        <f>SUMPRODUCT((Tariffs!$G$46:$BZ$46=$E262)*(Tariffs!$G$48:$BZ$48=K$9)*(Tariffs!$E$52:$E$63=$F262)*(Tariffs!$G$52:$BZ$63))</f>
        <v>17939.538694078266</v>
      </c>
      <c r="L262" s="77">
        <f>SUMPRODUCT((Tariffs!$G$46:$BZ$46=$E262)*(Tariffs!$G$48:$BZ$48=L$9)*(Tariffs!$E$52:$E$63=$F262)*(Tariffs!$G$52:$BZ$63))</f>
        <v>17375.280901202728</v>
      </c>
      <c r="M262" s="77">
        <f>SUMPRODUCT((Tariffs!$G$46:$BZ$46=$E262)*(Tariffs!$G$48:$BZ$48=M$9)*(Tariffs!$E$52:$E$63=$F262)*(Tariffs!$G$52:$BZ$63))</f>
        <v>16911.378184726236</v>
      </c>
      <c r="N262" s="77">
        <f>SUMPRODUCT((Tariffs!$G$46:$BZ$46=$E262)*(Tariffs!$G$48:$BZ$48=N$9)*(Tariffs!$E$52:$E$63=$F262)*(Tariffs!$G$52:$BZ$63))</f>
        <v>16426.729709891904</v>
      </c>
    </row>
    <row r="263" spans="5:14" outlineLevel="1" x14ac:dyDescent="0.2">
      <c r="E263" s="50" t="str">
        <f t="shared" si="90"/>
        <v>Off Peak Volumes (GJ) 0.2 - 1.4 GJ</v>
      </c>
      <c r="F263" s="50" t="str">
        <f>Tariffs!E$36</f>
        <v>Commercial Tariff V Zone - New Towns West</v>
      </c>
      <c r="G263" s="50" t="str">
        <f>Tariffs!F$36</f>
        <v>Commercial</v>
      </c>
      <c r="H263" s="45">
        <f>SUMPRODUCT((Tariffs!$G$26:$R$26=$E263)*(Tariffs!$E$29:$E$40=$F263)*(Tariffs!$G$29:$R$40))</f>
        <v>3.3470930000000001</v>
      </c>
      <c r="I263" s="77">
        <f>SUMPRODUCT((Tariffs!$G$46:$BZ$46=$E263)*(Tariffs!$G$48:$BZ$48=I$58)*(Tariffs!$E$52:$E$63=$F263)*(Tariffs!$G$52:$BZ$63))</f>
        <v>19656.236047433908</v>
      </c>
      <c r="J263" s="77">
        <f>SUMPRODUCT((Tariffs!$G$46:$BZ$46=$E263)*(Tariffs!$G$48:$BZ$48=J$9)*(Tariffs!$E$52:$E$63=$F263)*(Tariffs!$G$52:$BZ$63))</f>
        <v>19586.78553475457</v>
      </c>
      <c r="K263" s="77">
        <f>SUMPRODUCT((Tariffs!$G$46:$BZ$46=$E263)*(Tariffs!$G$48:$BZ$48=K$9)*(Tariffs!$E$52:$E$63=$F263)*(Tariffs!$G$52:$BZ$63))</f>
        <v>19345.236968243287</v>
      </c>
      <c r="L263" s="77">
        <f>SUMPRODUCT((Tariffs!$G$46:$BZ$46=$E263)*(Tariffs!$G$48:$BZ$48=L$9)*(Tariffs!$E$52:$E$63=$F263)*(Tariffs!$G$52:$BZ$63))</f>
        <v>19304.384487780859</v>
      </c>
      <c r="M263" s="77">
        <f>SUMPRODUCT((Tariffs!$G$46:$BZ$46=$E263)*(Tariffs!$G$48:$BZ$48=M$9)*(Tariffs!$E$52:$E$63=$F263)*(Tariffs!$G$52:$BZ$63))</f>
        <v>19412.799465043929</v>
      </c>
      <c r="N263" s="77">
        <f>SUMPRODUCT((Tariffs!$G$46:$BZ$46=$E263)*(Tariffs!$G$48:$BZ$48=N$9)*(Tariffs!$E$52:$E$63=$F263)*(Tariffs!$G$52:$BZ$63))</f>
        <v>19562.093470638658</v>
      </c>
    </row>
    <row r="264" spans="5:14" outlineLevel="1" x14ac:dyDescent="0.2">
      <c r="E264" s="50" t="str">
        <f t="shared" si="90"/>
        <v>Off Peak Volumes (GJ) 0.2 - 1.4 GJ</v>
      </c>
      <c r="F264" s="50" t="str">
        <f>Tariffs!E$37</f>
        <v>Tariff D Zone - West &amp; Central</v>
      </c>
      <c r="G264" s="50" t="str">
        <f>Tariffs!F$37</f>
        <v>Industrial</v>
      </c>
      <c r="H264" s="45">
        <f>SUMPRODUCT((Tariffs!$G$26:$R$26=$E264)*(Tariffs!$E$29:$E$40=$F264)*(Tariffs!$G$29:$R$40))</f>
        <v>0</v>
      </c>
      <c r="I264" s="77">
        <f>SUMPRODUCT((Tariffs!$G$46:$BZ$46=$E264)*(Tariffs!$G$48:$BZ$48=I$58)*(Tariffs!$E$52:$E$63=$F264)*(Tariffs!$G$52:$BZ$63))</f>
        <v>0</v>
      </c>
      <c r="J264" s="77">
        <f>SUMPRODUCT((Tariffs!$G$46:$BZ$46=$E264)*(Tariffs!$G$48:$BZ$48=J$9)*(Tariffs!$E$52:$E$63=$F264)*(Tariffs!$G$52:$BZ$63))</f>
        <v>0</v>
      </c>
      <c r="K264" s="77">
        <f>SUMPRODUCT((Tariffs!$G$46:$BZ$46=$E264)*(Tariffs!$G$48:$BZ$48=K$9)*(Tariffs!$E$52:$E$63=$F264)*(Tariffs!$G$52:$BZ$63))</f>
        <v>0</v>
      </c>
      <c r="L264" s="77">
        <f>SUMPRODUCT((Tariffs!$G$46:$BZ$46=$E264)*(Tariffs!$G$48:$BZ$48=L$9)*(Tariffs!$E$52:$E$63=$F264)*(Tariffs!$G$52:$BZ$63))</f>
        <v>0</v>
      </c>
      <c r="M264" s="77">
        <f>SUMPRODUCT((Tariffs!$G$46:$BZ$46=$E264)*(Tariffs!$G$48:$BZ$48=M$9)*(Tariffs!$E$52:$E$63=$F264)*(Tariffs!$G$52:$BZ$63))</f>
        <v>0</v>
      </c>
      <c r="N264" s="77">
        <f>SUMPRODUCT((Tariffs!$G$46:$BZ$46=$E264)*(Tariffs!$G$48:$BZ$48=N$9)*(Tariffs!$E$52:$E$63=$F264)*(Tariffs!$G$52:$BZ$63))</f>
        <v>0</v>
      </c>
    </row>
    <row r="265" spans="5:14" outlineLevel="1" x14ac:dyDescent="0.2">
      <c r="E265" s="50" t="str">
        <f t="shared" si="90"/>
        <v>Off Peak Volumes (GJ) 0.2 - 1.4 GJ</v>
      </c>
      <c r="F265" s="50" t="str">
        <f>Tariffs!E$38</f>
        <v>Tariff D Zone - New Towns West &amp; Central</v>
      </c>
      <c r="G265" s="50" t="str">
        <f>Tariffs!F$38</f>
        <v>Industrial</v>
      </c>
      <c r="H265" s="45">
        <f>SUMPRODUCT((Tariffs!$G$26:$R$26=$E265)*(Tariffs!$E$29:$E$40=$F265)*(Tariffs!$G$29:$R$40))</f>
        <v>0</v>
      </c>
      <c r="I265" s="77">
        <f>SUMPRODUCT((Tariffs!$G$46:$BZ$46=$E265)*(Tariffs!$G$48:$BZ$48=I$58)*(Tariffs!$E$52:$E$63=$F265)*(Tariffs!$G$52:$BZ$63))</f>
        <v>0</v>
      </c>
      <c r="J265" s="77">
        <f>SUMPRODUCT((Tariffs!$G$46:$BZ$46=$E265)*(Tariffs!$G$48:$BZ$48=J$9)*(Tariffs!$E$52:$E$63=$F265)*(Tariffs!$G$52:$BZ$63))</f>
        <v>0</v>
      </c>
      <c r="K265" s="77">
        <f>SUMPRODUCT((Tariffs!$G$46:$BZ$46=$E265)*(Tariffs!$G$48:$BZ$48=K$9)*(Tariffs!$E$52:$E$63=$F265)*(Tariffs!$G$52:$BZ$63))</f>
        <v>0</v>
      </c>
      <c r="L265" s="77">
        <f>SUMPRODUCT((Tariffs!$G$46:$BZ$46=$E265)*(Tariffs!$G$48:$BZ$48=L$9)*(Tariffs!$E$52:$E$63=$F265)*(Tariffs!$G$52:$BZ$63))</f>
        <v>0</v>
      </c>
      <c r="M265" s="77">
        <f>SUMPRODUCT((Tariffs!$G$46:$BZ$46=$E265)*(Tariffs!$G$48:$BZ$48=M$9)*(Tariffs!$E$52:$E$63=$F265)*(Tariffs!$G$52:$BZ$63))</f>
        <v>0</v>
      </c>
      <c r="N265" s="77">
        <f>SUMPRODUCT((Tariffs!$G$46:$BZ$46=$E265)*(Tariffs!$G$48:$BZ$48=N$9)*(Tariffs!$E$52:$E$63=$F265)*(Tariffs!$G$52:$BZ$63))</f>
        <v>0</v>
      </c>
    </row>
    <row r="266" spans="5:14" outlineLevel="1" x14ac:dyDescent="0.2">
      <c r="E266" s="50" t="str">
        <f t="shared" si="90"/>
        <v>Off Peak Volumes (GJ) 0.2 - 1.4 GJ</v>
      </c>
      <c r="F266" s="50" t="str">
        <f>Tariffs!E$39</f>
        <v>Tariff M Zone - West &amp; Central</v>
      </c>
      <c r="G266" s="50" t="str">
        <f>Tariffs!F$39</f>
        <v>Industrial</v>
      </c>
      <c r="H266" s="45">
        <f>SUMPRODUCT((Tariffs!$G$26:$R$26=$E266)*(Tariffs!$E$29:$E$40=$F266)*(Tariffs!$G$29:$R$40))</f>
        <v>0</v>
      </c>
      <c r="I266" s="77">
        <f>SUMPRODUCT((Tariffs!$G$46:$BZ$46=$E266)*(Tariffs!$G$48:$BZ$48=I$58)*(Tariffs!$E$52:$E$63=$F266)*(Tariffs!$G$52:$BZ$63))</f>
        <v>0</v>
      </c>
      <c r="J266" s="77">
        <f>SUMPRODUCT((Tariffs!$G$46:$BZ$46=$E266)*(Tariffs!$G$48:$BZ$48=J$9)*(Tariffs!$E$52:$E$63=$F266)*(Tariffs!$G$52:$BZ$63))</f>
        <v>0</v>
      </c>
      <c r="K266" s="77">
        <f>SUMPRODUCT((Tariffs!$G$46:$BZ$46=$E266)*(Tariffs!$G$48:$BZ$48=K$9)*(Tariffs!$E$52:$E$63=$F266)*(Tariffs!$G$52:$BZ$63))</f>
        <v>0</v>
      </c>
      <c r="L266" s="77">
        <f>SUMPRODUCT((Tariffs!$G$46:$BZ$46=$E266)*(Tariffs!$G$48:$BZ$48=L$9)*(Tariffs!$E$52:$E$63=$F266)*(Tariffs!$G$52:$BZ$63))</f>
        <v>0</v>
      </c>
      <c r="M266" s="77">
        <f>SUMPRODUCT((Tariffs!$G$46:$BZ$46=$E266)*(Tariffs!$G$48:$BZ$48=M$9)*(Tariffs!$E$52:$E$63=$F266)*(Tariffs!$G$52:$BZ$63))</f>
        <v>0</v>
      </c>
      <c r="N266" s="77">
        <f>SUMPRODUCT((Tariffs!$G$46:$BZ$46=$E266)*(Tariffs!$G$48:$BZ$48=N$9)*(Tariffs!$E$52:$E$63=$F266)*(Tariffs!$G$52:$BZ$63))</f>
        <v>0</v>
      </c>
    </row>
    <row r="267" spans="5:14" outlineLevel="1" x14ac:dyDescent="0.2">
      <c r="E267" s="50" t="str">
        <f t="shared" si="90"/>
        <v>Off Peak Volumes (GJ) 0.2 - 1.4 GJ</v>
      </c>
      <c r="F267" s="50" t="str">
        <f>Tariffs!E$40</f>
        <v>Tariff M Zone - New Towns West &amp; Central</v>
      </c>
      <c r="G267" s="50" t="str">
        <f>Tariffs!F$40</f>
        <v>Industrial</v>
      </c>
      <c r="H267" s="45">
        <f>SUMPRODUCT((Tariffs!$G$26:$R$26=$E267)*(Tariffs!$E$29:$E$40=$F267)*(Tariffs!$G$29:$R$40))</f>
        <v>0</v>
      </c>
      <c r="I267" s="77">
        <f>SUMPRODUCT((Tariffs!$G$46:$BZ$46=$E267)*(Tariffs!$G$48:$BZ$48=I$58)*(Tariffs!$E$52:$E$63=$F267)*(Tariffs!$G$52:$BZ$63))</f>
        <v>0</v>
      </c>
      <c r="J267" s="77">
        <f>SUMPRODUCT((Tariffs!$G$46:$BZ$46=$E267)*(Tariffs!$G$48:$BZ$48=J$9)*(Tariffs!$E$52:$E$63=$F267)*(Tariffs!$G$52:$BZ$63))</f>
        <v>0</v>
      </c>
      <c r="K267" s="77">
        <f>SUMPRODUCT((Tariffs!$G$46:$BZ$46=$E267)*(Tariffs!$G$48:$BZ$48=K$9)*(Tariffs!$E$52:$E$63=$F267)*(Tariffs!$G$52:$BZ$63))</f>
        <v>0</v>
      </c>
      <c r="L267" s="77">
        <f>SUMPRODUCT((Tariffs!$G$46:$BZ$46=$E267)*(Tariffs!$G$48:$BZ$48=L$9)*(Tariffs!$E$52:$E$63=$F267)*(Tariffs!$G$52:$BZ$63))</f>
        <v>0</v>
      </c>
      <c r="M267" s="77">
        <f>SUMPRODUCT((Tariffs!$G$46:$BZ$46=$E267)*(Tariffs!$G$48:$BZ$48=M$9)*(Tariffs!$E$52:$E$63=$F267)*(Tariffs!$G$52:$BZ$63))</f>
        <v>0</v>
      </c>
      <c r="N267" s="77">
        <f>SUMPRODUCT((Tariffs!$G$46:$BZ$46=$E267)*(Tariffs!$G$48:$BZ$48=N$9)*(Tariffs!$E$52:$E$63=$F267)*(Tariffs!$G$52:$BZ$63))</f>
        <v>0</v>
      </c>
    </row>
    <row r="268" spans="5:14" ht="5.85" customHeight="1" outlineLevel="1" x14ac:dyDescent="0.2"/>
    <row r="269" spans="5:14" outlineLevel="1" x14ac:dyDescent="0.2">
      <c r="F269" s="213" t="str">
        <f t="shared" ref="F269" si="91">"Total "&amp;D254</f>
        <v>Total Off Peak Volumes (GJ) 0.2 - 1.4 GJ</v>
      </c>
      <c r="G269" s="213"/>
      <c r="H269" s="213"/>
      <c r="I269" s="106">
        <f>SUM(I256:I268)</f>
        <v>1657397.7170840274</v>
      </c>
      <c r="J269" s="106">
        <f t="shared" ref="J269:N269" si="92">SUM(J256:J268)</f>
        <v>1578231.9564723505</v>
      </c>
      <c r="K269" s="106">
        <f t="shared" si="92"/>
        <v>1531240.5154951788</v>
      </c>
      <c r="L269" s="106">
        <f t="shared" si="92"/>
        <v>1501342.5897397134</v>
      </c>
      <c r="M269" s="106">
        <f t="shared" si="92"/>
        <v>1482928.9601164775</v>
      </c>
      <c r="N269" s="106">
        <f t="shared" si="92"/>
        <v>1466659.4936587794</v>
      </c>
    </row>
    <row r="270" spans="5:14" ht="5.85" customHeight="1" outlineLevel="1" x14ac:dyDescent="0.2"/>
    <row r="271" spans="5:14" outlineLevel="1" x14ac:dyDescent="0.2">
      <c r="E271" s="42" t="s">
        <v>127</v>
      </c>
    </row>
    <row r="272" spans="5:14" outlineLevel="1" x14ac:dyDescent="0.2">
      <c r="F272" s="84" t="s">
        <v>125</v>
      </c>
      <c r="I272" s="77">
        <f t="shared" ref="I272:N272" si="93">SUMIF($G256:$G267,$F272,I256:I267)</f>
        <v>678570.65119981708</v>
      </c>
      <c r="J272" s="77">
        <f t="shared" si="93"/>
        <v>605008.11458259227</v>
      </c>
      <c r="K272" s="77">
        <f t="shared" si="93"/>
        <v>572209.62635087455</v>
      </c>
      <c r="L272" s="77">
        <f t="shared" si="93"/>
        <v>546508.92359953548</v>
      </c>
      <c r="M272" s="77">
        <f t="shared" si="93"/>
        <v>524899.95412603091</v>
      </c>
      <c r="N272" s="77">
        <f t="shared" si="93"/>
        <v>503423.87613565492</v>
      </c>
    </row>
    <row r="273" spans="4:14" outlineLevel="1" x14ac:dyDescent="0.2">
      <c r="F273" s="84" t="s">
        <v>126</v>
      </c>
      <c r="I273" s="77">
        <f t="shared" ref="I273:N273" si="94">SUMIF($G256:$G267,$F273,I256:I267)</f>
        <v>978827.0658842104</v>
      </c>
      <c r="J273" s="77">
        <f t="shared" si="94"/>
        <v>973223.84188975813</v>
      </c>
      <c r="K273" s="77">
        <f t="shared" si="94"/>
        <v>959030.88914430398</v>
      </c>
      <c r="L273" s="77">
        <f t="shared" si="94"/>
        <v>954833.66614017787</v>
      </c>
      <c r="M273" s="77">
        <f t="shared" si="94"/>
        <v>958029.00599044678</v>
      </c>
      <c r="N273" s="77">
        <f t="shared" si="94"/>
        <v>963235.61752312456</v>
      </c>
    </row>
    <row r="274" spans="4:14" outlineLevel="1" x14ac:dyDescent="0.2">
      <c r="F274" s="84" t="s">
        <v>128</v>
      </c>
      <c r="I274" s="77">
        <f t="shared" ref="I274:N274" si="95">SUMIF($G256:$G267,$F274,I256:I267)</f>
        <v>0</v>
      </c>
      <c r="J274" s="77">
        <f t="shared" si="95"/>
        <v>0</v>
      </c>
      <c r="K274" s="77">
        <f t="shared" si="95"/>
        <v>0</v>
      </c>
      <c r="L274" s="77">
        <f t="shared" si="95"/>
        <v>0</v>
      </c>
      <c r="M274" s="77">
        <f t="shared" si="95"/>
        <v>0</v>
      </c>
      <c r="N274" s="77">
        <f t="shared" si="95"/>
        <v>0</v>
      </c>
    </row>
    <row r="275" spans="4:14" ht="5.85" customHeight="1" outlineLevel="1" x14ac:dyDescent="0.2"/>
    <row r="276" spans="4:14" outlineLevel="1" x14ac:dyDescent="0.2">
      <c r="E276" s="42" t="s">
        <v>208</v>
      </c>
    </row>
    <row r="277" spans="4:14" outlineLevel="1" x14ac:dyDescent="0.2">
      <c r="F277" s="84" t="s">
        <v>125</v>
      </c>
      <c r="I277" s="77">
        <f t="shared" ref="I277:N277" si="96">SUMPRODUCT(($H256:$H267)*(I256:I267)*($G256:$G267=$F277))</f>
        <v>459477.98179137555</v>
      </c>
      <c r="J277" s="77">
        <f t="shared" si="96"/>
        <v>410368.99163057283</v>
      </c>
      <c r="K277" s="77">
        <f t="shared" si="96"/>
        <v>388768.6581816884</v>
      </c>
      <c r="L277" s="77">
        <f t="shared" si="96"/>
        <v>371904.41023400112</v>
      </c>
      <c r="M277" s="77">
        <f t="shared" si="96"/>
        <v>357745.9691059998</v>
      </c>
      <c r="N277" s="77">
        <f t="shared" si="96"/>
        <v>343616.21147332189</v>
      </c>
    </row>
    <row r="278" spans="4:14" outlineLevel="1" x14ac:dyDescent="0.2">
      <c r="F278" s="84" t="s">
        <v>126</v>
      </c>
      <c r="I278" s="77">
        <f t="shared" ref="I278:N278" si="97">SUMPRODUCT(($H256:$H267)*(I256:I267)*($G256:$G267=$F278))</f>
        <v>585883.10233616293</v>
      </c>
      <c r="J278" s="77">
        <f t="shared" si="97"/>
        <v>582940.36722088919</v>
      </c>
      <c r="K278" s="77">
        <f t="shared" si="97"/>
        <v>574859.4713282974</v>
      </c>
      <c r="L278" s="77">
        <f t="shared" si="97"/>
        <v>572757.75216651976</v>
      </c>
      <c r="M278" s="77">
        <f t="shared" si="97"/>
        <v>575077.51349979592</v>
      </c>
      <c r="N278" s="77">
        <f t="shared" si="97"/>
        <v>578604.22773197363</v>
      </c>
    </row>
    <row r="279" spans="4:14" outlineLevel="1" x14ac:dyDescent="0.2">
      <c r="F279" s="84" t="s">
        <v>128</v>
      </c>
      <c r="I279" s="77">
        <f t="shared" ref="I279:N279" si="98">SUMPRODUCT(($H256:$H267)*(I256:I267)*($G256:$G267=$F279))</f>
        <v>0</v>
      </c>
      <c r="J279" s="77">
        <f t="shared" si="98"/>
        <v>0</v>
      </c>
      <c r="K279" s="77">
        <f t="shared" si="98"/>
        <v>0</v>
      </c>
      <c r="L279" s="77">
        <f t="shared" si="98"/>
        <v>0</v>
      </c>
      <c r="M279" s="77">
        <f t="shared" si="98"/>
        <v>0</v>
      </c>
      <c r="N279" s="77">
        <f t="shared" si="98"/>
        <v>0</v>
      </c>
    </row>
    <row r="280" spans="4:14" outlineLevel="1" x14ac:dyDescent="0.2"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4:14" outlineLevel="1" x14ac:dyDescent="0.2"/>
    <row r="282" spans="4:14" outlineLevel="1" x14ac:dyDescent="0.2">
      <c r="D282" s="42" t="str">
        <f>Tariffs!E17</f>
        <v>Off Peak Volumes (GJ) &gt; 1.4 GJ</v>
      </c>
      <c r="H282" s="104" t="s">
        <v>200</v>
      </c>
      <c r="I282" s="102">
        <v>2023</v>
      </c>
    </row>
    <row r="283" spans="4:14" ht="5.85" customHeight="1" outlineLevel="1" x14ac:dyDescent="0.2"/>
    <row r="284" spans="4:14" outlineLevel="1" x14ac:dyDescent="0.2">
      <c r="E284" s="50" t="str">
        <f>D282</f>
        <v>Off Peak Volumes (GJ) &gt; 1.4 GJ</v>
      </c>
      <c r="F284" s="50" t="str">
        <f>Tariffs!E$29</f>
        <v>Domestic Tariff V Zone - Central</v>
      </c>
      <c r="G284" s="50" t="str">
        <f>Tariffs!F$29</f>
        <v>Domestic</v>
      </c>
      <c r="H284" s="45">
        <f>SUMPRODUCT((Tariffs!$G$26:$R$26=$E284)*(Tariffs!$E$29:$E$40=$F284)*(Tariffs!$G$29:$R$40))</f>
        <v>0.22935700000000001</v>
      </c>
      <c r="I284" s="77">
        <f>SUMPRODUCT((Tariffs!$G$46:$BZ$46=$E284)*(Tariffs!$G$48:$BZ$48=I$58)*(Tariffs!$E$52:$E$63=$F284)*(Tariffs!$G$52:$BZ$63))</f>
        <v>68955.705815834692</v>
      </c>
      <c r="J284" s="77">
        <f>SUMPRODUCT((Tariffs!$G$46:$BZ$46=$E284)*(Tariffs!$G$48:$BZ$48=J$9)*(Tariffs!$E$52:$E$63=$F284)*(Tariffs!$G$52:$BZ$63))</f>
        <v>70079.423075049403</v>
      </c>
      <c r="K284" s="77">
        <f>SUMPRODUCT((Tariffs!$G$46:$BZ$46=$E284)*(Tariffs!$G$48:$BZ$48=K$9)*(Tariffs!$E$52:$E$63=$F284)*(Tariffs!$G$52:$BZ$63))</f>
        <v>71283.298007560181</v>
      </c>
      <c r="L284" s="77">
        <f>SUMPRODUCT((Tariffs!$G$46:$BZ$46=$E284)*(Tariffs!$G$48:$BZ$48=L$9)*(Tariffs!$E$52:$E$63=$F284)*(Tariffs!$G$52:$BZ$63))</f>
        <v>73179.750026436421</v>
      </c>
      <c r="M284" s="77">
        <f>SUMPRODUCT((Tariffs!$G$46:$BZ$46=$E284)*(Tariffs!$G$48:$BZ$48=M$9)*(Tariffs!$E$52:$E$63=$F284)*(Tariffs!$G$52:$BZ$63))</f>
        <v>75546.638214054925</v>
      </c>
      <c r="N284" s="77">
        <f>SUMPRODUCT((Tariffs!$G$46:$BZ$46=$E284)*(Tariffs!$G$48:$BZ$48=N$9)*(Tariffs!$E$52:$E$63=$F284)*(Tariffs!$G$52:$BZ$63))</f>
        <v>78050.899015626332</v>
      </c>
    </row>
    <row r="285" spans="4:14" outlineLevel="1" x14ac:dyDescent="0.2">
      <c r="E285" s="50" t="str">
        <f t="shared" ref="E285:E295" si="99">E284</f>
        <v>Off Peak Volumes (GJ) &gt; 1.4 GJ</v>
      </c>
      <c r="F285" s="50" t="str">
        <f>Tariffs!E$30</f>
        <v>Commercial Tariff V Zone - Central</v>
      </c>
      <c r="G285" s="50" t="str">
        <f>Tariffs!F$30</f>
        <v>Commercial</v>
      </c>
      <c r="H285" s="45">
        <f>SUMPRODUCT((Tariffs!$G$26:$R$26=$E285)*(Tariffs!$E$29:$E$40=$F285)*(Tariffs!$G$29:$R$40))</f>
        <v>0.60050599999999998</v>
      </c>
      <c r="I285" s="77">
        <f>SUMPRODUCT((Tariffs!$G$46:$BZ$46=$E285)*(Tariffs!$G$48:$BZ$48=I$58)*(Tariffs!$E$52:$E$63=$F285)*(Tariffs!$G$52:$BZ$63))</f>
        <v>1553839.5436402932</v>
      </c>
      <c r="J285" s="77">
        <f>SUMPRODUCT((Tariffs!$G$46:$BZ$46=$E285)*(Tariffs!$G$48:$BZ$48=J$9)*(Tariffs!$E$52:$E$63=$F285)*(Tariffs!$G$52:$BZ$63))</f>
        <v>1560229.1683547038</v>
      </c>
      <c r="K285" s="77">
        <f>SUMPRODUCT((Tariffs!$G$46:$BZ$46=$E285)*(Tariffs!$G$48:$BZ$48=K$9)*(Tariffs!$E$52:$E$63=$F285)*(Tariffs!$G$52:$BZ$63))</f>
        <v>1549616.8688522547</v>
      </c>
      <c r="L285" s="77">
        <f>SUMPRODUCT((Tariffs!$G$46:$BZ$46=$E285)*(Tariffs!$G$48:$BZ$48=L$9)*(Tariffs!$E$52:$E$63=$F285)*(Tariffs!$G$52:$BZ$63))</f>
        <v>1554793.9489113116</v>
      </c>
      <c r="M285" s="77">
        <f>SUMPRODUCT((Tariffs!$G$46:$BZ$46=$E285)*(Tariffs!$G$48:$BZ$48=M$9)*(Tariffs!$E$52:$E$63=$F285)*(Tariffs!$G$52:$BZ$63))</f>
        <v>1571874.2602382437</v>
      </c>
      <c r="N285" s="77">
        <f>SUMPRODUCT((Tariffs!$G$46:$BZ$46=$E285)*(Tariffs!$G$48:$BZ$48=N$9)*(Tariffs!$E$52:$E$63=$F285)*(Tariffs!$G$52:$BZ$63))</f>
        <v>1592253.4661069587</v>
      </c>
    </row>
    <row r="286" spans="4:14" outlineLevel="1" x14ac:dyDescent="0.2">
      <c r="E286" s="50" t="str">
        <f t="shared" si="99"/>
        <v>Off Peak Volumes (GJ) &gt; 1.4 GJ</v>
      </c>
      <c r="F286" s="50" t="str">
        <f>Tariffs!E$31</f>
        <v>Domestic Tariff V Zone - West</v>
      </c>
      <c r="G286" s="50" t="str">
        <f>Tariffs!F$31</f>
        <v>Domestic</v>
      </c>
      <c r="H286" s="45">
        <f>SUMPRODUCT((Tariffs!$G$26:$R$26=$E286)*(Tariffs!$E$29:$E$40=$F286)*(Tariffs!$G$29:$R$40))</f>
        <v>0.1085595</v>
      </c>
      <c r="I286" s="77">
        <f>SUMPRODUCT((Tariffs!$G$46:$BZ$46=$E286)*(Tariffs!$G$48:$BZ$48=I$58)*(Tariffs!$E$52:$E$63=$F286)*(Tariffs!$G$52:$BZ$63))</f>
        <v>12473.813007898192</v>
      </c>
      <c r="J286" s="77">
        <f>SUMPRODUCT((Tariffs!$G$46:$BZ$46=$E286)*(Tariffs!$G$48:$BZ$48=J$9)*(Tariffs!$E$52:$E$63=$F286)*(Tariffs!$G$52:$BZ$63))</f>
        <v>12510.847526774622</v>
      </c>
      <c r="K286" s="77">
        <f>SUMPRODUCT((Tariffs!$G$46:$BZ$46=$E286)*(Tariffs!$G$48:$BZ$48=K$9)*(Tariffs!$E$52:$E$63=$F286)*(Tariffs!$G$52:$BZ$63))</f>
        <v>12556.835509813767</v>
      </c>
      <c r="L286" s="77">
        <f>SUMPRODUCT((Tariffs!$G$46:$BZ$46=$E286)*(Tariffs!$G$48:$BZ$48=L$9)*(Tariffs!$E$52:$E$63=$F286)*(Tariffs!$G$52:$BZ$63))</f>
        <v>12733.092489752926</v>
      </c>
      <c r="M286" s="77">
        <f>SUMPRODUCT((Tariffs!$G$46:$BZ$46=$E286)*(Tariffs!$G$48:$BZ$48=M$9)*(Tariffs!$E$52:$E$63=$F286)*(Tariffs!$G$52:$BZ$63))</f>
        <v>13004.534934890717</v>
      </c>
      <c r="N286" s="77">
        <f>SUMPRODUCT((Tariffs!$G$46:$BZ$46=$E286)*(Tariffs!$G$48:$BZ$48=N$9)*(Tariffs!$E$52:$E$63=$F286)*(Tariffs!$G$52:$BZ$63))</f>
        <v>13301.246491669637</v>
      </c>
    </row>
    <row r="287" spans="4:14" outlineLevel="1" x14ac:dyDescent="0.2">
      <c r="E287" s="50" t="str">
        <f t="shared" si="99"/>
        <v>Off Peak Volumes (GJ) &gt; 1.4 GJ</v>
      </c>
      <c r="F287" s="50" t="str">
        <f>Tariffs!E$32</f>
        <v>Commercial Tariff V Zone - West</v>
      </c>
      <c r="G287" s="50" t="str">
        <f>Tariffs!F$32</f>
        <v>Commercial</v>
      </c>
      <c r="H287" s="45">
        <f>SUMPRODUCT((Tariffs!$G$26:$R$26=$E287)*(Tariffs!$E$29:$E$40=$F287)*(Tariffs!$G$29:$R$40))</f>
        <v>0.24265</v>
      </c>
      <c r="I287" s="77">
        <f>SUMPRODUCT((Tariffs!$G$46:$BZ$46=$E287)*(Tariffs!$G$48:$BZ$48=I$58)*(Tariffs!$E$52:$E$63=$F287)*(Tariffs!$G$52:$BZ$63))</f>
        <v>451203.80275543674</v>
      </c>
      <c r="J287" s="77">
        <f>SUMPRODUCT((Tariffs!$G$46:$BZ$46=$E287)*(Tariffs!$G$48:$BZ$48=J$9)*(Tariffs!$E$52:$E$63=$F287)*(Tariffs!$G$52:$BZ$63))</f>
        <v>452114.39348118426</v>
      </c>
      <c r="K287" s="77">
        <f>SUMPRODUCT((Tariffs!$G$46:$BZ$46=$E287)*(Tariffs!$G$48:$BZ$48=K$9)*(Tariffs!$E$52:$E$63=$F287)*(Tariffs!$G$52:$BZ$63))</f>
        <v>448056.3495965703</v>
      </c>
      <c r="L287" s="77">
        <f>SUMPRODUCT((Tariffs!$G$46:$BZ$46=$E287)*(Tariffs!$G$48:$BZ$48=L$9)*(Tariffs!$E$52:$E$63=$F287)*(Tariffs!$G$52:$BZ$63))</f>
        <v>448583.27331461338</v>
      </c>
      <c r="M287" s="77">
        <f>SUMPRODUCT((Tariffs!$G$46:$BZ$46=$E287)*(Tariffs!$G$48:$BZ$48=M$9)*(Tariffs!$E$52:$E$63=$F287)*(Tariffs!$G$52:$BZ$63))</f>
        <v>452579.30567498691</v>
      </c>
      <c r="N287" s="77">
        <f>SUMPRODUCT((Tariffs!$G$46:$BZ$46=$E287)*(Tariffs!$G$48:$BZ$48=N$9)*(Tariffs!$E$52:$E$63=$F287)*(Tariffs!$G$52:$BZ$63))</f>
        <v>457513.8842442293</v>
      </c>
    </row>
    <row r="288" spans="4:14" outlineLevel="1" x14ac:dyDescent="0.2">
      <c r="E288" s="50" t="str">
        <f t="shared" si="99"/>
        <v>Off Peak Volumes (GJ) &gt; 1.4 GJ</v>
      </c>
      <c r="F288" s="50" t="str">
        <f>Tariffs!E$33</f>
        <v>Domestic Tariff V Zone - New Towns Central</v>
      </c>
      <c r="G288" s="50" t="str">
        <f>Tariffs!F$33</f>
        <v>Domestic</v>
      </c>
      <c r="H288" s="45">
        <f>SUMPRODUCT((Tariffs!$G$26:$R$26=$E288)*(Tariffs!$E$29:$E$40=$F288)*(Tariffs!$G$29:$R$40))</f>
        <v>2.2419804999999999</v>
      </c>
      <c r="I288" s="77">
        <f>SUMPRODUCT((Tariffs!$G$46:$BZ$46=$E288)*(Tariffs!$G$48:$BZ$48=I$58)*(Tariffs!$E$52:$E$63=$F288)*(Tariffs!$G$52:$BZ$63))</f>
        <v>422.66831364512041</v>
      </c>
      <c r="J288" s="77">
        <f>SUMPRODUCT((Tariffs!$G$46:$BZ$46=$E288)*(Tariffs!$G$48:$BZ$48=J$9)*(Tariffs!$E$52:$E$63=$F288)*(Tariffs!$G$52:$BZ$63))</f>
        <v>461.91355156359242</v>
      </c>
      <c r="K288" s="77">
        <f>SUMPRODUCT((Tariffs!$G$46:$BZ$46=$E288)*(Tariffs!$G$48:$BZ$48=K$9)*(Tariffs!$E$52:$E$63=$F288)*(Tariffs!$G$52:$BZ$63))</f>
        <v>501.01496938755599</v>
      </c>
      <c r="L288" s="77">
        <f>SUMPRODUCT((Tariffs!$G$46:$BZ$46=$E288)*(Tariffs!$G$48:$BZ$48=L$9)*(Tariffs!$E$52:$E$63=$F288)*(Tariffs!$G$52:$BZ$63))</f>
        <v>544.15629628683632</v>
      </c>
      <c r="M288" s="77">
        <f>SUMPRODUCT((Tariffs!$G$46:$BZ$46=$E288)*(Tariffs!$G$48:$BZ$48=M$9)*(Tariffs!$E$52:$E$63=$F288)*(Tariffs!$G$52:$BZ$63))</f>
        <v>590.18673987926945</v>
      </c>
      <c r="N288" s="77">
        <f>SUMPRODUCT((Tariffs!$G$46:$BZ$46=$E288)*(Tariffs!$G$48:$BZ$48=N$9)*(Tariffs!$E$52:$E$63=$F288)*(Tariffs!$G$52:$BZ$63))</f>
        <v>637.27706880946073</v>
      </c>
    </row>
    <row r="289" spans="5:14" outlineLevel="1" x14ac:dyDescent="0.2">
      <c r="E289" s="50" t="str">
        <f t="shared" si="99"/>
        <v>Off Peak Volumes (GJ) &gt; 1.4 GJ</v>
      </c>
      <c r="F289" s="50" t="str">
        <f>Tariffs!E$34</f>
        <v>Commercial Tariff V Zone - New Towns Central</v>
      </c>
      <c r="G289" s="50" t="str">
        <f>Tariffs!F$34</f>
        <v>Commercial</v>
      </c>
      <c r="H289" s="45">
        <f>SUMPRODUCT((Tariffs!$G$26:$R$26=$E289)*(Tariffs!$E$29:$E$40=$F289)*(Tariffs!$G$29:$R$40))</f>
        <v>3.5431119999999998</v>
      </c>
      <c r="I289" s="77">
        <f>SUMPRODUCT((Tariffs!$G$46:$BZ$46=$E289)*(Tariffs!$G$48:$BZ$48=I$58)*(Tariffs!$E$52:$E$63=$F289)*(Tariffs!$G$52:$BZ$63))</f>
        <v>546.68594483574122</v>
      </c>
      <c r="J289" s="77">
        <f>SUMPRODUCT((Tariffs!$G$46:$BZ$46=$E289)*(Tariffs!$G$48:$BZ$48=J$9)*(Tariffs!$E$52:$E$63=$F289)*(Tariffs!$G$52:$BZ$63))</f>
        <v>557.763336961856</v>
      </c>
      <c r="K289" s="77">
        <f>SUMPRODUCT((Tariffs!$G$46:$BZ$46=$E289)*(Tariffs!$G$48:$BZ$48=K$9)*(Tariffs!$E$52:$E$63=$F289)*(Tariffs!$G$52:$BZ$63))</f>
        <v>562.97610286744703</v>
      </c>
      <c r="L289" s="77">
        <f>SUMPRODUCT((Tariffs!$G$46:$BZ$46=$E289)*(Tariffs!$G$48:$BZ$48=L$9)*(Tariffs!$E$52:$E$63=$F289)*(Tariffs!$G$52:$BZ$63))</f>
        <v>573.84386620341343</v>
      </c>
      <c r="M289" s="77">
        <f>SUMPRODUCT((Tariffs!$G$46:$BZ$46=$E289)*(Tariffs!$G$48:$BZ$48=M$9)*(Tariffs!$E$52:$E$63=$F289)*(Tariffs!$G$52:$BZ$63))</f>
        <v>589.02910427458551</v>
      </c>
      <c r="N289" s="77">
        <f>SUMPRODUCT((Tariffs!$G$46:$BZ$46=$E289)*(Tariffs!$G$48:$BZ$48=N$9)*(Tariffs!$E$52:$E$63=$F289)*(Tariffs!$G$52:$BZ$63))</f>
        <v>605.60667039015811</v>
      </c>
    </row>
    <row r="290" spans="5:14" outlineLevel="1" x14ac:dyDescent="0.2">
      <c r="E290" s="50" t="str">
        <f t="shared" si="99"/>
        <v>Off Peak Volumes (GJ) &gt; 1.4 GJ</v>
      </c>
      <c r="F290" s="50" t="str">
        <f>Tariffs!E$35</f>
        <v>Domestic Tariff V Zone - New Towns West</v>
      </c>
      <c r="G290" s="50" t="str">
        <f>Tariffs!F$35</f>
        <v>Domestic</v>
      </c>
      <c r="H290" s="45">
        <f>SUMPRODUCT((Tariffs!$G$26:$R$26=$E290)*(Tariffs!$E$29:$E$40=$F290)*(Tariffs!$G$29:$R$40))</f>
        <v>2.2503150000000001</v>
      </c>
      <c r="I290" s="77">
        <f>SUMPRODUCT((Tariffs!$G$46:$BZ$46=$E290)*(Tariffs!$G$48:$BZ$48=I$58)*(Tariffs!$E$52:$E$63=$F290)*(Tariffs!$G$52:$BZ$63))</f>
        <v>3746.1382263909536</v>
      </c>
      <c r="J290" s="77">
        <f>SUMPRODUCT((Tariffs!$G$46:$BZ$46=$E290)*(Tariffs!$G$48:$BZ$48=J$9)*(Tariffs!$E$52:$E$63=$F290)*(Tariffs!$G$52:$BZ$63))</f>
        <v>3907.2819163185227</v>
      </c>
      <c r="K290" s="77">
        <f>SUMPRODUCT((Tariffs!$G$46:$BZ$46=$E290)*(Tariffs!$G$48:$BZ$48=K$9)*(Tariffs!$E$52:$E$63=$F290)*(Tariffs!$G$52:$BZ$63))</f>
        <v>4072.2630498609115</v>
      </c>
      <c r="L290" s="77">
        <f>SUMPRODUCT((Tariffs!$G$46:$BZ$46=$E290)*(Tariffs!$G$48:$BZ$48=L$9)*(Tariffs!$E$52:$E$63=$F290)*(Tariffs!$G$52:$BZ$63))</f>
        <v>4274.4875792357561</v>
      </c>
      <c r="M290" s="77">
        <f>SUMPRODUCT((Tariffs!$G$46:$BZ$46=$E290)*(Tariffs!$G$48:$BZ$48=M$9)*(Tariffs!$E$52:$E$63=$F290)*(Tariffs!$G$52:$BZ$63))</f>
        <v>4503.8379692095314</v>
      </c>
      <c r="N290" s="77">
        <f>SUMPRODUCT((Tariffs!$G$46:$BZ$46=$E290)*(Tariffs!$G$48:$BZ$48=N$9)*(Tariffs!$E$52:$E$63=$F290)*(Tariffs!$G$52:$BZ$63))</f>
        <v>4741.3887856459842</v>
      </c>
    </row>
    <row r="291" spans="5:14" outlineLevel="1" x14ac:dyDescent="0.2">
      <c r="E291" s="50" t="str">
        <f t="shared" si="99"/>
        <v>Off Peak Volumes (GJ) &gt; 1.4 GJ</v>
      </c>
      <c r="F291" s="50" t="str">
        <f>Tariffs!E$36</f>
        <v>Commercial Tariff V Zone - New Towns West</v>
      </c>
      <c r="G291" s="50" t="str">
        <f>Tariffs!F$36</f>
        <v>Commercial</v>
      </c>
      <c r="H291" s="45">
        <f>SUMPRODUCT((Tariffs!$G$26:$R$26=$E291)*(Tariffs!$E$29:$E$40=$F291)*(Tariffs!$G$29:$R$40))</f>
        <v>3.1873659999999995</v>
      </c>
      <c r="I291" s="77">
        <f>SUMPRODUCT((Tariffs!$G$46:$BZ$46=$E291)*(Tariffs!$G$48:$BZ$48=I$58)*(Tariffs!$E$52:$E$63=$F291)*(Tariffs!$G$52:$BZ$63))</f>
        <v>27716.67164201061</v>
      </c>
      <c r="J291" s="77">
        <f>SUMPRODUCT((Tariffs!$G$46:$BZ$46=$E291)*(Tariffs!$G$48:$BZ$48=J$9)*(Tariffs!$E$52:$E$63=$F291)*(Tariffs!$G$52:$BZ$63))</f>
        <v>27855.629521784977</v>
      </c>
      <c r="K291" s="77">
        <f>SUMPRODUCT((Tariffs!$G$46:$BZ$46=$E291)*(Tariffs!$G$48:$BZ$48=K$9)*(Tariffs!$E$52:$E$63=$F291)*(Tariffs!$G$52:$BZ$63))</f>
        <v>27691.902545813871</v>
      </c>
      <c r="L291" s="77">
        <f>SUMPRODUCT((Tariffs!$G$46:$BZ$46=$E291)*(Tariffs!$G$48:$BZ$48=L$9)*(Tariffs!$E$52:$E$63=$F291)*(Tariffs!$G$52:$BZ$63))</f>
        <v>27810.498042541676</v>
      </c>
      <c r="M291" s="77">
        <f>SUMPRODUCT((Tariffs!$G$46:$BZ$46=$E291)*(Tariffs!$G$48:$BZ$48=M$9)*(Tariffs!$E$52:$E$63=$F291)*(Tariffs!$G$52:$BZ$63))</f>
        <v>28143.117785655832</v>
      </c>
      <c r="N291" s="77">
        <f>SUMPRODUCT((Tariffs!$G$46:$BZ$46=$E291)*(Tariffs!$G$48:$BZ$48=N$9)*(Tariffs!$E$52:$E$63=$F291)*(Tariffs!$G$52:$BZ$63))</f>
        <v>28535.441412768167</v>
      </c>
    </row>
    <row r="292" spans="5:14" outlineLevel="1" x14ac:dyDescent="0.2">
      <c r="E292" s="50" t="str">
        <f t="shared" si="99"/>
        <v>Off Peak Volumes (GJ) &gt; 1.4 GJ</v>
      </c>
      <c r="F292" s="50" t="str">
        <f>Tariffs!E$37</f>
        <v>Tariff D Zone - West &amp; Central</v>
      </c>
      <c r="G292" s="50" t="str">
        <f>Tariffs!F$37</f>
        <v>Industrial</v>
      </c>
      <c r="H292" s="45">
        <f>SUMPRODUCT((Tariffs!$G$26:$R$26=$E292)*(Tariffs!$E$29:$E$40=$F292)*(Tariffs!$G$29:$R$40))</f>
        <v>0</v>
      </c>
      <c r="I292" s="77">
        <f>SUMPRODUCT((Tariffs!$G$46:$BZ$46=$E292)*(Tariffs!$G$48:$BZ$48=I$58)*(Tariffs!$E$52:$E$63=$F292)*(Tariffs!$G$52:$BZ$63))</f>
        <v>0</v>
      </c>
      <c r="J292" s="77">
        <f>SUMPRODUCT((Tariffs!$G$46:$BZ$46=$E292)*(Tariffs!$G$48:$BZ$48=J$9)*(Tariffs!$E$52:$E$63=$F292)*(Tariffs!$G$52:$BZ$63))</f>
        <v>0</v>
      </c>
      <c r="K292" s="77">
        <f>SUMPRODUCT((Tariffs!$G$46:$BZ$46=$E292)*(Tariffs!$G$48:$BZ$48=K$9)*(Tariffs!$E$52:$E$63=$F292)*(Tariffs!$G$52:$BZ$63))</f>
        <v>0</v>
      </c>
      <c r="L292" s="77">
        <f>SUMPRODUCT((Tariffs!$G$46:$BZ$46=$E292)*(Tariffs!$G$48:$BZ$48=L$9)*(Tariffs!$E$52:$E$63=$F292)*(Tariffs!$G$52:$BZ$63))</f>
        <v>0</v>
      </c>
      <c r="M292" s="77">
        <f>SUMPRODUCT((Tariffs!$G$46:$BZ$46=$E292)*(Tariffs!$G$48:$BZ$48=M$9)*(Tariffs!$E$52:$E$63=$F292)*(Tariffs!$G$52:$BZ$63))</f>
        <v>0</v>
      </c>
      <c r="N292" s="77">
        <f>SUMPRODUCT((Tariffs!$G$46:$BZ$46=$E292)*(Tariffs!$G$48:$BZ$48=N$9)*(Tariffs!$E$52:$E$63=$F292)*(Tariffs!$G$52:$BZ$63))</f>
        <v>0</v>
      </c>
    </row>
    <row r="293" spans="5:14" outlineLevel="1" x14ac:dyDescent="0.2">
      <c r="E293" s="50" t="str">
        <f t="shared" si="99"/>
        <v>Off Peak Volumes (GJ) &gt; 1.4 GJ</v>
      </c>
      <c r="F293" s="50" t="str">
        <f>Tariffs!E$38</f>
        <v>Tariff D Zone - New Towns West &amp; Central</v>
      </c>
      <c r="G293" s="50" t="str">
        <f>Tariffs!F$38</f>
        <v>Industrial</v>
      </c>
      <c r="H293" s="45">
        <f>SUMPRODUCT((Tariffs!$G$26:$R$26=$E293)*(Tariffs!$E$29:$E$40=$F293)*(Tariffs!$G$29:$R$40))</f>
        <v>0</v>
      </c>
      <c r="I293" s="77">
        <f>SUMPRODUCT((Tariffs!$G$46:$BZ$46=$E293)*(Tariffs!$G$48:$BZ$48=I$58)*(Tariffs!$E$52:$E$63=$F293)*(Tariffs!$G$52:$BZ$63))</f>
        <v>0</v>
      </c>
      <c r="J293" s="77">
        <f>SUMPRODUCT((Tariffs!$G$46:$BZ$46=$E293)*(Tariffs!$G$48:$BZ$48=J$9)*(Tariffs!$E$52:$E$63=$F293)*(Tariffs!$G$52:$BZ$63))</f>
        <v>0</v>
      </c>
      <c r="K293" s="77">
        <f>SUMPRODUCT((Tariffs!$G$46:$BZ$46=$E293)*(Tariffs!$G$48:$BZ$48=K$9)*(Tariffs!$E$52:$E$63=$F293)*(Tariffs!$G$52:$BZ$63))</f>
        <v>0</v>
      </c>
      <c r="L293" s="77">
        <f>SUMPRODUCT((Tariffs!$G$46:$BZ$46=$E293)*(Tariffs!$G$48:$BZ$48=L$9)*(Tariffs!$E$52:$E$63=$F293)*(Tariffs!$G$52:$BZ$63))</f>
        <v>0</v>
      </c>
      <c r="M293" s="77">
        <f>SUMPRODUCT((Tariffs!$G$46:$BZ$46=$E293)*(Tariffs!$G$48:$BZ$48=M$9)*(Tariffs!$E$52:$E$63=$F293)*(Tariffs!$G$52:$BZ$63))</f>
        <v>0</v>
      </c>
      <c r="N293" s="77">
        <f>SUMPRODUCT((Tariffs!$G$46:$BZ$46=$E293)*(Tariffs!$G$48:$BZ$48=N$9)*(Tariffs!$E$52:$E$63=$F293)*(Tariffs!$G$52:$BZ$63))</f>
        <v>0</v>
      </c>
    </row>
    <row r="294" spans="5:14" outlineLevel="1" x14ac:dyDescent="0.2">
      <c r="E294" s="50" t="str">
        <f t="shared" si="99"/>
        <v>Off Peak Volumes (GJ) &gt; 1.4 GJ</v>
      </c>
      <c r="F294" s="50" t="str">
        <f>Tariffs!E$39</f>
        <v>Tariff M Zone - West &amp; Central</v>
      </c>
      <c r="G294" s="50" t="str">
        <f>Tariffs!F$39</f>
        <v>Industrial</v>
      </c>
      <c r="H294" s="45">
        <f>SUMPRODUCT((Tariffs!$G$26:$R$26=$E294)*(Tariffs!$E$29:$E$40=$F294)*(Tariffs!$G$29:$R$40))</f>
        <v>0</v>
      </c>
      <c r="I294" s="77">
        <f>SUMPRODUCT((Tariffs!$G$46:$BZ$46=$E294)*(Tariffs!$G$48:$BZ$48=I$58)*(Tariffs!$E$52:$E$63=$F294)*(Tariffs!$G$52:$BZ$63))</f>
        <v>0</v>
      </c>
      <c r="J294" s="77">
        <f>SUMPRODUCT((Tariffs!$G$46:$BZ$46=$E294)*(Tariffs!$G$48:$BZ$48=J$9)*(Tariffs!$E$52:$E$63=$F294)*(Tariffs!$G$52:$BZ$63))</f>
        <v>0</v>
      </c>
      <c r="K294" s="77">
        <f>SUMPRODUCT((Tariffs!$G$46:$BZ$46=$E294)*(Tariffs!$G$48:$BZ$48=K$9)*(Tariffs!$E$52:$E$63=$F294)*(Tariffs!$G$52:$BZ$63))</f>
        <v>0</v>
      </c>
      <c r="L294" s="77">
        <f>SUMPRODUCT((Tariffs!$G$46:$BZ$46=$E294)*(Tariffs!$G$48:$BZ$48=L$9)*(Tariffs!$E$52:$E$63=$F294)*(Tariffs!$G$52:$BZ$63))</f>
        <v>0</v>
      </c>
      <c r="M294" s="77">
        <f>SUMPRODUCT((Tariffs!$G$46:$BZ$46=$E294)*(Tariffs!$G$48:$BZ$48=M$9)*(Tariffs!$E$52:$E$63=$F294)*(Tariffs!$G$52:$BZ$63))</f>
        <v>0</v>
      </c>
      <c r="N294" s="77">
        <f>SUMPRODUCT((Tariffs!$G$46:$BZ$46=$E294)*(Tariffs!$G$48:$BZ$48=N$9)*(Tariffs!$E$52:$E$63=$F294)*(Tariffs!$G$52:$BZ$63))</f>
        <v>0</v>
      </c>
    </row>
    <row r="295" spans="5:14" outlineLevel="1" x14ac:dyDescent="0.2">
      <c r="E295" s="50" t="str">
        <f t="shared" si="99"/>
        <v>Off Peak Volumes (GJ) &gt; 1.4 GJ</v>
      </c>
      <c r="F295" s="50" t="str">
        <f>Tariffs!E$40</f>
        <v>Tariff M Zone - New Towns West &amp; Central</v>
      </c>
      <c r="G295" s="50" t="str">
        <f>Tariffs!F$40</f>
        <v>Industrial</v>
      </c>
      <c r="H295" s="45">
        <f>SUMPRODUCT((Tariffs!$G$26:$R$26=$E295)*(Tariffs!$E$29:$E$40=$F295)*(Tariffs!$G$29:$R$40))</f>
        <v>0</v>
      </c>
      <c r="I295" s="77">
        <f>SUMPRODUCT((Tariffs!$G$46:$BZ$46=$E295)*(Tariffs!$G$48:$BZ$48=I$58)*(Tariffs!$E$52:$E$63=$F295)*(Tariffs!$G$52:$BZ$63))</f>
        <v>0</v>
      </c>
      <c r="J295" s="77">
        <f>SUMPRODUCT((Tariffs!$G$46:$BZ$46=$E295)*(Tariffs!$G$48:$BZ$48=J$9)*(Tariffs!$E$52:$E$63=$F295)*(Tariffs!$G$52:$BZ$63))</f>
        <v>0</v>
      </c>
      <c r="K295" s="77">
        <f>SUMPRODUCT((Tariffs!$G$46:$BZ$46=$E295)*(Tariffs!$G$48:$BZ$48=K$9)*(Tariffs!$E$52:$E$63=$F295)*(Tariffs!$G$52:$BZ$63))</f>
        <v>0</v>
      </c>
      <c r="L295" s="77">
        <f>SUMPRODUCT((Tariffs!$G$46:$BZ$46=$E295)*(Tariffs!$G$48:$BZ$48=L$9)*(Tariffs!$E$52:$E$63=$F295)*(Tariffs!$G$52:$BZ$63))</f>
        <v>0</v>
      </c>
      <c r="M295" s="77">
        <f>SUMPRODUCT((Tariffs!$G$46:$BZ$46=$E295)*(Tariffs!$G$48:$BZ$48=M$9)*(Tariffs!$E$52:$E$63=$F295)*(Tariffs!$G$52:$BZ$63))</f>
        <v>0</v>
      </c>
      <c r="N295" s="77">
        <f>SUMPRODUCT((Tariffs!$G$46:$BZ$46=$E295)*(Tariffs!$G$48:$BZ$48=N$9)*(Tariffs!$E$52:$E$63=$F295)*(Tariffs!$G$52:$BZ$63))</f>
        <v>0</v>
      </c>
    </row>
    <row r="296" spans="5:14" ht="5.85" customHeight="1" outlineLevel="1" x14ac:dyDescent="0.2"/>
    <row r="297" spans="5:14" outlineLevel="1" x14ac:dyDescent="0.2">
      <c r="F297" s="213" t="str">
        <f t="shared" ref="F297" si="100">"Total "&amp;D282</f>
        <v>Total Off Peak Volumes (GJ) &gt; 1.4 GJ</v>
      </c>
      <c r="G297" s="213"/>
      <c r="H297" s="213"/>
      <c r="I297" s="106">
        <f>SUM(I284:I296)</f>
        <v>2118905.029346345</v>
      </c>
      <c r="J297" s="106">
        <f t="shared" ref="J297:N297" si="101">SUM(J284:J296)</f>
        <v>2127716.420764341</v>
      </c>
      <c r="K297" s="106">
        <f t="shared" si="101"/>
        <v>2114341.5086341286</v>
      </c>
      <c r="L297" s="106">
        <f t="shared" si="101"/>
        <v>2122493.0505263819</v>
      </c>
      <c r="M297" s="106">
        <f t="shared" si="101"/>
        <v>2146830.9106611954</v>
      </c>
      <c r="N297" s="106">
        <f t="shared" si="101"/>
        <v>2175639.2097960981</v>
      </c>
    </row>
    <row r="298" spans="5:14" ht="5.85" customHeight="1" outlineLevel="1" x14ac:dyDescent="0.2"/>
    <row r="299" spans="5:14" outlineLevel="1" x14ac:dyDescent="0.2">
      <c r="E299" s="42" t="s">
        <v>127</v>
      </c>
    </row>
    <row r="300" spans="5:14" outlineLevel="1" x14ac:dyDescent="0.2">
      <c r="F300" s="84" t="s">
        <v>125</v>
      </c>
      <c r="I300" s="77">
        <f t="shared" ref="I300:N300" si="102">SUMIF($G284:$G295,$F300,I284:I295)</f>
        <v>85598.325363768949</v>
      </c>
      <c r="J300" s="77">
        <f t="shared" si="102"/>
        <v>86959.466069706134</v>
      </c>
      <c r="K300" s="77">
        <f t="shared" si="102"/>
        <v>88413.411536622414</v>
      </c>
      <c r="L300" s="77">
        <f t="shared" si="102"/>
        <v>90731.486391711951</v>
      </c>
      <c r="M300" s="77">
        <f t="shared" si="102"/>
        <v>93645.197858034444</v>
      </c>
      <c r="N300" s="77">
        <f t="shared" si="102"/>
        <v>96730.811361751403</v>
      </c>
    </row>
    <row r="301" spans="5:14" outlineLevel="1" x14ac:dyDescent="0.2">
      <c r="F301" s="84" t="s">
        <v>126</v>
      </c>
      <c r="I301" s="77">
        <f t="shared" ref="I301:N301" si="103">SUMIF($G284:$G295,$F301,I284:I295)</f>
        <v>2033306.7039825763</v>
      </c>
      <c r="J301" s="77">
        <f t="shared" si="103"/>
        <v>2040756.954694635</v>
      </c>
      <c r="K301" s="77">
        <f t="shared" si="103"/>
        <v>2025928.0970975063</v>
      </c>
      <c r="L301" s="77">
        <f t="shared" si="103"/>
        <v>2031761.5641346702</v>
      </c>
      <c r="M301" s="77">
        <f t="shared" si="103"/>
        <v>2053185.7128031612</v>
      </c>
      <c r="N301" s="77">
        <f t="shared" si="103"/>
        <v>2078908.3984343461</v>
      </c>
    </row>
    <row r="302" spans="5:14" outlineLevel="1" x14ac:dyDescent="0.2">
      <c r="F302" s="84" t="s">
        <v>128</v>
      </c>
      <c r="I302" s="77">
        <f t="shared" ref="I302:N302" si="104">SUMIF($G284:$G295,$F302,I284:I295)</f>
        <v>0</v>
      </c>
      <c r="J302" s="77">
        <f t="shared" si="104"/>
        <v>0</v>
      </c>
      <c r="K302" s="77">
        <f t="shared" si="104"/>
        <v>0</v>
      </c>
      <c r="L302" s="77">
        <f t="shared" si="104"/>
        <v>0</v>
      </c>
      <c r="M302" s="77">
        <f t="shared" si="104"/>
        <v>0</v>
      </c>
      <c r="N302" s="77">
        <f t="shared" si="104"/>
        <v>0</v>
      </c>
    </row>
    <row r="303" spans="5:14" ht="5.85" customHeight="1" outlineLevel="1" x14ac:dyDescent="0.2"/>
    <row r="304" spans="5:14" outlineLevel="1" x14ac:dyDescent="0.2">
      <c r="E304" s="42" t="s">
        <v>208</v>
      </c>
    </row>
    <row r="305" spans="4:14" outlineLevel="1" x14ac:dyDescent="0.2">
      <c r="F305" s="84" t="s">
        <v>125</v>
      </c>
      <c r="I305" s="77">
        <f t="shared" ref="I305:N305" si="105">SUMPRODUCT(($H284:$H295)*(I284:I295)*($G284:$G295=$F305))</f>
        <v>26547.229882114523</v>
      </c>
      <c r="J305" s="77">
        <f t="shared" si="105"/>
        <v>27259.593871118632</v>
      </c>
      <c r="K305" s="77">
        <f t="shared" si="105"/>
        <v>27999.627582270368</v>
      </c>
      <c r="L305" s="77">
        <f t="shared" si="105"/>
        <v>29005.517403049933</v>
      </c>
      <c r="M305" s="77">
        <f t="shared" si="105"/>
        <v>30197.157412974902</v>
      </c>
      <c r="N305" s="77">
        <f t="shared" si="105"/>
        <v>31443.877780578332</v>
      </c>
    </row>
    <row r="306" spans="4:14" outlineLevel="1" x14ac:dyDescent="0.2">
      <c r="F306" s="84" t="s">
        <v>126</v>
      </c>
      <c r="I306" s="77">
        <f t="shared" ref="I306:N306" si="106">SUMPRODUCT(($H284:$H295)*(I284:I295)*($G284:$G295=$F306))</f>
        <v>1132854.7180881521</v>
      </c>
      <c r="J306" s="77">
        <f t="shared" si="106"/>
        <v>1137394.8389689024</v>
      </c>
      <c r="K306" s="77">
        <f t="shared" si="106"/>
        <v>1129534.0167122232</v>
      </c>
      <c r="L306" s="77">
        <f t="shared" si="106"/>
        <v>1133187.2553470624</v>
      </c>
      <c r="M306" s="77">
        <f t="shared" si="106"/>
        <v>1145527.7058923615</v>
      </c>
      <c r="N306" s="77">
        <f t="shared" si="106"/>
        <v>1160272.1319450764</v>
      </c>
    </row>
    <row r="307" spans="4:14" outlineLevel="1" x14ac:dyDescent="0.2">
      <c r="F307" s="84" t="s">
        <v>128</v>
      </c>
      <c r="I307" s="77">
        <f t="shared" ref="I307:N307" si="107">SUMPRODUCT(($H284:$H295)*(I284:I295)*($G284:$G295=$F307))</f>
        <v>0</v>
      </c>
      <c r="J307" s="77">
        <f t="shared" si="107"/>
        <v>0</v>
      </c>
      <c r="K307" s="77">
        <f t="shared" si="107"/>
        <v>0</v>
      </c>
      <c r="L307" s="77">
        <f t="shared" si="107"/>
        <v>0</v>
      </c>
      <c r="M307" s="77">
        <f t="shared" si="107"/>
        <v>0</v>
      </c>
      <c r="N307" s="77">
        <f t="shared" si="107"/>
        <v>0</v>
      </c>
    </row>
    <row r="308" spans="4:14" outlineLevel="1" x14ac:dyDescent="0.2"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4:14" outlineLevel="1" x14ac:dyDescent="0.2"/>
    <row r="310" spans="4:14" outlineLevel="1" x14ac:dyDescent="0.2">
      <c r="D310" s="42" t="str">
        <f>Tariffs!E18</f>
        <v>0 - 10 MHQ (GJ/hour)</v>
      </c>
      <c r="H310" s="104" t="s">
        <v>200</v>
      </c>
      <c r="I310" s="102">
        <v>2023</v>
      </c>
    </row>
    <row r="311" spans="4:14" ht="5.85" customHeight="1" outlineLevel="1" x14ac:dyDescent="0.2"/>
    <row r="312" spans="4:14" outlineLevel="1" x14ac:dyDescent="0.2">
      <c r="E312" s="50" t="str">
        <f>D310</f>
        <v>0 - 10 MHQ (GJ/hour)</v>
      </c>
      <c r="F312" s="50" t="str">
        <f>Tariffs!E$29</f>
        <v>Domestic Tariff V Zone - Central</v>
      </c>
      <c r="G312" s="50" t="str">
        <f>Tariffs!F$29</f>
        <v>Domestic</v>
      </c>
      <c r="H312" s="45">
        <f>SUMPRODUCT((Tariffs!$G$26:$R$26=$E312)*(Tariffs!$E$29:$E$40=$F312)*(Tariffs!$G$29:$R$40))</f>
        <v>0</v>
      </c>
      <c r="I312" s="77">
        <f>SUMPRODUCT((Tariffs!$G$46:$BZ$46=$E312)*(Tariffs!$G$48:$BZ$48=I$58)*(Tariffs!$E$52:$E$63=$F312)*(Tariffs!$G$52:$BZ$63))</f>
        <v>0</v>
      </c>
      <c r="J312" s="77">
        <f>SUMPRODUCT((Tariffs!$G$46:$BZ$46=$E312)*(Tariffs!$G$48:$BZ$48=J$9)*(Tariffs!$E$52:$E$63=$F312)*(Tariffs!$G$52:$BZ$63))</f>
        <v>0</v>
      </c>
      <c r="K312" s="77">
        <f>SUMPRODUCT((Tariffs!$G$46:$BZ$46=$E312)*(Tariffs!$G$48:$BZ$48=K$9)*(Tariffs!$E$52:$E$63=$F312)*(Tariffs!$G$52:$BZ$63))</f>
        <v>0</v>
      </c>
      <c r="L312" s="77">
        <f>SUMPRODUCT((Tariffs!$G$46:$BZ$46=$E312)*(Tariffs!$G$48:$BZ$48=L$9)*(Tariffs!$E$52:$E$63=$F312)*(Tariffs!$G$52:$BZ$63))</f>
        <v>0</v>
      </c>
      <c r="M312" s="77">
        <f>SUMPRODUCT((Tariffs!$G$46:$BZ$46=$E312)*(Tariffs!$G$48:$BZ$48=M$9)*(Tariffs!$E$52:$E$63=$F312)*(Tariffs!$G$52:$BZ$63))</f>
        <v>0</v>
      </c>
      <c r="N312" s="77">
        <f>SUMPRODUCT((Tariffs!$G$46:$BZ$46=$E312)*(Tariffs!$G$48:$BZ$48=N$9)*(Tariffs!$E$52:$E$63=$F312)*(Tariffs!$G$52:$BZ$63))</f>
        <v>0</v>
      </c>
    </row>
    <row r="313" spans="4:14" outlineLevel="1" x14ac:dyDescent="0.2">
      <c r="E313" s="50" t="str">
        <f t="shared" ref="E313:E323" si="108">E312</f>
        <v>0 - 10 MHQ (GJ/hour)</v>
      </c>
      <c r="F313" s="50" t="str">
        <f>Tariffs!E$30</f>
        <v>Commercial Tariff V Zone - Central</v>
      </c>
      <c r="G313" s="50" t="str">
        <f>Tariffs!F$30</f>
        <v>Commercial</v>
      </c>
      <c r="H313" s="45">
        <f>SUMPRODUCT((Tariffs!$G$26:$R$26=$E313)*(Tariffs!$E$29:$E$40=$F313)*(Tariffs!$G$29:$R$40))</f>
        <v>0</v>
      </c>
      <c r="I313" s="77">
        <f>SUMPRODUCT((Tariffs!$G$46:$BZ$46=$E313)*(Tariffs!$G$48:$BZ$48=I$58)*(Tariffs!$E$52:$E$63=$F313)*(Tariffs!$G$52:$BZ$63))</f>
        <v>0</v>
      </c>
      <c r="J313" s="77">
        <f>SUMPRODUCT((Tariffs!$G$46:$BZ$46=$E313)*(Tariffs!$G$48:$BZ$48=J$9)*(Tariffs!$E$52:$E$63=$F313)*(Tariffs!$G$52:$BZ$63))</f>
        <v>0</v>
      </c>
      <c r="K313" s="77">
        <f>SUMPRODUCT((Tariffs!$G$46:$BZ$46=$E313)*(Tariffs!$G$48:$BZ$48=K$9)*(Tariffs!$E$52:$E$63=$F313)*(Tariffs!$G$52:$BZ$63))</f>
        <v>0</v>
      </c>
      <c r="L313" s="77">
        <f>SUMPRODUCT((Tariffs!$G$46:$BZ$46=$E313)*(Tariffs!$G$48:$BZ$48=L$9)*(Tariffs!$E$52:$E$63=$F313)*(Tariffs!$G$52:$BZ$63))</f>
        <v>0</v>
      </c>
      <c r="M313" s="77">
        <f>SUMPRODUCT((Tariffs!$G$46:$BZ$46=$E313)*(Tariffs!$G$48:$BZ$48=M$9)*(Tariffs!$E$52:$E$63=$F313)*(Tariffs!$G$52:$BZ$63))</f>
        <v>0</v>
      </c>
      <c r="N313" s="77">
        <f>SUMPRODUCT((Tariffs!$G$46:$BZ$46=$E313)*(Tariffs!$G$48:$BZ$48=N$9)*(Tariffs!$E$52:$E$63=$F313)*(Tariffs!$G$52:$BZ$63))</f>
        <v>0</v>
      </c>
    </row>
    <row r="314" spans="4:14" outlineLevel="1" x14ac:dyDescent="0.2">
      <c r="E314" s="50" t="str">
        <f t="shared" si="108"/>
        <v>0 - 10 MHQ (GJ/hour)</v>
      </c>
      <c r="F314" s="50" t="str">
        <f>Tariffs!E$31</f>
        <v>Domestic Tariff V Zone - West</v>
      </c>
      <c r="G314" s="50" t="str">
        <f>Tariffs!F$31</f>
        <v>Domestic</v>
      </c>
      <c r="H314" s="45">
        <f>SUMPRODUCT((Tariffs!$G$26:$R$26=$E314)*(Tariffs!$E$29:$E$40=$F314)*(Tariffs!$G$29:$R$40))</f>
        <v>0</v>
      </c>
      <c r="I314" s="77">
        <f>SUMPRODUCT((Tariffs!$G$46:$BZ$46=$E314)*(Tariffs!$G$48:$BZ$48=I$58)*(Tariffs!$E$52:$E$63=$F314)*(Tariffs!$G$52:$BZ$63))</f>
        <v>0</v>
      </c>
      <c r="J314" s="77">
        <f>SUMPRODUCT((Tariffs!$G$46:$BZ$46=$E314)*(Tariffs!$G$48:$BZ$48=J$9)*(Tariffs!$E$52:$E$63=$F314)*(Tariffs!$G$52:$BZ$63))</f>
        <v>0</v>
      </c>
      <c r="K314" s="77">
        <f>SUMPRODUCT((Tariffs!$G$46:$BZ$46=$E314)*(Tariffs!$G$48:$BZ$48=K$9)*(Tariffs!$E$52:$E$63=$F314)*(Tariffs!$G$52:$BZ$63))</f>
        <v>0</v>
      </c>
      <c r="L314" s="77">
        <f>SUMPRODUCT((Tariffs!$G$46:$BZ$46=$E314)*(Tariffs!$G$48:$BZ$48=L$9)*(Tariffs!$E$52:$E$63=$F314)*(Tariffs!$G$52:$BZ$63))</f>
        <v>0</v>
      </c>
      <c r="M314" s="77">
        <f>SUMPRODUCT((Tariffs!$G$46:$BZ$46=$E314)*(Tariffs!$G$48:$BZ$48=M$9)*(Tariffs!$E$52:$E$63=$F314)*(Tariffs!$G$52:$BZ$63))</f>
        <v>0</v>
      </c>
      <c r="N314" s="77">
        <f>SUMPRODUCT((Tariffs!$G$46:$BZ$46=$E314)*(Tariffs!$G$48:$BZ$48=N$9)*(Tariffs!$E$52:$E$63=$F314)*(Tariffs!$G$52:$BZ$63))</f>
        <v>0</v>
      </c>
    </row>
    <row r="315" spans="4:14" outlineLevel="1" x14ac:dyDescent="0.2">
      <c r="E315" s="50" t="str">
        <f t="shared" si="108"/>
        <v>0 - 10 MHQ (GJ/hour)</v>
      </c>
      <c r="F315" s="50" t="str">
        <f>Tariffs!E$32</f>
        <v>Commercial Tariff V Zone - West</v>
      </c>
      <c r="G315" s="50" t="str">
        <f>Tariffs!F$32</f>
        <v>Commercial</v>
      </c>
      <c r="H315" s="45">
        <f>SUMPRODUCT((Tariffs!$G$26:$R$26=$E315)*(Tariffs!$E$29:$E$40=$F315)*(Tariffs!$G$29:$R$40))</f>
        <v>0</v>
      </c>
      <c r="I315" s="77">
        <f>SUMPRODUCT((Tariffs!$G$46:$BZ$46=$E315)*(Tariffs!$G$48:$BZ$48=I$58)*(Tariffs!$E$52:$E$63=$F315)*(Tariffs!$G$52:$BZ$63))</f>
        <v>0</v>
      </c>
      <c r="J315" s="77">
        <f>SUMPRODUCT((Tariffs!$G$46:$BZ$46=$E315)*(Tariffs!$G$48:$BZ$48=J$9)*(Tariffs!$E$52:$E$63=$F315)*(Tariffs!$G$52:$BZ$63))</f>
        <v>0</v>
      </c>
      <c r="K315" s="77">
        <f>SUMPRODUCT((Tariffs!$G$46:$BZ$46=$E315)*(Tariffs!$G$48:$BZ$48=K$9)*(Tariffs!$E$52:$E$63=$F315)*(Tariffs!$G$52:$BZ$63))</f>
        <v>0</v>
      </c>
      <c r="L315" s="77">
        <f>SUMPRODUCT((Tariffs!$G$46:$BZ$46=$E315)*(Tariffs!$G$48:$BZ$48=L$9)*(Tariffs!$E$52:$E$63=$F315)*(Tariffs!$G$52:$BZ$63))</f>
        <v>0</v>
      </c>
      <c r="M315" s="77">
        <f>SUMPRODUCT((Tariffs!$G$46:$BZ$46=$E315)*(Tariffs!$G$48:$BZ$48=M$9)*(Tariffs!$E$52:$E$63=$F315)*(Tariffs!$G$52:$BZ$63))</f>
        <v>0</v>
      </c>
      <c r="N315" s="77">
        <f>SUMPRODUCT((Tariffs!$G$46:$BZ$46=$E315)*(Tariffs!$G$48:$BZ$48=N$9)*(Tariffs!$E$52:$E$63=$F315)*(Tariffs!$G$52:$BZ$63))</f>
        <v>0</v>
      </c>
    </row>
    <row r="316" spans="4:14" outlineLevel="1" x14ac:dyDescent="0.2">
      <c r="E316" s="50" t="str">
        <f t="shared" si="108"/>
        <v>0 - 10 MHQ (GJ/hour)</v>
      </c>
      <c r="F316" s="50" t="str">
        <f>Tariffs!E$33</f>
        <v>Domestic Tariff V Zone - New Towns Central</v>
      </c>
      <c r="G316" s="50" t="str">
        <f>Tariffs!F$33</f>
        <v>Domestic</v>
      </c>
      <c r="H316" s="45">
        <f>SUMPRODUCT((Tariffs!$G$26:$R$26=$E316)*(Tariffs!$E$29:$E$40=$F316)*(Tariffs!$G$29:$R$40))</f>
        <v>0</v>
      </c>
      <c r="I316" s="77">
        <f>SUMPRODUCT((Tariffs!$G$46:$BZ$46=$E316)*(Tariffs!$G$48:$BZ$48=I$58)*(Tariffs!$E$52:$E$63=$F316)*(Tariffs!$G$52:$BZ$63))</f>
        <v>0</v>
      </c>
      <c r="J316" s="77">
        <f>SUMPRODUCT((Tariffs!$G$46:$BZ$46=$E316)*(Tariffs!$G$48:$BZ$48=J$9)*(Tariffs!$E$52:$E$63=$F316)*(Tariffs!$G$52:$BZ$63))</f>
        <v>0</v>
      </c>
      <c r="K316" s="77">
        <f>SUMPRODUCT((Tariffs!$G$46:$BZ$46=$E316)*(Tariffs!$G$48:$BZ$48=K$9)*(Tariffs!$E$52:$E$63=$F316)*(Tariffs!$G$52:$BZ$63))</f>
        <v>0</v>
      </c>
      <c r="L316" s="77">
        <f>SUMPRODUCT((Tariffs!$G$46:$BZ$46=$E316)*(Tariffs!$G$48:$BZ$48=L$9)*(Tariffs!$E$52:$E$63=$F316)*(Tariffs!$G$52:$BZ$63))</f>
        <v>0</v>
      </c>
      <c r="M316" s="77">
        <f>SUMPRODUCT((Tariffs!$G$46:$BZ$46=$E316)*(Tariffs!$G$48:$BZ$48=M$9)*(Tariffs!$E$52:$E$63=$F316)*(Tariffs!$G$52:$BZ$63))</f>
        <v>0</v>
      </c>
      <c r="N316" s="77">
        <f>SUMPRODUCT((Tariffs!$G$46:$BZ$46=$E316)*(Tariffs!$G$48:$BZ$48=N$9)*(Tariffs!$E$52:$E$63=$F316)*(Tariffs!$G$52:$BZ$63))</f>
        <v>0</v>
      </c>
    </row>
    <row r="317" spans="4:14" outlineLevel="1" x14ac:dyDescent="0.2">
      <c r="E317" s="50" t="str">
        <f t="shared" si="108"/>
        <v>0 - 10 MHQ (GJ/hour)</v>
      </c>
      <c r="F317" s="50" t="str">
        <f>Tariffs!E$34</f>
        <v>Commercial Tariff V Zone - New Towns Central</v>
      </c>
      <c r="G317" s="50" t="str">
        <f>Tariffs!F$34</f>
        <v>Commercial</v>
      </c>
      <c r="H317" s="45">
        <f>SUMPRODUCT((Tariffs!$G$26:$R$26=$E317)*(Tariffs!$E$29:$E$40=$F317)*(Tariffs!$G$29:$R$40))</f>
        <v>0</v>
      </c>
      <c r="I317" s="77">
        <f>SUMPRODUCT((Tariffs!$G$46:$BZ$46=$E317)*(Tariffs!$G$48:$BZ$48=I$58)*(Tariffs!$E$52:$E$63=$F317)*(Tariffs!$G$52:$BZ$63))</f>
        <v>0</v>
      </c>
      <c r="J317" s="77">
        <f>SUMPRODUCT((Tariffs!$G$46:$BZ$46=$E317)*(Tariffs!$G$48:$BZ$48=J$9)*(Tariffs!$E$52:$E$63=$F317)*(Tariffs!$G$52:$BZ$63))</f>
        <v>0</v>
      </c>
      <c r="K317" s="77">
        <f>SUMPRODUCT((Tariffs!$G$46:$BZ$46=$E317)*(Tariffs!$G$48:$BZ$48=K$9)*(Tariffs!$E$52:$E$63=$F317)*(Tariffs!$G$52:$BZ$63))</f>
        <v>0</v>
      </c>
      <c r="L317" s="77">
        <f>SUMPRODUCT((Tariffs!$G$46:$BZ$46=$E317)*(Tariffs!$G$48:$BZ$48=L$9)*(Tariffs!$E$52:$E$63=$F317)*(Tariffs!$G$52:$BZ$63))</f>
        <v>0</v>
      </c>
      <c r="M317" s="77">
        <f>SUMPRODUCT((Tariffs!$G$46:$BZ$46=$E317)*(Tariffs!$G$48:$BZ$48=M$9)*(Tariffs!$E$52:$E$63=$F317)*(Tariffs!$G$52:$BZ$63))</f>
        <v>0</v>
      </c>
      <c r="N317" s="77">
        <f>SUMPRODUCT((Tariffs!$G$46:$BZ$46=$E317)*(Tariffs!$G$48:$BZ$48=N$9)*(Tariffs!$E$52:$E$63=$F317)*(Tariffs!$G$52:$BZ$63))</f>
        <v>0</v>
      </c>
    </row>
    <row r="318" spans="4:14" outlineLevel="1" x14ac:dyDescent="0.2">
      <c r="E318" s="50" t="str">
        <f t="shared" si="108"/>
        <v>0 - 10 MHQ (GJ/hour)</v>
      </c>
      <c r="F318" s="50" t="str">
        <f>Tariffs!E$35</f>
        <v>Domestic Tariff V Zone - New Towns West</v>
      </c>
      <c r="G318" s="50" t="str">
        <f>Tariffs!F$35</f>
        <v>Domestic</v>
      </c>
      <c r="H318" s="45">
        <f>SUMPRODUCT((Tariffs!$G$26:$R$26=$E318)*(Tariffs!$E$29:$E$40=$F318)*(Tariffs!$G$29:$R$40))</f>
        <v>0</v>
      </c>
      <c r="I318" s="77">
        <f>SUMPRODUCT((Tariffs!$G$46:$BZ$46=$E318)*(Tariffs!$G$48:$BZ$48=I$58)*(Tariffs!$E$52:$E$63=$F318)*(Tariffs!$G$52:$BZ$63))</f>
        <v>0</v>
      </c>
      <c r="J318" s="77">
        <f>SUMPRODUCT((Tariffs!$G$46:$BZ$46=$E318)*(Tariffs!$G$48:$BZ$48=J$9)*(Tariffs!$E$52:$E$63=$F318)*(Tariffs!$G$52:$BZ$63))</f>
        <v>0</v>
      </c>
      <c r="K318" s="77">
        <f>SUMPRODUCT((Tariffs!$G$46:$BZ$46=$E318)*(Tariffs!$G$48:$BZ$48=K$9)*(Tariffs!$E$52:$E$63=$F318)*(Tariffs!$G$52:$BZ$63))</f>
        <v>0</v>
      </c>
      <c r="L318" s="77">
        <f>SUMPRODUCT((Tariffs!$G$46:$BZ$46=$E318)*(Tariffs!$G$48:$BZ$48=L$9)*(Tariffs!$E$52:$E$63=$F318)*(Tariffs!$G$52:$BZ$63))</f>
        <v>0</v>
      </c>
      <c r="M318" s="77">
        <f>SUMPRODUCT((Tariffs!$G$46:$BZ$46=$E318)*(Tariffs!$G$48:$BZ$48=M$9)*(Tariffs!$E$52:$E$63=$F318)*(Tariffs!$G$52:$BZ$63))</f>
        <v>0</v>
      </c>
      <c r="N318" s="77">
        <f>SUMPRODUCT((Tariffs!$G$46:$BZ$46=$E318)*(Tariffs!$G$48:$BZ$48=N$9)*(Tariffs!$E$52:$E$63=$F318)*(Tariffs!$G$52:$BZ$63))</f>
        <v>0</v>
      </c>
    </row>
    <row r="319" spans="4:14" outlineLevel="1" x14ac:dyDescent="0.2">
      <c r="E319" s="50" t="str">
        <f t="shared" si="108"/>
        <v>0 - 10 MHQ (GJ/hour)</v>
      </c>
      <c r="F319" s="50" t="str">
        <f>Tariffs!E$36</f>
        <v>Commercial Tariff V Zone - New Towns West</v>
      </c>
      <c r="G319" s="50" t="str">
        <f>Tariffs!F$36</f>
        <v>Commercial</v>
      </c>
      <c r="H319" s="45">
        <f>SUMPRODUCT((Tariffs!$G$26:$R$26=$E319)*(Tariffs!$E$29:$E$40=$F319)*(Tariffs!$G$29:$R$40))</f>
        <v>0</v>
      </c>
      <c r="I319" s="77">
        <f>SUMPRODUCT((Tariffs!$G$46:$BZ$46=$E319)*(Tariffs!$G$48:$BZ$48=I$58)*(Tariffs!$E$52:$E$63=$F319)*(Tariffs!$G$52:$BZ$63))</f>
        <v>0</v>
      </c>
      <c r="J319" s="77">
        <f>SUMPRODUCT((Tariffs!$G$46:$BZ$46=$E319)*(Tariffs!$G$48:$BZ$48=J$9)*(Tariffs!$E$52:$E$63=$F319)*(Tariffs!$G$52:$BZ$63))</f>
        <v>0</v>
      </c>
      <c r="K319" s="77">
        <f>SUMPRODUCT((Tariffs!$G$46:$BZ$46=$E319)*(Tariffs!$G$48:$BZ$48=K$9)*(Tariffs!$E$52:$E$63=$F319)*(Tariffs!$G$52:$BZ$63))</f>
        <v>0</v>
      </c>
      <c r="L319" s="77">
        <f>SUMPRODUCT((Tariffs!$G$46:$BZ$46=$E319)*(Tariffs!$G$48:$BZ$48=L$9)*(Tariffs!$E$52:$E$63=$F319)*(Tariffs!$G$52:$BZ$63))</f>
        <v>0</v>
      </c>
      <c r="M319" s="77">
        <f>SUMPRODUCT((Tariffs!$G$46:$BZ$46=$E319)*(Tariffs!$G$48:$BZ$48=M$9)*(Tariffs!$E$52:$E$63=$F319)*(Tariffs!$G$52:$BZ$63))</f>
        <v>0</v>
      </c>
      <c r="N319" s="77">
        <f>SUMPRODUCT((Tariffs!$G$46:$BZ$46=$E319)*(Tariffs!$G$48:$BZ$48=N$9)*(Tariffs!$E$52:$E$63=$F319)*(Tariffs!$G$52:$BZ$63))</f>
        <v>0</v>
      </c>
    </row>
    <row r="320" spans="4:14" outlineLevel="1" x14ac:dyDescent="0.2">
      <c r="E320" s="50" t="str">
        <f t="shared" si="108"/>
        <v>0 - 10 MHQ (GJ/hour)</v>
      </c>
      <c r="F320" s="50" t="str">
        <f>Tariffs!E$37</f>
        <v>Tariff D Zone - West &amp; Central</v>
      </c>
      <c r="G320" s="50" t="str">
        <f>Tariffs!F$37</f>
        <v>Industrial</v>
      </c>
      <c r="H320" s="45">
        <f>SUMPRODUCT((Tariffs!$G$26:$R$26=$E320)*(Tariffs!$E$29:$E$40=$F320)*(Tariffs!$G$29:$R$40))</f>
        <v>333.42620899999997</v>
      </c>
      <c r="I320" s="77">
        <f>SUMPRODUCT((Tariffs!$G$46:$BZ$46=$E320)*(Tariffs!$G$48:$BZ$48=I$58)*(Tariffs!$E$52:$E$63=$F320)*(Tariffs!$G$52:$BZ$63))</f>
        <v>1632.6880962766172</v>
      </c>
      <c r="J320" s="77">
        <f>SUMPRODUCT((Tariffs!$G$46:$BZ$46=$E320)*(Tariffs!$G$48:$BZ$48=J$9)*(Tariffs!$E$52:$E$63=$F320)*(Tariffs!$G$52:$BZ$63))</f>
        <v>1610.7485969778113</v>
      </c>
      <c r="K320" s="77">
        <f>SUMPRODUCT((Tariffs!$G$46:$BZ$46=$E320)*(Tariffs!$G$48:$BZ$48=K$9)*(Tariffs!$E$52:$E$63=$F320)*(Tariffs!$G$52:$BZ$63))</f>
        <v>1584.1161807262124</v>
      </c>
      <c r="L320" s="77">
        <f>SUMPRODUCT((Tariffs!$G$46:$BZ$46=$E320)*(Tariffs!$G$48:$BZ$48=L$9)*(Tariffs!$E$52:$E$63=$F320)*(Tariffs!$G$52:$BZ$63))</f>
        <v>1557.4468401842264</v>
      </c>
      <c r="M320" s="77">
        <f>SUMPRODUCT((Tariffs!$G$46:$BZ$46=$E320)*(Tariffs!$G$48:$BZ$48=M$9)*(Tariffs!$E$52:$E$63=$F320)*(Tariffs!$G$52:$BZ$63))</f>
        <v>1542.9488241515264</v>
      </c>
      <c r="N320" s="77">
        <f>SUMPRODUCT((Tariffs!$G$46:$BZ$46=$E320)*(Tariffs!$G$48:$BZ$48=N$9)*(Tariffs!$E$52:$E$63=$F320)*(Tariffs!$G$52:$BZ$63))</f>
        <v>1536.1035543880248</v>
      </c>
    </row>
    <row r="321" spans="4:14" outlineLevel="1" x14ac:dyDescent="0.2">
      <c r="E321" s="50" t="str">
        <f t="shared" si="108"/>
        <v>0 - 10 MHQ (GJ/hour)</v>
      </c>
      <c r="F321" s="50" t="str">
        <f>Tariffs!E$38</f>
        <v>Tariff D Zone - New Towns West &amp; Central</v>
      </c>
      <c r="G321" s="50" t="str">
        <f>Tariffs!F$38</f>
        <v>Industrial</v>
      </c>
      <c r="H321" s="45">
        <f>SUMPRODUCT((Tariffs!$G$26:$R$26=$E321)*(Tariffs!$E$29:$E$40=$F321)*(Tariffs!$G$29:$R$40))</f>
        <v>333.42620899999997</v>
      </c>
      <c r="I321" s="77">
        <f>SUMPRODUCT((Tariffs!$G$46:$BZ$46=$E321)*(Tariffs!$G$48:$BZ$48=I$58)*(Tariffs!$E$52:$E$63=$F321)*(Tariffs!$G$52:$BZ$63))</f>
        <v>8.7692651653299052</v>
      </c>
      <c r="J321" s="77">
        <f>SUMPRODUCT((Tariffs!$G$46:$BZ$46=$E321)*(Tariffs!$G$48:$BZ$48=J$9)*(Tariffs!$E$52:$E$63=$F321)*(Tariffs!$G$52:$BZ$63))</f>
        <v>8.6514268057653592</v>
      </c>
      <c r="K321" s="77">
        <f>SUMPRODUCT((Tariffs!$G$46:$BZ$46=$E321)*(Tariffs!$G$48:$BZ$48=K$9)*(Tariffs!$E$52:$E$63=$F321)*(Tariffs!$G$52:$BZ$63))</f>
        <v>8.5083825092850205</v>
      </c>
      <c r="L321" s="77">
        <f>SUMPRODUCT((Tariffs!$G$46:$BZ$46=$E321)*(Tariffs!$G$48:$BZ$48=L$9)*(Tariffs!$E$52:$E$63=$F321)*(Tariffs!$G$52:$BZ$63))</f>
        <v>8.3651398902382432</v>
      </c>
      <c r="M321" s="77">
        <f>SUMPRODUCT((Tariffs!$G$46:$BZ$46=$E321)*(Tariffs!$G$48:$BZ$48=M$9)*(Tariffs!$E$52:$E$63=$F321)*(Tariffs!$G$52:$BZ$63))</f>
        <v>8.2872701812277541</v>
      </c>
      <c r="N321" s="77">
        <f>SUMPRODUCT((Tariffs!$G$46:$BZ$46=$E321)*(Tariffs!$G$48:$BZ$48=N$9)*(Tariffs!$E$52:$E$63=$F321)*(Tariffs!$G$52:$BZ$63))</f>
        <v>8.2505038289641099</v>
      </c>
    </row>
    <row r="322" spans="4:14" outlineLevel="1" x14ac:dyDescent="0.2">
      <c r="E322" s="50" t="str">
        <f t="shared" si="108"/>
        <v>0 - 10 MHQ (GJ/hour)</v>
      </c>
      <c r="F322" s="50" t="str">
        <f>Tariffs!E$39</f>
        <v>Tariff M Zone - West &amp; Central</v>
      </c>
      <c r="G322" s="50" t="str">
        <f>Tariffs!F$39</f>
        <v>Industrial</v>
      </c>
      <c r="H322" s="45">
        <f>SUMPRODUCT((Tariffs!$G$26:$R$26=$E322)*(Tariffs!$E$29:$E$40=$F322)*(Tariffs!$G$29:$R$40))</f>
        <v>730.91423350000002</v>
      </c>
      <c r="I322" s="77">
        <f>SUMPRODUCT((Tariffs!$G$46:$BZ$46=$E322)*(Tariffs!$G$48:$BZ$48=I$58)*(Tariffs!$E$52:$E$63=$F322)*(Tariffs!$G$52:$BZ$63))</f>
        <v>124.8480281588019</v>
      </c>
      <c r="J322" s="77">
        <f>SUMPRODUCT((Tariffs!$G$46:$BZ$46=$E322)*(Tariffs!$G$48:$BZ$48=J$9)*(Tariffs!$E$52:$E$63=$F322)*(Tariffs!$G$52:$BZ$63))</f>
        <v>123.17036343368143</v>
      </c>
      <c r="K322" s="77">
        <f>SUMPRODUCT((Tariffs!$G$46:$BZ$46=$E322)*(Tariffs!$G$48:$BZ$48=K$9)*(Tariffs!$E$52:$E$63=$F322)*(Tariffs!$G$52:$BZ$63))</f>
        <v>121.13384178469084</v>
      </c>
      <c r="L322" s="77">
        <f>SUMPRODUCT((Tariffs!$G$46:$BZ$46=$E322)*(Tariffs!$G$48:$BZ$48=L$9)*(Tariffs!$E$52:$E$63=$F322)*(Tariffs!$G$52:$BZ$63))</f>
        <v>119.09449661732189</v>
      </c>
      <c r="M322" s="77">
        <f>SUMPRODUCT((Tariffs!$G$46:$BZ$46=$E322)*(Tariffs!$G$48:$BZ$48=M$9)*(Tariffs!$E$52:$E$63=$F322)*(Tariffs!$G$52:$BZ$63))</f>
        <v>117.98586557013954</v>
      </c>
      <c r="N322" s="77">
        <f>SUMPRODUCT((Tariffs!$G$46:$BZ$46=$E322)*(Tariffs!$G$48:$BZ$48=N$9)*(Tariffs!$E$52:$E$63=$F322)*(Tariffs!$G$52:$BZ$63))</f>
        <v>117.46242301296208</v>
      </c>
    </row>
    <row r="323" spans="4:14" outlineLevel="1" x14ac:dyDescent="0.2">
      <c r="E323" s="50" t="str">
        <f t="shared" si="108"/>
        <v>0 - 10 MHQ (GJ/hour)</v>
      </c>
      <c r="F323" s="50" t="str">
        <f>Tariffs!E$40</f>
        <v>Tariff M Zone - New Towns West &amp; Central</v>
      </c>
      <c r="G323" s="50" t="str">
        <f>Tariffs!F$40</f>
        <v>Industrial</v>
      </c>
      <c r="H323" s="45">
        <f>SUMPRODUCT((Tariffs!$G$26:$R$26=$E323)*(Tariffs!$E$29:$E$40=$F323)*(Tariffs!$G$29:$R$40))</f>
        <v>730.91423350000002</v>
      </c>
      <c r="I323" s="77">
        <f>SUMPRODUCT((Tariffs!$G$46:$BZ$46=$E323)*(Tariffs!$G$48:$BZ$48=I$58)*(Tariffs!$E$52:$E$63=$F323)*(Tariffs!$G$52:$BZ$63))</f>
        <v>0</v>
      </c>
      <c r="J323" s="77">
        <f>SUMPRODUCT((Tariffs!$G$46:$BZ$46=$E323)*(Tariffs!$G$48:$BZ$48=J$9)*(Tariffs!$E$52:$E$63=$F323)*(Tariffs!$G$52:$BZ$63))</f>
        <v>0</v>
      </c>
      <c r="K323" s="77">
        <f>SUMPRODUCT((Tariffs!$G$46:$BZ$46=$E323)*(Tariffs!$G$48:$BZ$48=K$9)*(Tariffs!$E$52:$E$63=$F323)*(Tariffs!$G$52:$BZ$63))</f>
        <v>0</v>
      </c>
      <c r="L323" s="77">
        <f>SUMPRODUCT((Tariffs!$G$46:$BZ$46=$E323)*(Tariffs!$G$48:$BZ$48=L$9)*(Tariffs!$E$52:$E$63=$F323)*(Tariffs!$G$52:$BZ$63))</f>
        <v>0</v>
      </c>
      <c r="M323" s="77">
        <f>SUMPRODUCT((Tariffs!$G$46:$BZ$46=$E323)*(Tariffs!$G$48:$BZ$48=M$9)*(Tariffs!$E$52:$E$63=$F323)*(Tariffs!$G$52:$BZ$63))</f>
        <v>0</v>
      </c>
      <c r="N323" s="77">
        <f>SUMPRODUCT((Tariffs!$G$46:$BZ$46=$E323)*(Tariffs!$G$48:$BZ$48=N$9)*(Tariffs!$E$52:$E$63=$F323)*(Tariffs!$G$52:$BZ$63))</f>
        <v>0</v>
      </c>
    </row>
    <row r="324" spans="4:14" ht="5.85" customHeight="1" outlineLevel="1" x14ac:dyDescent="0.2"/>
    <row r="325" spans="4:14" outlineLevel="1" x14ac:dyDescent="0.2">
      <c r="F325" s="213" t="str">
        <f t="shared" ref="F325" si="109">"Total "&amp;D310</f>
        <v>Total 0 - 10 MHQ (GJ/hour)</v>
      </c>
      <c r="G325" s="213"/>
      <c r="H325" s="213"/>
      <c r="I325" s="106">
        <f>SUM(I312:I324)</f>
        <v>1766.3053896007491</v>
      </c>
      <c r="J325" s="106">
        <f t="shared" ref="J325:N325" si="110">SUM(J312:J324)</f>
        <v>1742.570387217258</v>
      </c>
      <c r="K325" s="106">
        <f t="shared" si="110"/>
        <v>1713.7584050201881</v>
      </c>
      <c r="L325" s="106">
        <f t="shared" si="110"/>
        <v>1684.9064766917866</v>
      </c>
      <c r="M325" s="106">
        <f t="shared" si="110"/>
        <v>1669.2219599028938</v>
      </c>
      <c r="N325" s="106">
        <f t="shared" si="110"/>
        <v>1661.816481229951</v>
      </c>
    </row>
    <row r="326" spans="4:14" ht="5.85" customHeight="1" outlineLevel="1" x14ac:dyDescent="0.2"/>
    <row r="327" spans="4:14" outlineLevel="1" x14ac:dyDescent="0.2">
      <c r="E327" s="42" t="s">
        <v>127</v>
      </c>
    </row>
    <row r="328" spans="4:14" outlineLevel="1" x14ac:dyDescent="0.2">
      <c r="F328" s="84" t="s">
        <v>125</v>
      </c>
      <c r="I328" s="77">
        <f t="shared" ref="I328:N328" si="111">SUMIF($G312:$G323,$F328,I312:I323)</f>
        <v>0</v>
      </c>
      <c r="J328" s="77">
        <f t="shared" si="111"/>
        <v>0</v>
      </c>
      <c r="K328" s="77">
        <f t="shared" si="111"/>
        <v>0</v>
      </c>
      <c r="L328" s="77">
        <f t="shared" si="111"/>
        <v>0</v>
      </c>
      <c r="M328" s="77">
        <f t="shared" si="111"/>
        <v>0</v>
      </c>
      <c r="N328" s="77">
        <f t="shared" si="111"/>
        <v>0</v>
      </c>
    </row>
    <row r="329" spans="4:14" outlineLevel="1" x14ac:dyDescent="0.2">
      <c r="F329" s="84" t="s">
        <v>126</v>
      </c>
      <c r="I329" s="77">
        <f t="shared" ref="I329:N329" si="112">SUMIF($G312:$G323,$F329,I312:I323)</f>
        <v>0</v>
      </c>
      <c r="J329" s="77">
        <f t="shared" si="112"/>
        <v>0</v>
      </c>
      <c r="K329" s="77">
        <f t="shared" si="112"/>
        <v>0</v>
      </c>
      <c r="L329" s="77">
        <f t="shared" si="112"/>
        <v>0</v>
      </c>
      <c r="M329" s="77">
        <f t="shared" si="112"/>
        <v>0</v>
      </c>
      <c r="N329" s="77">
        <f t="shared" si="112"/>
        <v>0</v>
      </c>
    </row>
    <row r="330" spans="4:14" outlineLevel="1" x14ac:dyDescent="0.2">
      <c r="F330" s="84" t="s">
        <v>128</v>
      </c>
      <c r="I330" s="77">
        <f t="shared" ref="I330:N330" si="113">SUMIF($G312:$G323,$F330,I312:I323)</f>
        <v>1766.3053896007491</v>
      </c>
      <c r="J330" s="77">
        <f t="shared" si="113"/>
        <v>1742.570387217258</v>
      </c>
      <c r="K330" s="77">
        <f t="shared" si="113"/>
        <v>1713.7584050201881</v>
      </c>
      <c r="L330" s="77">
        <f t="shared" si="113"/>
        <v>1684.9064766917866</v>
      </c>
      <c r="M330" s="77">
        <f t="shared" si="113"/>
        <v>1669.2219599028938</v>
      </c>
      <c r="N330" s="77">
        <f t="shared" si="113"/>
        <v>1661.816481229951</v>
      </c>
    </row>
    <row r="331" spans="4:14" ht="5.85" customHeight="1" outlineLevel="1" x14ac:dyDescent="0.2"/>
    <row r="332" spans="4:14" outlineLevel="1" x14ac:dyDescent="0.2">
      <c r="E332" s="42" t="s">
        <v>208</v>
      </c>
    </row>
    <row r="333" spans="4:14" outlineLevel="1" x14ac:dyDescent="0.2">
      <c r="F333" s="84" t="s">
        <v>125</v>
      </c>
      <c r="I333" s="77">
        <f t="shared" ref="I333:N333" si="114">SUMPRODUCT(($H312:$H323)*(I312:I323)*($G312:$G323=$F333))</f>
        <v>0</v>
      </c>
      <c r="J333" s="77">
        <f t="shared" si="114"/>
        <v>0</v>
      </c>
      <c r="K333" s="77">
        <f t="shared" si="114"/>
        <v>0</v>
      </c>
      <c r="L333" s="77">
        <f t="shared" si="114"/>
        <v>0</v>
      </c>
      <c r="M333" s="77">
        <f t="shared" si="114"/>
        <v>0</v>
      </c>
      <c r="N333" s="77">
        <f t="shared" si="114"/>
        <v>0</v>
      </c>
    </row>
    <row r="334" spans="4:14" outlineLevel="1" x14ac:dyDescent="0.2">
      <c r="F334" s="84" t="s">
        <v>126</v>
      </c>
      <c r="I334" s="77">
        <f t="shared" ref="I334:N334" si="115">SUMPRODUCT(($H312:$H323)*(I312:I323)*($G312:$G323=$F334))</f>
        <v>0</v>
      </c>
      <c r="J334" s="77">
        <f t="shared" si="115"/>
        <v>0</v>
      </c>
      <c r="K334" s="77">
        <f t="shared" si="115"/>
        <v>0</v>
      </c>
      <c r="L334" s="77">
        <f t="shared" si="115"/>
        <v>0</v>
      </c>
      <c r="M334" s="77">
        <f t="shared" si="115"/>
        <v>0</v>
      </c>
      <c r="N334" s="77">
        <f t="shared" si="115"/>
        <v>0</v>
      </c>
    </row>
    <row r="335" spans="4:14" outlineLevel="1" x14ac:dyDescent="0.2">
      <c r="F335" s="84" t="s">
        <v>128</v>
      </c>
      <c r="I335" s="77">
        <f t="shared" ref="I335:N335" si="116">SUMPRODUCT(($H312:$H323)*(I312:I323)*($G312:$G323=$F335))</f>
        <v>638558.10606640833</v>
      </c>
      <c r="J335" s="77">
        <f t="shared" si="116"/>
        <v>629977.38256371336</v>
      </c>
      <c r="K335" s="77">
        <f t="shared" si="116"/>
        <v>619561.21959886025</v>
      </c>
      <c r="L335" s="77">
        <f t="shared" si="116"/>
        <v>609130.6152321304</v>
      </c>
      <c r="M335" s="77">
        <f t="shared" si="116"/>
        <v>603460.31869436917</v>
      </c>
      <c r="N335" s="77">
        <f t="shared" si="116"/>
        <v>600783.07586662786</v>
      </c>
    </row>
    <row r="336" spans="4:14" outlineLevel="1" x14ac:dyDescent="0.2"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4:14" outlineLevel="1" x14ac:dyDescent="0.2"/>
    <row r="338" spans="4:14" outlineLevel="1" x14ac:dyDescent="0.2">
      <c r="D338" s="42" t="str">
        <f>Tariffs!E19</f>
        <v>10 - 50 MHQ (GJ/hour)</v>
      </c>
      <c r="H338" s="104" t="s">
        <v>200</v>
      </c>
      <c r="I338" s="102">
        <v>2023</v>
      </c>
    </row>
    <row r="339" spans="4:14" ht="5.85" customHeight="1" outlineLevel="1" x14ac:dyDescent="0.2"/>
    <row r="340" spans="4:14" outlineLevel="1" x14ac:dyDescent="0.2">
      <c r="E340" s="50" t="str">
        <f>D338</f>
        <v>10 - 50 MHQ (GJ/hour)</v>
      </c>
      <c r="F340" s="50" t="str">
        <f>Tariffs!E$29</f>
        <v>Domestic Tariff V Zone - Central</v>
      </c>
      <c r="G340" s="50" t="str">
        <f>Tariffs!F$29</f>
        <v>Domestic</v>
      </c>
      <c r="H340" s="45">
        <f>SUMPRODUCT((Tariffs!$G$26:$R$26=$E340)*(Tariffs!$E$29:$E$40=$F340)*(Tariffs!$G$29:$R$40))</f>
        <v>0</v>
      </c>
      <c r="I340" s="77">
        <f>SUMPRODUCT((Tariffs!$G$46:$BZ$46=$E340)*(Tariffs!$G$48:$BZ$48=I$58)*(Tariffs!$E$52:$E$63=$F340)*(Tariffs!$G$52:$BZ$63))</f>
        <v>0</v>
      </c>
      <c r="J340" s="77">
        <f>SUMPRODUCT((Tariffs!$G$46:$BZ$46=$E340)*(Tariffs!$G$48:$BZ$48=J$9)*(Tariffs!$E$52:$E$63=$F340)*(Tariffs!$G$52:$BZ$63))</f>
        <v>0</v>
      </c>
      <c r="K340" s="77">
        <f>SUMPRODUCT((Tariffs!$G$46:$BZ$46=$E340)*(Tariffs!$G$48:$BZ$48=K$9)*(Tariffs!$E$52:$E$63=$F340)*(Tariffs!$G$52:$BZ$63))</f>
        <v>0</v>
      </c>
      <c r="L340" s="77">
        <f>SUMPRODUCT((Tariffs!$G$46:$BZ$46=$E340)*(Tariffs!$G$48:$BZ$48=L$9)*(Tariffs!$E$52:$E$63=$F340)*(Tariffs!$G$52:$BZ$63))</f>
        <v>0</v>
      </c>
      <c r="M340" s="77">
        <f>SUMPRODUCT((Tariffs!$G$46:$BZ$46=$E340)*(Tariffs!$G$48:$BZ$48=M$9)*(Tariffs!$E$52:$E$63=$F340)*(Tariffs!$G$52:$BZ$63))</f>
        <v>0</v>
      </c>
      <c r="N340" s="77">
        <f>SUMPRODUCT((Tariffs!$G$46:$BZ$46=$E340)*(Tariffs!$G$48:$BZ$48=N$9)*(Tariffs!$E$52:$E$63=$F340)*(Tariffs!$G$52:$BZ$63))</f>
        <v>0</v>
      </c>
    </row>
    <row r="341" spans="4:14" outlineLevel="1" x14ac:dyDescent="0.2">
      <c r="E341" s="50" t="str">
        <f t="shared" ref="E341:E351" si="117">E340</f>
        <v>10 - 50 MHQ (GJ/hour)</v>
      </c>
      <c r="F341" s="50" t="str">
        <f>Tariffs!E$30</f>
        <v>Commercial Tariff V Zone - Central</v>
      </c>
      <c r="G341" s="50" t="str">
        <f>Tariffs!F$30</f>
        <v>Commercial</v>
      </c>
      <c r="H341" s="45">
        <f>SUMPRODUCT((Tariffs!$G$26:$R$26=$E341)*(Tariffs!$E$29:$E$40=$F341)*(Tariffs!$G$29:$R$40))</f>
        <v>0</v>
      </c>
      <c r="I341" s="77">
        <f>SUMPRODUCT((Tariffs!$G$46:$BZ$46=$E341)*(Tariffs!$G$48:$BZ$48=I$58)*(Tariffs!$E$52:$E$63=$F341)*(Tariffs!$G$52:$BZ$63))</f>
        <v>0</v>
      </c>
      <c r="J341" s="77">
        <f>SUMPRODUCT((Tariffs!$G$46:$BZ$46=$E341)*(Tariffs!$G$48:$BZ$48=J$9)*(Tariffs!$E$52:$E$63=$F341)*(Tariffs!$G$52:$BZ$63))</f>
        <v>0</v>
      </c>
      <c r="K341" s="77">
        <f>SUMPRODUCT((Tariffs!$G$46:$BZ$46=$E341)*(Tariffs!$G$48:$BZ$48=K$9)*(Tariffs!$E$52:$E$63=$F341)*(Tariffs!$G$52:$BZ$63))</f>
        <v>0</v>
      </c>
      <c r="L341" s="77">
        <f>SUMPRODUCT((Tariffs!$G$46:$BZ$46=$E341)*(Tariffs!$G$48:$BZ$48=L$9)*(Tariffs!$E$52:$E$63=$F341)*(Tariffs!$G$52:$BZ$63))</f>
        <v>0</v>
      </c>
      <c r="M341" s="77">
        <f>SUMPRODUCT((Tariffs!$G$46:$BZ$46=$E341)*(Tariffs!$G$48:$BZ$48=M$9)*(Tariffs!$E$52:$E$63=$F341)*(Tariffs!$G$52:$BZ$63))</f>
        <v>0</v>
      </c>
      <c r="N341" s="77">
        <f>SUMPRODUCT((Tariffs!$G$46:$BZ$46=$E341)*(Tariffs!$G$48:$BZ$48=N$9)*(Tariffs!$E$52:$E$63=$F341)*(Tariffs!$G$52:$BZ$63))</f>
        <v>0</v>
      </c>
    </row>
    <row r="342" spans="4:14" outlineLevel="1" x14ac:dyDescent="0.2">
      <c r="E342" s="50" t="str">
        <f t="shared" si="117"/>
        <v>10 - 50 MHQ (GJ/hour)</v>
      </c>
      <c r="F342" s="50" t="str">
        <f>Tariffs!E$31</f>
        <v>Domestic Tariff V Zone - West</v>
      </c>
      <c r="G342" s="50" t="str">
        <f>Tariffs!F$31</f>
        <v>Domestic</v>
      </c>
      <c r="H342" s="45">
        <f>SUMPRODUCT((Tariffs!$G$26:$R$26=$E342)*(Tariffs!$E$29:$E$40=$F342)*(Tariffs!$G$29:$R$40))</f>
        <v>0</v>
      </c>
      <c r="I342" s="77">
        <f>SUMPRODUCT((Tariffs!$G$46:$BZ$46=$E342)*(Tariffs!$G$48:$BZ$48=I$58)*(Tariffs!$E$52:$E$63=$F342)*(Tariffs!$G$52:$BZ$63))</f>
        <v>0</v>
      </c>
      <c r="J342" s="77">
        <f>SUMPRODUCT((Tariffs!$G$46:$BZ$46=$E342)*(Tariffs!$G$48:$BZ$48=J$9)*(Tariffs!$E$52:$E$63=$F342)*(Tariffs!$G$52:$BZ$63))</f>
        <v>0</v>
      </c>
      <c r="K342" s="77">
        <f>SUMPRODUCT((Tariffs!$G$46:$BZ$46=$E342)*(Tariffs!$G$48:$BZ$48=K$9)*(Tariffs!$E$52:$E$63=$F342)*(Tariffs!$G$52:$BZ$63))</f>
        <v>0</v>
      </c>
      <c r="L342" s="77">
        <f>SUMPRODUCT((Tariffs!$G$46:$BZ$46=$E342)*(Tariffs!$G$48:$BZ$48=L$9)*(Tariffs!$E$52:$E$63=$F342)*(Tariffs!$G$52:$BZ$63))</f>
        <v>0</v>
      </c>
      <c r="M342" s="77">
        <f>SUMPRODUCT((Tariffs!$G$46:$BZ$46=$E342)*(Tariffs!$G$48:$BZ$48=M$9)*(Tariffs!$E$52:$E$63=$F342)*(Tariffs!$G$52:$BZ$63))</f>
        <v>0</v>
      </c>
      <c r="N342" s="77">
        <f>SUMPRODUCT((Tariffs!$G$46:$BZ$46=$E342)*(Tariffs!$G$48:$BZ$48=N$9)*(Tariffs!$E$52:$E$63=$F342)*(Tariffs!$G$52:$BZ$63))</f>
        <v>0</v>
      </c>
    </row>
    <row r="343" spans="4:14" outlineLevel="1" x14ac:dyDescent="0.2">
      <c r="E343" s="50" t="str">
        <f t="shared" si="117"/>
        <v>10 - 50 MHQ (GJ/hour)</v>
      </c>
      <c r="F343" s="50" t="str">
        <f>Tariffs!E$32</f>
        <v>Commercial Tariff V Zone - West</v>
      </c>
      <c r="G343" s="50" t="str">
        <f>Tariffs!F$32</f>
        <v>Commercial</v>
      </c>
      <c r="H343" s="45">
        <f>SUMPRODUCT((Tariffs!$G$26:$R$26=$E343)*(Tariffs!$E$29:$E$40=$F343)*(Tariffs!$G$29:$R$40))</f>
        <v>0</v>
      </c>
      <c r="I343" s="77">
        <f>SUMPRODUCT((Tariffs!$G$46:$BZ$46=$E343)*(Tariffs!$G$48:$BZ$48=I$58)*(Tariffs!$E$52:$E$63=$F343)*(Tariffs!$G$52:$BZ$63))</f>
        <v>0</v>
      </c>
      <c r="J343" s="77">
        <f>SUMPRODUCT((Tariffs!$G$46:$BZ$46=$E343)*(Tariffs!$G$48:$BZ$48=J$9)*(Tariffs!$E$52:$E$63=$F343)*(Tariffs!$G$52:$BZ$63))</f>
        <v>0</v>
      </c>
      <c r="K343" s="77">
        <f>SUMPRODUCT((Tariffs!$G$46:$BZ$46=$E343)*(Tariffs!$G$48:$BZ$48=K$9)*(Tariffs!$E$52:$E$63=$F343)*(Tariffs!$G$52:$BZ$63))</f>
        <v>0</v>
      </c>
      <c r="L343" s="77">
        <f>SUMPRODUCT((Tariffs!$G$46:$BZ$46=$E343)*(Tariffs!$G$48:$BZ$48=L$9)*(Tariffs!$E$52:$E$63=$F343)*(Tariffs!$G$52:$BZ$63))</f>
        <v>0</v>
      </c>
      <c r="M343" s="77">
        <f>SUMPRODUCT((Tariffs!$G$46:$BZ$46=$E343)*(Tariffs!$G$48:$BZ$48=M$9)*(Tariffs!$E$52:$E$63=$F343)*(Tariffs!$G$52:$BZ$63))</f>
        <v>0</v>
      </c>
      <c r="N343" s="77">
        <f>SUMPRODUCT((Tariffs!$G$46:$BZ$46=$E343)*(Tariffs!$G$48:$BZ$48=N$9)*(Tariffs!$E$52:$E$63=$F343)*(Tariffs!$G$52:$BZ$63))</f>
        <v>0</v>
      </c>
    </row>
    <row r="344" spans="4:14" outlineLevel="1" x14ac:dyDescent="0.2">
      <c r="E344" s="50" t="str">
        <f t="shared" si="117"/>
        <v>10 - 50 MHQ (GJ/hour)</v>
      </c>
      <c r="F344" s="50" t="str">
        <f>Tariffs!E$33</f>
        <v>Domestic Tariff V Zone - New Towns Central</v>
      </c>
      <c r="G344" s="50" t="str">
        <f>Tariffs!F$33</f>
        <v>Domestic</v>
      </c>
      <c r="H344" s="45">
        <f>SUMPRODUCT((Tariffs!$G$26:$R$26=$E344)*(Tariffs!$E$29:$E$40=$F344)*(Tariffs!$G$29:$R$40))</f>
        <v>0</v>
      </c>
      <c r="I344" s="77">
        <f>SUMPRODUCT((Tariffs!$G$46:$BZ$46=$E344)*(Tariffs!$G$48:$BZ$48=I$58)*(Tariffs!$E$52:$E$63=$F344)*(Tariffs!$G$52:$BZ$63))</f>
        <v>0</v>
      </c>
      <c r="J344" s="77">
        <f>SUMPRODUCT((Tariffs!$G$46:$BZ$46=$E344)*(Tariffs!$G$48:$BZ$48=J$9)*(Tariffs!$E$52:$E$63=$F344)*(Tariffs!$G$52:$BZ$63))</f>
        <v>0</v>
      </c>
      <c r="K344" s="77">
        <f>SUMPRODUCT((Tariffs!$G$46:$BZ$46=$E344)*(Tariffs!$G$48:$BZ$48=K$9)*(Tariffs!$E$52:$E$63=$F344)*(Tariffs!$G$52:$BZ$63))</f>
        <v>0</v>
      </c>
      <c r="L344" s="77">
        <f>SUMPRODUCT((Tariffs!$G$46:$BZ$46=$E344)*(Tariffs!$G$48:$BZ$48=L$9)*(Tariffs!$E$52:$E$63=$F344)*(Tariffs!$G$52:$BZ$63))</f>
        <v>0</v>
      </c>
      <c r="M344" s="77">
        <f>SUMPRODUCT((Tariffs!$G$46:$BZ$46=$E344)*(Tariffs!$G$48:$BZ$48=M$9)*(Tariffs!$E$52:$E$63=$F344)*(Tariffs!$G$52:$BZ$63))</f>
        <v>0</v>
      </c>
      <c r="N344" s="77">
        <f>SUMPRODUCT((Tariffs!$G$46:$BZ$46=$E344)*(Tariffs!$G$48:$BZ$48=N$9)*(Tariffs!$E$52:$E$63=$F344)*(Tariffs!$G$52:$BZ$63))</f>
        <v>0</v>
      </c>
    </row>
    <row r="345" spans="4:14" outlineLevel="1" x14ac:dyDescent="0.2">
      <c r="E345" s="50" t="str">
        <f t="shared" si="117"/>
        <v>10 - 50 MHQ (GJ/hour)</v>
      </c>
      <c r="F345" s="50" t="str">
        <f>Tariffs!E$34</f>
        <v>Commercial Tariff V Zone - New Towns Central</v>
      </c>
      <c r="G345" s="50" t="str">
        <f>Tariffs!F$34</f>
        <v>Commercial</v>
      </c>
      <c r="H345" s="45">
        <f>SUMPRODUCT((Tariffs!$G$26:$R$26=$E345)*(Tariffs!$E$29:$E$40=$F345)*(Tariffs!$G$29:$R$40))</f>
        <v>0</v>
      </c>
      <c r="I345" s="77">
        <f>SUMPRODUCT((Tariffs!$G$46:$BZ$46=$E345)*(Tariffs!$G$48:$BZ$48=I$58)*(Tariffs!$E$52:$E$63=$F345)*(Tariffs!$G$52:$BZ$63))</f>
        <v>0</v>
      </c>
      <c r="J345" s="77">
        <f>SUMPRODUCT((Tariffs!$G$46:$BZ$46=$E345)*(Tariffs!$G$48:$BZ$48=J$9)*(Tariffs!$E$52:$E$63=$F345)*(Tariffs!$G$52:$BZ$63))</f>
        <v>0</v>
      </c>
      <c r="K345" s="77">
        <f>SUMPRODUCT((Tariffs!$G$46:$BZ$46=$E345)*(Tariffs!$G$48:$BZ$48=K$9)*(Tariffs!$E$52:$E$63=$F345)*(Tariffs!$G$52:$BZ$63))</f>
        <v>0</v>
      </c>
      <c r="L345" s="77">
        <f>SUMPRODUCT((Tariffs!$G$46:$BZ$46=$E345)*(Tariffs!$G$48:$BZ$48=L$9)*(Tariffs!$E$52:$E$63=$F345)*(Tariffs!$G$52:$BZ$63))</f>
        <v>0</v>
      </c>
      <c r="M345" s="77">
        <f>SUMPRODUCT((Tariffs!$G$46:$BZ$46=$E345)*(Tariffs!$G$48:$BZ$48=M$9)*(Tariffs!$E$52:$E$63=$F345)*(Tariffs!$G$52:$BZ$63))</f>
        <v>0</v>
      </c>
      <c r="N345" s="77">
        <f>SUMPRODUCT((Tariffs!$G$46:$BZ$46=$E345)*(Tariffs!$G$48:$BZ$48=N$9)*(Tariffs!$E$52:$E$63=$F345)*(Tariffs!$G$52:$BZ$63))</f>
        <v>0</v>
      </c>
    </row>
    <row r="346" spans="4:14" outlineLevel="1" x14ac:dyDescent="0.2">
      <c r="E346" s="50" t="str">
        <f t="shared" si="117"/>
        <v>10 - 50 MHQ (GJ/hour)</v>
      </c>
      <c r="F346" s="50" t="str">
        <f>Tariffs!E$35</f>
        <v>Domestic Tariff V Zone - New Towns West</v>
      </c>
      <c r="G346" s="50" t="str">
        <f>Tariffs!F$35</f>
        <v>Domestic</v>
      </c>
      <c r="H346" s="45">
        <f>SUMPRODUCT((Tariffs!$G$26:$R$26=$E346)*(Tariffs!$E$29:$E$40=$F346)*(Tariffs!$G$29:$R$40))</f>
        <v>0</v>
      </c>
      <c r="I346" s="77">
        <f>SUMPRODUCT((Tariffs!$G$46:$BZ$46=$E346)*(Tariffs!$G$48:$BZ$48=I$58)*(Tariffs!$E$52:$E$63=$F346)*(Tariffs!$G$52:$BZ$63))</f>
        <v>0</v>
      </c>
      <c r="J346" s="77">
        <f>SUMPRODUCT((Tariffs!$G$46:$BZ$46=$E346)*(Tariffs!$G$48:$BZ$48=J$9)*(Tariffs!$E$52:$E$63=$F346)*(Tariffs!$G$52:$BZ$63))</f>
        <v>0</v>
      </c>
      <c r="K346" s="77">
        <f>SUMPRODUCT((Tariffs!$G$46:$BZ$46=$E346)*(Tariffs!$G$48:$BZ$48=K$9)*(Tariffs!$E$52:$E$63=$F346)*(Tariffs!$G$52:$BZ$63))</f>
        <v>0</v>
      </c>
      <c r="L346" s="77">
        <f>SUMPRODUCT((Tariffs!$G$46:$BZ$46=$E346)*(Tariffs!$G$48:$BZ$48=L$9)*(Tariffs!$E$52:$E$63=$F346)*(Tariffs!$G$52:$BZ$63))</f>
        <v>0</v>
      </c>
      <c r="M346" s="77">
        <f>SUMPRODUCT((Tariffs!$G$46:$BZ$46=$E346)*(Tariffs!$G$48:$BZ$48=M$9)*(Tariffs!$E$52:$E$63=$F346)*(Tariffs!$G$52:$BZ$63))</f>
        <v>0</v>
      </c>
      <c r="N346" s="77">
        <f>SUMPRODUCT((Tariffs!$G$46:$BZ$46=$E346)*(Tariffs!$G$48:$BZ$48=N$9)*(Tariffs!$E$52:$E$63=$F346)*(Tariffs!$G$52:$BZ$63))</f>
        <v>0</v>
      </c>
    </row>
    <row r="347" spans="4:14" outlineLevel="1" x14ac:dyDescent="0.2">
      <c r="E347" s="50" t="str">
        <f t="shared" si="117"/>
        <v>10 - 50 MHQ (GJ/hour)</v>
      </c>
      <c r="F347" s="50" t="str">
        <f>Tariffs!E$36</f>
        <v>Commercial Tariff V Zone - New Towns West</v>
      </c>
      <c r="G347" s="50" t="str">
        <f>Tariffs!F$36</f>
        <v>Commercial</v>
      </c>
      <c r="H347" s="45">
        <f>SUMPRODUCT((Tariffs!$G$26:$R$26=$E347)*(Tariffs!$E$29:$E$40=$F347)*(Tariffs!$G$29:$R$40))</f>
        <v>0</v>
      </c>
      <c r="I347" s="77">
        <f>SUMPRODUCT((Tariffs!$G$46:$BZ$46=$E347)*(Tariffs!$G$48:$BZ$48=I$58)*(Tariffs!$E$52:$E$63=$F347)*(Tariffs!$G$52:$BZ$63))</f>
        <v>0</v>
      </c>
      <c r="J347" s="77">
        <f>SUMPRODUCT((Tariffs!$G$46:$BZ$46=$E347)*(Tariffs!$G$48:$BZ$48=J$9)*(Tariffs!$E$52:$E$63=$F347)*(Tariffs!$G$52:$BZ$63))</f>
        <v>0</v>
      </c>
      <c r="K347" s="77">
        <f>SUMPRODUCT((Tariffs!$G$46:$BZ$46=$E347)*(Tariffs!$G$48:$BZ$48=K$9)*(Tariffs!$E$52:$E$63=$F347)*(Tariffs!$G$52:$BZ$63))</f>
        <v>0</v>
      </c>
      <c r="L347" s="77">
        <f>SUMPRODUCT((Tariffs!$G$46:$BZ$46=$E347)*(Tariffs!$G$48:$BZ$48=L$9)*(Tariffs!$E$52:$E$63=$F347)*(Tariffs!$G$52:$BZ$63))</f>
        <v>0</v>
      </c>
      <c r="M347" s="77">
        <f>SUMPRODUCT((Tariffs!$G$46:$BZ$46=$E347)*(Tariffs!$G$48:$BZ$48=M$9)*(Tariffs!$E$52:$E$63=$F347)*(Tariffs!$G$52:$BZ$63))</f>
        <v>0</v>
      </c>
      <c r="N347" s="77">
        <f>SUMPRODUCT((Tariffs!$G$46:$BZ$46=$E347)*(Tariffs!$G$48:$BZ$48=N$9)*(Tariffs!$E$52:$E$63=$F347)*(Tariffs!$G$52:$BZ$63))</f>
        <v>0</v>
      </c>
    </row>
    <row r="348" spans="4:14" outlineLevel="1" x14ac:dyDescent="0.2">
      <c r="E348" s="50" t="str">
        <f t="shared" si="117"/>
        <v>10 - 50 MHQ (GJ/hour)</v>
      </c>
      <c r="F348" s="50" t="str">
        <f>Tariffs!E$37</f>
        <v>Tariff D Zone - West &amp; Central</v>
      </c>
      <c r="G348" s="50" t="str">
        <f>Tariffs!F$37</f>
        <v>Industrial</v>
      </c>
      <c r="H348" s="45">
        <f>SUMPRODUCT((Tariffs!$G$26:$R$26=$E348)*(Tariffs!$E$29:$E$40=$F348)*(Tariffs!$G$29:$R$40))</f>
        <v>317.55141299999997</v>
      </c>
      <c r="I348" s="77">
        <f>SUMPRODUCT((Tariffs!$G$46:$BZ$46=$E348)*(Tariffs!$G$48:$BZ$48=I$58)*(Tariffs!$E$52:$E$63=$F348)*(Tariffs!$G$52:$BZ$63))</f>
        <v>1958.09798803168</v>
      </c>
      <c r="J348" s="77">
        <f>SUMPRODUCT((Tariffs!$G$46:$BZ$46=$E348)*(Tariffs!$G$48:$BZ$48=J$9)*(Tariffs!$E$52:$E$63=$F348)*(Tariffs!$G$52:$BZ$63))</f>
        <v>1931.785742886153</v>
      </c>
      <c r="K348" s="77">
        <f>SUMPRODUCT((Tariffs!$G$46:$BZ$46=$E348)*(Tariffs!$G$48:$BZ$48=K$9)*(Tariffs!$E$52:$E$63=$F348)*(Tariffs!$G$52:$BZ$63))</f>
        <v>1899.8452388807618</v>
      </c>
      <c r="L348" s="77">
        <f>SUMPRODUCT((Tariffs!$G$46:$BZ$46=$E348)*(Tariffs!$G$48:$BZ$48=L$9)*(Tariffs!$E$52:$E$63=$F348)*(Tariffs!$G$52:$BZ$63))</f>
        <v>1867.8604512311879</v>
      </c>
      <c r="M348" s="77">
        <f>SUMPRODUCT((Tariffs!$G$46:$BZ$46=$E348)*(Tariffs!$G$48:$BZ$48=M$9)*(Tariffs!$E$52:$E$63=$F348)*(Tariffs!$G$52:$BZ$63))</f>
        <v>1850.4728460365263</v>
      </c>
      <c r="N348" s="77">
        <f>SUMPRODUCT((Tariffs!$G$46:$BZ$46=$E348)*(Tariffs!$G$48:$BZ$48=N$9)*(Tariffs!$E$52:$E$63=$F348)*(Tariffs!$G$52:$BZ$63))</f>
        <v>1842.2632504732258</v>
      </c>
    </row>
    <row r="349" spans="4:14" outlineLevel="1" x14ac:dyDescent="0.2">
      <c r="E349" s="50" t="str">
        <f t="shared" si="117"/>
        <v>10 - 50 MHQ (GJ/hour)</v>
      </c>
      <c r="F349" s="50" t="str">
        <f>Tariffs!E$38</f>
        <v>Tariff D Zone - New Towns West &amp; Central</v>
      </c>
      <c r="G349" s="50" t="str">
        <f>Tariffs!F$38</f>
        <v>Industrial</v>
      </c>
      <c r="H349" s="45">
        <f>SUMPRODUCT((Tariffs!$G$26:$R$26=$E349)*(Tariffs!$E$29:$E$40=$F349)*(Tariffs!$G$29:$R$40))</f>
        <v>317.55141299999997</v>
      </c>
      <c r="I349" s="77">
        <f>SUMPRODUCT((Tariffs!$G$46:$BZ$46=$E349)*(Tariffs!$G$48:$BZ$48=I$58)*(Tariffs!$E$52:$E$63=$F349)*(Tariffs!$G$52:$BZ$63))</f>
        <v>27.246106868680016</v>
      </c>
      <c r="J349" s="77">
        <f>SUMPRODUCT((Tariffs!$G$46:$BZ$46=$E349)*(Tariffs!$G$48:$BZ$48=J$9)*(Tariffs!$E$52:$E$63=$F349)*(Tariffs!$G$52:$BZ$63))</f>
        <v>26.879983085512968</v>
      </c>
      <c r="K349" s="77">
        <f>SUMPRODUCT((Tariffs!$G$46:$BZ$46=$E349)*(Tariffs!$G$48:$BZ$48=K$9)*(Tariffs!$E$52:$E$63=$F349)*(Tariffs!$G$52:$BZ$63))</f>
        <v>26.435544456348559</v>
      </c>
      <c r="L349" s="77">
        <f>SUMPRODUCT((Tariffs!$G$46:$BZ$46=$E349)*(Tariffs!$G$48:$BZ$48=L$9)*(Tariffs!$E$52:$E$63=$F349)*(Tariffs!$G$52:$BZ$63))</f>
        <v>25.990489638970224</v>
      </c>
      <c r="M349" s="77">
        <f>SUMPRODUCT((Tariffs!$G$46:$BZ$46=$E349)*(Tariffs!$G$48:$BZ$48=M$9)*(Tariffs!$E$52:$E$63=$F349)*(Tariffs!$G$52:$BZ$63))</f>
        <v>25.74854845307463</v>
      </c>
      <c r="N349" s="77">
        <f>SUMPRODUCT((Tariffs!$G$46:$BZ$46=$E349)*(Tariffs!$G$48:$BZ$48=N$9)*(Tariffs!$E$52:$E$63=$F349)*(Tariffs!$G$52:$BZ$63))</f>
        <v>25.634315396591496</v>
      </c>
    </row>
    <row r="350" spans="4:14" outlineLevel="1" x14ac:dyDescent="0.2">
      <c r="E350" s="50" t="str">
        <f t="shared" si="117"/>
        <v>10 - 50 MHQ (GJ/hour)</v>
      </c>
      <c r="F350" s="50" t="str">
        <f>Tariffs!E$39</f>
        <v>Tariff M Zone - West &amp; Central</v>
      </c>
      <c r="G350" s="50" t="str">
        <f>Tariffs!F$39</f>
        <v>Industrial</v>
      </c>
      <c r="H350" s="45">
        <f>SUMPRODUCT((Tariffs!$G$26:$R$26=$E350)*(Tariffs!$E$29:$E$40=$F350)*(Tariffs!$G$29:$R$40))</f>
        <v>696.13489249999986</v>
      </c>
      <c r="I350" s="77">
        <f>SUMPRODUCT((Tariffs!$G$46:$BZ$46=$E350)*(Tariffs!$G$48:$BZ$48=I$58)*(Tariffs!$E$52:$E$63=$F350)*(Tariffs!$G$52:$BZ$63))</f>
        <v>65.751950209643653</v>
      </c>
      <c r="J350" s="77">
        <f>SUMPRODUCT((Tariffs!$G$46:$BZ$46=$E350)*(Tariffs!$G$48:$BZ$48=J$9)*(Tariffs!$E$52:$E$63=$F350)*(Tariffs!$G$52:$BZ$63))</f>
        <v>64.868398189628678</v>
      </c>
      <c r="K350" s="77">
        <f>SUMPRODUCT((Tariffs!$G$46:$BZ$46=$E350)*(Tariffs!$G$48:$BZ$48=K$9)*(Tariffs!$E$52:$E$63=$F350)*(Tariffs!$G$52:$BZ$63))</f>
        <v>63.795852054619097</v>
      </c>
      <c r="L350" s="77">
        <f>SUMPRODUCT((Tariffs!$G$46:$BZ$46=$E350)*(Tariffs!$G$48:$BZ$48=L$9)*(Tariffs!$E$52:$E$63=$F350)*(Tariffs!$G$52:$BZ$63))</f>
        <v>62.721818897006358</v>
      </c>
      <c r="M350" s="77">
        <f>SUMPRODUCT((Tariffs!$G$46:$BZ$46=$E350)*(Tariffs!$G$48:$BZ$48=M$9)*(Tariffs!$E$52:$E$63=$F350)*(Tariffs!$G$52:$BZ$63))</f>
        <v>62.137951818845707</v>
      </c>
      <c r="N350" s="77">
        <f>SUMPRODUCT((Tariffs!$G$46:$BZ$46=$E350)*(Tariffs!$G$48:$BZ$48=N$9)*(Tariffs!$E$52:$E$63=$F350)*(Tariffs!$G$52:$BZ$63))</f>
        <v>61.862277709572922</v>
      </c>
    </row>
    <row r="351" spans="4:14" outlineLevel="1" x14ac:dyDescent="0.2">
      <c r="E351" s="50" t="str">
        <f t="shared" si="117"/>
        <v>10 - 50 MHQ (GJ/hour)</v>
      </c>
      <c r="F351" s="50" t="str">
        <f>Tariffs!E$40</f>
        <v>Tariff M Zone - New Towns West &amp; Central</v>
      </c>
      <c r="G351" s="50" t="str">
        <f>Tariffs!F$40</f>
        <v>Industrial</v>
      </c>
      <c r="H351" s="45">
        <f>SUMPRODUCT((Tariffs!$G$26:$R$26=$E351)*(Tariffs!$E$29:$E$40=$F351)*(Tariffs!$G$29:$R$40))</f>
        <v>696.13489249999986</v>
      </c>
      <c r="I351" s="77">
        <f>SUMPRODUCT((Tariffs!$G$46:$BZ$46=$E351)*(Tariffs!$G$48:$BZ$48=I$58)*(Tariffs!$E$52:$E$63=$F351)*(Tariffs!$G$52:$BZ$63))</f>
        <v>0</v>
      </c>
      <c r="J351" s="77">
        <f>SUMPRODUCT((Tariffs!$G$46:$BZ$46=$E351)*(Tariffs!$G$48:$BZ$48=J$9)*(Tariffs!$E$52:$E$63=$F351)*(Tariffs!$G$52:$BZ$63))</f>
        <v>0</v>
      </c>
      <c r="K351" s="77">
        <f>SUMPRODUCT((Tariffs!$G$46:$BZ$46=$E351)*(Tariffs!$G$48:$BZ$48=K$9)*(Tariffs!$E$52:$E$63=$F351)*(Tariffs!$G$52:$BZ$63))</f>
        <v>0</v>
      </c>
      <c r="L351" s="77">
        <f>SUMPRODUCT((Tariffs!$G$46:$BZ$46=$E351)*(Tariffs!$G$48:$BZ$48=L$9)*(Tariffs!$E$52:$E$63=$F351)*(Tariffs!$G$52:$BZ$63))</f>
        <v>0</v>
      </c>
      <c r="M351" s="77">
        <f>SUMPRODUCT((Tariffs!$G$46:$BZ$46=$E351)*(Tariffs!$G$48:$BZ$48=M$9)*(Tariffs!$E$52:$E$63=$F351)*(Tariffs!$G$52:$BZ$63))</f>
        <v>0</v>
      </c>
      <c r="N351" s="77">
        <f>SUMPRODUCT((Tariffs!$G$46:$BZ$46=$E351)*(Tariffs!$G$48:$BZ$48=N$9)*(Tariffs!$E$52:$E$63=$F351)*(Tariffs!$G$52:$BZ$63))</f>
        <v>0</v>
      </c>
    </row>
    <row r="352" spans="4:14" ht="5.85" customHeight="1" outlineLevel="1" x14ac:dyDescent="0.2"/>
    <row r="353" spans="4:14" outlineLevel="1" x14ac:dyDescent="0.2">
      <c r="F353" s="213" t="str">
        <f t="shared" ref="F353" si="118">"Total "&amp;D338</f>
        <v>Total 10 - 50 MHQ (GJ/hour)</v>
      </c>
      <c r="G353" s="213"/>
      <c r="H353" s="213"/>
      <c r="I353" s="106">
        <f>SUM(I340:I352)</f>
        <v>2051.0960451100036</v>
      </c>
      <c r="J353" s="106">
        <f t="shared" ref="J353:N353" si="119">SUM(J340:J352)</f>
        <v>2023.5341241612946</v>
      </c>
      <c r="K353" s="106">
        <f t="shared" si="119"/>
        <v>1990.0766353917293</v>
      </c>
      <c r="L353" s="106">
        <f t="shared" si="119"/>
        <v>1956.5727597671646</v>
      </c>
      <c r="M353" s="106">
        <f t="shared" si="119"/>
        <v>1938.3593463084467</v>
      </c>
      <c r="N353" s="106">
        <f t="shared" si="119"/>
        <v>1929.7598435793902</v>
      </c>
    </row>
    <row r="354" spans="4:14" ht="5.85" customHeight="1" outlineLevel="1" x14ac:dyDescent="0.2"/>
    <row r="355" spans="4:14" outlineLevel="1" x14ac:dyDescent="0.2">
      <c r="E355" s="42" t="s">
        <v>127</v>
      </c>
    </row>
    <row r="356" spans="4:14" outlineLevel="1" x14ac:dyDescent="0.2">
      <c r="F356" s="84" t="s">
        <v>125</v>
      </c>
      <c r="I356" s="77">
        <f t="shared" ref="I356:N356" si="120">SUMIF($G340:$G351,$F356,I340:I351)</f>
        <v>0</v>
      </c>
      <c r="J356" s="77">
        <f t="shared" si="120"/>
        <v>0</v>
      </c>
      <c r="K356" s="77">
        <f t="shared" si="120"/>
        <v>0</v>
      </c>
      <c r="L356" s="77">
        <f t="shared" si="120"/>
        <v>0</v>
      </c>
      <c r="M356" s="77">
        <f t="shared" si="120"/>
        <v>0</v>
      </c>
      <c r="N356" s="77">
        <f t="shared" si="120"/>
        <v>0</v>
      </c>
    </row>
    <row r="357" spans="4:14" outlineLevel="1" x14ac:dyDescent="0.2">
      <c r="F357" s="84" t="s">
        <v>126</v>
      </c>
      <c r="I357" s="77">
        <f t="shared" ref="I357:N357" si="121">SUMIF($G340:$G351,$F357,I340:I351)</f>
        <v>0</v>
      </c>
      <c r="J357" s="77">
        <f t="shared" si="121"/>
        <v>0</v>
      </c>
      <c r="K357" s="77">
        <f t="shared" si="121"/>
        <v>0</v>
      </c>
      <c r="L357" s="77">
        <f t="shared" si="121"/>
        <v>0</v>
      </c>
      <c r="M357" s="77">
        <f t="shared" si="121"/>
        <v>0</v>
      </c>
      <c r="N357" s="77">
        <f t="shared" si="121"/>
        <v>0</v>
      </c>
    </row>
    <row r="358" spans="4:14" outlineLevel="1" x14ac:dyDescent="0.2">
      <c r="F358" s="84" t="s">
        <v>128</v>
      </c>
      <c r="I358" s="77">
        <f t="shared" ref="I358:N358" si="122">SUMIF($G340:$G351,$F358,I340:I351)</f>
        <v>2051.0960451100036</v>
      </c>
      <c r="J358" s="77">
        <f t="shared" si="122"/>
        <v>2023.5341241612946</v>
      </c>
      <c r="K358" s="77">
        <f t="shared" si="122"/>
        <v>1990.0766353917293</v>
      </c>
      <c r="L358" s="77">
        <f t="shared" si="122"/>
        <v>1956.5727597671646</v>
      </c>
      <c r="M358" s="77">
        <f t="shared" si="122"/>
        <v>1938.3593463084467</v>
      </c>
      <c r="N358" s="77">
        <f t="shared" si="122"/>
        <v>1929.7598435793902</v>
      </c>
    </row>
    <row r="359" spans="4:14" ht="5.85" customHeight="1" outlineLevel="1" x14ac:dyDescent="0.2"/>
    <row r="360" spans="4:14" outlineLevel="1" x14ac:dyDescent="0.2">
      <c r="E360" s="42" t="s">
        <v>208</v>
      </c>
    </row>
    <row r="361" spans="4:14" outlineLevel="1" x14ac:dyDescent="0.2">
      <c r="F361" s="84" t="s">
        <v>125</v>
      </c>
      <c r="I361" s="77">
        <f t="shared" ref="I361:N361" si="123">SUMPRODUCT(($H340:$H351)*(I340:I351)*($G340:$G351=$F361))</f>
        <v>0</v>
      </c>
      <c r="J361" s="77">
        <f t="shared" si="123"/>
        <v>0</v>
      </c>
      <c r="K361" s="77">
        <f t="shared" si="123"/>
        <v>0</v>
      </c>
      <c r="L361" s="77">
        <f t="shared" si="123"/>
        <v>0</v>
      </c>
      <c r="M361" s="77">
        <f t="shared" si="123"/>
        <v>0</v>
      </c>
      <c r="N361" s="77">
        <f t="shared" si="123"/>
        <v>0</v>
      </c>
    </row>
    <row r="362" spans="4:14" outlineLevel="1" x14ac:dyDescent="0.2">
      <c r="F362" s="84" t="s">
        <v>126</v>
      </c>
      <c r="I362" s="77">
        <f t="shared" ref="I362:N362" si="124">SUMPRODUCT(($H340:$H351)*(I340:I351)*($G340:$G351=$F362))</f>
        <v>0</v>
      </c>
      <c r="J362" s="77">
        <f t="shared" si="124"/>
        <v>0</v>
      </c>
      <c r="K362" s="77">
        <f t="shared" si="124"/>
        <v>0</v>
      </c>
      <c r="L362" s="77">
        <f t="shared" si="124"/>
        <v>0</v>
      </c>
      <c r="M362" s="77">
        <f t="shared" si="124"/>
        <v>0</v>
      </c>
      <c r="N362" s="77">
        <f t="shared" si="124"/>
        <v>0</v>
      </c>
    </row>
    <row r="363" spans="4:14" outlineLevel="1" x14ac:dyDescent="0.2">
      <c r="F363" s="84" t="s">
        <v>128</v>
      </c>
      <c r="I363" s="77">
        <f t="shared" ref="I363:N363" si="125">SUMPRODUCT(($H340:$H351)*(I340:I351)*($G340:$G351=$F363))</f>
        <v>676221.04941767105</v>
      </c>
      <c r="J363" s="77">
        <f t="shared" si="125"/>
        <v>667134.22427735769</v>
      </c>
      <c r="K363" s="77">
        <f t="shared" si="125"/>
        <v>656103.70319543441</v>
      </c>
      <c r="L363" s="77">
        <f t="shared" si="125"/>
        <v>645057.88893996994</v>
      </c>
      <c r="M363" s="77">
        <f t="shared" si="125"/>
        <v>639053.15133058548</v>
      </c>
      <c r="N363" s="77">
        <f t="shared" si="125"/>
        <v>636218.00142437965</v>
      </c>
    </row>
    <row r="364" spans="4:14" outlineLevel="1" x14ac:dyDescent="0.2"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4:14" outlineLevel="1" x14ac:dyDescent="0.2"/>
    <row r="366" spans="4:14" outlineLevel="1" x14ac:dyDescent="0.2">
      <c r="D366" s="42" t="str">
        <f>Tariffs!E20</f>
        <v>&gt; 50 MHQ (GJ/hour)</v>
      </c>
      <c r="H366" s="104" t="s">
        <v>200</v>
      </c>
      <c r="I366" s="102">
        <v>2023</v>
      </c>
    </row>
    <row r="367" spans="4:14" ht="5.85" customHeight="1" outlineLevel="1" x14ac:dyDescent="0.2"/>
    <row r="368" spans="4:14" outlineLevel="1" x14ac:dyDescent="0.2">
      <c r="E368" s="50" t="str">
        <f>D366</f>
        <v>&gt; 50 MHQ (GJ/hour)</v>
      </c>
      <c r="F368" s="50" t="str">
        <f>Tariffs!E$29</f>
        <v>Domestic Tariff V Zone - Central</v>
      </c>
      <c r="G368" s="50" t="str">
        <f>Tariffs!F$29</f>
        <v>Domestic</v>
      </c>
      <c r="H368" s="45">
        <f>SUMPRODUCT((Tariffs!$G$26:$R$26=$E368)*(Tariffs!$E$29:$E$40=$F368)*(Tariffs!$G$29:$R$40))</f>
        <v>0</v>
      </c>
      <c r="I368" s="77">
        <f>SUMPRODUCT((Tariffs!$G$46:$BZ$46=$E368)*(Tariffs!$G$48:$BZ$48=I$58)*(Tariffs!$E$52:$E$63=$F368)*(Tariffs!$G$52:$BZ$63))</f>
        <v>0</v>
      </c>
      <c r="J368" s="77">
        <f>SUMPRODUCT((Tariffs!$G$46:$BZ$46=$E368)*(Tariffs!$G$48:$BZ$48=J$9)*(Tariffs!$E$52:$E$63=$F368)*(Tariffs!$G$52:$BZ$63))</f>
        <v>0</v>
      </c>
      <c r="K368" s="77">
        <f>SUMPRODUCT((Tariffs!$G$46:$BZ$46=$E368)*(Tariffs!$G$48:$BZ$48=K$9)*(Tariffs!$E$52:$E$63=$F368)*(Tariffs!$G$52:$BZ$63))</f>
        <v>0</v>
      </c>
      <c r="L368" s="77">
        <f>SUMPRODUCT((Tariffs!$G$46:$BZ$46=$E368)*(Tariffs!$G$48:$BZ$48=L$9)*(Tariffs!$E$52:$E$63=$F368)*(Tariffs!$G$52:$BZ$63))</f>
        <v>0</v>
      </c>
      <c r="M368" s="77">
        <f>SUMPRODUCT((Tariffs!$G$46:$BZ$46=$E368)*(Tariffs!$G$48:$BZ$48=M$9)*(Tariffs!$E$52:$E$63=$F368)*(Tariffs!$G$52:$BZ$63))</f>
        <v>0</v>
      </c>
      <c r="N368" s="77">
        <f>SUMPRODUCT((Tariffs!$G$46:$BZ$46=$E368)*(Tariffs!$G$48:$BZ$48=N$9)*(Tariffs!$E$52:$E$63=$F368)*(Tariffs!$G$52:$BZ$63))</f>
        <v>0</v>
      </c>
    </row>
    <row r="369" spans="5:14" outlineLevel="1" x14ac:dyDescent="0.2">
      <c r="E369" s="50" t="str">
        <f t="shared" ref="E369:E379" si="126">E368</f>
        <v>&gt; 50 MHQ (GJ/hour)</v>
      </c>
      <c r="F369" s="50" t="str">
        <f>Tariffs!E$30</f>
        <v>Commercial Tariff V Zone - Central</v>
      </c>
      <c r="G369" s="50" t="str">
        <f>Tariffs!F$30</f>
        <v>Commercial</v>
      </c>
      <c r="H369" s="45">
        <f>SUMPRODUCT((Tariffs!$G$26:$R$26=$E369)*(Tariffs!$E$29:$E$40=$F369)*(Tariffs!$G$29:$R$40))</f>
        <v>0</v>
      </c>
      <c r="I369" s="77">
        <f>SUMPRODUCT((Tariffs!$G$46:$BZ$46=$E369)*(Tariffs!$G$48:$BZ$48=I$58)*(Tariffs!$E$52:$E$63=$F369)*(Tariffs!$G$52:$BZ$63))</f>
        <v>0</v>
      </c>
      <c r="J369" s="77">
        <f>SUMPRODUCT((Tariffs!$G$46:$BZ$46=$E369)*(Tariffs!$G$48:$BZ$48=J$9)*(Tariffs!$E$52:$E$63=$F369)*(Tariffs!$G$52:$BZ$63))</f>
        <v>0</v>
      </c>
      <c r="K369" s="77">
        <f>SUMPRODUCT((Tariffs!$G$46:$BZ$46=$E369)*(Tariffs!$G$48:$BZ$48=K$9)*(Tariffs!$E$52:$E$63=$F369)*(Tariffs!$G$52:$BZ$63))</f>
        <v>0</v>
      </c>
      <c r="L369" s="77">
        <f>SUMPRODUCT((Tariffs!$G$46:$BZ$46=$E369)*(Tariffs!$G$48:$BZ$48=L$9)*(Tariffs!$E$52:$E$63=$F369)*(Tariffs!$G$52:$BZ$63))</f>
        <v>0</v>
      </c>
      <c r="M369" s="77">
        <f>SUMPRODUCT((Tariffs!$G$46:$BZ$46=$E369)*(Tariffs!$G$48:$BZ$48=M$9)*(Tariffs!$E$52:$E$63=$F369)*(Tariffs!$G$52:$BZ$63))</f>
        <v>0</v>
      </c>
      <c r="N369" s="77">
        <f>SUMPRODUCT((Tariffs!$G$46:$BZ$46=$E369)*(Tariffs!$G$48:$BZ$48=N$9)*(Tariffs!$E$52:$E$63=$F369)*(Tariffs!$G$52:$BZ$63))</f>
        <v>0</v>
      </c>
    </row>
    <row r="370" spans="5:14" outlineLevel="1" x14ac:dyDescent="0.2">
      <c r="E370" s="50" t="str">
        <f t="shared" si="126"/>
        <v>&gt; 50 MHQ (GJ/hour)</v>
      </c>
      <c r="F370" s="50" t="str">
        <f>Tariffs!E$31</f>
        <v>Domestic Tariff V Zone - West</v>
      </c>
      <c r="G370" s="50" t="str">
        <f>Tariffs!F$31</f>
        <v>Domestic</v>
      </c>
      <c r="H370" s="45">
        <f>SUMPRODUCT((Tariffs!$G$26:$R$26=$E370)*(Tariffs!$E$29:$E$40=$F370)*(Tariffs!$G$29:$R$40))</f>
        <v>0</v>
      </c>
      <c r="I370" s="77">
        <f>SUMPRODUCT((Tariffs!$G$46:$BZ$46=$E370)*(Tariffs!$G$48:$BZ$48=I$58)*(Tariffs!$E$52:$E$63=$F370)*(Tariffs!$G$52:$BZ$63))</f>
        <v>0</v>
      </c>
      <c r="J370" s="77">
        <f>SUMPRODUCT((Tariffs!$G$46:$BZ$46=$E370)*(Tariffs!$G$48:$BZ$48=J$9)*(Tariffs!$E$52:$E$63=$F370)*(Tariffs!$G$52:$BZ$63))</f>
        <v>0</v>
      </c>
      <c r="K370" s="77">
        <f>SUMPRODUCT((Tariffs!$G$46:$BZ$46=$E370)*(Tariffs!$G$48:$BZ$48=K$9)*(Tariffs!$E$52:$E$63=$F370)*(Tariffs!$G$52:$BZ$63))</f>
        <v>0</v>
      </c>
      <c r="L370" s="77">
        <f>SUMPRODUCT((Tariffs!$G$46:$BZ$46=$E370)*(Tariffs!$G$48:$BZ$48=L$9)*(Tariffs!$E$52:$E$63=$F370)*(Tariffs!$G$52:$BZ$63))</f>
        <v>0</v>
      </c>
      <c r="M370" s="77">
        <f>SUMPRODUCT((Tariffs!$G$46:$BZ$46=$E370)*(Tariffs!$G$48:$BZ$48=M$9)*(Tariffs!$E$52:$E$63=$F370)*(Tariffs!$G$52:$BZ$63))</f>
        <v>0</v>
      </c>
      <c r="N370" s="77">
        <f>SUMPRODUCT((Tariffs!$G$46:$BZ$46=$E370)*(Tariffs!$G$48:$BZ$48=N$9)*(Tariffs!$E$52:$E$63=$F370)*(Tariffs!$G$52:$BZ$63))</f>
        <v>0</v>
      </c>
    </row>
    <row r="371" spans="5:14" outlineLevel="1" x14ac:dyDescent="0.2">
      <c r="E371" s="50" t="str">
        <f t="shared" si="126"/>
        <v>&gt; 50 MHQ (GJ/hour)</v>
      </c>
      <c r="F371" s="50" t="str">
        <f>Tariffs!E$32</f>
        <v>Commercial Tariff V Zone - West</v>
      </c>
      <c r="G371" s="50" t="str">
        <f>Tariffs!F$32</f>
        <v>Commercial</v>
      </c>
      <c r="H371" s="45">
        <f>SUMPRODUCT((Tariffs!$G$26:$R$26=$E371)*(Tariffs!$E$29:$E$40=$F371)*(Tariffs!$G$29:$R$40))</f>
        <v>0</v>
      </c>
      <c r="I371" s="77">
        <f>SUMPRODUCT((Tariffs!$G$46:$BZ$46=$E371)*(Tariffs!$G$48:$BZ$48=I$58)*(Tariffs!$E$52:$E$63=$F371)*(Tariffs!$G$52:$BZ$63))</f>
        <v>0</v>
      </c>
      <c r="J371" s="77">
        <f>SUMPRODUCT((Tariffs!$G$46:$BZ$46=$E371)*(Tariffs!$G$48:$BZ$48=J$9)*(Tariffs!$E$52:$E$63=$F371)*(Tariffs!$G$52:$BZ$63))</f>
        <v>0</v>
      </c>
      <c r="K371" s="77">
        <f>SUMPRODUCT((Tariffs!$G$46:$BZ$46=$E371)*(Tariffs!$G$48:$BZ$48=K$9)*(Tariffs!$E$52:$E$63=$F371)*(Tariffs!$G$52:$BZ$63))</f>
        <v>0</v>
      </c>
      <c r="L371" s="77">
        <f>SUMPRODUCT((Tariffs!$G$46:$BZ$46=$E371)*(Tariffs!$G$48:$BZ$48=L$9)*(Tariffs!$E$52:$E$63=$F371)*(Tariffs!$G$52:$BZ$63))</f>
        <v>0</v>
      </c>
      <c r="M371" s="77">
        <f>SUMPRODUCT((Tariffs!$G$46:$BZ$46=$E371)*(Tariffs!$G$48:$BZ$48=M$9)*(Tariffs!$E$52:$E$63=$F371)*(Tariffs!$G$52:$BZ$63))</f>
        <v>0</v>
      </c>
      <c r="N371" s="77">
        <f>SUMPRODUCT((Tariffs!$G$46:$BZ$46=$E371)*(Tariffs!$G$48:$BZ$48=N$9)*(Tariffs!$E$52:$E$63=$F371)*(Tariffs!$G$52:$BZ$63))</f>
        <v>0</v>
      </c>
    </row>
    <row r="372" spans="5:14" outlineLevel="1" x14ac:dyDescent="0.2">
      <c r="E372" s="50" t="str">
        <f t="shared" si="126"/>
        <v>&gt; 50 MHQ (GJ/hour)</v>
      </c>
      <c r="F372" s="50" t="str">
        <f>Tariffs!E$33</f>
        <v>Domestic Tariff V Zone - New Towns Central</v>
      </c>
      <c r="G372" s="50" t="str">
        <f>Tariffs!F$33</f>
        <v>Domestic</v>
      </c>
      <c r="H372" s="45">
        <f>SUMPRODUCT((Tariffs!$G$26:$R$26=$E372)*(Tariffs!$E$29:$E$40=$F372)*(Tariffs!$G$29:$R$40))</f>
        <v>0</v>
      </c>
      <c r="I372" s="77">
        <f>SUMPRODUCT((Tariffs!$G$46:$BZ$46=$E372)*(Tariffs!$G$48:$BZ$48=I$58)*(Tariffs!$E$52:$E$63=$F372)*(Tariffs!$G$52:$BZ$63))</f>
        <v>0</v>
      </c>
      <c r="J372" s="77">
        <f>SUMPRODUCT((Tariffs!$G$46:$BZ$46=$E372)*(Tariffs!$G$48:$BZ$48=J$9)*(Tariffs!$E$52:$E$63=$F372)*(Tariffs!$G$52:$BZ$63))</f>
        <v>0</v>
      </c>
      <c r="K372" s="77">
        <f>SUMPRODUCT((Tariffs!$G$46:$BZ$46=$E372)*(Tariffs!$G$48:$BZ$48=K$9)*(Tariffs!$E$52:$E$63=$F372)*(Tariffs!$G$52:$BZ$63))</f>
        <v>0</v>
      </c>
      <c r="L372" s="77">
        <f>SUMPRODUCT((Tariffs!$G$46:$BZ$46=$E372)*(Tariffs!$G$48:$BZ$48=L$9)*(Tariffs!$E$52:$E$63=$F372)*(Tariffs!$G$52:$BZ$63))</f>
        <v>0</v>
      </c>
      <c r="M372" s="77">
        <f>SUMPRODUCT((Tariffs!$G$46:$BZ$46=$E372)*(Tariffs!$G$48:$BZ$48=M$9)*(Tariffs!$E$52:$E$63=$F372)*(Tariffs!$G$52:$BZ$63))</f>
        <v>0</v>
      </c>
      <c r="N372" s="77">
        <f>SUMPRODUCT((Tariffs!$G$46:$BZ$46=$E372)*(Tariffs!$G$48:$BZ$48=N$9)*(Tariffs!$E$52:$E$63=$F372)*(Tariffs!$G$52:$BZ$63))</f>
        <v>0</v>
      </c>
    </row>
    <row r="373" spans="5:14" outlineLevel="1" x14ac:dyDescent="0.2">
      <c r="E373" s="50" t="str">
        <f t="shared" si="126"/>
        <v>&gt; 50 MHQ (GJ/hour)</v>
      </c>
      <c r="F373" s="50" t="str">
        <f>Tariffs!E$34</f>
        <v>Commercial Tariff V Zone - New Towns Central</v>
      </c>
      <c r="G373" s="50" t="str">
        <f>Tariffs!F$34</f>
        <v>Commercial</v>
      </c>
      <c r="H373" s="45">
        <f>SUMPRODUCT((Tariffs!$G$26:$R$26=$E373)*(Tariffs!$E$29:$E$40=$F373)*(Tariffs!$G$29:$R$40))</f>
        <v>0</v>
      </c>
      <c r="I373" s="77">
        <f>SUMPRODUCT((Tariffs!$G$46:$BZ$46=$E373)*(Tariffs!$G$48:$BZ$48=I$58)*(Tariffs!$E$52:$E$63=$F373)*(Tariffs!$G$52:$BZ$63))</f>
        <v>0</v>
      </c>
      <c r="J373" s="77">
        <f>SUMPRODUCT((Tariffs!$G$46:$BZ$46=$E373)*(Tariffs!$G$48:$BZ$48=J$9)*(Tariffs!$E$52:$E$63=$F373)*(Tariffs!$G$52:$BZ$63))</f>
        <v>0</v>
      </c>
      <c r="K373" s="77">
        <f>SUMPRODUCT((Tariffs!$G$46:$BZ$46=$E373)*(Tariffs!$G$48:$BZ$48=K$9)*(Tariffs!$E$52:$E$63=$F373)*(Tariffs!$G$52:$BZ$63))</f>
        <v>0</v>
      </c>
      <c r="L373" s="77">
        <f>SUMPRODUCT((Tariffs!$G$46:$BZ$46=$E373)*(Tariffs!$G$48:$BZ$48=L$9)*(Tariffs!$E$52:$E$63=$F373)*(Tariffs!$G$52:$BZ$63))</f>
        <v>0</v>
      </c>
      <c r="M373" s="77">
        <f>SUMPRODUCT((Tariffs!$G$46:$BZ$46=$E373)*(Tariffs!$G$48:$BZ$48=M$9)*(Tariffs!$E$52:$E$63=$F373)*(Tariffs!$G$52:$BZ$63))</f>
        <v>0</v>
      </c>
      <c r="N373" s="77">
        <f>SUMPRODUCT((Tariffs!$G$46:$BZ$46=$E373)*(Tariffs!$G$48:$BZ$48=N$9)*(Tariffs!$E$52:$E$63=$F373)*(Tariffs!$G$52:$BZ$63))</f>
        <v>0</v>
      </c>
    </row>
    <row r="374" spans="5:14" outlineLevel="1" x14ac:dyDescent="0.2">
      <c r="E374" s="50" t="str">
        <f t="shared" si="126"/>
        <v>&gt; 50 MHQ (GJ/hour)</v>
      </c>
      <c r="F374" s="50" t="str">
        <f>Tariffs!E$35</f>
        <v>Domestic Tariff V Zone - New Towns West</v>
      </c>
      <c r="G374" s="50" t="str">
        <f>Tariffs!F$35</f>
        <v>Domestic</v>
      </c>
      <c r="H374" s="45">
        <f>SUMPRODUCT((Tariffs!$G$26:$R$26=$E374)*(Tariffs!$E$29:$E$40=$F374)*(Tariffs!$G$29:$R$40))</f>
        <v>0</v>
      </c>
      <c r="I374" s="77">
        <f>SUMPRODUCT((Tariffs!$G$46:$BZ$46=$E374)*(Tariffs!$G$48:$BZ$48=I$58)*(Tariffs!$E$52:$E$63=$F374)*(Tariffs!$G$52:$BZ$63))</f>
        <v>0</v>
      </c>
      <c r="J374" s="77">
        <f>SUMPRODUCT((Tariffs!$G$46:$BZ$46=$E374)*(Tariffs!$G$48:$BZ$48=J$9)*(Tariffs!$E$52:$E$63=$F374)*(Tariffs!$G$52:$BZ$63))</f>
        <v>0</v>
      </c>
      <c r="K374" s="77">
        <f>SUMPRODUCT((Tariffs!$G$46:$BZ$46=$E374)*(Tariffs!$G$48:$BZ$48=K$9)*(Tariffs!$E$52:$E$63=$F374)*(Tariffs!$G$52:$BZ$63))</f>
        <v>0</v>
      </c>
      <c r="L374" s="77">
        <f>SUMPRODUCT((Tariffs!$G$46:$BZ$46=$E374)*(Tariffs!$G$48:$BZ$48=L$9)*(Tariffs!$E$52:$E$63=$F374)*(Tariffs!$G$52:$BZ$63))</f>
        <v>0</v>
      </c>
      <c r="M374" s="77">
        <f>SUMPRODUCT((Tariffs!$G$46:$BZ$46=$E374)*(Tariffs!$G$48:$BZ$48=M$9)*(Tariffs!$E$52:$E$63=$F374)*(Tariffs!$G$52:$BZ$63))</f>
        <v>0</v>
      </c>
      <c r="N374" s="77">
        <f>SUMPRODUCT((Tariffs!$G$46:$BZ$46=$E374)*(Tariffs!$G$48:$BZ$48=N$9)*(Tariffs!$E$52:$E$63=$F374)*(Tariffs!$G$52:$BZ$63))</f>
        <v>0</v>
      </c>
    </row>
    <row r="375" spans="5:14" outlineLevel="1" x14ac:dyDescent="0.2">
      <c r="E375" s="50" t="str">
        <f t="shared" si="126"/>
        <v>&gt; 50 MHQ (GJ/hour)</v>
      </c>
      <c r="F375" s="50" t="str">
        <f>Tariffs!E$36</f>
        <v>Commercial Tariff V Zone - New Towns West</v>
      </c>
      <c r="G375" s="50" t="str">
        <f>Tariffs!F$36</f>
        <v>Commercial</v>
      </c>
      <c r="H375" s="45">
        <f>SUMPRODUCT((Tariffs!$G$26:$R$26=$E375)*(Tariffs!$E$29:$E$40=$F375)*(Tariffs!$G$29:$R$40))</f>
        <v>0</v>
      </c>
      <c r="I375" s="77">
        <f>SUMPRODUCT((Tariffs!$G$46:$BZ$46=$E375)*(Tariffs!$G$48:$BZ$48=I$58)*(Tariffs!$E$52:$E$63=$F375)*(Tariffs!$G$52:$BZ$63))</f>
        <v>0</v>
      </c>
      <c r="J375" s="77">
        <f>SUMPRODUCT((Tariffs!$G$46:$BZ$46=$E375)*(Tariffs!$G$48:$BZ$48=J$9)*(Tariffs!$E$52:$E$63=$F375)*(Tariffs!$G$52:$BZ$63))</f>
        <v>0</v>
      </c>
      <c r="K375" s="77">
        <f>SUMPRODUCT((Tariffs!$G$46:$BZ$46=$E375)*(Tariffs!$G$48:$BZ$48=K$9)*(Tariffs!$E$52:$E$63=$F375)*(Tariffs!$G$52:$BZ$63))</f>
        <v>0</v>
      </c>
      <c r="L375" s="77">
        <f>SUMPRODUCT((Tariffs!$G$46:$BZ$46=$E375)*(Tariffs!$G$48:$BZ$48=L$9)*(Tariffs!$E$52:$E$63=$F375)*(Tariffs!$G$52:$BZ$63))</f>
        <v>0</v>
      </c>
      <c r="M375" s="77">
        <f>SUMPRODUCT((Tariffs!$G$46:$BZ$46=$E375)*(Tariffs!$G$48:$BZ$48=M$9)*(Tariffs!$E$52:$E$63=$F375)*(Tariffs!$G$52:$BZ$63))</f>
        <v>0</v>
      </c>
      <c r="N375" s="77">
        <f>SUMPRODUCT((Tariffs!$G$46:$BZ$46=$E375)*(Tariffs!$G$48:$BZ$48=N$9)*(Tariffs!$E$52:$E$63=$F375)*(Tariffs!$G$52:$BZ$63))</f>
        <v>0</v>
      </c>
    </row>
    <row r="376" spans="5:14" outlineLevel="1" x14ac:dyDescent="0.2">
      <c r="E376" s="50" t="str">
        <f t="shared" si="126"/>
        <v>&gt; 50 MHQ (GJ/hour)</v>
      </c>
      <c r="F376" s="50" t="str">
        <f>Tariffs!E$37</f>
        <v>Tariff D Zone - West &amp; Central</v>
      </c>
      <c r="G376" s="50" t="str">
        <f>Tariffs!F$37</f>
        <v>Industrial</v>
      </c>
      <c r="H376" s="45">
        <f>SUMPRODUCT((Tariffs!$G$26:$R$26=$E376)*(Tariffs!$E$29:$E$40=$F376)*(Tariffs!$G$29:$R$40))</f>
        <v>154.17516799999999</v>
      </c>
      <c r="I376" s="77">
        <f>SUMPRODUCT((Tariffs!$G$46:$BZ$46=$E376)*(Tariffs!$G$48:$BZ$48=I$58)*(Tariffs!$E$52:$E$63=$F376)*(Tariffs!$G$52:$BZ$63))</f>
        <v>3274.1717655140619</v>
      </c>
      <c r="J376" s="77">
        <f>SUMPRODUCT((Tariffs!$G$46:$BZ$46=$E376)*(Tariffs!$G$48:$BZ$48=J$9)*(Tariffs!$E$52:$E$63=$F376)*(Tariffs!$G$52:$BZ$63))</f>
        <v>3230.1745750418063</v>
      </c>
      <c r="K376" s="77">
        <f>SUMPRODUCT((Tariffs!$G$46:$BZ$46=$E376)*(Tariffs!$G$48:$BZ$48=K$9)*(Tariffs!$E$52:$E$63=$F376)*(Tariffs!$G$52:$BZ$63))</f>
        <v>3176.7662691092387</v>
      </c>
      <c r="L376" s="77">
        <f>SUMPRODUCT((Tariffs!$G$46:$BZ$46=$E376)*(Tariffs!$G$48:$BZ$48=L$9)*(Tariffs!$E$52:$E$63=$F376)*(Tariffs!$G$52:$BZ$63))</f>
        <v>3123.283915678363</v>
      </c>
      <c r="M376" s="77">
        <f>SUMPRODUCT((Tariffs!$G$46:$BZ$46=$E376)*(Tariffs!$G$48:$BZ$48=M$9)*(Tariffs!$E$52:$E$63=$F376)*(Tariffs!$G$52:$BZ$63))</f>
        <v>3094.2097802948251</v>
      </c>
      <c r="N376" s="77">
        <f>SUMPRODUCT((Tariffs!$G$46:$BZ$46=$E376)*(Tariffs!$G$48:$BZ$48=N$9)*(Tariffs!$E$52:$E$63=$F376)*(Tariffs!$G$52:$BZ$63))</f>
        <v>3080.4823641165012</v>
      </c>
    </row>
    <row r="377" spans="5:14" outlineLevel="1" x14ac:dyDescent="0.2">
      <c r="E377" s="50" t="str">
        <f t="shared" si="126"/>
        <v>&gt; 50 MHQ (GJ/hour)</v>
      </c>
      <c r="F377" s="50" t="str">
        <f>Tariffs!E$38</f>
        <v>Tariff D Zone - New Towns West &amp; Central</v>
      </c>
      <c r="G377" s="50" t="str">
        <f>Tariffs!F$38</f>
        <v>Industrial</v>
      </c>
      <c r="H377" s="45">
        <f>SUMPRODUCT((Tariffs!$G$26:$R$26=$E377)*(Tariffs!$E$29:$E$40=$F377)*(Tariffs!$G$29:$R$40))</f>
        <v>154.17516799999999</v>
      </c>
      <c r="I377" s="77">
        <f>SUMPRODUCT((Tariffs!$G$46:$BZ$46=$E377)*(Tariffs!$G$48:$BZ$48=I$58)*(Tariffs!$E$52:$E$63=$F377)*(Tariffs!$G$52:$BZ$63))</f>
        <v>0</v>
      </c>
      <c r="J377" s="77">
        <f>SUMPRODUCT((Tariffs!$G$46:$BZ$46=$E377)*(Tariffs!$G$48:$BZ$48=J$9)*(Tariffs!$E$52:$E$63=$F377)*(Tariffs!$G$52:$BZ$63))</f>
        <v>0</v>
      </c>
      <c r="K377" s="77">
        <f>SUMPRODUCT((Tariffs!$G$46:$BZ$46=$E377)*(Tariffs!$G$48:$BZ$48=K$9)*(Tariffs!$E$52:$E$63=$F377)*(Tariffs!$G$52:$BZ$63))</f>
        <v>0</v>
      </c>
      <c r="L377" s="77">
        <f>SUMPRODUCT((Tariffs!$G$46:$BZ$46=$E377)*(Tariffs!$G$48:$BZ$48=L$9)*(Tariffs!$E$52:$E$63=$F377)*(Tariffs!$G$52:$BZ$63))</f>
        <v>0</v>
      </c>
      <c r="M377" s="77">
        <f>SUMPRODUCT((Tariffs!$G$46:$BZ$46=$E377)*(Tariffs!$G$48:$BZ$48=M$9)*(Tariffs!$E$52:$E$63=$F377)*(Tariffs!$G$52:$BZ$63))</f>
        <v>0</v>
      </c>
      <c r="N377" s="77">
        <f>SUMPRODUCT((Tariffs!$G$46:$BZ$46=$E377)*(Tariffs!$G$48:$BZ$48=N$9)*(Tariffs!$E$52:$E$63=$F377)*(Tariffs!$G$52:$BZ$63))</f>
        <v>0</v>
      </c>
    </row>
    <row r="378" spans="5:14" outlineLevel="1" x14ac:dyDescent="0.2">
      <c r="E378" s="50" t="str">
        <f t="shared" si="126"/>
        <v>&gt; 50 MHQ (GJ/hour)</v>
      </c>
      <c r="F378" s="50" t="str">
        <f>Tariffs!E$39</f>
        <v>Tariff M Zone - West &amp; Central</v>
      </c>
      <c r="G378" s="50" t="str">
        <f>Tariffs!F$39</f>
        <v>Industrial</v>
      </c>
      <c r="H378" s="45">
        <f>SUMPRODUCT((Tariffs!$G$26:$R$26=$E378)*(Tariffs!$E$29:$E$40=$F378)*(Tariffs!$G$29:$R$40))</f>
        <v>145.35441850000001</v>
      </c>
      <c r="I378" s="77">
        <f>SUMPRODUCT((Tariffs!$G$46:$BZ$46=$E378)*(Tariffs!$G$48:$BZ$48=I$58)*(Tariffs!$E$52:$E$63=$F378)*(Tariffs!$G$52:$BZ$63))</f>
        <v>0</v>
      </c>
      <c r="J378" s="77">
        <f>SUMPRODUCT((Tariffs!$G$46:$BZ$46=$E378)*(Tariffs!$G$48:$BZ$48=J$9)*(Tariffs!$E$52:$E$63=$F378)*(Tariffs!$G$52:$BZ$63))</f>
        <v>0</v>
      </c>
      <c r="K378" s="77">
        <f>SUMPRODUCT((Tariffs!$G$46:$BZ$46=$E378)*(Tariffs!$G$48:$BZ$48=K$9)*(Tariffs!$E$52:$E$63=$F378)*(Tariffs!$G$52:$BZ$63))</f>
        <v>0</v>
      </c>
      <c r="L378" s="77">
        <f>SUMPRODUCT((Tariffs!$G$46:$BZ$46=$E378)*(Tariffs!$G$48:$BZ$48=L$9)*(Tariffs!$E$52:$E$63=$F378)*(Tariffs!$G$52:$BZ$63))</f>
        <v>0</v>
      </c>
      <c r="M378" s="77">
        <f>SUMPRODUCT((Tariffs!$G$46:$BZ$46=$E378)*(Tariffs!$G$48:$BZ$48=M$9)*(Tariffs!$E$52:$E$63=$F378)*(Tariffs!$G$52:$BZ$63))</f>
        <v>0</v>
      </c>
      <c r="N378" s="77">
        <f>SUMPRODUCT((Tariffs!$G$46:$BZ$46=$E378)*(Tariffs!$G$48:$BZ$48=N$9)*(Tariffs!$E$52:$E$63=$F378)*(Tariffs!$G$52:$BZ$63))</f>
        <v>0</v>
      </c>
    </row>
    <row r="379" spans="5:14" outlineLevel="1" x14ac:dyDescent="0.2">
      <c r="E379" s="50" t="str">
        <f t="shared" si="126"/>
        <v>&gt; 50 MHQ (GJ/hour)</v>
      </c>
      <c r="F379" s="50" t="str">
        <f>Tariffs!E$40</f>
        <v>Tariff M Zone - New Towns West &amp; Central</v>
      </c>
      <c r="G379" s="50" t="str">
        <f>Tariffs!F$40</f>
        <v>Industrial</v>
      </c>
      <c r="H379" s="45">
        <f>SUMPRODUCT((Tariffs!$G$26:$R$26=$E379)*(Tariffs!$E$29:$E$40=$F379)*(Tariffs!$G$29:$R$40))</f>
        <v>145.35441850000001</v>
      </c>
      <c r="I379" s="77">
        <f>SUMPRODUCT((Tariffs!$G$46:$BZ$46=$E379)*(Tariffs!$G$48:$BZ$48=I$58)*(Tariffs!$E$52:$E$63=$F379)*(Tariffs!$G$52:$BZ$63))</f>
        <v>0</v>
      </c>
      <c r="J379" s="77">
        <f>SUMPRODUCT((Tariffs!$G$46:$BZ$46=$E379)*(Tariffs!$G$48:$BZ$48=J$9)*(Tariffs!$E$52:$E$63=$F379)*(Tariffs!$G$52:$BZ$63))</f>
        <v>0</v>
      </c>
      <c r="K379" s="77">
        <f>SUMPRODUCT((Tariffs!$G$46:$BZ$46=$E379)*(Tariffs!$G$48:$BZ$48=K$9)*(Tariffs!$E$52:$E$63=$F379)*(Tariffs!$G$52:$BZ$63))</f>
        <v>0</v>
      </c>
      <c r="L379" s="77">
        <f>SUMPRODUCT((Tariffs!$G$46:$BZ$46=$E379)*(Tariffs!$G$48:$BZ$48=L$9)*(Tariffs!$E$52:$E$63=$F379)*(Tariffs!$G$52:$BZ$63))</f>
        <v>0</v>
      </c>
      <c r="M379" s="77">
        <f>SUMPRODUCT((Tariffs!$G$46:$BZ$46=$E379)*(Tariffs!$G$48:$BZ$48=M$9)*(Tariffs!$E$52:$E$63=$F379)*(Tariffs!$G$52:$BZ$63))</f>
        <v>0</v>
      </c>
      <c r="N379" s="77">
        <f>SUMPRODUCT((Tariffs!$G$46:$BZ$46=$E379)*(Tariffs!$G$48:$BZ$48=N$9)*(Tariffs!$E$52:$E$63=$F379)*(Tariffs!$G$52:$BZ$63))</f>
        <v>0</v>
      </c>
    </row>
    <row r="380" spans="5:14" ht="5.85" customHeight="1" outlineLevel="1" x14ac:dyDescent="0.2"/>
    <row r="381" spans="5:14" outlineLevel="1" x14ac:dyDescent="0.2">
      <c r="F381" s="213" t="str">
        <f t="shared" ref="F381" si="127">"Total "&amp;D366</f>
        <v>Total &gt; 50 MHQ (GJ/hour)</v>
      </c>
      <c r="G381" s="213"/>
      <c r="H381" s="213"/>
      <c r="I381" s="106">
        <f>SUM(I368:I380)</f>
        <v>3274.1717655140619</v>
      </c>
      <c r="J381" s="106">
        <f t="shared" ref="J381:N381" si="128">SUM(J368:J380)</f>
        <v>3230.1745750418063</v>
      </c>
      <c r="K381" s="106">
        <f t="shared" si="128"/>
        <v>3176.7662691092387</v>
      </c>
      <c r="L381" s="106">
        <f t="shared" si="128"/>
        <v>3123.283915678363</v>
      </c>
      <c r="M381" s="106">
        <f t="shared" si="128"/>
        <v>3094.2097802948251</v>
      </c>
      <c r="N381" s="106">
        <f t="shared" si="128"/>
        <v>3080.4823641165012</v>
      </c>
    </row>
    <row r="382" spans="5:14" ht="5.85" customHeight="1" outlineLevel="1" x14ac:dyDescent="0.2"/>
    <row r="383" spans="5:14" outlineLevel="1" x14ac:dyDescent="0.2">
      <c r="E383" s="42" t="s">
        <v>127</v>
      </c>
    </row>
    <row r="384" spans="5:14" outlineLevel="1" x14ac:dyDescent="0.2">
      <c r="F384" s="84" t="s">
        <v>125</v>
      </c>
      <c r="I384" s="77">
        <f t="shared" ref="I384:N384" si="129">SUMIF($G368:$G379,$F384,I368:I379)</f>
        <v>0</v>
      </c>
      <c r="J384" s="77">
        <f t="shared" si="129"/>
        <v>0</v>
      </c>
      <c r="K384" s="77">
        <f t="shared" si="129"/>
        <v>0</v>
      </c>
      <c r="L384" s="77">
        <f t="shared" si="129"/>
        <v>0</v>
      </c>
      <c r="M384" s="77">
        <f t="shared" si="129"/>
        <v>0</v>
      </c>
      <c r="N384" s="77">
        <f t="shared" si="129"/>
        <v>0</v>
      </c>
    </row>
    <row r="385" spans="4:14" outlineLevel="1" x14ac:dyDescent="0.2">
      <c r="F385" s="84" t="s">
        <v>126</v>
      </c>
      <c r="I385" s="77">
        <f t="shared" ref="I385:N385" si="130">SUMIF($G368:$G379,$F385,I368:I379)</f>
        <v>0</v>
      </c>
      <c r="J385" s="77">
        <f t="shared" si="130"/>
        <v>0</v>
      </c>
      <c r="K385" s="77">
        <f t="shared" si="130"/>
        <v>0</v>
      </c>
      <c r="L385" s="77">
        <f t="shared" si="130"/>
        <v>0</v>
      </c>
      <c r="M385" s="77">
        <f t="shared" si="130"/>
        <v>0</v>
      </c>
      <c r="N385" s="77">
        <f t="shared" si="130"/>
        <v>0</v>
      </c>
    </row>
    <row r="386" spans="4:14" outlineLevel="1" x14ac:dyDescent="0.2">
      <c r="F386" s="84" t="s">
        <v>128</v>
      </c>
      <c r="I386" s="77">
        <f t="shared" ref="I386:N386" si="131">SUMIF($G368:$G379,$F386,I368:I379)</f>
        <v>3274.1717655140619</v>
      </c>
      <c r="J386" s="77">
        <f t="shared" si="131"/>
        <v>3230.1745750418063</v>
      </c>
      <c r="K386" s="77">
        <f t="shared" si="131"/>
        <v>3176.7662691092387</v>
      </c>
      <c r="L386" s="77">
        <f t="shared" si="131"/>
        <v>3123.283915678363</v>
      </c>
      <c r="M386" s="77">
        <f t="shared" si="131"/>
        <v>3094.2097802948251</v>
      </c>
      <c r="N386" s="77">
        <f t="shared" si="131"/>
        <v>3080.4823641165012</v>
      </c>
    </row>
    <row r="387" spans="4:14" ht="5.85" customHeight="1" outlineLevel="1" x14ac:dyDescent="0.2"/>
    <row r="388" spans="4:14" outlineLevel="1" x14ac:dyDescent="0.2">
      <c r="E388" s="42" t="s">
        <v>208</v>
      </c>
    </row>
    <row r="389" spans="4:14" outlineLevel="1" x14ac:dyDescent="0.2">
      <c r="F389" s="84" t="s">
        <v>125</v>
      </c>
      <c r="I389" s="77">
        <f t="shared" ref="I389:N389" si="132">SUMPRODUCT(($H368:$H379)*(I368:I379)*($G368:$G379=$F389))</f>
        <v>0</v>
      </c>
      <c r="J389" s="77">
        <f t="shared" si="132"/>
        <v>0</v>
      </c>
      <c r="K389" s="77">
        <f t="shared" si="132"/>
        <v>0</v>
      </c>
      <c r="L389" s="77">
        <f t="shared" si="132"/>
        <v>0</v>
      </c>
      <c r="M389" s="77">
        <f t="shared" si="132"/>
        <v>0</v>
      </c>
      <c r="N389" s="77">
        <f t="shared" si="132"/>
        <v>0</v>
      </c>
    </row>
    <row r="390" spans="4:14" outlineLevel="1" x14ac:dyDescent="0.2">
      <c r="F390" s="84" t="s">
        <v>126</v>
      </c>
      <c r="I390" s="77">
        <f t="shared" ref="I390:N390" si="133">SUMPRODUCT(($H368:$H379)*(I368:I379)*($G368:$G379=$F390))</f>
        <v>0</v>
      </c>
      <c r="J390" s="77">
        <f t="shared" si="133"/>
        <v>0</v>
      </c>
      <c r="K390" s="77">
        <f t="shared" si="133"/>
        <v>0</v>
      </c>
      <c r="L390" s="77">
        <f t="shared" si="133"/>
        <v>0</v>
      </c>
      <c r="M390" s="77">
        <f t="shared" si="133"/>
        <v>0</v>
      </c>
      <c r="N390" s="77">
        <f t="shared" si="133"/>
        <v>0</v>
      </c>
    </row>
    <row r="391" spans="4:14" outlineLevel="1" x14ac:dyDescent="0.2">
      <c r="F391" s="84" t="s">
        <v>128</v>
      </c>
      <c r="I391" s="77">
        <f t="shared" ref="I391:N391" si="134">SUMPRODUCT(($H368:$H379)*(I368:I379)*($G368:$G379=$F391))</f>
        <v>504795.98200898705</v>
      </c>
      <c r="J391" s="77">
        <f t="shared" si="134"/>
        <v>498012.70777639904</v>
      </c>
      <c r="K391" s="77">
        <f t="shared" si="134"/>
        <v>489778.47323665005</v>
      </c>
      <c r="L391" s="77">
        <f t="shared" si="134"/>
        <v>481532.8224114094</v>
      </c>
      <c r="M391" s="77">
        <f t="shared" si="134"/>
        <v>477050.31270419771</v>
      </c>
      <c r="N391" s="77">
        <f t="shared" si="134"/>
        <v>474933.88600869873</v>
      </c>
    </row>
    <row r="392" spans="4:14" outlineLevel="1" x14ac:dyDescent="0.2"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</sheetData>
  <sheetProtection formatColumns="0" formatRows="0"/>
  <mergeCells count="17">
    <mergeCell ref="C39:I39"/>
    <mergeCell ref="C13:I13"/>
    <mergeCell ref="F44:H44"/>
    <mergeCell ref="F49:H49"/>
    <mergeCell ref="E54:H54"/>
    <mergeCell ref="F381:H381"/>
    <mergeCell ref="F73:H73"/>
    <mergeCell ref="F101:H101"/>
    <mergeCell ref="F129:H129"/>
    <mergeCell ref="F157:H157"/>
    <mergeCell ref="F185:H185"/>
    <mergeCell ref="F213:H213"/>
    <mergeCell ref="F241:H241"/>
    <mergeCell ref="F269:H269"/>
    <mergeCell ref="F297:H297"/>
    <mergeCell ref="F325:H325"/>
    <mergeCell ref="F353:H353"/>
  </mergeCells>
  <dataValidations disablePrompts="1" count="1">
    <dataValidation type="custom" showErrorMessage="1" errorTitle="Invalid Assumption" error="Assumption must be a number." sqref="J15:N15 I16" xr:uid="{2D20FA81-23D2-4A13-82AC-5500DA392283}">
      <formula1>NOT(ISERROR(I15/1))</formula1>
    </dataValidation>
  </dataValidations>
  <hyperlinks>
    <hyperlink ref="A1" location="HL_Home" tooltip="Go to Table of Contents" display="HL_Home" xr:uid="{E81144B5-6FA5-4FE6-8421-C0008D227E53}"/>
    <hyperlink ref="A2" location="HL_Err_Chk" tooltip="Go to Error Checks" display="HL_Err_Chk" xr:uid="{275595F0-D044-4EBD-8A20-B752D2CC1E5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33C9-6479-48B2-AAC4-CD625EAF7B43}">
  <sheetPr codeName="Sheet14"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10</v>
      </c>
    </row>
    <row r="10" spans="3:7" ht="12.75" x14ac:dyDescent="0.2">
      <c r="C10" s="9" t="s">
        <v>91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A552C6F-CA7B-425C-A503-8DC239BA4ABB}"/>
    <hyperlink ref="C13" location="HL_Sheet_Main_13" tooltip="Go to Previous Sheet" display="HL_Sheet_Main_13" xr:uid="{E93AFBFE-CDF7-4D16-B456-799D4046AFE1}"/>
    <hyperlink ref="C12" location="HL_Home" tooltip="Go to Table of Contents" display="HL_Home" xr:uid="{0F65C2C2-AF9D-4133-87BC-9CDA6D2E80B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CE65-447D-4786-8B29-BE17E35659AD}">
  <sheetPr codeName="Sheet2">
    <pageSetUpPr autoPageBreaks="0" fitToPage="1"/>
  </sheetPr>
  <dimension ref="C9:G20"/>
  <sheetViews>
    <sheetView showGridLines="0" zoomScaleNormal="100" workbookViewId="0">
      <selection activeCell="C9" sqref="C9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25</v>
      </c>
    </row>
    <row r="10" spans="3:7" ht="12.75" x14ac:dyDescent="0.2">
      <c r="C10" s="9" t="s">
        <v>68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3678CBF8-7E16-4CF2-96CA-406D7FF8C45D}"/>
    <hyperlink ref="D13" location="HL_Sheet_Main_5" tooltip="Go to Next Sheet" display="HL_Sheet_Main_5" xr:uid="{69C64C15-415E-4167-96E6-50FDA0DB2222}"/>
    <hyperlink ref="C12" location="HL_Home" tooltip="Go to Table of Contents" display="HL_Home" xr:uid="{E493E895-92B2-4979-9664-E17DE2F28469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779D-C8D8-4B2B-A344-6F331170DD6C}">
  <sheetPr codeName="Sheet15">
    <outlinePr summaryBelow="0"/>
    <pageSetUpPr autoPageBreaks="0"/>
  </sheetPr>
  <dimension ref="A1:F8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 x14ac:dyDescent="0.2">
      <c r="A1" s="10" t="s">
        <v>11</v>
      </c>
      <c r="B1" s="6" t="s">
        <v>73</v>
      </c>
    </row>
    <row r="2" spans="1:6" ht="12.75" x14ac:dyDescent="0.2">
      <c r="A2" s="23" t="s">
        <v>26</v>
      </c>
      <c r="B2" s="7" t="str">
        <f>Model_Name</f>
        <v>AusNet Future of Gas Modelling</v>
      </c>
    </row>
    <row r="4" spans="1:6" s="2" customFormat="1" x14ac:dyDescent="0.2">
      <c r="A4"/>
      <c r="B4" s="2" t="s">
        <v>39</v>
      </c>
    </row>
    <row r="5" spans="1:6" outlineLevel="1" x14ac:dyDescent="0.2"/>
    <row r="6" spans="1:6" s="25" customFormat="1" outlineLevel="1" x14ac:dyDescent="0.2">
      <c r="A6"/>
      <c r="B6"/>
      <c r="C6" s="220" t="s">
        <v>40</v>
      </c>
      <c r="D6" s="220"/>
      <c r="E6" s="220"/>
      <c r="F6" s="25" t="s">
        <v>41</v>
      </c>
    </row>
    <row r="7" spans="1:6" outlineLevel="1" x14ac:dyDescent="0.2"/>
    <row r="8" spans="1:6" outlineLevel="1" x14ac:dyDescent="0.2">
      <c r="D8" s="26" t="s">
        <v>42</v>
      </c>
      <c r="F8" s="24" t="s">
        <v>43</v>
      </c>
    </row>
    <row r="9" spans="1:6" outlineLevel="1" x14ac:dyDescent="0.2">
      <c r="D9" s="27">
        <f>ROWS(D$9:D9)</f>
        <v>1</v>
      </c>
      <c r="F9" s="24"/>
    </row>
    <row r="10" spans="1:6" outlineLevel="1" x14ac:dyDescent="0.2">
      <c r="D10" s="27">
        <f>ROWS(D$9:D10)</f>
        <v>2</v>
      </c>
      <c r="F10" s="24"/>
    </row>
    <row r="11" spans="1:6" outlineLevel="1" x14ac:dyDescent="0.2">
      <c r="D11" s="27">
        <f>ROWS(D$9:D11)</f>
        <v>3</v>
      </c>
      <c r="F11" s="24"/>
    </row>
    <row r="12" spans="1:6" outlineLevel="1" x14ac:dyDescent="0.2">
      <c r="D12" s="27">
        <f>ROWS(D$9:D12)</f>
        <v>4</v>
      </c>
      <c r="F12" s="24"/>
    </row>
    <row r="13" spans="1:6" outlineLevel="1" x14ac:dyDescent="0.2">
      <c r="D13" s="27">
        <f>ROWS(D$9:D13)</f>
        <v>5</v>
      </c>
      <c r="F13" s="24"/>
    </row>
    <row r="14" spans="1:6" outlineLevel="1" x14ac:dyDescent="0.2">
      <c r="D14" s="27">
        <f>ROWS(D$9:D14)</f>
        <v>6</v>
      </c>
      <c r="F14" s="24"/>
    </row>
    <row r="15" spans="1:6" outlineLevel="1" x14ac:dyDescent="0.2">
      <c r="D15" s="27">
        <f>ROWS(D$9:D15)</f>
        <v>7</v>
      </c>
      <c r="F15" s="24"/>
    </row>
    <row r="16" spans="1:6" outlineLevel="1" x14ac:dyDescent="0.2">
      <c r="D16" s="27">
        <f>ROWS(D$9:D16)</f>
        <v>8</v>
      </c>
      <c r="F16" s="24"/>
    </row>
    <row r="17" spans="4:6" outlineLevel="1" x14ac:dyDescent="0.2">
      <c r="D17" s="27">
        <f>ROWS(D$9:D17)</f>
        <v>9</v>
      </c>
      <c r="F17" s="24"/>
    </row>
    <row r="18" spans="4:6" outlineLevel="1" x14ac:dyDescent="0.2">
      <c r="D18" s="27">
        <f>ROWS(D$9:D18)</f>
        <v>10</v>
      </c>
      <c r="F18" s="24"/>
    </row>
    <row r="19" spans="4:6" outlineLevel="1" x14ac:dyDescent="0.2">
      <c r="D19" s="27">
        <f>ROWS(D$9:D19)</f>
        <v>11</v>
      </c>
      <c r="F19" s="24"/>
    </row>
    <row r="20" spans="4:6" outlineLevel="1" x14ac:dyDescent="0.2">
      <c r="D20" s="27">
        <f>ROWS(D$9:D20)</f>
        <v>12</v>
      </c>
      <c r="F20" s="24"/>
    </row>
    <row r="21" spans="4:6" outlineLevel="1" x14ac:dyDescent="0.2">
      <c r="D21" s="27">
        <f>ROWS(D$9:D21)</f>
        <v>13</v>
      </c>
      <c r="F21" s="24"/>
    </row>
    <row r="22" spans="4:6" outlineLevel="1" x14ac:dyDescent="0.2">
      <c r="D22" s="27">
        <f>ROWS(D$9:D22)</f>
        <v>14</v>
      </c>
      <c r="F22" s="24"/>
    </row>
    <row r="23" spans="4:6" outlineLevel="1" x14ac:dyDescent="0.2">
      <c r="D23" s="27">
        <f>ROWS(D$9:D23)</f>
        <v>15</v>
      </c>
      <c r="F23" s="24"/>
    </row>
    <row r="24" spans="4:6" outlineLevel="1" x14ac:dyDescent="0.2">
      <c r="D24" s="27">
        <f>ROWS(D$9:D24)</f>
        <v>16</v>
      </c>
      <c r="F24" s="24"/>
    </row>
    <row r="25" spans="4:6" outlineLevel="1" x14ac:dyDescent="0.2">
      <c r="D25" s="27">
        <f>ROWS(D$9:D25)</f>
        <v>17</v>
      </c>
      <c r="F25" s="24"/>
    </row>
    <row r="26" spans="4:6" outlineLevel="1" x14ac:dyDescent="0.2">
      <c r="D26" s="27">
        <f>ROWS(D$9:D26)</f>
        <v>18</v>
      </c>
      <c r="F26" s="24"/>
    </row>
    <row r="27" spans="4:6" outlineLevel="1" x14ac:dyDescent="0.2">
      <c r="D27" s="27">
        <f>ROWS(D$9:D27)</f>
        <v>19</v>
      </c>
      <c r="F27" s="24"/>
    </row>
    <row r="28" spans="4:6" outlineLevel="1" x14ac:dyDescent="0.2">
      <c r="D28" s="27">
        <f>ROWS(D$9:D28)</f>
        <v>20</v>
      </c>
      <c r="F28" s="24"/>
    </row>
    <row r="29" spans="4:6" outlineLevel="1" x14ac:dyDescent="0.2">
      <c r="D29" s="27">
        <f>ROWS(D$9:D29)</f>
        <v>21</v>
      </c>
      <c r="F29" s="24"/>
    </row>
    <row r="30" spans="4:6" outlineLevel="1" x14ac:dyDescent="0.2">
      <c r="D30" s="27">
        <f>ROWS(D$9:D30)</f>
        <v>22</v>
      </c>
      <c r="F30" s="24"/>
    </row>
    <row r="31" spans="4:6" outlineLevel="1" x14ac:dyDescent="0.2">
      <c r="D31" s="27">
        <f>ROWS(D$9:D31)</f>
        <v>23</v>
      </c>
      <c r="F31" s="24"/>
    </row>
    <row r="32" spans="4:6" outlineLevel="1" x14ac:dyDescent="0.2">
      <c r="D32" s="27">
        <f>ROWS(D$9:D32)</f>
        <v>24</v>
      </c>
      <c r="F32" s="24"/>
    </row>
    <row r="33" spans="1:6" outlineLevel="1" x14ac:dyDescent="0.2">
      <c r="D33" s="27">
        <f>ROWS(D$9:D33)</f>
        <v>25</v>
      </c>
      <c r="F33" s="24"/>
    </row>
    <row r="34" spans="1:6" outlineLevel="1" x14ac:dyDescent="0.2">
      <c r="D34" s="27">
        <f>ROWS(D$9:D34)</f>
        <v>26</v>
      </c>
      <c r="F34" s="24"/>
    </row>
    <row r="35" spans="1:6" outlineLevel="1" x14ac:dyDescent="0.2">
      <c r="D35" s="27">
        <f>ROWS(D$9:D35)</f>
        <v>27</v>
      </c>
      <c r="F35" s="24"/>
    </row>
    <row r="36" spans="1:6" outlineLevel="1" x14ac:dyDescent="0.2">
      <c r="D36" s="27">
        <f>ROWS(D$9:D36)</f>
        <v>28</v>
      </c>
      <c r="F36" s="24"/>
    </row>
    <row r="37" spans="1:6" outlineLevel="1" x14ac:dyDescent="0.2">
      <c r="D37" s="27">
        <f>ROWS(D$9:D37)</f>
        <v>29</v>
      </c>
      <c r="F37" s="24"/>
    </row>
    <row r="38" spans="1:6" outlineLevel="1" x14ac:dyDescent="0.2">
      <c r="D38" s="27">
        <f>ROWS(D$9:D38)</f>
        <v>30</v>
      </c>
      <c r="F38" s="24"/>
    </row>
    <row r="39" spans="1:6" outlineLevel="1" x14ac:dyDescent="0.2">
      <c r="D39" s="27">
        <f>ROWS(D$9:D39)</f>
        <v>31</v>
      </c>
      <c r="F39" s="24"/>
    </row>
    <row r="40" spans="1:6" outlineLevel="1" x14ac:dyDescent="0.2"/>
    <row r="41" spans="1:6" s="25" customFormat="1" outlineLevel="1" x14ac:dyDescent="0.2">
      <c r="A41"/>
      <c r="B41"/>
      <c r="C41" s="220" t="s">
        <v>44</v>
      </c>
      <c r="D41" s="220"/>
      <c r="E41" s="220"/>
      <c r="F41" s="25" t="s">
        <v>41</v>
      </c>
    </row>
    <row r="42" spans="1:6" outlineLevel="1" x14ac:dyDescent="0.2"/>
    <row r="43" spans="1:6" outlineLevel="1" x14ac:dyDescent="0.2">
      <c r="D43" s="26" t="s">
        <v>45</v>
      </c>
      <c r="F43" s="24" t="s">
        <v>46</v>
      </c>
    </row>
    <row r="44" spans="1:6" outlineLevel="1" x14ac:dyDescent="0.2">
      <c r="D44" s="28" t="str">
        <f>TEXT(DATE(1,ROWS(D$44:D44),1),"mmmm")</f>
        <v>January</v>
      </c>
      <c r="F44" s="24"/>
    </row>
    <row r="45" spans="1:6" outlineLevel="1" x14ac:dyDescent="0.2">
      <c r="D45" s="28" t="str">
        <f>TEXT(DATE(1,ROWS(D$44:D45),1),"mmmm")</f>
        <v>February</v>
      </c>
      <c r="F45" s="24"/>
    </row>
    <row r="46" spans="1:6" outlineLevel="1" x14ac:dyDescent="0.2">
      <c r="D46" s="28" t="str">
        <f>TEXT(DATE(1,ROWS(D$44:D46),1),"mmmm")</f>
        <v>March</v>
      </c>
      <c r="F46" s="24"/>
    </row>
    <row r="47" spans="1:6" outlineLevel="1" x14ac:dyDescent="0.2">
      <c r="D47" s="28" t="str">
        <f>TEXT(DATE(1,ROWS(D$44:D47),1),"mmmm")</f>
        <v>April</v>
      </c>
      <c r="F47" s="24"/>
    </row>
    <row r="48" spans="1:6" outlineLevel="1" x14ac:dyDescent="0.2">
      <c r="D48" s="28" t="str">
        <f>TEXT(DATE(1,ROWS(D$44:D48),1),"mmmm")</f>
        <v>May</v>
      </c>
      <c r="F48" s="24"/>
    </row>
    <row r="49" spans="1:6" outlineLevel="1" x14ac:dyDescent="0.2">
      <c r="D49" s="28" t="str">
        <f>TEXT(DATE(1,ROWS(D$44:D49),1),"mmmm")</f>
        <v>June</v>
      </c>
      <c r="F49" s="24"/>
    </row>
    <row r="50" spans="1:6" outlineLevel="1" x14ac:dyDescent="0.2">
      <c r="D50" s="28" t="str">
        <f>TEXT(DATE(1,ROWS(D$44:D50),1),"mmmm")</f>
        <v>July</v>
      </c>
      <c r="F50" s="24"/>
    </row>
    <row r="51" spans="1:6" outlineLevel="1" x14ac:dyDescent="0.2">
      <c r="D51" s="28" t="str">
        <f>TEXT(DATE(1,ROWS(D$44:D51),1),"mmmm")</f>
        <v>August</v>
      </c>
      <c r="F51" s="24"/>
    </row>
    <row r="52" spans="1:6" outlineLevel="1" x14ac:dyDescent="0.2">
      <c r="D52" s="28" t="str">
        <f>TEXT(DATE(1,ROWS(D$44:D52),1),"mmmm")</f>
        <v>September</v>
      </c>
      <c r="F52" s="24"/>
    </row>
    <row r="53" spans="1:6" outlineLevel="1" x14ac:dyDescent="0.2">
      <c r="D53" s="28" t="str">
        <f>TEXT(DATE(1,ROWS(D$44:D53),1),"mmmm")</f>
        <v>October</v>
      </c>
      <c r="F53" s="24"/>
    </row>
    <row r="54" spans="1:6" outlineLevel="1" x14ac:dyDescent="0.2">
      <c r="D54" s="28" t="str">
        <f>TEXT(DATE(1,ROWS(D$44:D54),1),"mmmm")</f>
        <v>November</v>
      </c>
      <c r="F54" s="24"/>
    </row>
    <row r="55" spans="1:6" outlineLevel="1" x14ac:dyDescent="0.2">
      <c r="D55" s="28" t="str">
        <f>TEXT(DATE(1,ROWS(D$44:D55),1),"mmmm")</f>
        <v>December</v>
      </c>
      <c r="F55" s="24"/>
    </row>
    <row r="56" spans="1:6" outlineLevel="1" x14ac:dyDescent="0.2"/>
    <row r="57" spans="1:6" s="25" customFormat="1" outlineLevel="1" x14ac:dyDescent="0.2">
      <c r="A57"/>
      <c r="B57"/>
      <c r="C57" s="25" t="s">
        <v>47</v>
      </c>
    </row>
    <row r="58" spans="1:6" outlineLevel="1" x14ac:dyDescent="0.2"/>
    <row r="59" spans="1:6" outlineLevel="1" x14ac:dyDescent="0.2">
      <c r="D59" s="26" t="s">
        <v>48</v>
      </c>
      <c r="F59" s="29" t="s">
        <v>49</v>
      </c>
    </row>
    <row r="60" spans="1:6" outlineLevel="1" x14ac:dyDescent="0.2">
      <c r="D60" s="31">
        <v>60</v>
      </c>
      <c r="F60" s="24" t="s">
        <v>50</v>
      </c>
    </row>
    <row r="61" spans="1:6" outlineLevel="1" x14ac:dyDescent="0.2">
      <c r="D61" s="31">
        <v>60</v>
      </c>
      <c r="F61" s="24" t="s">
        <v>51</v>
      </c>
    </row>
    <row r="62" spans="1:6" outlineLevel="1" x14ac:dyDescent="0.2">
      <c r="D62" s="31">
        <v>24</v>
      </c>
      <c r="F62" s="24" t="s">
        <v>52</v>
      </c>
    </row>
    <row r="63" spans="1:6" outlineLevel="1" x14ac:dyDescent="0.2">
      <c r="D63" s="31">
        <v>7</v>
      </c>
      <c r="F63" s="24" t="s">
        <v>53</v>
      </c>
    </row>
    <row r="64" spans="1:6" outlineLevel="1" x14ac:dyDescent="0.2">
      <c r="D64" s="31">
        <v>3</v>
      </c>
      <c r="F64" s="24" t="s">
        <v>54</v>
      </c>
    </row>
    <row r="65" spans="1:6" outlineLevel="1" x14ac:dyDescent="0.2">
      <c r="D65" s="31">
        <v>6</v>
      </c>
      <c r="F65" s="24" t="s">
        <v>55</v>
      </c>
    </row>
    <row r="66" spans="1:6" outlineLevel="1" x14ac:dyDescent="0.2">
      <c r="D66" s="31">
        <v>12</v>
      </c>
      <c r="F66" s="24" t="s">
        <v>56</v>
      </c>
    </row>
    <row r="67" spans="1:6" outlineLevel="1" x14ac:dyDescent="0.2">
      <c r="D67" s="31">
        <v>2</v>
      </c>
      <c r="F67" s="24" t="s">
        <v>57</v>
      </c>
    </row>
    <row r="68" spans="1:6" outlineLevel="1" x14ac:dyDescent="0.2">
      <c r="D68" s="31">
        <v>4</v>
      </c>
      <c r="F68" s="24" t="s">
        <v>58</v>
      </c>
    </row>
    <row r="69" spans="1:6" outlineLevel="1" x14ac:dyDescent="0.2">
      <c r="D69" s="31">
        <v>2</v>
      </c>
      <c r="F69" s="24" t="s">
        <v>59</v>
      </c>
    </row>
    <row r="70" spans="1:6" outlineLevel="1" x14ac:dyDescent="0.2"/>
    <row r="71" spans="1:6" s="25" customFormat="1" outlineLevel="1" x14ac:dyDescent="0.2">
      <c r="A71"/>
      <c r="B71"/>
      <c r="C71" s="220" t="s">
        <v>60</v>
      </c>
      <c r="D71" s="220"/>
      <c r="E71" s="220"/>
      <c r="F71" s="25" t="s">
        <v>41</v>
      </c>
    </row>
    <row r="72" spans="1:6" outlineLevel="1" x14ac:dyDescent="0.2"/>
    <row r="73" spans="1:6" outlineLevel="1" x14ac:dyDescent="0.2">
      <c r="D73" s="26" t="s">
        <v>36</v>
      </c>
      <c r="F73" s="24" t="s">
        <v>61</v>
      </c>
    </row>
    <row r="74" spans="1:6" outlineLevel="1" x14ac:dyDescent="0.2">
      <c r="D74" s="28" t="str">
        <f>Ts_Currency&amp;CHOOSE(ROWS(D$74:D74),"","'000","Millions","Billions")</f>
        <v>$</v>
      </c>
      <c r="F74" s="24"/>
    </row>
    <row r="75" spans="1:6" outlineLevel="1" x14ac:dyDescent="0.2">
      <c r="D75" s="28" t="str">
        <f>Ts_Currency&amp;CHOOSE(ROWS(D$74:D75),"","'000","Millions","Billions")</f>
        <v>$'000</v>
      </c>
      <c r="F75" s="24"/>
    </row>
    <row r="76" spans="1:6" outlineLevel="1" x14ac:dyDescent="0.2">
      <c r="D76" s="28" t="str">
        <f>Ts_Currency&amp;CHOOSE(ROWS(D$74:D76),"","'000","Millions","Billions")</f>
        <v>$Millions</v>
      </c>
      <c r="F76" s="24"/>
    </row>
    <row r="77" spans="1:6" outlineLevel="1" x14ac:dyDescent="0.2">
      <c r="D77" s="28" t="str">
        <f>Ts_Currency&amp;CHOOSE(ROWS(D$74:D77),"","'000","Millions","Billions")</f>
        <v>$Billions</v>
      </c>
      <c r="F77" s="24"/>
    </row>
    <row r="78" spans="1:6" outlineLevel="1" x14ac:dyDescent="0.2"/>
    <row r="79" spans="1:6" s="25" customFormat="1" outlineLevel="1" x14ac:dyDescent="0.2">
      <c r="A79"/>
      <c r="B79"/>
      <c r="C79" s="220" t="s">
        <v>62</v>
      </c>
      <c r="D79" s="220"/>
      <c r="E79" s="220"/>
      <c r="F79" s="25" t="s">
        <v>41</v>
      </c>
    </row>
    <row r="80" spans="1:6" outlineLevel="1" x14ac:dyDescent="0.2"/>
    <row r="81" spans="4:6" outlineLevel="1" x14ac:dyDescent="0.2">
      <c r="D81" s="26" t="s">
        <v>63</v>
      </c>
      <c r="F81" s="24" t="s">
        <v>64</v>
      </c>
    </row>
    <row r="82" spans="4:6" outlineLevel="1" x14ac:dyDescent="0.2">
      <c r="D82" s="32">
        <v>1</v>
      </c>
      <c r="F82" s="24"/>
    </row>
    <row r="83" spans="4:6" outlineLevel="1" x14ac:dyDescent="0.2">
      <c r="D83" s="32">
        <v>1000</v>
      </c>
      <c r="F83" s="24" t="s">
        <v>65</v>
      </c>
    </row>
    <row r="84" spans="4:6" outlineLevel="1" x14ac:dyDescent="0.2">
      <c r="D84" s="32">
        <v>1000000</v>
      </c>
      <c r="F84" s="24" t="s">
        <v>66</v>
      </c>
    </row>
    <row r="85" spans="4:6" outlineLevel="1" x14ac:dyDescent="0.2">
      <c r="D85" s="32">
        <v>1000000000</v>
      </c>
      <c r="F85" s="24" t="s">
        <v>67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0FC5294B-45CF-463D-ADA9-3CDB07F2F369}"/>
    <hyperlink ref="A2" location="HL_Err_Chk" tooltip="Go to Error Checks" display="HL_Err_Chk" xr:uid="{55EDEDDA-8F30-4910-92AF-706791574C23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2B11-9414-4262-AE13-ED0086316535}">
  <sheetPr codeName="Sheet16">
    <pageSetUpPr autoPageBreaks="0"/>
  </sheetPr>
  <dimension ref="A1:M26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5" width="3.5703125" customWidth="1"/>
  </cols>
  <sheetData>
    <row r="1" spans="1:13" ht="15" x14ac:dyDescent="0.2">
      <c r="A1" s="10" t="s">
        <v>11</v>
      </c>
      <c r="B1" s="6" t="s">
        <v>19</v>
      </c>
    </row>
    <row r="2" spans="1:13" ht="12.75" x14ac:dyDescent="0.2">
      <c r="A2" s="23" t="s">
        <v>26</v>
      </c>
      <c r="B2" s="7" t="str">
        <f>Model_Name</f>
        <v>AusNet Future of Gas Modelling</v>
      </c>
    </row>
    <row r="4" spans="1:13" s="2" customFormat="1" x14ac:dyDescent="0.2">
      <c r="A4"/>
      <c r="B4" s="3" t="s">
        <v>12</v>
      </c>
    </row>
    <row r="5" spans="1:13" outlineLevel="1" x14ac:dyDescent="0.2"/>
    <row r="6" spans="1:13" outlineLevel="1" x14ac:dyDescent="0.2">
      <c r="B6" s="17" t="s">
        <v>18</v>
      </c>
      <c r="F6" s="19">
        <f>Err_Chks_Ttl_Areas</f>
        <v>0</v>
      </c>
      <c r="G6" s="20" t="str">
        <f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 x14ac:dyDescent="0.2"/>
    <row r="8" spans="1:13" outlineLevel="1" x14ac:dyDescent="0.2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outlineLevel="1" x14ac:dyDescent="0.2"/>
    <row r="10" spans="1:13" outlineLevel="1" x14ac:dyDescent="0.2">
      <c r="B10" s="1" t="s">
        <v>16</v>
      </c>
      <c r="K10" s="16" t="b">
        <f>L10="Yes"</f>
        <v>1</v>
      </c>
      <c r="L10" s="15" t="s">
        <v>17</v>
      </c>
      <c r="M10" s="14">
        <f>SUMIF(CA_Err_Chks_Inc,"Yes",CA_Err_Chks_Flags)</f>
        <v>0</v>
      </c>
    </row>
    <row r="12" spans="1:13" s="2" customFormat="1" x14ac:dyDescent="0.2">
      <c r="A12"/>
      <c r="B12" s="3" t="s">
        <v>20</v>
      </c>
    </row>
    <row r="13" spans="1:13" outlineLevel="1" x14ac:dyDescent="0.2"/>
    <row r="14" spans="1:13" outlineLevel="1" x14ac:dyDescent="0.2">
      <c r="B14" s="17" t="s">
        <v>18</v>
      </c>
      <c r="F14" s="19">
        <f>Sens_Chks_Ttl_Areas</f>
        <v>0</v>
      </c>
      <c r="G14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5" spans="1:13" outlineLevel="1" x14ac:dyDescent="0.2"/>
    <row r="16" spans="1:13" outlineLevel="1" x14ac:dyDescent="0.2">
      <c r="B16" s="11" t="s">
        <v>20</v>
      </c>
      <c r="C16" s="12"/>
      <c r="D16" s="12"/>
      <c r="E16" s="12"/>
      <c r="F16" s="12"/>
      <c r="G16" s="12"/>
      <c r="H16" s="12"/>
      <c r="I16" s="12"/>
      <c r="J16" s="12"/>
      <c r="K16" s="13" t="s">
        <v>13</v>
      </c>
      <c r="L16" s="13" t="s">
        <v>14</v>
      </c>
      <c r="M16" s="13" t="s">
        <v>15</v>
      </c>
    </row>
    <row r="17" spans="1:13" outlineLevel="1" x14ac:dyDescent="0.2"/>
    <row r="18" spans="1:13" outlineLevel="1" x14ac:dyDescent="0.2">
      <c r="B18" s="1" t="s">
        <v>21</v>
      </c>
      <c r="K18" s="16" t="b">
        <f>L18="Yes"</f>
        <v>1</v>
      </c>
      <c r="L18" s="15" t="s">
        <v>17</v>
      </c>
      <c r="M18" s="14">
        <f>SUMIF(CA_Sens_Chks_Inc,"Yes",CA_Sens_Chks_Flags)</f>
        <v>0</v>
      </c>
    </row>
    <row r="20" spans="1:13" s="2" customFormat="1" x14ac:dyDescent="0.2">
      <c r="A20"/>
      <c r="B20" s="3" t="s">
        <v>22</v>
      </c>
    </row>
    <row r="21" spans="1:13" outlineLevel="1" x14ac:dyDescent="0.2"/>
    <row r="22" spans="1:13" outlineLevel="1" x14ac:dyDescent="0.2">
      <c r="B22" s="17" t="s">
        <v>18</v>
      </c>
      <c r="F22" s="19">
        <f>Alt_Chks_Ttl_Areas</f>
        <v>0</v>
      </c>
      <c r="G22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23" spans="1:13" outlineLevel="1" x14ac:dyDescent="0.2"/>
    <row r="24" spans="1:13" outlineLevel="1" x14ac:dyDescent="0.2">
      <c r="B24" s="11" t="s">
        <v>22</v>
      </c>
      <c r="C24" s="12"/>
      <c r="D24" s="12"/>
      <c r="E24" s="12"/>
      <c r="F24" s="12"/>
      <c r="G24" s="12"/>
      <c r="H24" s="12"/>
      <c r="I24" s="12"/>
      <c r="J24" s="12"/>
      <c r="K24" s="13" t="s">
        <v>13</v>
      </c>
      <c r="L24" s="13" t="s">
        <v>14</v>
      </c>
      <c r="M24" s="13" t="s">
        <v>15</v>
      </c>
    </row>
    <row r="25" spans="1:13" outlineLevel="1" x14ac:dyDescent="0.2"/>
    <row r="26" spans="1:13" outlineLevel="1" x14ac:dyDescent="0.2">
      <c r="B26" s="1" t="s">
        <v>23</v>
      </c>
      <c r="K26" s="16" t="b">
        <f>L26="Yes"</f>
        <v>1</v>
      </c>
      <c r="L26" s="15" t="s">
        <v>17</v>
      </c>
      <c r="M26" s="14">
        <f>SUMIF(CA_Alt_Chks_Inc,"Yes",CA_Alt_Chks_Flags)</f>
        <v>0</v>
      </c>
    </row>
  </sheetData>
  <sheetProtection formatColumns="0" formatRows="0"/>
  <conditionalFormatting sqref="M10">
    <cfRule type="cellIs" dxfId="5" priority="1" stopIfTrue="1" operator="notEqual">
      <formula>0</formula>
    </cfRule>
  </conditionalFormatting>
  <conditionalFormatting sqref="F6">
    <cfRule type="cellIs" dxfId="4" priority="2" stopIfTrue="1" operator="notEqual">
      <formula>0</formula>
    </cfRule>
  </conditionalFormatting>
  <conditionalFormatting sqref="M18">
    <cfRule type="cellIs" dxfId="3" priority="3" stopIfTrue="1" operator="notEqual">
      <formula>0</formula>
    </cfRule>
  </conditionalFormatting>
  <conditionalFormatting sqref="F14">
    <cfRule type="cellIs" dxfId="2" priority="4" stopIfTrue="1" operator="notEqual">
      <formula>0</formula>
    </cfRule>
  </conditionalFormatting>
  <conditionalFormatting sqref="M26">
    <cfRule type="cellIs" dxfId="1" priority="5" stopIfTrue="1" operator="notEqual">
      <formula>0</formula>
    </cfRule>
  </conditionalFormatting>
  <conditionalFormatting sqref="F22">
    <cfRule type="cellIs" dxfId="0" priority="6" stopIfTrue="1" operator="notEqual">
      <formula>0</formula>
    </cfRule>
  </conditionalFormatting>
  <dataValidations count="3">
    <dataValidation type="list" showErrorMessage="1" errorTitle="Include Error Summary in Model N" error="The include error checks trigger must correspond with one of the options provided in the drop down list." sqref="L10" xr:uid="{AEE11D2C-C994-4835-9FC3-6DABE9503F45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" xr:uid="{9DCE07C7-797D-4FF5-A23B-BB2218100AA0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26" xr:uid="{4D744CFB-CD10-4125-887F-167F88DDB4BA}">
      <formula1>"Yes,No"</formula1>
    </dataValidation>
  </dataValidations>
  <hyperlinks>
    <hyperlink ref="A1" location="HL_Home" tooltip="Go to Table of Contents" display="HL_Home" xr:uid="{2DEFF455-2488-4FFA-8144-96AB6D3DAAB4}"/>
    <hyperlink ref="A2" location="HL_Err_Chk" tooltip="Go to Error Checks" display="HL_Err_Chk" xr:uid="{9A152D91-90CF-47E0-8217-AAB9F79655B1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68D0F-3CF4-4E50-B8AE-EC6B7A93D63D}">
  <sheetPr codeName="Sheet3">
    <pageSetUpPr autoPageBreaks="0"/>
  </sheetPr>
  <dimension ref="A1:I2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7" sqref="H27:I27"/>
    </sheetView>
  </sheetViews>
  <sheetFormatPr defaultColWidth="11.5703125" defaultRowHeight="12" outlineLevelRow="2" x14ac:dyDescent="0.2"/>
  <cols>
    <col min="1" max="5" width="3.5703125" customWidth="1"/>
  </cols>
  <sheetData>
    <row r="1" spans="1:9" ht="15" x14ac:dyDescent="0.2">
      <c r="A1" s="10" t="s">
        <v>11</v>
      </c>
      <c r="B1" s="6" t="s">
        <v>27</v>
      </c>
    </row>
    <row r="2" spans="1:9" ht="12.75" x14ac:dyDescent="0.2">
      <c r="A2" s="23" t="s">
        <v>26</v>
      </c>
      <c r="B2" s="7" t="str">
        <f>Model_Name</f>
        <v>AusNet Future of Gas Modelling</v>
      </c>
    </row>
    <row r="3" spans="1:9" s="36" customFormat="1" x14ac:dyDescent="0.2"/>
    <row r="4" spans="1:9" s="37" customFormat="1" x14ac:dyDescent="0.2">
      <c r="A4" s="36"/>
      <c r="B4" s="37" t="s">
        <v>28</v>
      </c>
    </row>
    <row r="5" spans="1:9" s="36" customFormat="1" outlineLevel="1" x14ac:dyDescent="0.2"/>
    <row r="6" spans="1:9" s="36" customFormat="1" outlineLevel="1" x14ac:dyDescent="0.2">
      <c r="B6" s="38" t="s">
        <v>29</v>
      </c>
      <c r="H6" s="195" t="s">
        <v>30</v>
      </c>
      <c r="I6" s="195"/>
    </row>
    <row r="7" spans="1:9" s="36" customFormat="1" outlineLevel="1" x14ac:dyDescent="0.2">
      <c r="B7" s="38" t="s">
        <v>31</v>
      </c>
      <c r="H7" s="39">
        <v>6</v>
      </c>
    </row>
    <row r="8" spans="1:9" s="36" customFormat="1" outlineLevel="1" x14ac:dyDescent="0.2">
      <c r="B8" s="38" t="s">
        <v>32</v>
      </c>
      <c r="H8" s="196">
        <v>2024</v>
      </c>
      <c r="I8" s="196"/>
    </row>
    <row r="9" spans="1:9" s="36" customFormat="1" outlineLevel="1" x14ac:dyDescent="0.2">
      <c r="B9" s="38" t="s">
        <v>33</v>
      </c>
      <c r="H9" s="197">
        <v>77</v>
      </c>
      <c r="I9" s="197"/>
    </row>
    <row r="10" spans="1:9" s="36" customFormat="1" outlineLevel="2" x14ac:dyDescent="0.2">
      <c r="B10" s="38" t="s">
        <v>34</v>
      </c>
      <c r="H10" s="198">
        <f>EDATE(DATE(Ts_First_Fin_Yr,DD_Ts_Fin_Yr_End_Mth,1),-Ts_Mths_In_Yr+1)</f>
        <v>45108</v>
      </c>
      <c r="I10" s="198"/>
    </row>
    <row r="11" spans="1:9" s="36" customFormat="1" outlineLevel="2" x14ac:dyDescent="0.2">
      <c r="B11" s="38" t="s">
        <v>35</v>
      </c>
      <c r="H11" s="199">
        <f>EDATE(Ts_Start_Date,Ts_Term*Ts_Mths_In_Yr)-1</f>
        <v>73231</v>
      </c>
      <c r="I11" s="199"/>
    </row>
    <row r="12" spans="1:9" s="36" customFormat="1" outlineLevel="1" x14ac:dyDescent="0.2">
      <c r="B12" s="38" t="s">
        <v>36</v>
      </c>
      <c r="H12" s="40" t="s">
        <v>37</v>
      </c>
      <c r="I12" s="39">
        <v>1</v>
      </c>
    </row>
    <row r="13" spans="1:9" s="36" customFormat="1" outlineLevel="2" x14ac:dyDescent="0.2">
      <c r="B13" s="38" t="s">
        <v>38</v>
      </c>
      <c r="H13" s="201">
        <f>INDEX(LU_Ts_Denom_Conv,DD_Ts_Denom)</f>
        <v>1</v>
      </c>
      <c r="I13" s="201"/>
    </row>
    <row r="14" spans="1:9" s="36" customFormat="1" x14ac:dyDescent="0.2"/>
    <row r="15" spans="1:9" s="36" customFormat="1" x14ac:dyDescent="0.2">
      <c r="B15" s="38" t="s">
        <v>83</v>
      </c>
      <c r="H15" s="196">
        <v>2028</v>
      </c>
      <c r="I15" s="202"/>
    </row>
    <row r="16" spans="1:9" s="36" customFormat="1" x14ac:dyDescent="0.2">
      <c r="B16" s="38" t="s">
        <v>85</v>
      </c>
      <c r="H16" s="204">
        <f>Ts_Last_Yr_Current_Fcast-Ts_First_Fin_Yr+1</f>
        <v>5</v>
      </c>
      <c r="I16" s="204"/>
    </row>
    <row r="17" spans="2:9" s="36" customFormat="1" x14ac:dyDescent="0.2"/>
    <row r="18" spans="2:9" s="36" customFormat="1" x14ac:dyDescent="0.2">
      <c r="B18" s="38" t="s">
        <v>84</v>
      </c>
      <c r="H18" s="202">
        <f>Ts_Last_Yr_Current_Fcast+1</f>
        <v>2029</v>
      </c>
      <c r="I18" s="202"/>
    </row>
    <row r="19" spans="2:9" s="36" customFormat="1" x14ac:dyDescent="0.2">
      <c r="B19" s="38" t="s">
        <v>98</v>
      </c>
      <c r="H19" s="206">
        <f t="shared" ref="H19" si="0">DATE(H18-1,7,1)</f>
        <v>46935</v>
      </c>
      <c r="I19" s="206"/>
    </row>
    <row r="20" spans="2:9" s="36" customFormat="1" x14ac:dyDescent="0.2">
      <c r="B20" s="38" t="s">
        <v>97</v>
      </c>
      <c r="H20" s="205">
        <f>YEAR(Ts_End_Date)-H18+1</f>
        <v>72</v>
      </c>
      <c r="I20" s="205"/>
    </row>
    <row r="21" spans="2:9" s="36" customFormat="1" x14ac:dyDescent="0.2"/>
    <row r="22" spans="2:9" s="36" customFormat="1" x14ac:dyDescent="0.2">
      <c r="B22" s="38" t="s">
        <v>110</v>
      </c>
      <c r="H22" s="203">
        <f>ACIL!$G$35</f>
        <v>2055</v>
      </c>
      <c r="I22" s="203"/>
    </row>
    <row r="23" spans="2:9" s="36" customFormat="1" x14ac:dyDescent="0.2">
      <c r="B23" s="38" t="s">
        <v>116</v>
      </c>
      <c r="H23" s="200">
        <f>Ts_Focus_Date-Ts_First_Fin_Yr+1</f>
        <v>32</v>
      </c>
      <c r="I23" s="200"/>
    </row>
    <row r="24" spans="2:9" s="36" customFormat="1" x14ac:dyDescent="0.2"/>
    <row r="25" spans="2:9" s="36" customFormat="1" x14ac:dyDescent="0.2">
      <c r="B25" s="38" t="s">
        <v>115</v>
      </c>
      <c r="H25" s="194">
        <f>ACIL!G23</f>
        <v>4.0800000000000003E-2</v>
      </c>
      <c r="I25" s="194"/>
    </row>
    <row r="26" spans="2:9" s="36" customFormat="1" ht="5.85" customHeight="1" x14ac:dyDescent="0.2"/>
    <row r="27" spans="2:9" s="36" customFormat="1" x14ac:dyDescent="0.2">
      <c r="B27" s="38" t="s">
        <v>223</v>
      </c>
      <c r="H27" s="193">
        <v>1E-14</v>
      </c>
      <c r="I27" s="194"/>
    </row>
  </sheetData>
  <mergeCells count="15">
    <mergeCell ref="H27:I27"/>
    <mergeCell ref="H6:I6"/>
    <mergeCell ref="H8:I8"/>
    <mergeCell ref="H9:I9"/>
    <mergeCell ref="H10:I10"/>
    <mergeCell ref="H11:I11"/>
    <mergeCell ref="H23:I23"/>
    <mergeCell ref="H25:I25"/>
    <mergeCell ref="H13:I13"/>
    <mergeCell ref="H18:I18"/>
    <mergeCell ref="H22:I22"/>
    <mergeCell ref="H15:I15"/>
    <mergeCell ref="H16:I16"/>
    <mergeCell ref="H20:I20"/>
    <mergeCell ref="H19:I19"/>
  </mergeCells>
  <dataValidations count="6">
    <dataValidation type="whole" showDropDown="1" showErrorMessage="1" errorTitle="Drop Down Box Cell Link" error="The value in a drop down box cell link must be a whole number within the control's lookup range rows." sqref="H7" xr:uid="{68CAD19F-028F-41E9-9548-700B444B4D3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8:I8" xr:uid="{4AFD338A-6CE3-44FC-B86C-9C6805591047}">
      <formula1>1904</formula1>
    </dataValidation>
    <dataValidation type="whole" operator="greaterThan" showDropDown="1" showErrorMessage="1" errorTitle="Term (Years)" error="The term must be a whole number of years greater than zero." sqref="H9:I9" xr:uid="{DEC92610-A725-4108-A6E4-356C12A031B2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2" xr:uid="{6D9130C3-A6D1-4EBE-907D-5E63BFC8FD80}">
      <formula1>1</formula1>
      <formula2>ROWS(LU_Ts_Denom)</formula2>
    </dataValidation>
    <dataValidation type="whole" operator="greaterThanOrEqual" showDropDown="1" showErrorMessage="1" errorTitle="Year Assumption" error="The year assumption must be a whole number greater than or equal to zero." sqref="H18:I18 H15:I15 H22:I22" xr:uid="{8D0F0F8B-D4B1-484F-96F6-C96079DBB831}">
      <formula1>0</formula1>
    </dataValidation>
    <dataValidation type="custom" showErrorMessage="1" errorTitle="Invalid Assumption" error="Assumption must be a number." sqref="H25:I25 H27:I27" xr:uid="{D098B5BD-F95B-428E-8627-A7D905878ABF}">
      <formula1>NOT(ISERROR(H25/1))</formula1>
    </dataValidation>
  </dataValidations>
  <hyperlinks>
    <hyperlink ref="A1" location="HL_Home" tooltip="Go to Table of Contents" display="HL_Home" xr:uid="{39EEF208-256D-479A-8CB2-5045B8B9AAFC}"/>
    <hyperlink ref="A2" location="HL_Err_Chk" tooltip="Go to Error Checks" display="HL_Err_Chk" xr:uid="{D13C83C6-0ED2-4B0C-8BCE-9224363149B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F27E-38D3-4BCA-815D-4C5CF9FD3AD3}">
  <sheetPr codeName="Sheet4">
    <pageSetUpPr autoPageBreaks="0"/>
  </sheetPr>
  <dimension ref="A1:K7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8" sqref="I48"/>
    </sheetView>
  </sheetViews>
  <sheetFormatPr defaultColWidth="11.5703125" defaultRowHeight="12" outlineLevelRow="1" x14ac:dyDescent="0.2"/>
  <cols>
    <col min="1" max="5" width="3.5703125" customWidth="1"/>
    <col min="6" max="6" width="29.140625" bestFit="1" customWidth="1"/>
    <col min="7" max="7" width="11.5703125" customWidth="1"/>
    <col min="8" max="8" width="10.140625" bestFit="1" customWidth="1"/>
  </cols>
  <sheetData>
    <row r="1" spans="1:11" ht="15" x14ac:dyDescent="0.2">
      <c r="A1" s="10" t="s">
        <v>11</v>
      </c>
      <c r="B1" s="6" t="s">
        <v>144</v>
      </c>
    </row>
    <row r="2" spans="1:11" ht="12.75" x14ac:dyDescent="0.2">
      <c r="A2" s="23" t="s">
        <v>26</v>
      </c>
      <c r="B2" s="7" t="str">
        <f>Model_Name</f>
        <v>AusNet Future of Gas Modelling</v>
      </c>
    </row>
    <row r="3" spans="1:11" s="36" customFormat="1" x14ac:dyDescent="0.2"/>
    <row r="4" spans="1:11" s="37" customFormat="1" x14ac:dyDescent="0.2">
      <c r="A4" s="36"/>
      <c r="B4" s="37" t="s">
        <v>144</v>
      </c>
    </row>
    <row r="5" spans="1:11" s="36" customFormat="1" outlineLevel="1" x14ac:dyDescent="0.2"/>
    <row r="6" spans="1:11" s="36" customFormat="1" ht="36" outlineLevel="1" x14ac:dyDescent="0.2">
      <c r="F6" s="44" t="s">
        <v>74</v>
      </c>
      <c r="G6" s="44" t="s">
        <v>75</v>
      </c>
      <c r="H6" s="44" t="s">
        <v>76</v>
      </c>
      <c r="I6" s="80" t="s">
        <v>102</v>
      </c>
      <c r="J6" s="100" t="s">
        <v>297</v>
      </c>
      <c r="K6" s="100" t="s">
        <v>110</v>
      </c>
    </row>
    <row r="7" spans="1:11" s="36" customFormat="1" ht="5.85" customHeight="1" outlineLevel="1" x14ac:dyDescent="0.2"/>
    <row r="8" spans="1:11" s="36" customFormat="1" outlineLevel="1" x14ac:dyDescent="0.2">
      <c r="F8" s="41" t="s">
        <v>103</v>
      </c>
      <c r="G8" s="54">
        <f>SUM('[1]PTRM input summary'!$J$7:$J$11)+SUM('[1]PTRM input summary'!$J$18:$J$24)+'[1]PTRM input summary'!$J$16</f>
        <v>1730.3566237966645</v>
      </c>
      <c r="H8" s="85">
        <v>33</v>
      </c>
      <c r="I8" s="79">
        <v>50</v>
      </c>
      <c r="J8" s="154" t="b">
        <f>CB_GAAR_Shape_Factor_M_S</f>
        <v>1</v>
      </c>
      <c r="K8" s="161" t="b">
        <f>CB_GAAR_Focus_Date_M_S</f>
        <v>0</v>
      </c>
    </row>
    <row r="9" spans="1:11" s="36" customFormat="1" outlineLevel="1" x14ac:dyDescent="0.2">
      <c r="F9" s="41" t="s">
        <v>104</v>
      </c>
      <c r="G9" s="54">
        <f>SUM('[1]PTRM input summary'!$J$12:$J$13)</f>
        <v>121.05810138498173</v>
      </c>
      <c r="H9" s="85">
        <v>10</v>
      </c>
      <c r="I9" s="79">
        <v>15</v>
      </c>
      <c r="J9" s="154" t="b">
        <f>CB_GAAR_Shape_Factor_Meters_SCADA</f>
        <v>1</v>
      </c>
      <c r="K9" s="161" t="b">
        <f>CB_GAAR_Focus_Date_Meters_SCADA</f>
        <v>0</v>
      </c>
    </row>
    <row r="10" spans="1:11" s="36" customFormat="1" outlineLevel="1" x14ac:dyDescent="0.2">
      <c r="F10" s="41" t="s">
        <v>105</v>
      </c>
      <c r="G10" s="54">
        <f>SUM('[1]PTRM input summary'!$J$14:$J$15)</f>
        <v>10.796130372663795</v>
      </c>
      <c r="H10" s="85">
        <v>4</v>
      </c>
      <c r="I10" s="79">
        <v>5</v>
      </c>
      <c r="J10" s="154" t="b">
        <f>CB_GAAR_Shape_Factor_IT_Other</f>
        <v>0</v>
      </c>
      <c r="K10" s="161" t="b">
        <f>CB_GAAR_Focus_Date_IT_Other</f>
        <v>0</v>
      </c>
    </row>
    <row r="11" spans="1:11" s="36" customFormat="1" outlineLevel="1" x14ac:dyDescent="0.2"/>
    <row r="12" spans="1:11" s="36" customFormat="1" outlineLevel="1" x14ac:dyDescent="0.2">
      <c r="F12" s="43" t="s">
        <v>106</v>
      </c>
    </row>
    <row r="13" spans="1:11" s="36" customFormat="1" ht="5.85" customHeight="1" outlineLevel="1" x14ac:dyDescent="0.2"/>
    <row r="14" spans="1:11" s="36" customFormat="1" outlineLevel="1" x14ac:dyDescent="0.2">
      <c r="F14" s="41" t="s">
        <v>258</v>
      </c>
    </row>
    <row r="15" spans="1:11" s="36" customFormat="1" outlineLevel="1" x14ac:dyDescent="0.2">
      <c r="F15" s="41" t="s">
        <v>108</v>
      </c>
    </row>
    <row r="16" spans="1:11" s="36" customFormat="1" outlineLevel="1" x14ac:dyDescent="0.2">
      <c r="F16" s="41" t="s">
        <v>109</v>
      </c>
    </row>
    <row r="17" spans="6:6" s="36" customFormat="1" outlineLevel="1" x14ac:dyDescent="0.2"/>
    <row r="18" spans="6:6" s="36" customFormat="1" outlineLevel="1" x14ac:dyDescent="0.2">
      <c r="F18" s="43" t="s">
        <v>256</v>
      </c>
    </row>
    <row r="19" spans="6:6" s="36" customFormat="1" ht="5.85" customHeight="1" outlineLevel="1" x14ac:dyDescent="0.2"/>
    <row r="20" spans="6:6" s="36" customFormat="1" outlineLevel="1" x14ac:dyDescent="0.2">
      <c r="F20" s="41" t="s">
        <v>257</v>
      </c>
    </row>
    <row r="21" spans="6:6" s="36" customFormat="1" outlineLevel="1" x14ac:dyDescent="0.2">
      <c r="F21" s="41" t="s">
        <v>104</v>
      </c>
    </row>
    <row r="22" spans="6:6" s="36" customFormat="1" outlineLevel="1" x14ac:dyDescent="0.2"/>
    <row r="23" spans="6:6" s="36" customFormat="1" outlineLevel="1" x14ac:dyDescent="0.2">
      <c r="F23" s="43" t="s">
        <v>117</v>
      </c>
    </row>
    <row r="24" spans="6:6" s="36" customFormat="1" ht="5.85" customHeight="1" outlineLevel="1" x14ac:dyDescent="0.2"/>
    <row r="25" spans="6:6" s="36" customFormat="1" outlineLevel="1" x14ac:dyDescent="0.2">
      <c r="F25" s="41" t="s">
        <v>274</v>
      </c>
    </row>
    <row r="26" spans="6:6" s="36" customFormat="1" outlineLevel="1" x14ac:dyDescent="0.2">
      <c r="F26" s="41" t="s">
        <v>174</v>
      </c>
    </row>
    <row r="27" spans="6:6" s="36" customFormat="1" outlineLevel="1" x14ac:dyDescent="0.2">
      <c r="F27" s="41" t="s">
        <v>175</v>
      </c>
    </row>
    <row r="28" spans="6:6" s="36" customFormat="1" outlineLevel="1" x14ac:dyDescent="0.2">
      <c r="F28" s="41" t="s">
        <v>176</v>
      </c>
    </row>
    <row r="29" spans="6:6" s="36" customFormat="1" outlineLevel="1" x14ac:dyDescent="0.2"/>
    <row r="30" spans="6:6" outlineLevel="1" x14ac:dyDescent="0.2">
      <c r="F30" s="42" t="s">
        <v>287</v>
      </c>
    </row>
    <row r="31" spans="6:6" ht="5.85" customHeight="1" outlineLevel="1" x14ac:dyDescent="0.2"/>
    <row r="32" spans="6:6" outlineLevel="1" x14ac:dyDescent="0.2">
      <c r="F32" s="76" t="s">
        <v>288</v>
      </c>
    </row>
    <row r="33" spans="4:7" outlineLevel="1" x14ac:dyDescent="0.2">
      <c r="F33" s="76" t="s">
        <v>291</v>
      </c>
    </row>
    <row r="34" spans="4:7" outlineLevel="1" x14ac:dyDescent="0.2"/>
    <row r="35" spans="4:7" s="36" customFormat="1" outlineLevel="1" x14ac:dyDescent="0.2"/>
    <row r="36" spans="4:7" s="36" customFormat="1" outlineLevel="1" x14ac:dyDescent="0.2">
      <c r="D36" s="43" t="s">
        <v>89</v>
      </c>
    </row>
    <row r="37" spans="4:7" s="36" customFormat="1" outlineLevel="1" x14ac:dyDescent="0.2"/>
    <row r="38" spans="4:7" s="36" customFormat="1" outlineLevel="1" x14ac:dyDescent="0.2">
      <c r="F38" s="91" t="s">
        <v>145</v>
      </c>
      <c r="G38" s="119">
        <v>2.64E-2</v>
      </c>
    </row>
    <row r="39" spans="4:7" s="36" customFormat="1" outlineLevel="1" x14ac:dyDescent="0.2"/>
    <row r="40" spans="4:7" s="36" customFormat="1" outlineLevel="1" x14ac:dyDescent="0.2">
      <c r="D40" s="43" t="s">
        <v>248</v>
      </c>
    </row>
    <row r="41" spans="4:7" s="36" customFormat="1" ht="5.85" customHeight="1" outlineLevel="1" x14ac:dyDescent="0.2"/>
    <row r="42" spans="4:7" s="36" customFormat="1" outlineLevel="1" x14ac:dyDescent="0.2">
      <c r="F42" s="38" t="s">
        <v>121</v>
      </c>
      <c r="G42" s="120">
        <v>2120</v>
      </c>
    </row>
    <row r="43" spans="4:7" s="36" customFormat="1" outlineLevel="1" x14ac:dyDescent="0.2">
      <c r="F43" s="38" t="s">
        <v>259</v>
      </c>
      <c r="G43" s="122">
        <v>0.75</v>
      </c>
    </row>
    <row r="44" spans="4:7" s="36" customFormat="1" outlineLevel="1" x14ac:dyDescent="0.2">
      <c r="F44" s="38" t="s">
        <v>260</v>
      </c>
      <c r="G44" s="151">
        <f>1-GAAR_Connections_MS</f>
        <v>0.25</v>
      </c>
    </row>
    <row r="45" spans="4:7" s="36" customFormat="1" outlineLevel="1" x14ac:dyDescent="0.2">
      <c r="F45" s="38" t="s">
        <v>122</v>
      </c>
      <c r="G45" s="121">
        <v>4</v>
      </c>
    </row>
    <row r="46" spans="4:7" s="36" customFormat="1" outlineLevel="1" x14ac:dyDescent="0.2">
      <c r="F46" s="38" t="s">
        <v>123</v>
      </c>
      <c r="G46" s="122">
        <v>0.01</v>
      </c>
    </row>
    <row r="47" spans="4:7" s="36" customFormat="1" outlineLevel="1" x14ac:dyDescent="0.2">
      <c r="F47" s="38" t="s">
        <v>108</v>
      </c>
      <c r="G47" s="122">
        <v>0</v>
      </c>
    </row>
    <row r="48" spans="4:7" s="36" customFormat="1" outlineLevel="1" x14ac:dyDescent="0.2">
      <c r="F48" s="38" t="s">
        <v>124</v>
      </c>
      <c r="G48" s="122">
        <v>0.03</v>
      </c>
    </row>
    <row r="49" spans="4:7" s="36" customFormat="1" outlineLevel="1" x14ac:dyDescent="0.2">
      <c r="F49" s="38" t="s">
        <v>87</v>
      </c>
      <c r="G49" s="122">
        <v>0.06</v>
      </c>
    </row>
    <row r="50" spans="4:7" s="36" customFormat="1" outlineLevel="1" x14ac:dyDescent="0.2">
      <c r="F50" s="38" t="s">
        <v>129</v>
      </c>
      <c r="G50" s="123">
        <f>(1+2.35%)^0.5-1</f>
        <v>1.1681768146485805E-2</v>
      </c>
    </row>
    <row r="51" spans="4:7" s="36" customFormat="1" outlineLevel="1" x14ac:dyDescent="0.2">
      <c r="F51" s="38" t="s">
        <v>130</v>
      </c>
      <c r="G51" s="131">
        <f>(1+G48)*(1+G50)</f>
        <v>1.0420322211908803</v>
      </c>
    </row>
    <row r="52" spans="4:7" s="36" customFormat="1" outlineLevel="1" x14ac:dyDescent="0.2"/>
    <row r="53" spans="4:7" s="36" customFormat="1" outlineLevel="1" x14ac:dyDescent="0.2"/>
    <row r="54" spans="4:7" s="36" customFormat="1" outlineLevel="1" x14ac:dyDescent="0.2">
      <c r="D54" s="43" t="s">
        <v>249</v>
      </c>
    </row>
    <row r="55" spans="4:7" s="36" customFormat="1" outlineLevel="1" x14ac:dyDescent="0.2"/>
    <row r="56" spans="4:7" s="36" customFormat="1" ht="24" outlineLevel="1" x14ac:dyDescent="0.2">
      <c r="F56" s="152" t="s">
        <v>250</v>
      </c>
      <c r="G56" s="153">
        <v>0.5</v>
      </c>
    </row>
    <row r="57" spans="4:7" s="36" customFormat="1" outlineLevel="1" x14ac:dyDescent="0.2"/>
    <row r="58" spans="4:7" s="36" customFormat="1" outlineLevel="1" x14ac:dyDescent="0.2"/>
    <row r="59" spans="4:7" s="36" customFormat="1" outlineLevel="1" x14ac:dyDescent="0.2"/>
    <row r="60" spans="4:7" s="36" customFormat="1" outlineLevel="1" x14ac:dyDescent="0.2"/>
    <row r="61" spans="4:7" s="36" customFormat="1" outlineLevel="1" x14ac:dyDescent="0.2"/>
    <row r="62" spans="4:7" s="36" customFormat="1" outlineLevel="1" x14ac:dyDescent="0.2"/>
    <row r="63" spans="4:7" s="36" customFormat="1" outlineLevel="1" x14ac:dyDescent="0.2"/>
    <row r="64" spans="4:7" s="36" customFormat="1" outlineLevel="1" x14ac:dyDescent="0.2"/>
    <row r="65" s="36" customFormat="1" outlineLevel="1" x14ac:dyDescent="0.2"/>
    <row r="66" s="36" customFormat="1" outlineLevel="1" x14ac:dyDescent="0.2"/>
    <row r="67" s="36" customFormat="1" outlineLevel="1" x14ac:dyDescent="0.2"/>
    <row r="68" s="36" customFormat="1" outlineLevel="1" x14ac:dyDescent="0.2"/>
    <row r="69" s="36" customFormat="1" outlineLevel="1" x14ac:dyDescent="0.2"/>
    <row r="70" s="36" customFormat="1" outlineLevel="1" x14ac:dyDescent="0.2"/>
    <row r="71" s="36" customFormat="1" outlineLevel="1" x14ac:dyDescent="0.2"/>
    <row r="72" s="36" customFormat="1" outlineLevel="1" x14ac:dyDescent="0.2"/>
    <row r="73" s="36" customFormat="1" outlineLevel="1" x14ac:dyDescent="0.2"/>
    <row r="74" s="36" customFormat="1" outlineLevel="1" x14ac:dyDescent="0.2"/>
    <row r="75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8:I10 G56 G38 G45:G50 G42:G43" xr:uid="{441B7518-2892-480E-BFC9-F18BA15088C3}">
      <formula1>NOT(ISERROR(G8/1))</formula1>
    </dataValidation>
  </dataValidations>
  <hyperlinks>
    <hyperlink ref="A1" location="HL_Home" tooltip="Go to Table of Contents" display="HL_Home" xr:uid="{3782CEB6-B21B-4112-B29B-BEBC9FDCD7FC}"/>
    <hyperlink ref="A2" location="HL_Err_Chk" tooltip="Go to Error Checks" display="HL_Err_Chk" xr:uid="{3FC7ECA0-5FB0-4723-A9D8-BC29907565DE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F56D8-3BB1-4B18-B7B6-AF12B492F11A}">
  <sheetPr>
    <pageSetUpPr autoPageBreaks="0"/>
  </sheetPr>
  <dimension ref="A1:BZ7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32" sqref="H32"/>
    </sheetView>
  </sheetViews>
  <sheetFormatPr defaultColWidth="11.5703125" defaultRowHeight="12" outlineLevelRow="2" x14ac:dyDescent="0.2"/>
  <cols>
    <col min="1" max="4" width="3.5703125" customWidth="1"/>
    <col min="5" max="5" width="40.140625" bestFit="1" customWidth="1"/>
    <col min="6" max="6" width="10.85546875" bestFit="1" customWidth="1"/>
    <col min="7" max="68" width="13.5703125" customWidth="1"/>
  </cols>
  <sheetData>
    <row r="1" spans="1:5" ht="15" x14ac:dyDescent="0.2">
      <c r="A1" s="10" t="s">
        <v>11</v>
      </c>
      <c r="B1" s="6" t="s">
        <v>178</v>
      </c>
    </row>
    <row r="2" spans="1:5" ht="12.75" x14ac:dyDescent="0.2">
      <c r="A2" s="23" t="s">
        <v>26</v>
      </c>
      <c r="B2" s="7" t="str">
        <f>Model_Name</f>
        <v>AusNet Future of Gas Modelling</v>
      </c>
    </row>
    <row r="4" spans="1:5" s="2" customFormat="1" x14ac:dyDescent="0.2">
      <c r="A4"/>
      <c r="B4" s="2" t="s">
        <v>178</v>
      </c>
    </row>
    <row r="5" spans="1:5" outlineLevel="1" x14ac:dyDescent="0.2"/>
    <row r="6" spans="1:5" outlineLevel="1" x14ac:dyDescent="0.2"/>
    <row r="7" spans="1:5" outlineLevel="1" x14ac:dyDescent="0.2">
      <c r="E7" s="42" t="s">
        <v>205</v>
      </c>
    </row>
    <row r="8" spans="1:5" ht="5.85" customHeight="1" outlineLevel="1" x14ac:dyDescent="0.2"/>
    <row r="9" spans="1:5" outlineLevel="1" x14ac:dyDescent="0.2">
      <c r="E9" s="76" t="s">
        <v>188</v>
      </c>
    </row>
    <row r="10" spans="1:5" outlineLevel="1" x14ac:dyDescent="0.2">
      <c r="E10" s="76" t="s">
        <v>189</v>
      </c>
    </row>
    <row r="11" spans="1:5" outlineLevel="1" x14ac:dyDescent="0.2">
      <c r="E11" s="76" t="s">
        <v>190</v>
      </c>
    </row>
    <row r="12" spans="1:5" outlineLevel="1" x14ac:dyDescent="0.2">
      <c r="E12" s="76" t="s">
        <v>191</v>
      </c>
    </row>
    <row r="13" spans="1:5" outlineLevel="1" x14ac:dyDescent="0.2">
      <c r="E13" s="76" t="s">
        <v>192</v>
      </c>
    </row>
    <row r="14" spans="1:5" outlineLevel="1" x14ac:dyDescent="0.2">
      <c r="E14" s="76" t="s">
        <v>193</v>
      </c>
    </row>
    <row r="15" spans="1:5" outlineLevel="1" x14ac:dyDescent="0.2">
      <c r="E15" s="76" t="s">
        <v>194</v>
      </c>
    </row>
    <row r="16" spans="1:5" outlineLevel="1" x14ac:dyDescent="0.2">
      <c r="E16" s="76" t="s">
        <v>195</v>
      </c>
    </row>
    <row r="17" spans="5:18" outlineLevel="1" x14ac:dyDescent="0.2">
      <c r="E17" s="76" t="s">
        <v>196</v>
      </c>
    </row>
    <row r="18" spans="5:18" outlineLevel="1" x14ac:dyDescent="0.2">
      <c r="E18" s="76" t="s">
        <v>197</v>
      </c>
    </row>
    <row r="19" spans="5:18" outlineLevel="1" x14ac:dyDescent="0.2">
      <c r="E19" s="76" t="s">
        <v>198</v>
      </c>
    </row>
    <row r="20" spans="5:18" outlineLevel="1" x14ac:dyDescent="0.2">
      <c r="E20" s="76" t="s">
        <v>199</v>
      </c>
    </row>
    <row r="21" spans="5:18" outlineLevel="1" x14ac:dyDescent="0.2"/>
    <row r="22" spans="5:18" outlineLevel="1" x14ac:dyDescent="0.2"/>
    <row r="23" spans="5:18" outlineLevel="1" x14ac:dyDescent="0.2"/>
    <row r="24" spans="5:18" outlineLevel="1" x14ac:dyDescent="0.2"/>
    <row r="25" spans="5:18" outlineLevel="1" x14ac:dyDescent="0.2"/>
    <row r="26" spans="5:18" ht="48" outlineLevel="1" x14ac:dyDescent="0.2">
      <c r="G26" s="100" t="str" cm="1">
        <f t="array" ref="G26">INDEX($E$9:$E$20,G27)</f>
        <v>Standing Charge ($ per customer per year)</v>
      </c>
      <c r="H26" s="100" t="str">
        <f t="shared" ref="H26:R26" si="0">INDEX($E$9:$E$20,H27)</f>
        <v>Peak Volumes (GJ) 0 - 0.1 GJ</v>
      </c>
      <c r="I26" s="100" t="str">
        <f t="shared" si="0"/>
        <v>Peak Volumes (GJ) 0.1 - 0.2 GJ</v>
      </c>
      <c r="J26" s="100" t="str">
        <f t="shared" si="0"/>
        <v>Peak Volumes (GJ) 0.2 - 1.4 GJ</v>
      </c>
      <c r="K26" s="100" t="str">
        <f t="shared" si="0"/>
        <v>Peak Volumes (GJ) &gt; 1.4 GJ</v>
      </c>
      <c r="L26" s="100" t="str">
        <f t="shared" si="0"/>
        <v>Off Peak Volumes (GJ) 0 - 0.1 GJ</v>
      </c>
      <c r="M26" s="100" t="str">
        <f t="shared" si="0"/>
        <v>Off Peak Volumes (GJ) 0.1 - 0.2 GJ</v>
      </c>
      <c r="N26" s="100" t="str">
        <f t="shared" si="0"/>
        <v>Off Peak Volumes (GJ) 0.2 - 1.4 GJ</v>
      </c>
      <c r="O26" s="100" t="str">
        <f t="shared" si="0"/>
        <v>Off Peak Volumes (GJ) &gt; 1.4 GJ</v>
      </c>
      <c r="P26" s="100" t="str">
        <f t="shared" si="0"/>
        <v>0 - 10 MHQ (GJ/hour)</v>
      </c>
      <c r="Q26" s="100" t="str">
        <f t="shared" si="0"/>
        <v>10 - 50 MHQ (GJ/hour)</v>
      </c>
      <c r="R26" s="100" t="str">
        <f t="shared" si="0"/>
        <v>&gt; 50 MHQ (GJ/hour)</v>
      </c>
    </row>
    <row r="27" spans="5:18" hidden="1" outlineLevel="2" x14ac:dyDescent="0.2">
      <c r="G27" s="103">
        <v>1</v>
      </c>
      <c r="H27" s="18">
        <f t="shared" ref="H27:R27" si="1">G27+1</f>
        <v>2</v>
      </c>
      <c r="I27" s="18">
        <f t="shared" si="1"/>
        <v>3</v>
      </c>
      <c r="J27" s="18">
        <f t="shared" si="1"/>
        <v>4</v>
      </c>
      <c r="K27" s="18">
        <f t="shared" si="1"/>
        <v>5</v>
      </c>
      <c r="L27" s="18">
        <f t="shared" si="1"/>
        <v>6</v>
      </c>
      <c r="M27" s="18">
        <f t="shared" si="1"/>
        <v>7</v>
      </c>
      <c r="N27" s="18">
        <f t="shared" si="1"/>
        <v>8</v>
      </c>
      <c r="O27" s="18">
        <f t="shared" si="1"/>
        <v>9</v>
      </c>
      <c r="P27" s="18">
        <f t="shared" si="1"/>
        <v>10</v>
      </c>
      <c r="Q27" s="18">
        <f t="shared" si="1"/>
        <v>11</v>
      </c>
      <c r="R27" s="18">
        <f t="shared" si="1"/>
        <v>12</v>
      </c>
    </row>
    <row r="28" spans="5:18" outlineLevel="1" collapsed="1" x14ac:dyDescent="0.2"/>
    <row r="29" spans="5:18" outlineLevel="1" x14ac:dyDescent="0.2">
      <c r="E29" s="84" t="s">
        <v>180</v>
      </c>
      <c r="F29" s="84" t="s">
        <v>125</v>
      </c>
      <c r="G29" s="101">
        <v>167.35359499999998</v>
      </c>
      <c r="H29" s="101">
        <v>6.2991939999999991</v>
      </c>
      <c r="I29" s="101">
        <v>3.7966284999999997</v>
      </c>
      <c r="J29" s="101">
        <v>0.66011350000000002</v>
      </c>
      <c r="K29" s="101">
        <v>0.59291000000000005</v>
      </c>
      <c r="L29" s="101">
        <v>2.1352144999999996</v>
      </c>
      <c r="M29" s="101">
        <v>1.6873669999999998</v>
      </c>
      <c r="N29" s="101">
        <v>0.64671499999999993</v>
      </c>
      <c r="O29" s="101">
        <v>0.22935700000000001</v>
      </c>
      <c r="P29" s="101">
        <v>0</v>
      </c>
      <c r="Q29" s="101">
        <v>0</v>
      </c>
      <c r="R29" s="101">
        <v>0</v>
      </c>
    </row>
    <row r="30" spans="5:18" outlineLevel="1" x14ac:dyDescent="0.2">
      <c r="E30" s="84" t="s">
        <v>181</v>
      </c>
      <c r="F30" s="84" t="s">
        <v>126</v>
      </c>
      <c r="G30" s="101">
        <v>174.7085275</v>
      </c>
      <c r="H30" s="101">
        <v>1.1347579999999997</v>
      </c>
      <c r="I30" s="101">
        <v>1.0810584999999999</v>
      </c>
      <c r="J30" s="101">
        <v>0.97281549999999994</v>
      </c>
      <c r="K30" s="101">
        <v>0.74261449999999996</v>
      </c>
      <c r="L30" s="101">
        <v>1.075256</v>
      </c>
      <c r="M30" s="101">
        <v>0.75232049999999995</v>
      </c>
      <c r="N30" s="101">
        <v>0.61939049999999995</v>
      </c>
      <c r="O30" s="101">
        <v>0.60050599999999998</v>
      </c>
      <c r="P30" s="101">
        <v>0</v>
      </c>
      <c r="Q30" s="101">
        <v>0</v>
      </c>
      <c r="R30" s="101">
        <v>0</v>
      </c>
    </row>
    <row r="31" spans="5:18" outlineLevel="1" x14ac:dyDescent="0.2">
      <c r="E31" s="84" t="s">
        <v>182</v>
      </c>
      <c r="F31" s="84" t="s">
        <v>125</v>
      </c>
      <c r="G31" s="101">
        <v>167.35359499999998</v>
      </c>
      <c r="H31" s="101">
        <v>3.32958</v>
      </c>
      <c r="I31" s="101">
        <v>2.3974875</v>
      </c>
      <c r="J31" s="101">
        <v>0.77447549999999987</v>
      </c>
      <c r="K31" s="101">
        <v>0.74229800000000001</v>
      </c>
      <c r="L31" s="101">
        <v>1.029469</v>
      </c>
      <c r="M31" s="101">
        <v>0.96479749999999997</v>
      </c>
      <c r="N31" s="101">
        <v>0.55007699999999993</v>
      </c>
      <c r="O31" s="101">
        <v>0.1085595</v>
      </c>
      <c r="P31" s="101">
        <v>0</v>
      </c>
      <c r="Q31" s="101">
        <v>0</v>
      </c>
      <c r="R31" s="101">
        <v>0</v>
      </c>
    </row>
    <row r="32" spans="5:18" outlineLevel="1" x14ac:dyDescent="0.2">
      <c r="E32" s="84" t="s">
        <v>183</v>
      </c>
      <c r="F32" s="84" t="s">
        <v>126</v>
      </c>
      <c r="G32" s="101">
        <v>174.7085275</v>
      </c>
      <c r="H32" s="101">
        <v>1.7342089999999999</v>
      </c>
      <c r="I32" s="101">
        <v>1.4615969999999998</v>
      </c>
      <c r="J32" s="101">
        <v>0.9029744999999999</v>
      </c>
      <c r="K32" s="101">
        <v>0.3385495</v>
      </c>
      <c r="L32" s="101">
        <v>0.80359349999999996</v>
      </c>
      <c r="M32" s="101">
        <v>0.67699350000000003</v>
      </c>
      <c r="N32" s="101">
        <v>0.32620599999999994</v>
      </c>
      <c r="O32" s="101">
        <v>0.24265</v>
      </c>
      <c r="P32" s="101">
        <v>0</v>
      </c>
      <c r="Q32" s="101">
        <v>0</v>
      </c>
      <c r="R32" s="101">
        <v>0</v>
      </c>
    </row>
    <row r="33" spans="5:78" outlineLevel="1" x14ac:dyDescent="0.2">
      <c r="E33" s="84" t="s">
        <v>184</v>
      </c>
      <c r="F33" s="84" t="s">
        <v>125</v>
      </c>
      <c r="G33" s="101">
        <v>167.35359499999998</v>
      </c>
      <c r="H33" s="101">
        <v>10.316106499999998</v>
      </c>
      <c r="I33" s="101">
        <v>7.4344794999999992</v>
      </c>
      <c r="J33" s="101">
        <v>2.6480499999999996</v>
      </c>
      <c r="K33" s="101">
        <v>2.539174</v>
      </c>
      <c r="L33" s="101">
        <v>4.6200559999999999</v>
      </c>
      <c r="M33" s="101">
        <v>2.679278</v>
      </c>
      <c r="N33" s="101">
        <v>2.3313389999999998</v>
      </c>
      <c r="O33" s="101">
        <v>2.2419804999999999</v>
      </c>
      <c r="P33" s="101">
        <v>0</v>
      </c>
      <c r="Q33" s="101">
        <v>0</v>
      </c>
      <c r="R33" s="101">
        <v>0</v>
      </c>
    </row>
    <row r="34" spans="5:78" outlineLevel="1" x14ac:dyDescent="0.2">
      <c r="E34" s="84" t="s">
        <v>185</v>
      </c>
      <c r="F34" s="84" t="s">
        <v>126</v>
      </c>
      <c r="G34" s="101">
        <v>174.7085275</v>
      </c>
      <c r="H34" s="101">
        <v>4.2416274999999999</v>
      </c>
      <c r="I34" s="101">
        <v>4.0419159999999996</v>
      </c>
      <c r="J34" s="101">
        <v>3.8208934999999999</v>
      </c>
      <c r="K34" s="101">
        <v>3.6088385000000001</v>
      </c>
      <c r="L34" s="101">
        <v>3.904344</v>
      </c>
      <c r="M34" s="101">
        <v>3.7479929999999997</v>
      </c>
      <c r="N34" s="101">
        <v>3.6318374999999996</v>
      </c>
      <c r="O34" s="101">
        <v>3.5431119999999998</v>
      </c>
      <c r="P34" s="101">
        <v>0</v>
      </c>
      <c r="Q34" s="101">
        <v>0</v>
      </c>
      <c r="R34" s="101">
        <v>0</v>
      </c>
    </row>
    <row r="35" spans="5:78" outlineLevel="1" x14ac:dyDescent="0.2">
      <c r="E35" s="84" t="s">
        <v>186</v>
      </c>
      <c r="F35" s="84" t="s">
        <v>125</v>
      </c>
      <c r="G35" s="101">
        <v>167.35359499999998</v>
      </c>
      <c r="H35" s="101">
        <v>7.2289654999999993</v>
      </c>
      <c r="I35" s="101">
        <v>6.0694149999999993</v>
      </c>
      <c r="J35" s="101">
        <v>3.1148875</v>
      </c>
      <c r="K35" s="101">
        <v>2.7938510000000001</v>
      </c>
      <c r="L35" s="101">
        <v>4.289841</v>
      </c>
      <c r="M35" s="101">
        <v>3.2443360000000001</v>
      </c>
      <c r="N35" s="101">
        <v>2.3230045000000001</v>
      </c>
      <c r="O35" s="101">
        <v>2.2503150000000001</v>
      </c>
      <c r="P35" s="101">
        <v>0</v>
      </c>
      <c r="Q35" s="101">
        <v>0</v>
      </c>
      <c r="R35" s="101">
        <v>0</v>
      </c>
    </row>
    <row r="36" spans="5:78" s="36" customFormat="1" outlineLevel="1" x14ac:dyDescent="0.2">
      <c r="E36" s="91" t="s">
        <v>187</v>
      </c>
      <c r="F36" s="91" t="s">
        <v>126</v>
      </c>
      <c r="G36" s="109">
        <v>174.7085275</v>
      </c>
      <c r="H36" s="109">
        <v>5.2341714999999995</v>
      </c>
      <c r="I36" s="109">
        <v>4.9131349999999996</v>
      </c>
      <c r="J36" s="109">
        <v>4.2198944999999997</v>
      </c>
      <c r="K36" s="109">
        <v>3.7093799999999999</v>
      </c>
      <c r="L36" s="109">
        <v>4.0238754999999999</v>
      </c>
      <c r="M36" s="109">
        <v>3.828595</v>
      </c>
      <c r="N36" s="109">
        <v>3.3470930000000001</v>
      </c>
      <c r="O36" s="109">
        <v>3.1873659999999995</v>
      </c>
      <c r="P36" s="109">
        <v>0</v>
      </c>
      <c r="Q36" s="109">
        <v>0</v>
      </c>
      <c r="R36" s="109">
        <v>0</v>
      </c>
    </row>
    <row r="37" spans="5:78" s="36" customFormat="1" outlineLevel="1" x14ac:dyDescent="0.2">
      <c r="E37" s="91" t="s">
        <v>201</v>
      </c>
      <c r="F37" s="91" t="s">
        <v>128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333.42620899999997</v>
      </c>
      <c r="Q37" s="109">
        <v>317.55141299999997</v>
      </c>
      <c r="R37" s="109">
        <v>154.17516799999999</v>
      </c>
    </row>
    <row r="38" spans="5:78" s="36" customFormat="1" outlineLevel="1" x14ac:dyDescent="0.2">
      <c r="E38" s="91" t="s">
        <v>202</v>
      </c>
      <c r="F38" s="91" t="s">
        <v>128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333.42620899999997</v>
      </c>
      <c r="Q38" s="109">
        <v>317.55141299999997</v>
      </c>
      <c r="R38" s="109">
        <v>154.17516799999999</v>
      </c>
    </row>
    <row r="39" spans="5:78" s="36" customFormat="1" outlineLevel="1" x14ac:dyDescent="0.2">
      <c r="E39" s="91" t="s">
        <v>203</v>
      </c>
      <c r="F39" s="91" t="s">
        <v>128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730.91423350000002</v>
      </c>
      <c r="Q39" s="109">
        <v>696.13489249999986</v>
      </c>
      <c r="R39" s="109">
        <v>145.35441850000001</v>
      </c>
    </row>
    <row r="40" spans="5:78" s="36" customFormat="1" outlineLevel="1" x14ac:dyDescent="0.2">
      <c r="E40" s="91" t="s">
        <v>204</v>
      </c>
      <c r="F40" s="91" t="s">
        <v>128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730.91423350000002</v>
      </c>
      <c r="Q40" s="109">
        <v>696.13489249999986</v>
      </c>
      <c r="R40" s="109">
        <v>145.35441850000001</v>
      </c>
    </row>
    <row r="41" spans="5:78" s="36" customFormat="1" outlineLevel="1" x14ac:dyDescent="0.2"/>
    <row r="42" spans="5:78" s="36" customFormat="1" outlineLevel="1" x14ac:dyDescent="0.2"/>
    <row r="43" spans="5:78" s="36" customFormat="1" outlineLevel="1" x14ac:dyDescent="0.2"/>
    <row r="44" spans="5:78" s="36" customFormat="1" outlineLevel="1" x14ac:dyDescent="0.2"/>
    <row r="45" spans="5:78" s="36" customFormat="1" outlineLevel="1" x14ac:dyDescent="0.2"/>
    <row r="46" spans="5:78" s="36" customFormat="1" ht="48" outlineLevel="1" x14ac:dyDescent="0.2">
      <c r="G46" s="44" t="str">
        <f t="shared" ref="G46:AL46" si="2">INDEX($E$9:$E$20,G50)</f>
        <v>Standing Charge ($ per customer per year)</v>
      </c>
      <c r="H46" s="44" t="str">
        <f t="shared" si="2"/>
        <v>Standing Charge ($ per customer per year)</v>
      </c>
      <c r="I46" s="44" t="str">
        <f t="shared" si="2"/>
        <v>Standing Charge ($ per customer per year)</v>
      </c>
      <c r="J46" s="44" t="str">
        <f t="shared" si="2"/>
        <v>Standing Charge ($ per customer per year)</v>
      </c>
      <c r="K46" s="44" t="str">
        <f t="shared" si="2"/>
        <v>Standing Charge ($ per customer per year)</v>
      </c>
      <c r="L46" s="44" t="str">
        <f t="shared" si="2"/>
        <v>Standing Charge ($ per customer per year)</v>
      </c>
      <c r="M46" s="44" t="str">
        <f t="shared" si="2"/>
        <v>Peak Volumes (GJ) 0 - 0.1 GJ</v>
      </c>
      <c r="N46" s="44" t="str">
        <f t="shared" si="2"/>
        <v>Peak Volumes (GJ) 0 - 0.1 GJ</v>
      </c>
      <c r="O46" s="44" t="str">
        <f t="shared" si="2"/>
        <v>Peak Volumes (GJ) 0 - 0.1 GJ</v>
      </c>
      <c r="P46" s="44" t="str">
        <f t="shared" si="2"/>
        <v>Peak Volumes (GJ) 0 - 0.1 GJ</v>
      </c>
      <c r="Q46" s="44" t="str">
        <f t="shared" si="2"/>
        <v>Peak Volumes (GJ) 0 - 0.1 GJ</v>
      </c>
      <c r="R46" s="44" t="str">
        <f t="shared" si="2"/>
        <v>Peak Volumes (GJ) 0 - 0.1 GJ</v>
      </c>
      <c r="S46" s="44" t="str">
        <f t="shared" si="2"/>
        <v>Peak Volumes (GJ) 0.1 - 0.2 GJ</v>
      </c>
      <c r="T46" s="44" t="str">
        <f t="shared" si="2"/>
        <v>Peak Volumes (GJ) 0.1 - 0.2 GJ</v>
      </c>
      <c r="U46" s="44" t="str">
        <f t="shared" si="2"/>
        <v>Peak Volumes (GJ) 0.1 - 0.2 GJ</v>
      </c>
      <c r="V46" s="44" t="str">
        <f t="shared" si="2"/>
        <v>Peak Volumes (GJ) 0.1 - 0.2 GJ</v>
      </c>
      <c r="W46" s="44" t="str">
        <f t="shared" si="2"/>
        <v>Peak Volumes (GJ) 0.1 - 0.2 GJ</v>
      </c>
      <c r="X46" s="44" t="str">
        <f t="shared" si="2"/>
        <v>Peak Volumes (GJ) 0.1 - 0.2 GJ</v>
      </c>
      <c r="Y46" s="44" t="str">
        <f t="shared" si="2"/>
        <v>Peak Volumes (GJ) 0.2 - 1.4 GJ</v>
      </c>
      <c r="Z46" s="44" t="str">
        <f t="shared" si="2"/>
        <v>Peak Volumes (GJ) 0.2 - 1.4 GJ</v>
      </c>
      <c r="AA46" s="44" t="str">
        <f t="shared" si="2"/>
        <v>Peak Volumes (GJ) 0.2 - 1.4 GJ</v>
      </c>
      <c r="AB46" s="44" t="str">
        <f t="shared" si="2"/>
        <v>Peak Volumes (GJ) 0.2 - 1.4 GJ</v>
      </c>
      <c r="AC46" s="44" t="str">
        <f t="shared" si="2"/>
        <v>Peak Volumes (GJ) 0.2 - 1.4 GJ</v>
      </c>
      <c r="AD46" s="44" t="str">
        <f t="shared" si="2"/>
        <v>Peak Volumes (GJ) 0.2 - 1.4 GJ</v>
      </c>
      <c r="AE46" s="44" t="str">
        <f t="shared" si="2"/>
        <v>Peak Volumes (GJ) &gt; 1.4 GJ</v>
      </c>
      <c r="AF46" s="44" t="str">
        <f t="shared" si="2"/>
        <v>Peak Volumes (GJ) &gt; 1.4 GJ</v>
      </c>
      <c r="AG46" s="44" t="str">
        <f t="shared" si="2"/>
        <v>Peak Volumes (GJ) &gt; 1.4 GJ</v>
      </c>
      <c r="AH46" s="44" t="str">
        <f t="shared" si="2"/>
        <v>Peak Volumes (GJ) &gt; 1.4 GJ</v>
      </c>
      <c r="AI46" s="44" t="str">
        <f t="shared" si="2"/>
        <v>Peak Volumes (GJ) &gt; 1.4 GJ</v>
      </c>
      <c r="AJ46" s="44" t="str">
        <f t="shared" si="2"/>
        <v>Peak Volumes (GJ) &gt; 1.4 GJ</v>
      </c>
      <c r="AK46" s="44" t="str">
        <f t="shared" si="2"/>
        <v>Off Peak Volumes (GJ) 0 - 0.1 GJ</v>
      </c>
      <c r="AL46" s="44" t="str">
        <f t="shared" si="2"/>
        <v>Off Peak Volumes (GJ) 0 - 0.1 GJ</v>
      </c>
      <c r="AM46" s="44" t="str">
        <f t="shared" ref="AM46:BR46" si="3">INDEX($E$9:$E$20,AM50)</f>
        <v>Off Peak Volumes (GJ) 0 - 0.1 GJ</v>
      </c>
      <c r="AN46" s="44" t="str">
        <f t="shared" si="3"/>
        <v>Off Peak Volumes (GJ) 0 - 0.1 GJ</v>
      </c>
      <c r="AO46" s="44" t="str">
        <f t="shared" si="3"/>
        <v>Off Peak Volumes (GJ) 0 - 0.1 GJ</v>
      </c>
      <c r="AP46" s="44" t="str">
        <f t="shared" si="3"/>
        <v>Off Peak Volumes (GJ) 0 - 0.1 GJ</v>
      </c>
      <c r="AQ46" s="44" t="str">
        <f t="shared" si="3"/>
        <v>Off Peak Volumes (GJ) 0.1 - 0.2 GJ</v>
      </c>
      <c r="AR46" s="44" t="str">
        <f t="shared" si="3"/>
        <v>Off Peak Volumes (GJ) 0.1 - 0.2 GJ</v>
      </c>
      <c r="AS46" s="44" t="str">
        <f t="shared" si="3"/>
        <v>Off Peak Volumes (GJ) 0.1 - 0.2 GJ</v>
      </c>
      <c r="AT46" s="44" t="str">
        <f t="shared" si="3"/>
        <v>Off Peak Volumes (GJ) 0.1 - 0.2 GJ</v>
      </c>
      <c r="AU46" s="44" t="str">
        <f t="shared" si="3"/>
        <v>Off Peak Volumes (GJ) 0.1 - 0.2 GJ</v>
      </c>
      <c r="AV46" s="44" t="str">
        <f t="shared" si="3"/>
        <v>Off Peak Volumes (GJ) 0.1 - 0.2 GJ</v>
      </c>
      <c r="AW46" s="44" t="str">
        <f t="shared" si="3"/>
        <v>Off Peak Volumes (GJ) 0.2 - 1.4 GJ</v>
      </c>
      <c r="AX46" s="44" t="str">
        <f t="shared" si="3"/>
        <v>Off Peak Volumes (GJ) 0.2 - 1.4 GJ</v>
      </c>
      <c r="AY46" s="44" t="str">
        <f t="shared" si="3"/>
        <v>Off Peak Volumes (GJ) 0.2 - 1.4 GJ</v>
      </c>
      <c r="AZ46" s="44" t="str">
        <f t="shared" si="3"/>
        <v>Off Peak Volumes (GJ) 0.2 - 1.4 GJ</v>
      </c>
      <c r="BA46" s="44" t="str">
        <f t="shared" si="3"/>
        <v>Off Peak Volumes (GJ) 0.2 - 1.4 GJ</v>
      </c>
      <c r="BB46" s="44" t="str">
        <f t="shared" si="3"/>
        <v>Off Peak Volumes (GJ) 0.2 - 1.4 GJ</v>
      </c>
      <c r="BC46" s="44" t="str">
        <f t="shared" si="3"/>
        <v>Off Peak Volumes (GJ) &gt; 1.4 GJ</v>
      </c>
      <c r="BD46" s="44" t="str">
        <f t="shared" si="3"/>
        <v>Off Peak Volumes (GJ) &gt; 1.4 GJ</v>
      </c>
      <c r="BE46" s="44" t="str">
        <f t="shared" si="3"/>
        <v>Off Peak Volumes (GJ) &gt; 1.4 GJ</v>
      </c>
      <c r="BF46" s="44" t="str">
        <f t="shared" si="3"/>
        <v>Off Peak Volumes (GJ) &gt; 1.4 GJ</v>
      </c>
      <c r="BG46" s="44" t="str">
        <f t="shared" si="3"/>
        <v>Off Peak Volumes (GJ) &gt; 1.4 GJ</v>
      </c>
      <c r="BH46" s="44" t="str">
        <f t="shared" si="3"/>
        <v>Off Peak Volumes (GJ) &gt; 1.4 GJ</v>
      </c>
      <c r="BI46" s="44" t="str">
        <f t="shared" si="3"/>
        <v>0 - 10 MHQ (GJ/hour)</v>
      </c>
      <c r="BJ46" s="44" t="str">
        <f t="shared" si="3"/>
        <v>0 - 10 MHQ (GJ/hour)</v>
      </c>
      <c r="BK46" s="44" t="str">
        <f t="shared" si="3"/>
        <v>0 - 10 MHQ (GJ/hour)</v>
      </c>
      <c r="BL46" s="44" t="str">
        <f t="shared" si="3"/>
        <v>0 - 10 MHQ (GJ/hour)</v>
      </c>
      <c r="BM46" s="44" t="str">
        <f t="shared" si="3"/>
        <v>0 - 10 MHQ (GJ/hour)</v>
      </c>
      <c r="BN46" s="44" t="str">
        <f t="shared" si="3"/>
        <v>0 - 10 MHQ (GJ/hour)</v>
      </c>
      <c r="BO46" s="44" t="str">
        <f t="shared" si="3"/>
        <v>10 - 50 MHQ (GJ/hour)</v>
      </c>
      <c r="BP46" s="44" t="str">
        <f t="shared" si="3"/>
        <v>10 - 50 MHQ (GJ/hour)</v>
      </c>
      <c r="BQ46" s="44" t="str">
        <f t="shared" si="3"/>
        <v>10 - 50 MHQ (GJ/hour)</v>
      </c>
      <c r="BR46" s="44" t="str">
        <f t="shared" si="3"/>
        <v>10 - 50 MHQ (GJ/hour)</v>
      </c>
      <c r="BS46" s="44" t="str">
        <f t="shared" ref="BS46:BZ46" si="4">INDEX($E$9:$E$20,BS50)</f>
        <v>10 - 50 MHQ (GJ/hour)</v>
      </c>
      <c r="BT46" s="44" t="str">
        <f t="shared" si="4"/>
        <v>10 - 50 MHQ (GJ/hour)</v>
      </c>
      <c r="BU46" s="44" t="str">
        <f t="shared" si="4"/>
        <v>&gt; 50 MHQ (GJ/hour)</v>
      </c>
      <c r="BV46" s="44" t="str">
        <f t="shared" si="4"/>
        <v>&gt; 50 MHQ (GJ/hour)</v>
      </c>
      <c r="BW46" s="44" t="str">
        <f t="shared" si="4"/>
        <v>&gt; 50 MHQ (GJ/hour)</v>
      </c>
      <c r="BX46" s="44" t="str">
        <f t="shared" si="4"/>
        <v>&gt; 50 MHQ (GJ/hour)</v>
      </c>
      <c r="BY46" s="44" t="str">
        <f t="shared" si="4"/>
        <v>&gt; 50 MHQ (GJ/hour)</v>
      </c>
      <c r="BZ46" s="44" t="str">
        <f t="shared" si="4"/>
        <v>&gt; 50 MHQ (GJ/hour)</v>
      </c>
    </row>
    <row r="47" spans="5:78" s="36" customFormat="1" ht="5.85" customHeight="1" outlineLevel="1" x14ac:dyDescent="0.2"/>
    <row r="48" spans="5:78" s="36" customFormat="1" outlineLevel="1" x14ac:dyDescent="0.2">
      <c r="G48" s="110">
        <f>H48-1</f>
        <v>2023</v>
      </c>
      <c r="H48" s="110">
        <f>Ts_First_Fin_Yr</f>
        <v>2024</v>
      </c>
      <c r="I48" s="110">
        <f>H48+1</f>
        <v>2025</v>
      </c>
      <c r="J48" s="110">
        <f>I48+1</f>
        <v>2026</v>
      </c>
      <c r="K48" s="110">
        <f>J48+1</f>
        <v>2027</v>
      </c>
      <c r="L48" s="110">
        <f>K48+1</f>
        <v>2028</v>
      </c>
      <c r="M48" s="110">
        <f>N48-1</f>
        <v>2023</v>
      </c>
      <c r="N48" s="110">
        <f>Ts_First_Fin_Yr</f>
        <v>2024</v>
      </c>
      <c r="O48" s="110">
        <f>N48+1</f>
        <v>2025</v>
      </c>
      <c r="P48" s="110">
        <f>O48+1</f>
        <v>2026</v>
      </c>
      <c r="Q48" s="110">
        <f>P48+1</f>
        <v>2027</v>
      </c>
      <c r="R48" s="110">
        <f>Q48+1</f>
        <v>2028</v>
      </c>
      <c r="S48" s="110">
        <f>T48-1</f>
        <v>2023</v>
      </c>
      <c r="T48" s="110">
        <f>Ts_First_Fin_Yr</f>
        <v>2024</v>
      </c>
      <c r="U48" s="110">
        <f>T48+1</f>
        <v>2025</v>
      </c>
      <c r="V48" s="110">
        <f>U48+1</f>
        <v>2026</v>
      </c>
      <c r="W48" s="110">
        <f>V48+1</f>
        <v>2027</v>
      </c>
      <c r="X48" s="110">
        <f>W48+1</f>
        <v>2028</v>
      </c>
      <c r="Y48" s="110">
        <f>Z48-1</f>
        <v>2023</v>
      </c>
      <c r="Z48" s="110">
        <f>Ts_First_Fin_Yr</f>
        <v>2024</v>
      </c>
      <c r="AA48" s="110">
        <f>Z48+1</f>
        <v>2025</v>
      </c>
      <c r="AB48" s="110">
        <f>AA48+1</f>
        <v>2026</v>
      </c>
      <c r="AC48" s="110">
        <f>AB48+1</f>
        <v>2027</v>
      </c>
      <c r="AD48" s="110">
        <f>AC48+1</f>
        <v>2028</v>
      </c>
      <c r="AE48" s="110">
        <f>AF48-1</f>
        <v>2023</v>
      </c>
      <c r="AF48" s="110">
        <f>Ts_First_Fin_Yr</f>
        <v>2024</v>
      </c>
      <c r="AG48" s="110">
        <f>AF48+1</f>
        <v>2025</v>
      </c>
      <c r="AH48" s="110">
        <f>AG48+1</f>
        <v>2026</v>
      </c>
      <c r="AI48" s="110">
        <f>AH48+1</f>
        <v>2027</v>
      </c>
      <c r="AJ48" s="110">
        <f>AI48+1</f>
        <v>2028</v>
      </c>
      <c r="AK48" s="110">
        <f>AL48-1</f>
        <v>2023</v>
      </c>
      <c r="AL48" s="110">
        <f>Ts_First_Fin_Yr</f>
        <v>2024</v>
      </c>
      <c r="AM48" s="110">
        <f>AL48+1</f>
        <v>2025</v>
      </c>
      <c r="AN48" s="110">
        <f>AM48+1</f>
        <v>2026</v>
      </c>
      <c r="AO48" s="110">
        <f>AN48+1</f>
        <v>2027</v>
      </c>
      <c r="AP48" s="110">
        <f>AO48+1</f>
        <v>2028</v>
      </c>
      <c r="AQ48" s="110">
        <f>AR48-1</f>
        <v>2023</v>
      </c>
      <c r="AR48" s="110">
        <f>Ts_First_Fin_Yr</f>
        <v>2024</v>
      </c>
      <c r="AS48" s="110">
        <f>AR48+1</f>
        <v>2025</v>
      </c>
      <c r="AT48" s="110">
        <f>AS48+1</f>
        <v>2026</v>
      </c>
      <c r="AU48" s="110">
        <f>AT48+1</f>
        <v>2027</v>
      </c>
      <c r="AV48" s="110">
        <f>AU48+1</f>
        <v>2028</v>
      </c>
      <c r="AW48" s="110">
        <f>AX48-1</f>
        <v>2023</v>
      </c>
      <c r="AX48" s="110">
        <f>Ts_First_Fin_Yr</f>
        <v>2024</v>
      </c>
      <c r="AY48" s="110">
        <f>AX48+1</f>
        <v>2025</v>
      </c>
      <c r="AZ48" s="110">
        <f>AY48+1</f>
        <v>2026</v>
      </c>
      <c r="BA48" s="110">
        <f>AZ48+1</f>
        <v>2027</v>
      </c>
      <c r="BB48" s="110">
        <f>BA48+1</f>
        <v>2028</v>
      </c>
      <c r="BC48" s="110">
        <f>BD48-1</f>
        <v>2023</v>
      </c>
      <c r="BD48" s="110">
        <f>Ts_First_Fin_Yr</f>
        <v>2024</v>
      </c>
      <c r="BE48" s="110">
        <f>BD48+1</f>
        <v>2025</v>
      </c>
      <c r="BF48" s="110">
        <f>BE48+1</f>
        <v>2026</v>
      </c>
      <c r="BG48" s="110">
        <f>BF48+1</f>
        <v>2027</v>
      </c>
      <c r="BH48" s="110">
        <f>BG48+1</f>
        <v>2028</v>
      </c>
      <c r="BI48" s="110">
        <f>BJ48-1</f>
        <v>2023</v>
      </c>
      <c r="BJ48" s="110">
        <f>Ts_First_Fin_Yr</f>
        <v>2024</v>
      </c>
      <c r="BK48" s="110">
        <f>BJ48+1</f>
        <v>2025</v>
      </c>
      <c r="BL48" s="110">
        <f>BK48+1</f>
        <v>2026</v>
      </c>
      <c r="BM48" s="110">
        <f>BL48+1</f>
        <v>2027</v>
      </c>
      <c r="BN48" s="110">
        <f>BM48+1</f>
        <v>2028</v>
      </c>
      <c r="BO48" s="110">
        <f>BP48-1</f>
        <v>2023</v>
      </c>
      <c r="BP48" s="110">
        <f>Ts_First_Fin_Yr</f>
        <v>2024</v>
      </c>
      <c r="BQ48" s="110">
        <f>BP48+1</f>
        <v>2025</v>
      </c>
      <c r="BR48" s="110">
        <f>BQ48+1</f>
        <v>2026</v>
      </c>
      <c r="BS48" s="110">
        <f>BR48+1</f>
        <v>2027</v>
      </c>
      <c r="BT48" s="110">
        <f>BS48+1</f>
        <v>2028</v>
      </c>
      <c r="BU48" s="110">
        <f>BV48-1</f>
        <v>2023</v>
      </c>
      <c r="BV48" s="110">
        <f>Ts_First_Fin_Yr</f>
        <v>2024</v>
      </c>
      <c r="BW48" s="110">
        <f>BV48+1</f>
        <v>2025</v>
      </c>
      <c r="BX48" s="110">
        <f>BW48+1</f>
        <v>2026</v>
      </c>
      <c r="BY48" s="110">
        <f>BX48+1</f>
        <v>2027</v>
      </c>
      <c r="BZ48" s="110">
        <f>BY48+1</f>
        <v>2028</v>
      </c>
    </row>
    <row r="49" spans="5:78" s="36" customFormat="1" hidden="1" outlineLevel="2" x14ac:dyDescent="0.2">
      <c r="G49" s="111">
        <f t="shared" ref="G49:AL49" si="5">IF(F49=6,1,F49+1)</f>
        <v>1</v>
      </c>
      <c r="H49" s="111">
        <f t="shared" si="5"/>
        <v>2</v>
      </c>
      <c r="I49" s="111">
        <f t="shared" si="5"/>
        <v>3</v>
      </c>
      <c r="J49" s="111">
        <f t="shared" si="5"/>
        <v>4</v>
      </c>
      <c r="K49" s="111">
        <f t="shared" si="5"/>
        <v>5</v>
      </c>
      <c r="L49" s="111">
        <f t="shared" si="5"/>
        <v>6</v>
      </c>
      <c r="M49" s="111">
        <f t="shared" si="5"/>
        <v>1</v>
      </c>
      <c r="N49" s="111">
        <f t="shared" si="5"/>
        <v>2</v>
      </c>
      <c r="O49" s="111">
        <f t="shared" si="5"/>
        <v>3</v>
      </c>
      <c r="P49" s="111">
        <f t="shared" si="5"/>
        <v>4</v>
      </c>
      <c r="Q49" s="111">
        <f t="shared" si="5"/>
        <v>5</v>
      </c>
      <c r="R49" s="111">
        <f t="shared" si="5"/>
        <v>6</v>
      </c>
      <c r="S49" s="111">
        <f t="shared" si="5"/>
        <v>1</v>
      </c>
      <c r="T49" s="111">
        <f t="shared" si="5"/>
        <v>2</v>
      </c>
      <c r="U49" s="111">
        <f t="shared" si="5"/>
        <v>3</v>
      </c>
      <c r="V49" s="111">
        <f t="shared" si="5"/>
        <v>4</v>
      </c>
      <c r="W49" s="111">
        <f t="shared" si="5"/>
        <v>5</v>
      </c>
      <c r="X49" s="111">
        <f t="shared" si="5"/>
        <v>6</v>
      </c>
      <c r="Y49" s="111">
        <f t="shared" si="5"/>
        <v>1</v>
      </c>
      <c r="Z49" s="111">
        <f t="shared" si="5"/>
        <v>2</v>
      </c>
      <c r="AA49" s="111">
        <f t="shared" si="5"/>
        <v>3</v>
      </c>
      <c r="AB49" s="111">
        <f t="shared" si="5"/>
        <v>4</v>
      </c>
      <c r="AC49" s="111">
        <f t="shared" si="5"/>
        <v>5</v>
      </c>
      <c r="AD49" s="111">
        <f t="shared" si="5"/>
        <v>6</v>
      </c>
      <c r="AE49" s="111">
        <f t="shared" si="5"/>
        <v>1</v>
      </c>
      <c r="AF49" s="111">
        <f t="shared" si="5"/>
        <v>2</v>
      </c>
      <c r="AG49" s="111">
        <f t="shared" si="5"/>
        <v>3</v>
      </c>
      <c r="AH49" s="111">
        <f t="shared" si="5"/>
        <v>4</v>
      </c>
      <c r="AI49" s="111">
        <f t="shared" si="5"/>
        <v>5</v>
      </c>
      <c r="AJ49" s="111">
        <f t="shared" si="5"/>
        <v>6</v>
      </c>
      <c r="AK49" s="111">
        <f t="shared" si="5"/>
        <v>1</v>
      </c>
      <c r="AL49" s="111">
        <f t="shared" si="5"/>
        <v>2</v>
      </c>
      <c r="AM49" s="111">
        <f t="shared" ref="AM49:BR49" si="6">IF(AL49=6,1,AL49+1)</f>
        <v>3</v>
      </c>
      <c r="AN49" s="111">
        <f t="shared" si="6"/>
        <v>4</v>
      </c>
      <c r="AO49" s="111">
        <f t="shared" si="6"/>
        <v>5</v>
      </c>
      <c r="AP49" s="111">
        <f t="shared" si="6"/>
        <v>6</v>
      </c>
      <c r="AQ49" s="111">
        <f t="shared" si="6"/>
        <v>1</v>
      </c>
      <c r="AR49" s="111">
        <f t="shared" si="6"/>
        <v>2</v>
      </c>
      <c r="AS49" s="111">
        <f t="shared" si="6"/>
        <v>3</v>
      </c>
      <c r="AT49" s="111">
        <f t="shared" si="6"/>
        <v>4</v>
      </c>
      <c r="AU49" s="111">
        <f t="shared" si="6"/>
        <v>5</v>
      </c>
      <c r="AV49" s="111">
        <f t="shared" si="6"/>
        <v>6</v>
      </c>
      <c r="AW49" s="111">
        <f t="shared" si="6"/>
        <v>1</v>
      </c>
      <c r="AX49" s="111">
        <f t="shared" si="6"/>
        <v>2</v>
      </c>
      <c r="AY49" s="111">
        <f t="shared" si="6"/>
        <v>3</v>
      </c>
      <c r="AZ49" s="111">
        <f t="shared" si="6"/>
        <v>4</v>
      </c>
      <c r="BA49" s="111">
        <f t="shared" si="6"/>
        <v>5</v>
      </c>
      <c r="BB49" s="111">
        <f t="shared" si="6"/>
        <v>6</v>
      </c>
      <c r="BC49" s="111">
        <f t="shared" si="6"/>
        <v>1</v>
      </c>
      <c r="BD49" s="111">
        <f t="shared" si="6"/>
        <v>2</v>
      </c>
      <c r="BE49" s="111">
        <f t="shared" si="6"/>
        <v>3</v>
      </c>
      <c r="BF49" s="111">
        <f t="shared" si="6"/>
        <v>4</v>
      </c>
      <c r="BG49" s="111">
        <f t="shared" si="6"/>
        <v>5</v>
      </c>
      <c r="BH49" s="111">
        <f t="shared" si="6"/>
        <v>6</v>
      </c>
      <c r="BI49" s="111">
        <f t="shared" si="6"/>
        <v>1</v>
      </c>
      <c r="BJ49" s="111">
        <f t="shared" si="6"/>
        <v>2</v>
      </c>
      <c r="BK49" s="111">
        <f t="shared" si="6"/>
        <v>3</v>
      </c>
      <c r="BL49" s="111">
        <f t="shared" si="6"/>
        <v>4</v>
      </c>
      <c r="BM49" s="111">
        <f t="shared" si="6"/>
        <v>5</v>
      </c>
      <c r="BN49" s="111">
        <f t="shared" si="6"/>
        <v>6</v>
      </c>
      <c r="BO49" s="111">
        <f t="shared" si="6"/>
        <v>1</v>
      </c>
      <c r="BP49" s="111">
        <f t="shared" si="6"/>
        <v>2</v>
      </c>
      <c r="BQ49" s="111">
        <f t="shared" si="6"/>
        <v>3</v>
      </c>
      <c r="BR49" s="111">
        <f t="shared" si="6"/>
        <v>4</v>
      </c>
      <c r="BS49" s="111">
        <f t="shared" ref="BS49:BZ49" si="7">IF(BR49=6,1,BR49+1)</f>
        <v>5</v>
      </c>
      <c r="BT49" s="111">
        <f t="shared" si="7"/>
        <v>6</v>
      </c>
      <c r="BU49" s="111">
        <f t="shared" si="7"/>
        <v>1</v>
      </c>
      <c r="BV49" s="111">
        <f t="shared" si="7"/>
        <v>2</v>
      </c>
      <c r="BW49" s="111">
        <f t="shared" si="7"/>
        <v>3</v>
      </c>
      <c r="BX49" s="111">
        <f t="shared" si="7"/>
        <v>4</v>
      </c>
      <c r="BY49" s="111">
        <f t="shared" si="7"/>
        <v>5</v>
      </c>
      <c r="BZ49" s="111">
        <f t="shared" si="7"/>
        <v>6</v>
      </c>
    </row>
    <row r="50" spans="5:78" s="36" customFormat="1" hidden="1" outlineLevel="2" x14ac:dyDescent="0.2">
      <c r="G50" s="89">
        <f t="shared" ref="G50:AL50" si="8">IF(G49=1,F50+1,F50)</f>
        <v>1</v>
      </c>
      <c r="H50" s="89">
        <f t="shared" si="8"/>
        <v>1</v>
      </c>
      <c r="I50" s="89">
        <f t="shared" si="8"/>
        <v>1</v>
      </c>
      <c r="J50" s="89">
        <f t="shared" si="8"/>
        <v>1</v>
      </c>
      <c r="K50" s="89">
        <f t="shared" si="8"/>
        <v>1</v>
      </c>
      <c r="L50" s="89">
        <f t="shared" si="8"/>
        <v>1</v>
      </c>
      <c r="M50" s="89">
        <f t="shared" si="8"/>
        <v>2</v>
      </c>
      <c r="N50" s="89">
        <f t="shared" si="8"/>
        <v>2</v>
      </c>
      <c r="O50" s="89">
        <f t="shared" si="8"/>
        <v>2</v>
      </c>
      <c r="P50" s="89">
        <f t="shared" si="8"/>
        <v>2</v>
      </c>
      <c r="Q50" s="89">
        <f t="shared" si="8"/>
        <v>2</v>
      </c>
      <c r="R50" s="89">
        <f t="shared" si="8"/>
        <v>2</v>
      </c>
      <c r="S50" s="89">
        <f t="shared" si="8"/>
        <v>3</v>
      </c>
      <c r="T50" s="89">
        <f t="shared" si="8"/>
        <v>3</v>
      </c>
      <c r="U50" s="89">
        <f t="shared" si="8"/>
        <v>3</v>
      </c>
      <c r="V50" s="89">
        <f t="shared" si="8"/>
        <v>3</v>
      </c>
      <c r="W50" s="89">
        <f t="shared" si="8"/>
        <v>3</v>
      </c>
      <c r="X50" s="89">
        <f t="shared" si="8"/>
        <v>3</v>
      </c>
      <c r="Y50" s="89">
        <f t="shared" si="8"/>
        <v>4</v>
      </c>
      <c r="Z50" s="89">
        <f t="shared" si="8"/>
        <v>4</v>
      </c>
      <c r="AA50" s="89">
        <f t="shared" si="8"/>
        <v>4</v>
      </c>
      <c r="AB50" s="89">
        <f t="shared" si="8"/>
        <v>4</v>
      </c>
      <c r="AC50" s="89">
        <f t="shared" si="8"/>
        <v>4</v>
      </c>
      <c r="AD50" s="89">
        <f t="shared" si="8"/>
        <v>4</v>
      </c>
      <c r="AE50" s="89">
        <f t="shared" si="8"/>
        <v>5</v>
      </c>
      <c r="AF50" s="89">
        <f t="shared" si="8"/>
        <v>5</v>
      </c>
      <c r="AG50" s="89">
        <f t="shared" si="8"/>
        <v>5</v>
      </c>
      <c r="AH50" s="89">
        <f t="shared" si="8"/>
        <v>5</v>
      </c>
      <c r="AI50" s="89">
        <f t="shared" si="8"/>
        <v>5</v>
      </c>
      <c r="AJ50" s="89">
        <f t="shared" si="8"/>
        <v>5</v>
      </c>
      <c r="AK50" s="89">
        <f t="shared" si="8"/>
        <v>6</v>
      </c>
      <c r="AL50" s="89">
        <f t="shared" si="8"/>
        <v>6</v>
      </c>
      <c r="AM50" s="89">
        <f t="shared" ref="AM50:BR50" si="9">IF(AM49=1,AL50+1,AL50)</f>
        <v>6</v>
      </c>
      <c r="AN50" s="89">
        <f t="shared" si="9"/>
        <v>6</v>
      </c>
      <c r="AO50" s="89">
        <f t="shared" si="9"/>
        <v>6</v>
      </c>
      <c r="AP50" s="89">
        <f t="shared" si="9"/>
        <v>6</v>
      </c>
      <c r="AQ50" s="89">
        <f t="shared" si="9"/>
        <v>7</v>
      </c>
      <c r="AR50" s="89">
        <f t="shared" si="9"/>
        <v>7</v>
      </c>
      <c r="AS50" s="89">
        <f t="shared" si="9"/>
        <v>7</v>
      </c>
      <c r="AT50" s="89">
        <f t="shared" si="9"/>
        <v>7</v>
      </c>
      <c r="AU50" s="89">
        <f t="shared" si="9"/>
        <v>7</v>
      </c>
      <c r="AV50" s="89">
        <f t="shared" si="9"/>
        <v>7</v>
      </c>
      <c r="AW50" s="89">
        <f t="shared" si="9"/>
        <v>8</v>
      </c>
      <c r="AX50" s="89">
        <f t="shared" si="9"/>
        <v>8</v>
      </c>
      <c r="AY50" s="89">
        <f t="shared" si="9"/>
        <v>8</v>
      </c>
      <c r="AZ50" s="89">
        <f t="shared" si="9"/>
        <v>8</v>
      </c>
      <c r="BA50" s="89">
        <f t="shared" si="9"/>
        <v>8</v>
      </c>
      <c r="BB50" s="89">
        <f t="shared" si="9"/>
        <v>8</v>
      </c>
      <c r="BC50" s="89">
        <f t="shared" si="9"/>
        <v>9</v>
      </c>
      <c r="BD50" s="89">
        <f t="shared" si="9"/>
        <v>9</v>
      </c>
      <c r="BE50" s="89">
        <f t="shared" si="9"/>
        <v>9</v>
      </c>
      <c r="BF50" s="89">
        <f t="shared" si="9"/>
        <v>9</v>
      </c>
      <c r="BG50" s="89">
        <f t="shared" si="9"/>
        <v>9</v>
      </c>
      <c r="BH50" s="89">
        <f t="shared" si="9"/>
        <v>9</v>
      </c>
      <c r="BI50" s="89">
        <f t="shared" si="9"/>
        <v>10</v>
      </c>
      <c r="BJ50" s="89">
        <f t="shared" si="9"/>
        <v>10</v>
      </c>
      <c r="BK50" s="89">
        <f t="shared" si="9"/>
        <v>10</v>
      </c>
      <c r="BL50" s="89">
        <f t="shared" si="9"/>
        <v>10</v>
      </c>
      <c r="BM50" s="89">
        <f t="shared" si="9"/>
        <v>10</v>
      </c>
      <c r="BN50" s="89">
        <f t="shared" si="9"/>
        <v>10</v>
      </c>
      <c r="BO50" s="89">
        <f t="shared" si="9"/>
        <v>11</v>
      </c>
      <c r="BP50" s="89">
        <f t="shared" si="9"/>
        <v>11</v>
      </c>
      <c r="BQ50" s="89">
        <f t="shared" si="9"/>
        <v>11</v>
      </c>
      <c r="BR50" s="89">
        <f t="shared" si="9"/>
        <v>11</v>
      </c>
      <c r="BS50" s="89">
        <f t="shared" ref="BS50:BZ50" si="10">IF(BS49=1,BR50+1,BR50)</f>
        <v>11</v>
      </c>
      <c r="BT50" s="89">
        <f t="shared" si="10"/>
        <v>11</v>
      </c>
      <c r="BU50" s="89">
        <f t="shared" si="10"/>
        <v>12</v>
      </c>
      <c r="BV50" s="89">
        <f t="shared" si="10"/>
        <v>12</v>
      </c>
      <c r="BW50" s="89">
        <f t="shared" si="10"/>
        <v>12</v>
      </c>
      <c r="BX50" s="89">
        <f t="shared" si="10"/>
        <v>12</v>
      </c>
      <c r="BY50" s="89">
        <f t="shared" si="10"/>
        <v>12</v>
      </c>
      <c r="BZ50" s="89">
        <f t="shared" si="10"/>
        <v>12</v>
      </c>
    </row>
    <row r="51" spans="5:78" s="36" customFormat="1" outlineLevel="1" collapsed="1" x14ac:dyDescent="0.2"/>
    <row r="52" spans="5:78" s="36" customFormat="1" outlineLevel="1" x14ac:dyDescent="0.2">
      <c r="E52" s="91" t="str">
        <f t="shared" ref="E52:F63" si="11">E29</f>
        <v>Domestic Tariff V Zone - Central</v>
      </c>
      <c r="F52" s="91" t="str">
        <f t="shared" si="11"/>
        <v>Domestic</v>
      </c>
      <c r="G52" s="79">
        <v>592893.07914465526</v>
      </c>
      <c r="H52" s="79">
        <v>606729.52517817728</v>
      </c>
      <c r="I52" s="79">
        <v>621072.74051988893</v>
      </c>
      <c r="J52" s="79">
        <v>635881.65304050012</v>
      </c>
      <c r="K52" s="79">
        <v>650203.02854234236</v>
      </c>
      <c r="L52" s="79">
        <v>664016.19479672762</v>
      </c>
      <c r="M52" s="79">
        <v>5704357.8689926472</v>
      </c>
      <c r="N52" s="79">
        <v>5721589.6040821802</v>
      </c>
      <c r="O52" s="79">
        <v>5729755.7250719871</v>
      </c>
      <c r="P52" s="79">
        <v>5785029.9431481538</v>
      </c>
      <c r="Q52" s="79">
        <v>5897783.8438036554</v>
      </c>
      <c r="R52" s="79">
        <v>6030045.2521202173</v>
      </c>
      <c r="S52" s="79">
        <v>3830070.8094540611</v>
      </c>
      <c r="T52" s="79">
        <v>3842564.5031276112</v>
      </c>
      <c r="U52" s="79">
        <v>3842729.9874991011</v>
      </c>
      <c r="V52" s="79">
        <v>3874614.7658973122</v>
      </c>
      <c r="W52" s="79">
        <v>3945165.8062568763</v>
      </c>
      <c r="X52" s="79">
        <v>4028638.6681150692</v>
      </c>
      <c r="Y52" s="79">
        <v>5468778.2665728591</v>
      </c>
      <c r="Z52" s="79">
        <v>5557448.2975586709</v>
      </c>
      <c r="AA52" s="79">
        <v>5558846.5884165708</v>
      </c>
      <c r="AB52" s="79">
        <v>5606642.066232034</v>
      </c>
      <c r="AC52" s="79">
        <v>5711893.7317958465</v>
      </c>
      <c r="AD52" s="79">
        <v>5836897.3415658986</v>
      </c>
      <c r="AE52" s="79">
        <v>90070.940562797521</v>
      </c>
      <c r="AF52" s="79">
        <v>95379.63188990207</v>
      </c>
      <c r="AG52" s="79">
        <v>96963.425735057666</v>
      </c>
      <c r="AH52" s="79">
        <v>99340.412307341161</v>
      </c>
      <c r="AI52" s="79">
        <v>102692.66336376322</v>
      </c>
      <c r="AJ52" s="79">
        <v>106416.50639374199</v>
      </c>
      <c r="AK52" s="79">
        <v>7247495.9838754758</v>
      </c>
      <c r="AL52" s="79">
        <v>7153328.1486472618</v>
      </c>
      <c r="AM52" s="79">
        <v>7138105.1114337184</v>
      </c>
      <c r="AN52" s="79">
        <v>7196166.3885891167</v>
      </c>
      <c r="AO52" s="79">
        <v>7305257.5434444426</v>
      </c>
      <c r="AP52" s="79">
        <v>7427832.267993995</v>
      </c>
      <c r="AQ52" s="79">
        <v>1173797.2730793539</v>
      </c>
      <c r="AR52" s="79">
        <v>1102028.6409128325</v>
      </c>
      <c r="AS52" s="79">
        <v>1067260.5406764923</v>
      </c>
      <c r="AT52" s="79">
        <v>1044215.9147051828</v>
      </c>
      <c r="AU52" s="79">
        <v>1028425.8933024523</v>
      </c>
      <c r="AV52" s="79">
        <v>1013514.6734934001</v>
      </c>
      <c r="AW52" s="79">
        <v>474439.35090066097</v>
      </c>
      <c r="AX52" s="79">
        <v>423525.5036198413</v>
      </c>
      <c r="AY52" s="79">
        <v>401068.0292417559</v>
      </c>
      <c r="AZ52" s="79">
        <v>383505.64071788063</v>
      </c>
      <c r="BA52" s="79">
        <v>368717.46587623225</v>
      </c>
      <c r="BB52" s="79">
        <v>353974.61503771041</v>
      </c>
      <c r="BC52" s="79">
        <v>68955.705815834692</v>
      </c>
      <c r="BD52" s="79">
        <v>70079.423075049403</v>
      </c>
      <c r="BE52" s="79">
        <v>71283.298007560181</v>
      </c>
      <c r="BF52" s="79">
        <v>73179.750026436421</v>
      </c>
      <c r="BG52" s="79">
        <v>75546.638214054925</v>
      </c>
      <c r="BH52" s="79">
        <v>78050.899015626332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0</v>
      </c>
      <c r="BZ52" s="79">
        <v>0</v>
      </c>
    </row>
    <row r="53" spans="5:78" s="36" customFormat="1" outlineLevel="1" x14ac:dyDescent="0.2">
      <c r="E53" s="91" t="str">
        <f t="shared" si="11"/>
        <v>Commercial Tariff V Zone - Central</v>
      </c>
      <c r="F53" s="91" t="str">
        <f t="shared" si="11"/>
        <v>Commercial</v>
      </c>
      <c r="G53" s="79">
        <v>10332.961595348432</v>
      </c>
      <c r="H53" s="79">
        <v>10375.854578052349</v>
      </c>
      <c r="I53" s="79">
        <v>10420.318545611655</v>
      </c>
      <c r="J53" s="79">
        <v>10466.226174425548</v>
      </c>
      <c r="K53" s="79">
        <v>10510.622438481259</v>
      </c>
      <c r="L53" s="79">
        <v>10553.443253869855</v>
      </c>
      <c r="M53" s="79">
        <v>96650.098730465033</v>
      </c>
      <c r="N53" s="79">
        <v>97169.809478510637</v>
      </c>
      <c r="O53" s="79">
        <v>95146.808212829434</v>
      </c>
      <c r="P53" s="79">
        <v>93927.602629815839</v>
      </c>
      <c r="Q53" s="79">
        <v>93697.996755653337</v>
      </c>
      <c r="R53" s="79">
        <v>93817.579003920284</v>
      </c>
      <c r="S53" s="79">
        <v>75037.996620765247</v>
      </c>
      <c r="T53" s="79">
        <v>75261.808380869843</v>
      </c>
      <c r="U53" s="79">
        <v>74114.099078273081</v>
      </c>
      <c r="V53" s="79">
        <v>73581.132221536143</v>
      </c>
      <c r="W53" s="79">
        <v>73819.113664775286</v>
      </c>
      <c r="X53" s="79">
        <v>74332.481823291659</v>
      </c>
      <c r="Y53" s="79">
        <v>483447.26370646793</v>
      </c>
      <c r="Z53" s="79">
        <v>495333.6596568111</v>
      </c>
      <c r="AA53" s="79">
        <v>487056.29728877678</v>
      </c>
      <c r="AB53" s="79">
        <v>482817.36758689984</v>
      </c>
      <c r="AC53" s="79">
        <v>483603.16351667151</v>
      </c>
      <c r="AD53" s="79">
        <v>486191.53433391982</v>
      </c>
      <c r="AE53" s="79">
        <v>1295722.2803269024</v>
      </c>
      <c r="AF53" s="79">
        <v>1341336.3963711823</v>
      </c>
      <c r="AG53" s="79">
        <v>1322371.5258008763</v>
      </c>
      <c r="AH53" s="79">
        <v>1314206.6159160705</v>
      </c>
      <c r="AI53" s="79">
        <v>1319707.6284858724</v>
      </c>
      <c r="AJ53" s="79">
        <v>1330179.9671341309</v>
      </c>
      <c r="AK53" s="79">
        <v>163950.00247734966</v>
      </c>
      <c r="AL53" s="79">
        <v>161330.70981370896</v>
      </c>
      <c r="AM53" s="79">
        <v>158269.47458200878</v>
      </c>
      <c r="AN53" s="79">
        <v>156880.3442915729</v>
      </c>
      <c r="AO53" s="79">
        <v>156707.57232649293</v>
      </c>
      <c r="AP53" s="79">
        <v>156859.43054490202</v>
      </c>
      <c r="AQ53" s="79">
        <v>114894.0836688264</v>
      </c>
      <c r="AR53" s="79">
        <v>113759.3978718087</v>
      </c>
      <c r="AS53" s="79">
        <v>112249.13112099262</v>
      </c>
      <c r="AT53" s="79">
        <v>111909.41199731221</v>
      </c>
      <c r="AU53" s="79">
        <v>112431.86340499262</v>
      </c>
      <c r="AV53" s="79">
        <v>113189.17374517291</v>
      </c>
      <c r="AW53" s="79">
        <v>690929.54686949891</v>
      </c>
      <c r="AX53" s="79">
        <v>687536.33862520149</v>
      </c>
      <c r="AY53" s="79">
        <v>678088.80580409092</v>
      </c>
      <c r="AZ53" s="79">
        <v>675686.65468697087</v>
      </c>
      <c r="BA53" s="79">
        <v>678483.97075030033</v>
      </c>
      <c r="BB53" s="79">
        <v>682702.88515725418</v>
      </c>
      <c r="BC53" s="79">
        <v>1553839.5436402932</v>
      </c>
      <c r="BD53" s="79">
        <v>1560229.1683547038</v>
      </c>
      <c r="BE53" s="79">
        <v>1549616.8688522547</v>
      </c>
      <c r="BF53" s="79">
        <v>1554793.9489113116</v>
      </c>
      <c r="BG53" s="79">
        <v>1571874.2602382437</v>
      </c>
      <c r="BH53" s="79">
        <v>1592253.4661069587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0</v>
      </c>
      <c r="BZ53" s="79">
        <v>0</v>
      </c>
    </row>
    <row r="54" spans="5:78" s="36" customFormat="1" outlineLevel="1" x14ac:dyDescent="0.2">
      <c r="E54" s="91" t="str">
        <f t="shared" si="11"/>
        <v>Domestic Tariff V Zone - West</v>
      </c>
      <c r="F54" s="91" t="str">
        <f t="shared" si="11"/>
        <v>Domestic</v>
      </c>
      <c r="G54" s="79">
        <v>154587.01747198589</v>
      </c>
      <c r="H54" s="79">
        <v>156961.24970430226</v>
      </c>
      <c r="I54" s="79">
        <v>159337.94563521328</v>
      </c>
      <c r="J54" s="79">
        <v>161762.52732073993</v>
      </c>
      <c r="K54" s="79">
        <v>164148.3958381392</v>
      </c>
      <c r="L54" s="79">
        <v>166500.1515779795</v>
      </c>
      <c r="M54" s="79">
        <v>1521531.5915234359</v>
      </c>
      <c r="N54" s="79">
        <v>1514335.5044004929</v>
      </c>
      <c r="O54" s="79">
        <v>1504148.2609598201</v>
      </c>
      <c r="P54" s="79">
        <v>1506454.48409028</v>
      </c>
      <c r="Q54" s="79">
        <v>1524709.3407459487</v>
      </c>
      <c r="R54" s="79">
        <v>1548541.7080023498</v>
      </c>
      <c r="S54" s="79">
        <v>1082109.4887054986</v>
      </c>
      <c r="T54" s="79">
        <v>1077364.0409050833</v>
      </c>
      <c r="U54" s="79">
        <v>1068748.1173994956</v>
      </c>
      <c r="V54" s="79">
        <v>1069061.1939692395</v>
      </c>
      <c r="W54" s="79">
        <v>1080746.7256004196</v>
      </c>
      <c r="X54" s="79">
        <v>1096361.0865132322</v>
      </c>
      <c r="Y54" s="79">
        <v>1607149.7627064367</v>
      </c>
      <c r="Z54" s="79">
        <v>1622875.8156300092</v>
      </c>
      <c r="AA54" s="79">
        <v>1612354.2510560937</v>
      </c>
      <c r="AB54" s="79">
        <v>1615341.3725922394</v>
      </c>
      <c r="AC54" s="79">
        <v>1635692.5477644675</v>
      </c>
      <c r="AD54" s="79">
        <v>1662118.8221441784</v>
      </c>
      <c r="AE54" s="79">
        <v>18955.323694796582</v>
      </c>
      <c r="AF54" s="79">
        <v>19885.60245023781</v>
      </c>
      <c r="AG54" s="79">
        <v>20016.856690297627</v>
      </c>
      <c r="AH54" s="79">
        <v>20310.01183282314</v>
      </c>
      <c r="AI54" s="79">
        <v>20814.90089482272</v>
      </c>
      <c r="AJ54" s="79">
        <v>21400.627094102634</v>
      </c>
      <c r="AK54" s="79">
        <v>1894974.8412901866</v>
      </c>
      <c r="AL54" s="79">
        <v>1856356.4319946894</v>
      </c>
      <c r="AM54" s="79">
        <v>1838083.0442156517</v>
      </c>
      <c r="AN54" s="79">
        <v>1839449.0429101582</v>
      </c>
      <c r="AO54" s="79">
        <v>1855045.6797126397</v>
      </c>
      <c r="AP54" s="79">
        <v>1874264.2674972536</v>
      </c>
      <c r="AQ54" s="79">
        <v>374807.10564376053</v>
      </c>
      <c r="AR54" s="79">
        <v>349389.71357514517</v>
      </c>
      <c r="AS54" s="79">
        <v>335905.98525013682</v>
      </c>
      <c r="AT54" s="79">
        <v>326379.54652559827</v>
      </c>
      <c r="AU54" s="79">
        <v>319444.16089270695</v>
      </c>
      <c r="AV54" s="79">
        <v>312931.29014687589</v>
      </c>
      <c r="AW54" s="79">
        <v>181374.91275055928</v>
      </c>
      <c r="AX54" s="79">
        <v>160825.86615977268</v>
      </c>
      <c r="AY54" s="79">
        <v>151267.81749508137</v>
      </c>
      <c r="AZ54" s="79">
        <v>143710.21019604435</v>
      </c>
      <c r="BA54" s="79">
        <v>137364.7026268254</v>
      </c>
      <c r="BB54" s="79">
        <v>131134.2542707613</v>
      </c>
      <c r="BC54" s="79">
        <v>12473.813007898192</v>
      </c>
      <c r="BD54" s="79">
        <v>12510.847526774622</v>
      </c>
      <c r="BE54" s="79">
        <v>12556.835509813767</v>
      </c>
      <c r="BF54" s="79">
        <v>12733.092489752926</v>
      </c>
      <c r="BG54" s="79">
        <v>13004.534934890717</v>
      </c>
      <c r="BH54" s="79">
        <v>13301.246491669637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0</v>
      </c>
      <c r="BZ54" s="79">
        <v>0</v>
      </c>
    </row>
    <row r="55" spans="5:78" s="36" customFormat="1" outlineLevel="1" x14ac:dyDescent="0.2">
      <c r="E55" s="91" t="str">
        <f t="shared" si="11"/>
        <v>Commercial Tariff V Zone - West</v>
      </c>
      <c r="F55" s="91" t="str">
        <f t="shared" si="11"/>
        <v>Commercial</v>
      </c>
      <c r="G55" s="79">
        <v>6047.8124041631563</v>
      </c>
      <c r="H55" s="79">
        <v>6055.1725240833366</v>
      </c>
      <c r="I55" s="79">
        <v>6062.5402814691606</v>
      </c>
      <c r="J55" s="79">
        <v>6070.0564846942943</v>
      </c>
      <c r="K55" s="79">
        <v>6077.452677098232</v>
      </c>
      <c r="L55" s="79">
        <v>6084.7431198917366</v>
      </c>
      <c r="M55" s="79">
        <v>50371.622638824512</v>
      </c>
      <c r="N55" s="79">
        <v>50479.244429205064</v>
      </c>
      <c r="O55" s="79">
        <v>49260.956134936059</v>
      </c>
      <c r="P55" s="79">
        <v>48463.16625036265</v>
      </c>
      <c r="Q55" s="79">
        <v>48187.03367141074</v>
      </c>
      <c r="R55" s="79">
        <v>48096.60105936764</v>
      </c>
      <c r="S55" s="79">
        <v>37267.59926576892</v>
      </c>
      <c r="T55" s="79">
        <v>37261.329390518644</v>
      </c>
      <c r="U55" s="79">
        <v>36572.270659300229</v>
      </c>
      <c r="V55" s="79">
        <v>36188.294377801933</v>
      </c>
      <c r="W55" s="79">
        <v>36190.141130213466</v>
      </c>
      <c r="X55" s="79">
        <v>36330.14962851489</v>
      </c>
      <c r="Y55" s="79">
        <v>213578.14195189808</v>
      </c>
      <c r="Z55" s="79">
        <v>218076.03393845813</v>
      </c>
      <c r="AA55" s="79">
        <v>213653.72822459677</v>
      </c>
      <c r="AB55" s="79">
        <v>211017.17100130697</v>
      </c>
      <c r="AC55" s="79">
        <v>210622.52132724246</v>
      </c>
      <c r="AD55" s="79">
        <v>211036.12339278086</v>
      </c>
      <c r="AE55" s="79">
        <v>464437.74352557544</v>
      </c>
      <c r="AF55" s="79">
        <v>479730.4181036494</v>
      </c>
      <c r="AG55" s="79">
        <v>471846.53036104108</v>
      </c>
      <c r="AH55" s="79">
        <v>467826.72815993987</v>
      </c>
      <c r="AI55" s="79">
        <v>468727.53742285474</v>
      </c>
      <c r="AJ55" s="79">
        <v>471418.26177979482</v>
      </c>
      <c r="AK55" s="79">
        <v>77255.46949808771</v>
      </c>
      <c r="AL55" s="79">
        <v>75762.183635465859</v>
      </c>
      <c r="AM55" s="79">
        <v>74060.683079313385</v>
      </c>
      <c r="AN55" s="79">
        <v>73154.24562656568</v>
      </c>
      <c r="AO55" s="79">
        <v>72831.199301793298</v>
      </c>
      <c r="AP55" s="79">
        <v>72662.777610554127</v>
      </c>
      <c r="AQ55" s="79">
        <v>49224.55308749793</v>
      </c>
      <c r="AR55" s="79">
        <v>48572.426882859159</v>
      </c>
      <c r="AS55" s="79">
        <v>47757.442668679068</v>
      </c>
      <c r="AT55" s="79">
        <v>47446.670168072771</v>
      </c>
      <c r="AU55" s="79">
        <v>47510.059843388786</v>
      </c>
      <c r="AV55" s="79">
        <v>47673.317378921376</v>
      </c>
      <c r="AW55" s="79">
        <v>266839.20932308782</v>
      </c>
      <c r="AX55" s="79">
        <v>264671.5060381752</v>
      </c>
      <c r="AY55" s="79">
        <v>260152.96530127715</v>
      </c>
      <c r="AZ55" s="79">
        <v>258369.96943648317</v>
      </c>
      <c r="BA55" s="79">
        <v>258620.3170050651</v>
      </c>
      <c r="BB55" s="79">
        <v>259416.25753403016</v>
      </c>
      <c r="BC55" s="79">
        <v>451203.80275543674</v>
      </c>
      <c r="BD55" s="79">
        <v>452114.39348118426</v>
      </c>
      <c r="BE55" s="79">
        <v>448056.3495965703</v>
      </c>
      <c r="BF55" s="79">
        <v>448583.27331461338</v>
      </c>
      <c r="BG55" s="79">
        <v>452579.30567498691</v>
      </c>
      <c r="BH55" s="79">
        <v>457513.8842442293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0</v>
      </c>
      <c r="BZ55" s="79">
        <v>0</v>
      </c>
    </row>
    <row r="56" spans="5:78" s="36" customFormat="1" outlineLevel="1" x14ac:dyDescent="0.2">
      <c r="E56" s="91" t="str">
        <f t="shared" si="11"/>
        <v>Domestic Tariff V Zone - New Towns Central</v>
      </c>
      <c r="F56" s="91" t="str">
        <f t="shared" si="11"/>
        <v>Domestic</v>
      </c>
      <c r="G56" s="79">
        <v>2533.6085117363873</v>
      </c>
      <c r="H56" s="79">
        <v>2726.5368691886051</v>
      </c>
      <c r="I56" s="79">
        <v>2924.0553787940448</v>
      </c>
      <c r="J56" s="79">
        <v>3126.2873669669843</v>
      </c>
      <c r="K56" s="79">
        <v>3325.0593575891603</v>
      </c>
      <c r="L56" s="79">
        <v>3520.1091199881289</v>
      </c>
      <c r="M56" s="79">
        <v>18358.592018420186</v>
      </c>
      <c r="N56" s="79">
        <v>19358.018844328159</v>
      </c>
      <c r="O56" s="79">
        <v>20308.295599413937</v>
      </c>
      <c r="P56" s="79">
        <v>21406.558039919222</v>
      </c>
      <c r="Q56" s="79">
        <v>22695.309927618313</v>
      </c>
      <c r="R56" s="79">
        <v>24054.511029964382</v>
      </c>
      <c r="S56" s="79">
        <v>11596.860089619968</v>
      </c>
      <c r="T56" s="79">
        <v>12223.949015885029</v>
      </c>
      <c r="U56" s="79">
        <v>12800.237447599506</v>
      </c>
      <c r="V56" s="79">
        <v>13469.13168044309</v>
      </c>
      <c r="W56" s="79">
        <v>14257.43999270874</v>
      </c>
      <c r="X56" s="79">
        <v>15088.499148695495</v>
      </c>
      <c r="Y56" s="79">
        <v>15988.662343831762</v>
      </c>
      <c r="Z56" s="79">
        <v>16943.766275817688</v>
      </c>
      <c r="AA56" s="79">
        <v>17635.714484439606</v>
      </c>
      <c r="AB56" s="79">
        <v>18464.652094523044</v>
      </c>
      <c r="AC56" s="79">
        <v>19469.662234103242</v>
      </c>
      <c r="AD56" s="79">
        <v>20542.054690191184</v>
      </c>
      <c r="AE56" s="79">
        <v>526.67308357064621</v>
      </c>
      <c r="AF56" s="79">
        <v>591.2693362949417</v>
      </c>
      <c r="AG56" s="79">
        <v>634.40063474608041</v>
      </c>
      <c r="AH56" s="79">
        <v>682.68469095761952</v>
      </c>
      <c r="AI56" s="79">
        <v>737.50322527239427</v>
      </c>
      <c r="AJ56" s="79">
        <v>795.41981710817947</v>
      </c>
      <c r="AK56" s="79">
        <v>21939.434167513649</v>
      </c>
      <c r="AL56" s="79">
        <v>22684.157648291599</v>
      </c>
      <c r="AM56" s="79">
        <v>23637.14483544563</v>
      </c>
      <c r="AN56" s="79">
        <v>24800.222433596959</v>
      </c>
      <c r="AO56" s="79">
        <v>26112.167771164684</v>
      </c>
      <c r="AP56" s="79">
        <v>27466.763139277613</v>
      </c>
      <c r="AQ56" s="79">
        <v>3499.5890165072278</v>
      </c>
      <c r="AR56" s="79">
        <v>3435.5082220204258</v>
      </c>
      <c r="AS56" s="79">
        <v>3467.1584077240504</v>
      </c>
      <c r="AT56" s="79">
        <v>3524.4570564143601</v>
      </c>
      <c r="AU56" s="79">
        <v>3595.0215453193746</v>
      </c>
      <c r="AV56" s="79">
        <v>3660.6875368448527</v>
      </c>
      <c r="AW56" s="79">
        <v>2109.1143356757229</v>
      </c>
      <c r="AX56" s="79">
        <v>1964.6583271583552</v>
      </c>
      <c r="AY56" s="79">
        <v>1934.2409199590734</v>
      </c>
      <c r="AZ56" s="79">
        <v>1917.7917844077933</v>
      </c>
      <c r="BA56" s="79">
        <v>1906.4074382469539</v>
      </c>
      <c r="BB56" s="79">
        <v>1888.2771172913431</v>
      </c>
      <c r="BC56" s="79">
        <v>422.66831364512041</v>
      </c>
      <c r="BD56" s="79">
        <v>461.91355156359242</v>
      </c>
      <c r="BE56" s="79">
        <v>501.01496938755599</v>
      </c>
      <c r="BF56" s="79">
        <v>544.15629628683632</v>
      </c>
      <c r="BG56" s="79">
        <v>590.18673987926945</v>
      </c>
      <c r="BH56" s="79">
        <v>637.27706880946073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0</v>
      </c>
      <c r="BZ56" s="79">
        <v>0</v>
      </c>
    </row>
    <row r="57" spans="5:78" s="36" customFormat="1" outlineLevel="1" x14ac:dyDescent="0.2">
      <c r="E57" s="91" t="str">
        <f t="shared" si="11"/>
        <v>Commercial Tariff V Zone - New Towns Central</v>
      </c>
      <c r="F57" s="91" t="str">
        <f t="shared" si="11"/>
        <v>Commercial</v>
      </c>
      <c r="G57" s="79">
        <v>22.308536386382805</v>
      </c>
      <c r="H57" s="79">
        <v>22.906614294484676</v>
      </c>
      <c r="I57" s="79">
        <v>23.518921674261541</v>
      </c>
      <c r="J57" s="79">
        <v>24.145840837597653</v>
      </c>
      <c r="K57" s="79">
        <v>24.762034008526395</v>
      </c>
      <c r="L57" s="79">
        <v>25.366688271963199</v>
      </c>
      <c r="M57" s="79">
        <v>208.7133810889286</v>
      </c>
      <c r="N57" s="79">
        <v>215.04938465365791</v>
      </c>
      <c r="O57" s="79">
        <v>215.78472821972264</v>
      </c>
      <c r="P57" s="79">
        <v>218.18680028446539</v>
      </c>
      <c r="Q57" s="79">
        <v>222.6795153917563</v>
      </c>
      <c r="R57" s="79">
        <v>227.9031274733708</v>
      </c>
      <c r="S57" s="79">
        <v>156.87414031640395</v>
      </c>
      <c r="T57" s="79">
        <v>161.15745945111013</v>
      </c>
      <c r="U57" s="79">
        <v>162.52894249476117</v>
      </c>
      <c r="V57" s="79">
        <v>165.17837849392086</v>
      </c>
      <c r="W57" s="79">
        <v>169.44860374983841</v>
      </c>
      <c r="X57" s="79">
        <v>174.32039052594803</v>
      </c>
      <c r="Y57" s="79">
        <v>784.86467204618589</v>
      </c>
      <c r="Z57" s="79">
        <v>825.41987443976041</v>
      </c>
      <c r="AA57" s="79">
        <v>833.04070679169217</v>
      </c>
      <c r="AB57" s="79">
        <v>847.09129166614093</v>
      </c>
      <c r="AC57" s="79">
        <v>869.26069086707867</v>
      </c>
      <c r="AD57" s="79">
        <v>894.41630923143521</v>
      </c>
      <c r="AE57" s="79">
        <v>97.775906550539773</v>
      </c>
      <c r="AF57" s="79">
        <v>102.96027010703477</v>
      </c>
      <c r="AG57" s="79">
        <v>103.27444930043617</v>
      </c>
      <c r="AH57" s="79">
        <v>104.4082560366291</v>
      </c>
      <c r="AI57" s="79">
        <v>106.58473222077808</v>
      </c>
      <c r="AJ57" s="79">
        <v>109.15606655025087</v>
      </c>
      <c r="AK57" s="79">
        <v>294.13130002542778</v>
      </c>
      <c r="AL57" s="79">
        <v>296.86108958782188</v>
      </c>
      <c r="AM57" s="79">
        <v>298.64822464775693</v>
      </c>
      <c r="AN57" s="79">
        <v>303.31536708155465</v>
      </c>
      <c r="AO57" s="79">
        <v>310.072839962388</v>
      </c>
      <c r="AP57" s="79">
        <v>317.40248751876072</v>
      </c>
      <c r="AQ57" s="79">
        <v>196.70652211011583</v>
      </c>
      <c r="AR57" s="79">
        <v>199.75993210412491</v>
      </c>
      <c r="AS57" s="79">
        <v>202.12834661022734</v>
      </c>
      <c r="AT57" s="79">
        <v>206.4762954277474</v>
      </c>
      <c r="AU57" s="79">
        <v>212.29386522676</v>
      </c>
      <c r="AV57" s="79">
        <v>218.56268626392711</v>
      </c>
      <c r="AW57" s="79">
        <v>1402.0736441896977</v>
      </c>
      <c r="AX57" s="79">
        <v>1429.2116916269183</v>
      </c>
      <c r="AY57" s="79">
        <v>1443.8810706927252</v>
      </c>
      <c r="AZ57" s="79">
        <v>1472.6575289429225</v>
      </c>
      <c r="BA57" s="79">
        <v>1511.918770037355</v>
      </c>
      <c r="BB57" s="79">
        <v>1554.3813612016456</v>
      </c>
      <c r="BC57" s="79">
        <v>546.68594483574122</v>
      </c>
      <c r="BD57" s="79">
        <v>557.763336961856</v>
      </c>
      <c r="BE57" s="79">
        <v>562.97610286744703</v>
      </c>
      <c r="BF57" s="79">
        <v>573.84386620341343</v>
      </c>
      <c r="BG57" s="79">
        <v>589.02910427458551</v>
      </c>
      <c r="BH57" s="79">
        <v>605.60667039015811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0</v>
      </c>
      <c r="BZ57" s="79">
        <v>0</v>
      </c>
    </row>
    <row r="58" spans="5:78" s="36" customFormat="1" outlineLevel="1" x14ac:dyDescent="0.2">
      <c r="E58" s="91" t="str">
        <f t="shared" si="11"/>
        <v>Domestic Tariff V Zone - New Towns West</v>
      </c>
      <c r="F58" s="91" t="str">
        <f t="shared" si="11"/>
        <v>Domestic</v>
      </c>
      <c r="G58" s="79">
        <v>12897.396471980119</v>
      </c>
      <c r="H58" s="79">
        <v>13411.883052515379</v>
      </c>
      <c r="I58" s="79">
        <v>13957.044484643429</v>
      </c>
      <c r="J58" s="79">
        <v>14512.752706041189</v>
      </c>
      <c r="K58" s="79">
        <v>15059.040161730049</v>
      </c>
      <c r="L58" s="79">
        <v>15595.284986209441</v>
      </c>
      <c r="M58" s="79">
        <v>120429.65321906365</v>
      </c>
      <c r="N58" s="79">
        <v>122765.5282303452</v>
      </c>
      <c r="O58" s="79">
        <v>124960.21783444012</v>
      </c>
      <c r="P58" s="79">
        <v>128122.02978729607</v>
      </c>
      <c r="Q58" s="79">
        <v>132538.68658863148</v>
      </c>
      <c r="R58" s="79">
        <v>137402.00346427719</v>
      </c>
      <c r="S58" s="79">
        <v>90083.882540989987</v>
      </c>
      <c r="T58" s="79">
        <v>91834.211053588893</v>
      </c>
      <c r="U58" s="79">
        <v>93329.110625918896</v>
      </c>
      <c r="V58" s="79">
        <v>95546.786661574122</v>
      </c>
      <c r="W58" s="79">
        <v>98701.553275450555</v>
      </c>
      <c r="X58" s="79">
        <v>102182.89079469917</v>
      </c>
      <c r="Y58" s="79">
        <v>165677.59669770487</v>
      </c>
      <c r="Z58" s="79">
        <v>170633.28335960652</v>
      </c>
      <c r="AA58" s="79">
        <v>173024.38835871781</v>
      </c>
      <c r="AB58" s="79">
        <v>176803.25605038839</v>
      </c>
      <c r="AC58" s="79">
        <v>182384.18706914596</v>
      </c>
      <c r="AD58" s="79">
        <v>188617.39337396174</v>
      </c>
      <c r="AE58" s="79">
        <v>3126.4758316536013</v>
      </c>
      <c r="AF58" s="79">
        <v>3375.1779917587346</v>
      </c>
      <c r="AG58" s="79">
        <v>3498.2607552393474</v>
      </c>
      <c r="AH58" s="79">
        <v>3649.2546622527948</v>
      </c>
      <c r="AI58" s="79">
        <v>3836.7683593161973</v>
      </c>
      <c r="AJ58" s="79">
        <v>4039.6700125570746</v>
      </c>
      <c r="AK58" s="79">
        <v>152731.51541889776</v>
      </c>
      <c r="AL58" s="79">
        <v>153107.75808866229</v>
      </c>
      <c r="AM58" s="79">
        <v>155110.52761319297</v>
      </c>
      <c r="AN58" s="79">
        <v>158636.21942312791</v>
      </c>
      <c r="AO58" s="79">
        <v>163259.07792218452</v>
      </c>
      <c r="AP58" s="79">
        <v>168171.39727394225</v>
      </c>
      <c r="AQ58" s="79">
        <v>35520.085924973653</v>
      </c>
      <c r="AR58" s="79">
        <v>33846.172163083771</v>
      </c>
      <c r="AS58" s="79">
        <v>33250.725190054858</v>
      </c>
      <c r="AT58" s="79">
        <v>32979.698805130014</v>
      </c>
      <c r="AU58" s="79">
        <v>32906.562175898143</v>
      </c>
      <c r="AV58" s="79">
        <v>32834.463683312031</v>
      </c>
      <c r="AW58" s="79">
        <v>20647.273212921158</v>
      </c>
      <c r="AX58" s="79">
        <v>18692.086475819939</v>
      </c>
      <c r="AY58" s="79">
        <v>17939.538694078266</v>
      </c>
      <c r="AZ58" s="79">
        <v>17375.280901202728</v>
      </c>
      <c r="BA58" s="79">
        <v>16911.378184726236</v>
      </c>
      <c r="BB58" s="79">
        <v>16426.729709891904</v>
      </c>
      <c r="BC58" s="79">
        <v>3746.1382263909536</v>
      </c>
      <c r="BD58" s="79">
        <v>3907.2819163185227</v>
      </c>
      <c r="BE58" s="79">
        <v>4072.2630498609115</v>
      </c>
      <c r="BF58" s="79">
        <v>4274.4875792357561</v>
      </c>
      <c r="BG58" s="79">
        <v>4503.8379692095314</v>
      </c>
      <c r="BH58" s="79">
        <v>4741.3887856459842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0</v>
      </c>
      <c r="BZ58" s="79">
        <v>0</v>
      </c>
    </row>
    <row r="59" spans="5:78" s="36" customFormat="1" outlineLevel="1" x14ac:dyDescent="0.2">
      <c r="E59" s="91" t="str">
        <f t="shared" si="11"/>
        <v>Commercial Tariff V Zone - New Towns West</v>
      </c>
      <c r="F59" s="91" t="str">
        <f t="shared" si="11"/>
        <v>Commercial</v>
      </c>
      <c r="G59" s="79">
        <v>298.40257906313832</v>
      </c>
      <c r="H59" s="79">
        <v>299.99748746279766</v>
      </c>
      <c r="I59" s="79">
        <v>301.68748790239465</v>
      </c>
      <c r="J59" s="79">
        <v>303.41018338872766</v>
      </c>
      <c r="K59" s="79">
        <v>305.10367450136312</v>
      </c>
      <c r="L59" s="79">
        <v>306.76603345724925</v>
      </c>
      <c r="M59" s="79">
        <v>2811.019528601209</v>
      </c>
      <c r="N59" s="79">
        <v>2829.9319317975169</v>
      </c>
      <c r="O59" s="79">
        <v>2775.0768815115543</v>
      </c>
      <c r="P59" s="79">
        <v>2743.4652062206278</v>
      </c>
      <c r="Q59" s="79">
        <v>2740.7985040463673</v>
      </c>
      <c r="R59" s="79">
        <v>2748.3959877059874</v>
      </c>
      <c r="S59" s="79">
        <v>2266.7171291312716</v>
      </c>
      <c r="T59" s="79">
        <v>2276.4556337553822</v>
      </c>
      <c r="U59" s="79">
        <v>2244.9379693772116</v>
      </c>
      <c r="V59" s="79">
        <v>2231.9205793865922</v>
      </c>
      <c r="W59" s="79">
        <v>2242.3570354251005</v>
      </c>
      <c r="X59" s="79">
        <v>2261.2358327089714</v>
      </c>
      <c r="Y59" s="79">
        <v>13288.915218382723</v>
      </c>
      <c r="Z59" s="79">
        <v>13635.172585684742</v>
      </c>
      <c r="AA59" s="79">
        <v>13428.363640182022</v>
      </c>
      <c r="AB59" s="79">
        <v>13332.019231701328</v>
      </c>
      <c r="AC59" s="79">
        <v>13374.793046808853</v>
      </c>
      <c r="AD59" s="79">
        <v>13467.840511997121</v>
      </c>
      <c r="AE59" s="79">
        <v>24120.671249356696</v>
      </c>
      <c r="AF59" s="79">
        <v>24992.757742236168</v>
      </c>
      <c r="AG59" s="79">
        <v>24664.321768817586</v>
      </c>
      <c r="AH59" s="79">
        <v>24536.505596749827</v>
      </c>
      <c r="AI59" s="79">
        <v>24664.480314711818</v>
      </c>
      <c r="AJ59" s="79">
        <v>24886.077974165411</v>
      </c>
      <c r="AK59" s="79">
        <v>4754.8067138446077</v>
      </c>
      <c r="AL59" s="79">
        <v>4685.6756099591921</v>
      </c>
      <c r="AM59" s="79">
        <v>4603.6645731282861</v>
      </c>
      <c r="AN59" s="79">
        <v>4570.1381448327656</v>
      </c>
      <c r="AO59" s="79">
        <v>4572.1481883669167</v>
      </c>
      <c r="AP59" s="79">
        <v>4583.6038580504537</v>
      </c>
      <c r="AQ59" s="79">
        <v>3417.0063067141691</v>
      </c>
      <c r="AR59" s="79">
        <v>3388.1987511946641</v>
      </c>
      <c r="AS59" s="79">
        <v>3348.2330563737978</v>
      </c>
      <c r="AT59" s="79">
        <v>3343.1310177627201</v>
      </c>
      <c r="AU59" s="79">
        <v>3363.918945559135</v>
      </c>
      <c r="AV59" s="79">
        <v>3391.773991798028</v>
      </c>
      <c r="AW59" s="79">
        <v>19656.236047433908</v>
      </c>
      <c r="AX59" s="79">
        <v>19586.78553475457</v>
      </c>
      <c r="AY59" s="79">
        <v>19345.236968243287</v>
      </c>
      <c r="AZ59" s="79">
        <v>19304.384487780859</v>
      </c>
      <c r="BA59" s="79">
        <v>19412.799465043929</v>
      </c>
      <c r="BB59" s="79">
        <v>19562.093470638658</v>
      </c>
      <c r="BC59" s="79">
        <v>27716.67164201061</v>
      </c>
      <c r="BD59" s="79">
        <v>27855.629521784977</v>
      </c>
      <c r="BE59" s="79">
        <v>27691.902545813871</v>
      </c>
      <c r="BF59" s="79">
        <v>27810.498042541676</v>
      </c>
      <c r="BG59" s="79">
        <v>28143.117785655832</v>
      </c>
      <c r="BH59" s="79">
        <v>28535.441412768167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0</v>
      </c>
      <c r="BZ59" s="79">
        <v>0</v>
      </c>
    </row>
    <row r="60" spans="5:78" s="36" customFormat="1" outlineLevel="1" x14ac:dyDescent="0.2">
      <c r="E60" s="91" t="str">
        <f t="shared" si="11"/>
        <v>Tariff D Zone - West &amp; Central</v>
      </c>
      <c r="F60" s="91" t="str">
        <f t="shared" si="11"/>
        <v>Industrial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1632.6880962766172</v>
      </c>
      <c r="BJ60" s="79">
        <v>1610.7485969778113</v>
      </c>
      <c r="BK60" s="79">
        <v>1584.1161807262124</v>
      </c>
      <c r="BL60" s="79">
        <v>1557.4468401842264</v>
      </c>
      <c r="BM60" s="79">
        <v>1542.9488241515264</v>
      </c>
      <c r="BN60" s="79">
        <v>1536.1035543880248</v>
      </c>
      <c r="BO60" s="79">
        <v>1958.09798803168</v>
      </c>
      <c r="BP60" s="79">
        <v>1931.785742886153</v>
      </c>
      <c r="BQ60" s="79">
        <v>1899.8452388807618</v>
      </c>
      <c r="BR60" s="79">
        <v>1867.8604512311879</v>
      </c>
      <c r="BS60" s="79">
        <v>1850.4728460365263</v>
      </c>
      <c r="BT60" s="79">
        <v>1842.2632504732258</v>
      </c>
      <c r="BU60" s="79">
        <v>3274.1717655140619</v>
      </c>
      <c r="BV60" s="79">
        <v>3230.1745750418063</v>
      </c>
      <c r="BW60" s="79">
        <v>3176.7662691092387</v>
      </c>
      <c r="BX60" s="79">
        <v>3123.283915678363</v>
      </c>
      <c r="BY60" s="79">
        <v>3094.2097802948251</v>
      </c>
      <c r="BZ60" s="79">
        <v>3080.4823641165012</v>
      </c>
    </row>
    <row r="61" spans="5:78" s="36" customFormat="1" outlineLevel="1" x14ac:dyDescent="0.2">
      <c r="E61" s="91" t="str">
        <f t="shared" si="11"/>
        <v>Tariff D Zone - New Towns West &amp; Central</v>
      </c>
      <c r="F61" s="91" t="str">
        <f t="shared" si="11"/>
        <v>Industrial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8.7692651653299052</v>
      </c>
      <c r="BJ61" s="79">
        <v>8.6514268057653592</v>
      </c>
      <c r="BK61" s="79">
        <v>8.5083825092850205</v>
      </c>
      <c r="BL61" s="79">
        <v>8.3651398902382432</v>
      </c>
      <c r="BM61" s="79">
        <v>8.2872701812277541</v>
      </c>
      <c r="BN61" s="79">
        <v>8.2505038289641099</v>
      </c>
      <c r="BO61" s="79">
        <v>27.246106868680016</v>
      </c>
      <c r="BP61" s="79">
        <v>26.879983085512968</v>
      </c>
      <c r="BQ61" s="79">
        <v>26.435544456348559</v>
      </c>
      <c r="BR61" s="79">
        <v>25.990489638970224</v>
      </c>
      <c r="BS61" s="79">
        <v>25.74854845307463</v>
      </c>
      <c r="BT61" s="79">
        <v>25.634315396591496</v>
      </c>
      <c r="BU61" s="79">
        <v>0</v>
      </c>
      <c r="BV61" s="79">
        <v>0</v>
      </c>
      <c r="BW61" s="79">
        <v>0</v>
      </c>
      <c r="BX61" s="79">
        <v>0</v>
      </c>
      <c r="BY61" s="79">
        <v>0</v>
      </c>
      <c r="BZ61" s="79">
        <v>0</v>
      </c>
    </row>
    <row r="62" spans="5:78" s="36" customFormat="1" outlineLevel="1" x14ac:dyDescent="0.2">
      <c r="E62" s="91" t="str">
        <f t="shared" si="11"/>
        <v>Tariff M Zone - West &amp; Central</v>
      </c>
      <c r="F62" s="91" t="str">
        <f t="shared" si="11"/>
        <v>Industrial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0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124.8480281588019</v>
      </c>
      <c r="BJ62" s="79">
        <v>123.17036343368143</v>
      </c>
      <c r="BK62" s="79">
        <v>121.13384178469084</v>
      </c>
      <c r="BL62" s="79">
        <v>119.09449661732189</v>
      </c>
      <c r="BM62" s="79">
        <v>117.98586557013954</v>
      </c>
      <c r="BN62" s="79">
        <v>117.46242301296208</v>
      </c>
      <c r="BO62" s="79">
        <v>65.751950209643653</v>
      </c>
      <c r="BP62" s="79">
        <v>64.868398189628678</v>
      </c>
      <c r="BQ62" s="79">
        <v>63.795852054619097</v>
      </c>
      <c r="BR62" s="79">
        <v>62.721818897006358</v>
      </c>
      <c r="BS62" s="79">
        <v>62.137951818845707</v>
      </c>
      <c r="BT62" s="79">
        <v>61.862277709572922</v>
      </c>
      <c r="BU62" s="79">
        <v>0</v>
      </c>
      <c r="BV62" s="79">
        <v>0</v>
      </c>
      <c r="BW62" s="79">
        <v>0</v>
      </c>
      <c r="BX62" s="79">
        <v>0</v>
      </c>
      <c r="BY62" s="79">
        <v>0</v>
      </c>
      <c r="BZ62" s="79">
        <v>0</v>
      </c>
    </row>
    <row r="63" spans="5:78" s="36" customFormat="1" outlineLevel="1" x14ac:dyDescent="0.2">
      <c r="E63" s="91" t="str">
        <f t="shared" si="11"/>
        <v>Tariff M Zone - New Towns West &amp; Central</v>
      </c>
      <c r="F63" s="91" t="str">
        <f t="shared" si="11"/>
        <v>Industrial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0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0</v>
      </c>
      <c r="BZ63" s="79">
        <v>0</v>
      </c>
    </row>
    <row r="64" spans="5:78" s="36" customFormat="1" outlineLevel="1" x14ac:dyDescent="0.2"/>
    <row r="65" spans="6:12" s="36" customFormat="1" outlineLevel="1" x14ac:dyDescent="0.2"/>
    <row r="66" spans="6:12" s="36" customFormat="1" outlineLevel="1" x14ac:dyDescent="0.2">
      <c r="F66" s="38" t="s">
        <v>125</v>
      </c>
      <c r="G66" s="105">
        <f t="shared" ref="G66:L66" si="12">SUMIF($F$52:$F$63,$F66,G$52:G$63)</f>
        <v>762911.10160035768</v>
      </c>
      <c r="H66" s="105">
        <f t="shared" si="12"/>
        <v>779829.19480418356</v>
      </c>
      <c r="I66" s="105">
        <f t="shared" si="12"/>
        <v>797291.78601853969</v>
      </c>
      <c r="J66" s="105">
        <f t="shared" si="12"/>
        <v>815283.22043424821</v>
      </c>
      <c r="K66" s="105">
        <f t="shared" si="12"/>
        <v>832735.52389980073</v>
      </c>
      <c r="L66" s="105">
        <f t="shared" si="12"/>
        <v>849631.7404809047</v>
      </c>
    </row>
    <row r="67" spans="6:12" s="36" customFormat="1" outlineLevel="1" x14ac:dyDescent="0.2">
      <c r="F67" s="38" t="s">
        <v>126</v>
      </c>
    </row>
    <row r="68" spans="6:12" s="36" customFormat="1" outlineLevel="1" x14ac:dyDescent="0.2">
      <c r="F68" s="38" t="s">
        <v>128</v>
      </c>
    </row>
    <row r="69" spans="6:12" s="36" customFormat="1" outlineLevel="1" x14ac:dyDescent="0.2"/>
    <row r="70" spans="6:12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29:R40 G52:BZ63" xr:uid="{A64E6142-DE11-4E66-BE41-DFAA89E12B91}">
      <formula1>NOT(ISERROR(G29/1))</formula1>
    </dataValidation>
  </dataValidations>
  <hyperlinks>
    <hyperlink ref="A1" location="HL_Home" tooltip="Go to Table of Contents" display="HL_Home" xr:uid="{45B69CD9-EE78-48F4-B72A-4C613897488B}"/>
    <hyperlink ref="A2" location="HL_Err_Chk" tooltip="Go to Error Checks" display="HL_Err_Chk" xr:uid="{3CB0CD23-03AD-474E-8E72-67F919ED417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093D-7BA5-4AAD-B793-C427050320DB}">
  <sheetPr codeName="Sheet7">
    <pageSetUpPr autoPageBreaks="0"/>
  </sheetPr>
  <dimension ref="A1:N33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5" sqref="A15"/>
      <selection pane="bottomRight" activeCell="I28" sqref="I28"/>
    </sheetView>
  </sheetViews>
  <sheetFormatPr defaultColWidth="11.5703125" defaultRowHeight="12" outlineLevelRow="3" x14ac:dyDescent="0.2"/>
  <cols>
    <col min="1" max="5" width="3.5703125" customWidth="1"/>
    <col min="6" max="6" width="20.5703125" customWidth="1"/>
    <col min="9" max="14" width="13.5703125" customWidth="1"/>
  </cols>
  <sheetData>
    <row r="1" spans="1:14" ht="15" x14ac:dyDescent="0.2">
      <c r="A1" s="10" t="s">
        <v>11</v>
      </c>
      <c r="B1" s="6" t="s">
        <v>148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4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N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</row>
    <row r="5" spans="1:14" s="36" customFormat="1" outlineLevel="3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</row>
    <row r="6" spans="1:14" s="36" customFormat="1" outlineLevel="3" x14ac:dyDescent="0.2">
      <c r="B6" s="48" t="s">
        <v>77</v>
      </c>
      <c r="C6" s="48"/>
      <c r="D6" s="48"/>
      <c r="E6" s="48"/>
      <c r="F6" s="48"/>
      <c r="G6" s="48"/>
      <c r="H6" s="48"/>
      <c r="I6" s="48"/>
      <c r="J6" s="112">
        <f>IF(J8=1,Ts_Start_Date,I7+1)</f>
        <v>45108</v>
      </c>
      <c r="K6" s="112">
        <f>IF(K8=1,Ts_Start_Date,J7+1)</f>
        <v>45474</v>
      </c>
      <c r="L6" s="112">
        <f>IF(L8=1,Ts_Start_Date,K7+1)</f>
        <v>45839</v>
      </c>
      <c r="M6" s="112">
        <f>IF(M8=1,Ts_Start_Date,L7+1)</f>
        <v>46204</v>
      </c>
      <c r="N6" s="112">
        <f>IF(N8=1,Ts_Start_Date,M7+1)</f>
        <v>46569</v>
      </c>
    </row>
    <row r="7" spans="1:14" s="36" customFormat="1" outlineLevel="3" x14ac:dyDescent="0.2">
      <c r="B7" s="48" t="s">
        <v>78</v>
      </c>
      <c r="C7" s="48"/>
      <c r="D7" s="48"/>
      <c r="E7" s="48"/>
      <c r="F7" s="48"/>
      <c r="G7" s="48"/>
      <c r="H7" s="48"/>
      <c r="I7" s="48"/>
      <c r="J7" s="112">
        <f t="shared" ref="J7:N7" si="1">EDATE(J6,J5)-1</f>
        <v>45473</v>
      </c>
      <c r="K7" s="112">
        <f t="shared" si="1"/>
        <v>45838</v>
      </c>
      <c r="L7" s="112">
        <f t="shared" si="1"/>
        <v>46203</v>
      </c>
      <c r="M7" s="112">
        <f t="shared" si="1"/>
        <v>46568</v>
      </c>
      <c r="N7" s="112">
        <f t="shared" si="1"/>
        <v>46934</v>
      </c>
    </row>
    <row r="8" spans="1:14" s="36" customFormat="1" outlineLevel="3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</row>
    <row r="9" spans="1:14" s="36" customFormat="1" outlineLevel="3" x14ac:dyDescent="0.2">
      <c r="B9" s="48" t="s">
        <v>92</v>
      </c>
      <c r="C9" s="48"/>
      <c r="D9" s="48"/>
      <c r="E9" s="48"/>
      <c r="F9" s="48"/>
      <c r="G9" s="48"/>
      <c r="H9" s="48"/>
      <c r="I9" s="48"/>
      <c r="J9" s="66">
        <f t="shared" ref="J9:N9" si="2">YEAR(J7)</f>
        <v>2024</v>
      </c>
      <c r="K9" s="66">
        <f t="shared" si="2"/>
        <v>2025</v>
      </c>
      <c r="L9" s="66">
        <f t="shared" si="2"/>
        <v>2026</v>
      </c>
      <c r="M9" s="66">
        <f t="shared" si="2"/>
        <v>2027</v>
      </c>
      <c r="N9" s="66">
        <f t="shared" si="2"/>
        <v>2028</v>
      </c>
    </row>
    <row r="10" spans="1:14" s="36" customFormat="1" x14ac:dyDescent="0.2"/>
    <row r="11" spans="1:14" s="36" customFormat="1" x14ac:dyDescent="0.2">
      <c r="B11" s="37" t="s">
        <v>148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/>
    <row r="14" spans="1:14" s="36" customFormat="1" outlineLevel="1" x14ac:dyDescent="0.2"/>
    <row r="15" spans="1:14" s="36" customFormat="1" outlineLevel="1" x14ac:dyDescent="0.2">
      <c r="E15" s="43" t="s">
        <v>99</v>
      </c>
    </row>
    <row r="16" spans="1:14" s="36" customFormat="1" ht="5.85" customHeight="1" outlineLevel="1" x14ac:dyDescent="0.2"/>
    <row r="17" spans="5:14" s="36" customFormat="1" outlineLevel="1" x14ac:dyDescent="0.2">
      <c r="F17" s="51" t="str">
        <f>GA!F14</f>
        <v>Connections - Mains &amp; Services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</row>
    <row r="18" spans="5:14" s="36" customFormat="1" outlineLevel="1" x14ac:dyDescent="0.2">
      <c r="F18" s="51" t="str">
        <f>GA!F15</f>
        <v>Augmentation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</row>
    <row r="19" spans="5:14" s="36" customFormat="1" outlineLevel="1" x14ac:dyDescent="0.2">
      <c r="F19" s="51" t="str">
        <f>GA!F16</f>
        <v>Mains Growth &amp; Replacement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</row>
    <row r="20" spans="5:14" s="36" customFormat="1" ht="5.85" customHeight="1" outlineLevel="1" x14ac:dyDescent="0.2"/>
    <row r="21" spans="5:14" s="36" customFormat="1" outlineLevel="1" x14ac:dyDescent="0.2">
      <c r="F21" s="51" t="str">
        <f>GA!F8</f>
        <v>Mains &amp; Services</v>
      </c>
      <c r="J21" s="81">
        <f>ROUND((SUM('[2]CapexSum$FY23'!P$153:P$156)+'[2]CapexSum$FY23'!P145+SUM('[2]CapexSum$FY23'!P$173:P$176))/10^6,1)</f>
        <v>72.099999999999994</v>
      </c>
      <c r="K21" s="81">
        <f>ROUND((SUM('[2]CapexSum$FY23'!Q$153:Q$156)+'[2]CapexSum$FY23'!Q145+SUM('[2]CapexSum$FY23'!Q$173:Q$176))/10^6,1)</f>
        <v>66.400000000000006</v>
      </c>
      <c r="L21" s="81">
        <f>ROUND((SUM('[2]CapexSum$FY23'!R$153:R$156)+'[2]CapexSum$FY23'!R145+SUM('[2]CapexSum$FY23'!R$173:R$176))/10^6,1)</f>
        <v>55.3</v>
      </c>
      <c r="M21" s="81">
        <f>ROUND((SUM('[2]CapexSum$FY23'!S$153:S$156)+'[2]CapexSum$FY23'!S145+SUM('[2]CapexSum$FY23'!S$173:S$176))/10^6,1)</f>
        <v>49.1</v>
      </c>
      <c r="N21" s="81">
        <f>ROUND((SUM('[2]CapexSum$FY23'!T$153:T$156)+'[2]CapexSum$FY23'!T145+SUM('[2]CapexSum$FY23'!T$173:T$176))/10^6,1)</f>
        <v>37.299999999999997</v>
      </c>
    </row>
    <row r="22" spans="5:14" s="36" customFormat="1" outlineLevel="1" x14ac:dyDescent="0.2">
      <c r="F22" s="51" t="str">
        <f>GA!F9</f>
        <v>Meters &amp; SCADA</v>
      </c>
      <c r="J22" s="81">
        <f>ROUND((SUM('[2]CapexSum$FY23'!P$146:P$147)+SUM('[2]CapexSum$FY23'!P$166:P$167))/10^6,1)</f>
        <v>15.8</v>
      </c>
      <c r="K22" s="81">
        <f>ROUND((SUM('[2]CapexSum$FY23'!Q$146:Q$147)+SUM('[2]CapexSum$FY23'!Q$166:Q$167))/10^6,1)</f>
        <v>15.9</v>
      </c>
      <c r="L22" s="81">
        <f>ROUND((SUM('[2]CapexSum$FY23'!R$146:R$147)+SUM('[2]CapexSum$FY23'!R$166:R$167))/10^6,1)</f>
        <v>14.3</v>
      </c>
      <c r="M22" s="81">
        <f>ROUND((SUM('[2]CapexSum$FY23'!S$146:S$147)+SUM('[2]CapexSum$FY23'!S$166:S$167))/10^6,1)</f>
        <v>11.3</v>
      </c>
      <c r="N22" s="81">
        <f>ROUND((SUM('[2]CapexSum$FY23'!T$146:T$147)+SUM('[2]CapexSum$FY23'!T$166:T$167))/10^6,1)</f>
        <v>9.6999999999999993</v>
      </c>
    </row>
    <row r="23" spans="5:14" s="36" customFormat="1" outlineLevel="1" x14ac:dyDescent="0.2">
      <c r="F23" s="51" t="str">
        <f>GA!F10</f>
        <v>IT &amp; Other</v>
      </c>
      <c r="J23" s="81">
        <f>ROUND(SUM('[2]CapexSum$FY23'!P$149:P$150)/10^6,1)</f>
        <v>17.7</v>
      </c>
      <c r="K23" s="81">
        <f>ROUND(SUM('[2]CapexSum$FY23'!Q$149:Q$150)/10^6,1)</f>
        <v>20.100000000000001</v>
      </c>
      <c r="L23" s="81">
        <f>ROUND(SUM('[2]CapexSum$FY23'!R$149:R$150)/10^6,1)</f>
        <v>21.7</v>
      </c>
      <c r="M23" s="81">
        <f>ROUND(SUM('[2]CapexSum$FY23'!S$149:S$150)/10^6,1)</f>
        <v>11.7</v>
      </c>
      <c r="N23" s="81">
        <f>ROUND(SUM('[2]CapexSum$FY23'!T$149:T$150)/10^6,1)</f>
        <v>9</v>
      </c>
    </row>
    <row r="24" spans="5:14" s="36" customFormat="1" ht="5.85" customHeight="1" outlineLevel="1" x14ac:dyDescent="0.2"/>
    <row r="25" spans="5:14" s="36" customFormat="1" outlineLevel="1" x14ac:dyDescent="0.2">
      <c r="F25" s="207" t="str">
        <f>"Total "&amp;E15</f>
        <v>Total Net Capex ($FY22)</v>
      </c>
      <c r="G25" s="207"/>
      <c r="H25" s="207"/>
      <c r="I25" s="207"/>
      <c r="J25" s="90">
        <f t="shared" ref="J25:N25" si="3">SUM(J21:J23)</f>
        <v>105.6</v>
      </c>
      <c r="K25" s="90">
        <f t="shared" si="3"/>
        <v>102.4</v>
      </c>
      <c r="L25" s="90">
        <f t="shared" si="3"/>
        <v>91.3</v>
      </c>
      <c r="M25" s="90">
        <f t="shared" si="3"/>
        <v>72.100000000000009</v>
      </c>
      <c r="N25" s="90">
        <f t="shared" si="3"/>
        <v>56</v>
      </c>
    </row>
    <row r="26" spans="5:14" s="36" customFormat="1" outlineLevel="1" x14ac:dyDescent="0.2"/>
    <row r="27" spans="5:14" s="36" customFormat="1" outlineLevel="1" x14ac:dyDescent="0.2"/>
    <row r="28" spans="5:14" s="36" customFormat="1" outlineLevel="1" x14ac:dyDescent="0.2">
      <c r="E28" s="43" t="s">
        <v>140</v>
      </c>
      <c r="I28" s="56">
        <f>AVERAGE(J28:N28)</f>
        <v>59.5</v>
      </c>
      <c r="J28" s="54">
        <f>ROUND('[3]PTRM input'!G331,1)</f>
        <v>59.4</v>
      </c>
      <c r="K28" s="54">
        <f>ROUND('[3]PTRM input'!H331,1)</f>
        <v>61.6</v>
      </c>
      <c r="L28" s="54">
        <f>ROUND('[3]PTRM input'!I331,1)</f>
        <v>59.3</v>
      </c>
      <c r="M28" s="54">
        <f>ROUND('[3]PTRM input'!J331,1)</f>
        <v>58.6</v>
      </c>
      <c r="N28" s="54">
        <f>ROUND('[3]PTRM input'!K331,1)</f>
        <v>58.6</v>
      </c>
    </row>
    <row r="29" spans="5:14" s="36" customFormat="1" outlineLevel="1" x14ac:dyDescent="0.2"/>
    <row r="30" spans="5:14" s="36" customFormat="1" outlineLevel="1" x14ac:dyDescent="0.2"/>
    <row r="31" spans="5:14" s="36" customFormat="1" outlineLevel="1" x14ac:dyDescent="0.2"/>
    <row r="32" spans="5:14" s="36" customFormat="1" outlineLevel="1" x14ac:dyDescent="0.2"/>
    <row r="33" s="36" customFormat="1" outlineLevel="1" x14ac:dyDescent="0.2"/>
  </sheetData>
  <sheetProtection formatColumns="0" formatRows="0"/>
  <mergeCells count="1">
    <mergeCell ref="F25:I25"/>
  </mergeCells>
  <dataValidations count="1">
    <dataValidation type="custom" showErrorMessage="1" errorTitle="Invalid Assumption" error="Assumption must be a number." sqref="J21:N23 J17:N19 J28:N28" xr:uid="{17812EEE-40BF-440F-B839-F607613CB339}">
      <formula1>NOT(ISERROR(J17/1))</formula1>
    </dataValidation>
  </dataValidations>
  <hyperlinks>
    <hyperlink ref="A1" location="HL_Home" tooltip="Go to Table of Contents" display="HL_Home" xr:uid="{851F83EB-380E-4CBD-AE35-85FAA45F9177}"/>
    <hyperlink ref="A2" location="HL_Err_Chk" tooltip="Go to Error Checks" display="HL_Err_Chk" xr:uid="{B3011DC5-089E-4AB0-ACC5-0DBFAA1A8168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5CB6-2DA4-4AA2-B8CB-28D873F8568A}">
  <sheetPr codeName="Sheet8">
    <pageSetUpPr autoPageBreaks="0"/>
  </sheetPr>
  <dimension ref="A1:CC135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6" sqref="A16"/>
      <selection pane="bottomRight" activeCell="J15" sqref="J15"/>
    </sheetView>
  </sheetViews>
  <sheetFormatPr defaultColWidth="11.5703125" defaultRowHeight="12" outlineLevelRow="1" x14ac:dyDescent="0.2"/>
  <cols>
    <col min="1" max="5" width="3.5703125" customWidth="1"/>
    <col min="6" max="6" width="29" bestFit="1" customWidth="1"/>
    <col min="10" max="10" width="13.42578125" bestFit="1" customWidth="1"/>
    <col min="11" max="18" width="11.5703125" customWidth="1"/>
    <col min="20" max="41" width="11.5703125" customWidth="1"/>
  </cols>
  <sheetData>
    <row r="1" spans="1:81" ht="15" x14ac:dyDescent="0.2">
      <c r="A1" s="10" t="s">
        <v>11</v>
      </c>
      <c r="B1" s="6" t="s">
        <v>273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273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/>
    <row r="14" spans="1:81" s="36" customFormat="1" outlineLevel="1" x14ac:dyDescent="0.2"/>
    <row r="15" spans="1:81" s="36" customFormat="1" outlineLevel="1" x14ac:dyDescent="0.2">
      <c r="E15" s="43" t="s">
        <v>312</v>
      </c>
      <c r="J15" s="105">
        <f>ACIL!O207</f>
        <v>1</v>
      </c>
      <c r="K15" s="105">
        <f>ACIL!P207</f>
        <v>1</v>
      </c>
      <c r="L15" s="105">
        <f>ACIL!Q207</f>
        <v>1</v>
      </c>
      <c r="M15" s="105">
        <f>ACIL!R207</f>
        <v>1</v>
      </c>
      <c r="N15" s="105">
        <f>ACIL!S207</f>
        <v>1</v>
      </c>
      <c r="O15" s="105">
        <f>ACIL!T207</f>
        <v>1</v>
      </c>
      <c r="P15" s="105">
        <f>ACIL!U207</f>
        <v>1</v>
      </c>
      <c r="Q15" s="105">
        <f>ACIL!V207</f>
        <v>1</v>
      </c>
      <c r="R15" s="105">
        <f>ACIL!W207</f>
        <v>1</v>
      </c>
      <c r="S15" s="105">
        <f>ACIL!X207</f>
        <v>1</v>
      </c>
      <c r="T15" s="105">
        <f>ACIL!Y207</f>
        <v>1</v>
      </c>
      <c r="U15" s="105">
        <f>ACIL!Z207</f>
        <v>1</v>
      </c>
      <c r="V15" s="105">
        <f>ACIL!AA207</f>
        <v>1</v>
      </c>
      <c r="W15" s="105">
        <f>ACIL!AB207</f>
        <v>1</v>
      </c>
      <c r="X15" s="105">
        <f>ACIL!AC207</f>
        <v>1</v>
      </c>
      <c r="Y15" s="105">
        <f>ACIL!AD207</f>
        <v>1</v>
      </c>
      <c r="Z15" s="105">
        <f>ACIL!AE207</f>
        <v>1</v>
      </c>
      <c r="AA15" s="105">
        <f>ACIL!AF207</f>
        <v>1</v>
      </c>
      <c r="AB15" s="105">
        <f>ACIL!AG207</f>
        <v>1</v>
      </c>
      <c r="AC15" s="105">
        <f>ACIL!AH207</f>
        <v>1</v>
      </c>
      <c r="AD15" s="105">
        <f>ACIL!AI207</f>
        <v>1</v>
      </c>
      <c r="AE15" s="105">
        <f>ACIL!AJ207</f>
        <v>1</v>
      </c>
      <c r="AF15" s="105">
        <f>ACIL!AK207</f>
        <v>1</v>
      </c>
      <c r="AG15" s="105">
        <f>ACIL!AL207</f>
        <v>1</v>
      </c>
      <c r="AH15" s="105">
        <f>ACIL!AM207</f>
        <v>1</v>
      </c>
      <c r="AI15" s="105">
        <f>ACIL!AN207</f>
        <v>1</v>
      </c>
      <c r="AJ15" s="105">
        <f>ACIL!AO207</f>
        <v>1</v>
      </c>
      <c r="AK15" s="105">
        <f>ACIL!AP207</f>
        <v>1</v>
      </c>
      <c r="AL15" s="105">
        <f>ACIL!AQ207</f>
        <v>1</v>
      </c>
      <c r="AM15" s="105">
        <f>ACIL!AR207</f>
        <v>1</v>
      </c>
      <c r="AN15" s="105">
        <f>ACIL!AS207</f>
        <v>1</v>
      </c>
      <c r="AO15" s="105">
        <f>ACIL!AT207</f>
        <v>1</v>
      </c>
      <c r="AP15" s="105">
        <f>ACIL!AU207</f>
        <v>1</v>
      </c>
      <c r="AQ15" s="105">
        <f>ACIL!AV207</f>
        <v>1</v>
      </c>
      <c r="AR15" s="105">
        <f>ACIL!AW207</f>
        <v>1</v>
      </c>
      <c r="AS15" s="105">
        <f>ACIL!AX207</f>
        <v>1</v>
      </c>
      <c r="AT15" s="105">
        <f>ACIL!AY207</f>
        <v>1</v>
      </c>
      <c r="AU15" s="105">
        <f>ACIL!AZ207</f>
        <v>1</v>
      </c>
      <c r="AV15" s="105">
        <f>ACIL!BA207</f>
        <v>1</v>
      </c>
      <c r="AW15" s="105">
        <f>ACIL!BB207</f>
        <v>1</v>
      </c>
      <c r="AX15" s="105">
        <f>ACIL!BC207</f>
        <v>1</v>
      </c>
      <c r="AY15" s="105">
        <f>ACIL!BD207</f>
        <v>1</v>
      </c>
      <c r="AZ15" s="105">
        <f>ACIL!BE207</f>
        <v>1</v>
      </c>
      <c r="BA15" s="105">
        <f>ACIL!BF207</f>
        <v>1</v>
      </c>
      <c r="BB15" s="105">
        <f>ACIL!BG207</f>
        <v>1</v>
      </c>
      <c r="BC15" s="105">
        <f>ACIL!BH207</f>
        <v>1</v>
      </c>
      <c r="BD15" s="105">
        <f>ACIL!BI207</f>
        <v>1</v>
      </c>
      <c r="BE15" s="105">
        <f>ACIL!BJ207</f>
        <v>1</v>
      </c>
      <c r="BF15" s="105">
        <f>ACIL!BK207</f>
        <v>1</v>
      </c>
      <c r="BG15" s="105">
        <f>ACIL!BL207</f>
        <v>1</v>
      </c>
      <c r="BH15" s="105">
        <f>ACIL!BM207</f>
        <v>1</v>
      </c>
      <c r="BI15" s="105">
        <f>ACIL!BN207</f>
        <v>1</v>
      </c>
      <c r="BJ15" s="105">
        <f>ACIL!BO207</f>
        <v>1</v>
      </c>
      <c r="BK15" s="105">
        <f>ACIL!BP207</f>
        <v>1</v>
      </c>
      <c r="BL15" s="105">
        <f>ACIL!BQ207</f>
        <v>1</v>
      </c>
      <c r="BM15" s="105">
        <f>ACIL!BR207</f>
        <v>1</v>
      </c>
      <c r="BN15" s="105">
        <f>ACIL!BS207</f>
        <v>1</v>
      </c>
      <c r="BO15" s="105">
        <f>ACIL!BT207</f>
        <v>1</v>
      </c>
      <c r="BP15" s="105">
        <f>ACIL!BU207</f>
        <v>1</v>
      </c>
      <c r="BQ15" s="105">
        <f>ACIL!BV207</f>
        <v>1</v>
      </c>
      <c r="BR15" s="105">
        <f>ACIL!BW207</f>
        <v>1</v>
      </c>
      <c r="BS15" s="105">
        <f>ACIL!BX207</f>
        <v>1</v>
      </c>
      <c r="BT15" s="105">
        <f>ACIL!BY207</f>
        <v>1</v>
      </c>
      <c r="BU15" s="105">
        <f>ACIL!BZ207</f>
        <v>1</v>
      </c>
      <c r="BV15" s="105">
        <f>ACIL!CA207</f>
        <v>1</v>
      </c>
      <c r="BW15" s="105">
        <f>ACIL!CB207</f>
        <v>1</v>
      </c>
      <c r="BX15" s="105">
        <f>ACIL!CC207</f>
        <v>1</v>
      </c>
      <c r="BY15" s="105">
        <f>ACIL!CD207</f>
        <v>1</v>
      </c>
      <c r="BZ15" s="105">
        <f>ACIL!CE207</f>
        <v>1</v>
      </c>
      <c r="CA15" s="105">
        <f>ACIL!CF207</f>
        <v>1</v>
      </c>
      <c r="CB15" s="105">
        <f>ACIL!CG207</f>
        <v>1</v>
      </c>
      <c r="CC15" s="105">
        <f>ACIL!CH207</f>
        <v>1</v>
      </c>
    </row>
    <row r="16" spans="1:81" s="36" customFormat="1" outlineLevel="1" x14ac:dyDescent="0.2"/>
    <row r="17" spans="4:81" s="36" customFormat="1" outlineLevel="1" x14ac:dyDescent="0.2">
      <c r="E17" s="43" t="s">
        <v>107</v>
      </c>
    </row>
    <row r="18" spans="4:81" s="36" customFormat="1" ht="5.85" customHeight="1" outlineLevel="1" x14ac:dyDescent="0.2"/>
    <row r="19" spans="4:81" s="36" customFormat="1" outlineLevel="1" x14ac:dyDescent="0.2">
      <c r="F19" s="91" t="s">
        <v>263</v>
      </c>
      <c r="J19" s="105">
        <f>SUM(ACIL!N51:N52)</f>
        <v>3420</v>
      </c>
      <c r="K19" s="105">
        <f>SUM(ACIL!O51:O52)</f>
        <v>3391</v>
      </c>
      <c r="L19" s="105">
        <f>SUM(ACIL!P51:P52)</f>
        <v>3378</v>
      </c>
      <c r="M19" s="105">
        <f>SUM(ACIL!Q51:Q52)</f>
        <v>3395</v>
      </c>
      <c r="N19" s="105">
        <f>SUM(ACIL!R51:R52)</f>
        <v>3370</v>
      </c>
      <c r="O19" s="105">
        <f>SUM(ACIL!S51:S52)</f>
        <v>3326</v>
      </c>
      <c r="P19" s="105">
        <f>SUM(ACIL!T51:T52)</f>
        <v>3307</v>
      </c>
      <c r="Q19" s="105">
        <f>SUM(ACIL!U51:U52)</f>
        <v>3280</v>
      </c>
      <c r="R19" s="105">
        <f>SUM(ACIL!V51:V52)</f>
        <v>3243</v>
      </c>
      <c r="S19" s="105">
        <f>SUM(ACIL!W51:W52)</f>
        <v>3146</v>
      </c>
      <c r="T19" s="105">
        <f>SUM(ACIL!X51:X52)</f>
        <v>2781</v>
      </c>
      <c r="U19" s="105">
        <f>SUM(ACIL!Y51:Y52)</f>
        <v>2381</v>
      </c>
      <c r="V19" s="105">
        <f>SUM(ACIL!Z51:Z52)</f>
        <v>2240</v>
      </c>
      <c r="W19" s="105">
        <f>SUM(ACIL!AA51:AA52)</f>
        <v>2161</v>
      </c>
      <c r="X19" s="105">
        <f>SUM(ACIL!AB51:AB52)</f>
        <v>2060</v>
      </c>
      <c r="Y19" s="105">
        <f>SUM(ACIL!AC51:AC52)</f>
        <v>1941</v>
      </c>
      <c r="Z19" s="105">
        <f>SUM(ACIL!AD51:AD52)</f>
        <v>1808</v>
      </c>
      <c r="AA19" s="105">
        <f>SUM(ACIL!AE51:AE52)</f>
        <v>1568</v>
      </c>
      <c r="AB19" s="105">
        <f>SUM(ACIL!AF51:AF52)</f>
        <v>1382</v>
      </c>
      <c r="AC19" s="105">
        <f>SUM(ACIL!AG51:AG52)</f>
        <v>1223</v>
      </c>
      <c r="AD19" s="105">
        <f>SUM(ACIL!AH51:AH52)</f>
        <v>1104</v>
      </c>
      <c r="AE19" s="105">
        <f>SUM(ACIL!AI51:AI52)</f>
        <v>987</v>
      </c>
      <c r="AF19" s="105">
        <f>SUM(ACIL!AJ51:AJ52)</f>
        <v>837</v>
      </c>
      <c r="AG19" s="105">
        <f>SUM(ACIL!AK51:AK52)</f>
        <v>884</v>
      </c>
      <c r="AH19" s="105">
        <f>SUM(ACIL!AL51:AL52)</f>
        <v>809</v>
      </c>
      <c r="AI19" s="105">
        <f>SUM(ACIL!AM51:AM52)</f>
        <v>832</v>
      </c>
      <c r="AJ19" s="105">
        <f>SUM(ACIL!AN51:AN52)</f>
        <v>864</v>
      </c>
      <c r="AK19" s="105">
        <f>SUM(ACIL!AO51:AO52)</f>
        <v>894</v>
      </c>
      <c r="AL19" s="105">
        <f>SUM(ACIL!AP51:AP52)</f>
        <v>920</v>
      </c>
      <c r="AM19" s="105">
        <f>SUM(ACIL!AQ51:AQ52)</f>
        <v>1461</v>
      </c>
      <c r="AN19" s="105">
        <f>SUM(ACIL!AR51:AR52)</f>
        <v>1463</v>
      </c>
      <c r="AO19" s="105">
        <f>SUM(ACIL!AS51:AS52)</f>
        <v>1446</v>
      </c>
      <c r="AP19" s="105">
        <f>SUM(ACIL!AT51:AT52)</f>
        <v>1435</v>
      </c>
      <c r="AQ19" s="105">
        <f>SUM(ACIL!AU51:AU52)</f>
        <v>1415</v>
      </c>
      <c r="AR19" s="105">
        <f>SUM(ACIL!AV51:AV52)</f>
        <v>1401</v>
      </c>
      <c r="AS19" s="105">
        <f>SUM(ACIL!AW51:AW52)</f>
        <v>1383</v>
      </c>
      <c r="AT19" s="105">
        <f>SUM(ACIL!AX51:AX52)</f>
        <v>1371</v>
      </c>
      <c r="AU19" s="105">
        <f>SUM(ACIL!AY51:AY52)</f>
        <v>1344</v>
      </c>
      <c r="AV19" s="105">
        <f>SUM(ACIL!AZ51:AZ52)</f>
        <v>1327</v>
      </c>
      <c r="AW19" s="105">
        <f>SUM(ACIL!BA51:BA52)</f>
        <v>1310</v>
      </c>
      <c r="AX19" s="105">
        <f>SUM(ACIL!BB51:BB52)</f>
        <v>1294</v>
      </c>
      <c r="AY19" s="105">
        <f>SUM(ACIL!BC51:BC52)</f>
        <v>1270</v>
      </c>
      <c r="AZ19" s="105">
        <f>SUM(ACIL!BD51:BD52)</f>
        <v>1253</v>
      </c>
      <c r="BA19" s="105">
        <f>SUM(ACIL!BE51:BE52)</f>
        <v>1233</v>
      </c>
      <c r="BB19" s="105">
        <f>SUM(ACIL!BF51:BF52)</f>
        <v>1220</v>
      </c>
      <c r="BC19" s="105">
        <f>SUM(ACIL!BG51:BG52)</f>
        <v>1195</v>
      </c>
      <c r="BD19" s="105">
        <f>SUM(ACIL!BH51:BH52)</f>
        <v>1179</v>
      </c>
      <c r="BE19" s="105">
        <f>SUM(ACIL!BI51:BI52)</f>
        <v>1169</v>
      </c>
      <c r="BF19" s="105">
        <f>SUM(ACIL!BJ51:BJ52)</f>
        <v>1164</v>
      </c>
      <c r="BG19" s="105">
        <f>SUM(ACIL!BK51:BK52)</f>
        <v>1148</v>
      </c>
      <c r="BH19" s="105">
        <f>SUM(ACIL!BL51:BL52)</f>
        <v>1136</v>
      </c>
      <c r="BI19" s="105">
        <f>SUM(ACIL!BM51:BM52)</f>
        <v>1120</v>
      </c>
      <c r="BJ19" s="105">
        <f>SUM(ACIL!BN51:BN52)</f>
        <v>1113</v>
      </c>
      <c r="BK19" s="105">
        <f>SUM(ACIL!BO51:BO52)</f>
        <v>1096</v>
      </c>
      <c r="BL19" s="105">
        <f>SUM(ACIL!BP51:BP52)</f>
        <v>1087</v>
      </c>
      <c r="BM19" s="105">
        <f>SUM(ACIL!BQ51:BQ52)</f>
        <v>1077</v>
      </c>
      <c r="BN19" s="105">
        <f>SUM(ACIL!BR51:BR52)</f>
        <v>1072</v>
      </c>
      <c r="BO19" s="105">
        <f>SUM(ACIL!BS51:BS52)</f>
        <v>1058</v>
      </c>
      <c r="BP19" s="105">
        <f>SUM(ACIL!BT51:BT52)</f>
        <v>1047</v>
      </c>
      <c r="BQ19" s="105">
        <f>SUM(ACIL!BU51:BU52)</f>
        <v>1035</v>
      </c>
      <c r="BR19" s="105">
        <f>SUM(ACIL!BV51:BV52)</f>
        <v>1027</v>
      </c>
      <c r="BS19" s="105">
        <f>SUM(ACIL!BW51:BW52)</f>
        <v>1006</v>
      </c>
      <c r="BT19" s="105">
        <f>SUM(ACIL!BX51:BX52)</f>
        <v>997</v>
      </c>
      <c r="BU19" s="105">
        <f>SUM(ACIL!BY51:BY52)</f>
        <v>980</v>
      </c>
      <c r="BV19" s="105">
        <f>SUM(ACIL!BZ51:BZ52)</f>
        <v>973</v>
      </c>
      <c r="BW19" s="105">
        <f>SUM(ACIL!CA51:CA52)</f>
        <v>956</v>
      </c>
      <c r="BX19" s="105">
        <f>SUM(ACIL!CB51:CB52)</f>
        <v>939</v>
      </c>
      <c r="BY19" s="105">
        <f>SUM(ACIL!CC51:CC52)</f>
        <v>924</v>
      </c>
      <c r="BZ19" s="105">
        <f>SUM(ACIL!CD51:CD52)</f>
        <v>914</v>
      </c>
      <c r="CA19" s="105">
        <f>SUM(ACIL!CE51:CE52)</f>
        <v>893</v>
      </c>
      <c r="CB19" s="105">
        <f>SUM(ACIL!CF51:CF52)</f>
        <v>880</v>
      </c>
      <c r="CC19" s="105">
        <f>SUM(ACIL!CG51:CG52)</f>
        <v>861</v>
      </c>
    </row>
    <row r="20" spans="4:81" s="36" customFormat="1" ht="5.85" customHeight="1" outlineLevel="1" x14ac:dyDescent="0.2"/>
    <row r="21" spans="4:81" s="36" customFormat="1" outlineLevel="1" x14ac:dyDescent="0.2">
      <c r="F21" s="91" t="s">
        <v>268</v>
      </c>
      <c r="J21" s="149">
        <f>ACIL!N72</f>
        <v>-4.7412656013794408E-3</v>
      </c>
      <c r="K21" s="149">
        <f>ACIL!O72</f>
        <v>-5.3045845949510895E-3</v>
      </c>
      <c r="L21" s="149">
        <f>ACIL!P72</f>
        <v>-5.0745597918750995E-3</v>
      </c>
      <c r="M21" s="149">
        <f>ACIL!Q72</f>
        <v>-4.6381212345282252E-3</v>
      </c>
      <c r="N21" s="149">
        <f>ACIL!R72</f>
        <v>-4.6491160540748089E-3</v>
      </c>
      <c r="O21" s="149">
        <f>ACIL!S72</f>
        <v>-4.753911820988943E-3</v>
      </c>
      <c r="P21" s="149">
        <f>ACIL!T72</f>
        <v>-4.8606361914194096E-3</v>
      </c>
      <c r="Q21" s="149">
        <f>ACIL!U72</f>
        <v>-5.3008678898937012E-3</v>
      </c>
      <c r="R21" s="149">
        <f>ACIL!V72</f>
        <v>-5.5032203703130333E-3</v>
      </c>
      <c r="S21" s="149">
        <f>ACIL!W72</f>
        <v>-5.7977228510832646E-3</v>
      </c>
      <c r="T21" s="149">
        <f>ACIL!X72</f>
        <v>-6.4719722916457556E-3</v>
      </c>
      <c r="U21" s="149">
        <f>ACIL!Y72</f>
        <v>-7.2224020562048352E-3</v>
      </c>
      <c r="V21" s="149">
        <f>ACIL!Z72</f>
        <v>-7.5282935429799025E-3</v>
      </c>
      <c r="W21" s="149">
        <f>ACIL!AA72</f>
        <v>-7.7851474417379718E-3</v>
      </c>
      <c r="X21" s="149">
        <f>ACIL!AB72</f>
        <v>-8.5512655221317013E-3</v>
      </c>
      <c r="Y21" s="149">
        <f>ACIL!AC72</f>
        <v>-9.5983360174165533E-3</v>
      </c>
      <c r="Z21" s="149">
        <f>ACIL!AD72</f>
        <v>-1.0474029235166382E-2</v>
      </c>
      <c r="AA21" s="149">
        <f>ACIL!AE72</f>
        <v>-1.1832890628930892E-2</v>
      </c>
      <c r="AB21" s="149">
        <f>ACIL!AF72</f>
        <v>-1.2721420314053988E-2</v>
      </c>
      <c r="AC21" s="149">
        <f>ACIL!AG72</f>
        <v>-1.3418041737735531E-2</v>
      </c>
      <c r="AD21" s="149">
        <f>ACIL!AH72</f>
        <v>-1.3890839149284018E-2</v>
      </c>
      <c r="AE21" s="149">
        <f>ACIL!AI72</f>
        <v>-1.4364394022241433E-2</v>
      </c>
      <c r="AF21" s="149">
        <f>ACIL!AJ72</f>
        <v>-1.5071244657412164E-2</v>
      </c>
      <c r="AG21" s="149">
        <f>ACIL!AK72</f>
        <v>-1.4561527206851332E-2</v>
      </c>
      <c r="AH21" s="149">
        <f>ACIL!AL72</f>
        <v>-1.4833738224990678E-2</v>
      </c>
      <c r="AI21" s="149">
        <f>ACIL!AM72</f>
        <v>-1.4479423498689803E-2</v>
      </c>
      <c r="AJ21" s="149">
        <f>ACIL!AN72</f>
        <v>-1.4081438463941831E-2</v>
      </c>
      <c r="AK21" s="149">
        <f>ACIL!AO72</f>
        <v>-1.3706983534197748E-2</v>
      </c>
      <c r="AL21" s="149">
        <f>ACIL!AP72</f>
        <v>-1.3363584446981269E-2</v>
      </c>
      <c r="AM21" s="149">
        <f>ACIL!AQ72</f>
        <v>-1.0058281327376295E-2</v>
      </c>
      <c r="AN21" s="149">
        <f>ACIL!AR72</f>
        <v>-9.9122155801242284E-3</v>
      </c>
      <c r="AO21" s="149">
        <f>ACIL!AS72</f>
        <v>-9.8769751183980237E-3</v>
      </c>
      <c r="AP21" s="149">
        <f>ACIL!AT72</f>
        <v>-9.8185469511123946E-3</v>
      </c>
      <c r="AQ21" s="149">
        <f>ACIL!AU72</f>
        <v>-9.8096231228630426E-3</v>
      </c>
      <c r="AR21" s="149">
        <f>ACIL!AV72</f>
        <v>-9.7742806091775103E-3</v>
      </c>
      <c r="AS21" s="149">
        <f>ACIL!AW72</f>
        <v>-9.7462275204419635E-3</v>
      </c>
      <c r="AT21" s="149">
        <f>ACIL!AX72</f>
        <v>-9.6925324773113886E-3</v>
      </c>
      <c r="AU21" s="149">
        <f>ACIL!AY72</f>
        <v>-9.7223153016234853E-3</v>
      </c>
      <c r="AV21" s="149">
        <f>ACIL!AZ72</f>
        <v>-9.7012321368206145E-3</v>
      </c>
      <c r="AW21" s="149">
        <f>ACIL!BA72</f>
        <v>-9.6997136630436742E-3</v>
      </c>
      <c r="AX21" s="149">
        <f>ACIL!BB72</f>
        <v>-9.6492079413367238E-3</v>
      </c>
      <c r="AY21" s="149">
        <f>ACIL!BC72</f>
        <v>-9.6740635096526084E-3</v>
      </c>
      <c r="AZ21" s="149">
        <f>ACIL!BD72</f>
        <v>-9.6557328077770954E-3</v>
      </c>
      <c r="BA21" s="149">
        <f>ACIL!BE72</f>
        <v>-9.6617547306609985E-3</v>
      </c>
      <c r="BB21" s="149">
        <f>ACIL!BF72</f>
        <v>-9.619116421220153E-3</v>
      </c>
      <c r="BC21" s="149">
        <f>ACIL!BG72</f>
        <v>-9.6389588589284037E-3</v>
      </c>
      <c r="BD21" s="149">
        <f>ACIL!BH72</f>
        <v>-9.6218790083666406E-3</v>
      </c>
      <c r="BE21" s="149">
        <f>ACIL!BI72</f>
        <v>-9.5602677863887431E-3</v>
      </c>
      <c r="BF21" s="149">
        <f>ACIL!BJ72</f>
        <v>-9.479460231930914E-3</v>
      </c>
      <c r="BG21" s="149">
        <f>ACIL!BK72</f>
        <v>-9.4667427091653655E-3</v>
      </c>
      <c r="BH21" s="149">
        <f>ACIL!BL72</f>
        <v>-9.4337299336431091E-3</v>
      </c>
      <c r="BI21" s="149">
        <f>ACIL!BM72</f>
        <v>-9.4053254878292414E-3</v>
      </c>
      <c r="BJ21" s="149">
        <f>ACIL!BN72</f>
        <v>-9.3214046858901556E-3</v>
      </c>
      <c r="BK21" s="149">
        <f>ACIL!BO72</f>
        <v>-9.3104911029274762E-3</v>
      </c>
      <c r="BL21" s="149">
        <f>ACIL!BP72</f>
        <v>-9.2545634144431954E-3</v>
      </c>
      <c r="BM21" s="149">
        <f>ACIL!BQ72</f>
        <v>-9.2118650232347887E-3</v>
      </c>
      <c r="BN21" s="149">
        <f>ACIL!BR72</f>
        <v>-9.1336112765730837E-3</v>
      </c>
      <c r="BO21" s="149">
        <f>ACIL!BS72</f>
        <v>-9.1157060269005941E-3</v>
      </c>
      <c r="BP21" s="149">
        <f>ACIL!BT72</f>
        <v>-9.0691942887058952E-3</v>
      </c>
      <c r="BQ21" s="149">
        <f>ACIL!BU72</f>
        <v>-9.0367667357714732E-3</v>
      </c>
      <c r="BR21" s="149">
        <f>ACIL!BV72</f>
        <v>-8.9887625039212216E-3</v>
      </c>
      <c r="BS21" s="149">
        <f>ACIL!BW72</f>
        <v>-8.9926182881848726E-3</v>
      </c>
      <c r="BT21" s="149">
        <f>ACIL!BX72</f>
        <v>-8.950918901780347E-3</v>
      </c>
      <c r="BU21" s="149">
        <f>ACIL!BY72</f>
        <v>-8.9383900484012457E-3</v>
      </c>
      <c r="BV21" s="149">
        <f>ACIL!BZ72</f>
        <v>-8.8910929742349598E-3</v>
      </c>
      <c r="BW21" s="149">
        <f>ACIL!CA72</f>
        <v>-8.887946042184347E-3</v>
      </c>
      <c r="BX21" s="149">
        <f>ACIL!CB72</f>
        <v>-8.881625041904706E-3</v>
      </c>
      <c r="BY21" s="149">
        <f>ACIL!CC72</f>
        <v>-8.8645560215292463E-3</v>
      </c>
      <c r="BZ21" s="149">
        <f>ACIL!CD72</f>
        <v>-8.8338689670810489E-3</v>
      </c>
      <c r="CA21" s="149">
        <f>ACIL!CE72</f>
        <v>-8.8494762002656602E-3</v>
      </c>
      <c r="CB21" s="149">
        <f>ACIL!CF72</f>
        <v>-8.8444858419965966E-3</v>
      </c>
      <c r="CC21" s="149">
        <f>ACIL!CG72</f>
        <v>-8.8514690429427612E-3</v>
      </c>
    </row>
    <row r="22" spans="4:81" s="36" customFormat="1" outlineLevel="1" x14ac:dyDescent="0.2">
      <c r="F22" s="91" t="s">
        <v>270</v>
      </c>
      <c r="I22" s="159">
        <v>1</v>
      </c>
      <c r="J22" s="157">
        <f t="shared" ref="J22:AO22" si="12">I22*(1+J21)</f>
        <v>0.99525873439862056</v>
      </c>
      <c r="K22" s="157">
        <f t="shared" si="12"/>
        <v>0.98997930024813907</v>
      </c>
      <c r="L22" s="157">
        <f t="shared" si="12"/>
        <v>0.98495559109631126</v>
      </c>
      <c r="M22" s="157">
        <f t="shared" si="12"/>
        <v>0.98038724765418017</v>
      </c>
      <c r="N22" s="157">
        <f t="shared" si="12"/>
        <v>0.97582931356190095</v>
      </c>
      <c r="O22" s="157">
        <f t="shared" si="12"/>
        <v>0.97119030705289144</v>
      </c>
      <c r="P22" s="157">
        <f t="shared" si="12"/>
        <v>0.96646970429767443</v>
      </c>
      <c r="Q22" s="157">
        <f t="shared" si="12"/>
        <v>0.96134657607560781</v>
      </c>
      <c r="R22" s="157">
        <f t="shared" si="12"/>
        <v>0.95605607401521786</v>
      </c>
      <c r="S22" s="157">
        <f t="shared" si="12"/>
        <v>0.95051312586798287</v>
      </c>
      <c r="T22" s="157">
        <f t="shared" si="12"/>
        <v>0.94436143125451966</v>
      </c>
      <c r="U22" s="157">
        <f t="shared" si="12"/>
        <v>0.9375408733116265</v>
      </c>
      <c r="V22" s="157">
        <f t="shared" si="12"/>
        <v>0.93048279040879489</v>
      </c>
      <c r="W22" s="157">
        <f t="shared" si="12"/>
        <v>0.92323884469346262</v>
      </c>
      <c r="X22" s="157">
        <f t="shared" si="12"/>
        <v>0.91534398419214269</v>
      </c>
      <c r="Y22" s="157">
        <f t="shared" si="12"/>
        <v>0.90655820506034568</v>
      </c>
      <c r="Z22" s="157">
        <f t="shared" si="12"/>
        <v>0.89706288791716371</v>
      </c>
      <c r="AA22" s="157">
        <f t="shared" si="12"/>
        <v>0.886448040877167</v>
      </c>
      <c r="AB22" s="157">
        <f t="shared" si="12"/>
        <v>0.87517116276259888</v>
      </c>
      <c r="AC22" s="157">
        <f t="shared" si="12"/>
        <v>0.86342807957298784</v>
      </c>
      <c r="AD22" s="157">
        <f t="shared" si="12"/>
        <v>0.8514343390026643</v>
      </c>
      <c r="AE22" s="157">
        <f t="shared" si="12"/>
        <v>0.83920400067316336</v>
      </c>
      <c r="AF22" s="157">
        <f t="shared" si="12"/>
        <v>0.82655615186153908</v>
      </c>
      <c r="AG22" s="157">
        <f t="shared" si="12"/>
        <v>0.81452023196821699</v>
      </c>
      <c r="AH22" s="157">
        <f t="shared" si="12"/>
        <v>0.80243785206824181</v>
      </c>
      <c r="AI22" s="157">
        <f t="shared" si="12"/>
        <v>0.79081901457676673</v>
      </c>
      <c r="AJ22" s="157">
        <f t="shared" si="12"/>
        <v>0.77968314528688887</v>
      </c>
      <c r="AK22" s="157">
        <f t="shared" si="12"/>
        <v>0.76899604125254994</v>
      </c>
      <c r="AL22" s="157">
        <f t="shared" si="12"/>
        <v>0.75871949771587721</v>
      </c>
      <c r="AM22" s="157">
        <f t="shared" si="12"/>
        <v>0.75108808355928525</v>
      </c>
      <c r="AN22" s="157">
        <f t="shared" si="12"/>
        <v>0.74364313655538328</v>
      </c>
      <c r="AO22" s="157">
        <f t="shared" si="12"/>
        <v>0.7362981917986583</v>
      </c>
      <c r="AP22" s="157">
        <f t="shared" ref="AP22:BU22" si="13">AO22*(1+AP21)</f>
        <v>0.72906881343246399</v>
      </c>
      <c r="AQ22" s="157">
        <f t="shared" si="13"/>
        <v>0.72191692314205858</v>
      </c>
      <c r="AR22" s="157">
        <f t="shared" si="13"/>
        <v>0.71486070455875406</v>
      </c>
      <c r="AS22" s="157">
        <f t="shared" si="13"/>
        <v>0.70789350948670104</v>
      </c>
      <c r="AT22" s="157">
        <f t="shared" si="13"/>
        <v>0.70103222865552328</v>
      </c>
      <c r="AU22" s="157">
        <f t="shared" si="13"/>
        <v>0.69421657229193445</v>
      </c>
      <c r="AV22" s="157">
        <f t="shared" si="13"/>
        <v>0.68748181617090254</v>
      </c>
      <c r="AW22" s="157">
        <f t="shared" si="13"/>
        <v>0.68081343940549555</v>
      </c>
      <c r="AX22" s="157">
        <f t="shared" si="13"/>
        <v>0.67424412895941532</v>
      </c>
      <c r="AY22" s="157">
        <f t="shared" si="13"/>
        <v>0.66772144843485148</v>
      </c>
      <c r="AZ22" s="157">
        <f t="shared" si="13"/>
        <v>0.66127410853874269</v>
      </c>
      <c r="BA22" s="157">
        <f t="shared" si="13"/>
        <v>0.65488504029230488</v>
      </c>
      <c r="BB22" s="157">
        <f t="shared" si="13"/>
        <v>0.64858562484721771</v>
      </c>
      <c r="BC22" s="157">
        <f t="shared" si="13"/>
        <v>0.64233393469282296</v>
      </c>
      <c r="BD22" s="157">
        <f t="shared" si="13"/>
        <v>0.63615347529024058</v>
      </c>
      <c r="BE22" s="157">
        <f t="shared" si="13"/>
        <v>0.63007167771322403</v>
      </c>
      <c r="BF22" s="157">
        <f t="shared" si="13"/>
        <v>0.62409893830107555</v>
      </c>
      <c r="BG22" s="157">
        <f t="shared" si="13"/>
        <v>0.618190754227116</v>
      </c>
      <c r="BH22" s="157">
        <f t="shared" si="13"/>
        <v>0.6123589096042622</v>
      </c>
      <c r="BI22" s="157">
        <f t="shared" si="13"/>
        <v>0.60659947474406195</v>
      </c>
      <c r="BJ22" s="157">
        <f t="shared" si="13"/>
        <v>0.60094511555772412</v>
      </c>
      <c r="BK22" s="157">
        <f t="shared" si="13"/>
        <v>0.59535002140597626</v>
      </c>
      <c r="BL22" s="157">
        <f t="shared" si="13"/>
        <v>0.58984031687908456</v>
      </c>
      <c r="BM22" s="157">
        <f t="shared" si="13"/>
        <v>0.5844067874947324</v>
      </c>
      <c r="BN22" s="157">
        <f t="shared" si="13"/>
        <v>0.57906904307036466</v>
      </c>
      <c r="BO22" s="157">
        <f t="shared" si="13"/>
        <v>0.57379041990445656</v>
      </c>
      <c r="BP22" s="157">
        <f t="shared" si="13"/>
        <v>0.56858660310534492</v>
      </c>
      <c r="BQ22" s="157">
        <f t="shared" si="13"/>
        <v>0.56344841860399719</v>
      </c>
      <c r="BR22" s="157">
        <f t="shared" si="13"/>
        <v>0.55838371458595593</v>
      </c>
      <c r="BS22" s="157">
        <f t="shared" si="13"/>
        <v>0.55336238298234564</v>
      </c>
      <c r="BT22" s="157">
        <f t="shared" si="13"/>
        <v>0.54840928116897469</v>
      </c>
      <c r="BU22" s="157">
        <f t="shared" si="13"/>
        <v>0.54350738510772301</v>
      </c>
      <c r="BV22" s="157">
        <f t="shared" ref="BV22:CC22" si="14">BU22*(1+BV21)</f>
        <v>0.53867501041454691</v>
      </c>
      <c r="BW22" s="157">
        <f t="shared" si="14"/>
        <v>0.53388729598770934</v>
      </c>
      <c r="BX22" s="157">
        <f t="shared" si="14"/>
        <v>0.52914550921011017</v>
      </c>
      <c r="BY22" s="157">
        <f t="shared" si="14"/>
        <v>0.52445486920017648</v>
      </c>
      <c r="BZ22" s="157">
        <f t="shared" si="14"/>
        <v>0.51982190360651448</v>
      </c>
      <c r="CA22" s="157">
        <f t="shared" si="14"/>
        <v>0.5152217520421718</v>
      </c>
      <c r="CB22" s="157">
        <f t="shared" si="14"/>
        <v>0.5106648805507461</v>
      </c>
      <c r="CC22" s="157">
        <f t="shared" si="14"/>
        <v>0.50614474616923311</v>
      </c>
    </row>
    <row r="23" spans="4:81" s="36" customFormat="1" outlineLevel="1" x14ac:dyDescent="0.2"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</row>
    <row r="24" spans="4:81" s="36" customFormat="1" outlineLevel="1" x14ac:dyDescent="0.2"/>
    <row r="25" spans="4:81" s="36" customFormat="1" outlineLevel="1" x14ac:dyDescent="0.2">
      <c r="D25" s="43" t="str">
        <f>GA!F25</f>
        <v>Electrification</v>
      </c>
    </row>
    <row r="26" spans="4:81" s="36" customFormat="1" ht="5.85" customHeight="1" outlineLevel="1" x14ac:dyDescent="0.2"/>
    <row r="27" spans="4:81" s="36" customFormat="1" outlineLevel="1" x14ac:dyDescent="0.2">
      <c r="E27" s="43" t="s">
        <v>271</v>
      </c>
    </row>
    <row r="28" spans="4:81" s="36" customFormat="1" ht="5.85" customHeight="1" outlineLevel="1" x14ac:dyDescent="0.2"/>
    <row r="29" spans="4:81" s="36" customFormat="1" outlineLevel="1" x14ac:dyDescent="0.2">
      <c r="F29" s="91" t="str">
        <f>GA!$F$14</f>
        <v>Connections - Mains &amp; Services</v>
      </c>
      <c r="J29" s="155">
        <f t="shared" ref="J29:AO29" si="15">J$19*GAAR_Connection_Rate*GAAR_Connections_MS*(1-GAAR_Cust_Cont)/10^6</f>
        <v>5.1115320000000004</v>
      </c>
      <c r="K29" s="155">
        <f t="shared" si="15"/>
        <v>5.0681886</v>
      </c>
      <c r="L29" s="155">
        <f t="shared" si="15"/>
        <v>5.0487587999999999</v>
      </c>
      <c r="M29" s="155">
        <f t="shared" si="15"/>
        <v>5.0741670000000001</v>
      </c>
      <c r="N29" s="155">
        <f t="shared" si="15"/>
        <v>5.0368019999999998</v>
      </c>
      <c r="O29" s="155">
        <f t="shared" si="15"/>
        <v>4.9710395999999992</v>
      </c>
      <c r="P29" s="155">
        <f t="shared" si="15"/>
        <v>4.942642199999999</v>
      </c>
      <c r="Q29" s="155">
        <f t="shared" si="15"/>
        <v>4.9022880000000004</v>
      </c>
      <c r="R29" s="155">
        <f t="shared" si="15"/>
        <v>4.8469878</v>
      </c>
      <c r="S29" s="155">
        <f t="shared" si="15"/>
        <v>4.7020115999999996</v>
      </c>
      <c r="T29" s="155">
        <f t="shared" si="15"/>
        <v>4.1564825999999995</v>
      </c>
      <c r="U29" s="155">
        <f t="shared" si="15"/>
        <v>3.5586425999999998</v>
      </c>
      <c r="V29" s="155">
        <f t="shared" si="15"/>
        <v>3.3479040000000002</v>
      </c>
      <c r="W29" s="155">
        <f t="shared" si="15"/>
        <v>3.2298305999999997</v>
      </c>
      <c r="X29" s="155">
        <f t="shared" si="15"/>
        <v>3.0788760000000002</v>
      </c>
      <c r="Y29" s="155">
        <f t="shared" si="15"/>
        <v>2.9010185999999996</v>
      </c>
      <c r="Z29" s="155">
        <f t="shared" si="15"/>
        <v>2.7022367999999997</v>
      </c>
      <c r="AA29" s="155">
        <f t="shared" si="15"/>
        <v>2.3435327999999997</v>
      </c>
      <c r="AB29" s="155">
        <f t="shared" si="15"/>
        <v>2.0655372000000001</v>
      </c>
      <c r="AC29" s="155">
        <f t="shared" si="15"/>
        <v>1.8278957999999998</v>
      </c>
      <c r="AD29" s="155">
        <f t="shared" si="15"/>
        <v>1.6500383999999999</v>
      </c>
      <c r="AE29" s="155">
        <f t="shared" si="15"/>
        <v>1.4751702</v>
      </c>
      <c r="AF29" s="155">
        <f t="shared" si="15"/>
        <v>1.2509801999999999</v>
      </c>
      <c r="AG29" s="155">
        <f t="shared" si="15"/>
        <v>1.3212263999999998</v>
      </c>
      <c r="AH29" s="155">
        <f t="shared" si="15"/>
        <v>1.2091314</v>
      </c>
      <c r="AI29" s="155">
        <f t="shared" si="15"/>
        <v>1.2435072</v>
      </c>
      <c r="AJ29" s="155">
        <f t="shared" si="15"/>
        <v>1.2913344</v>
      </c>
      <c r="AK29" s="155">
        <f t="shared" si="15"/>
        <v>1.3361723999999999</v>
      </c>
      <c r="AL29" s="155">
        <f t="shared" si="15"/>
        <v>1.375032</v>
      </c>
      <c r="AM29" s="155">
        <f t="shared" si="15"/>
        <v>2.1836106000000002</v>
      </c>
      <c r="AN29" s="155">
        <f t="shared" si="15"/>
        <v>2.1865997999999998</v>
      </c>
      <c r="AO29" s="155">
        <f t="shared" si="15"/>
        <v>2.1611916</v>
      </c>
      <c r="AP29" s="155">
        <f t="shared" ref="AP29:BU29" si="16">AP$19*GAAR_Connection_Rate*GAAR_Connections_MS*(1-GAAR_Cust_Cont)/10^6</f>
        <v>2.1447509999999999</v>
      </c>
      <c r="AQ29" s="155">
        <f t="shared" si="16"/>
        <v>2.114859</v>
      </c>
      <c r="AR29" s="155">
        <f t="shared" si="16"/>
        <v>2.0939345999999999</v>
      </c>
      <c r="AS29" s="155">
        <f t="shared" si="16"/>
        <v>2.0670317999999996</v>
      </c>
      <c r="AT29" s="155">
        <f t="shared" si="16"/>
        <v>2.0490965999999999</v>
      </c>
      <c r="AU29" s="155">
        <f t="shared" si="16"/>
        <v>2.0087424</v>
      </c>
      <c r="AV29" s="155">
        <f t="shared" si="16"/>
        <v>1.9833342</v>
      </c>
      <c r="AW29" s="155">
        <f t="shared" si="16"/>
        <v>1.9579260000000001</v>
      </c>
      <c r="AX29" s="155">
        <f t="shared" si="16"/>
        <v>1.9340123999999999</v>
      </c>
      <c r="AY29" s="155">
        <f t="shared" si="16"/>
        <v>1.898142</v>
      </c>
      <c r="AZ29" s="155">
        <f t="shared" si="16"/>
        <v>1.8727337999999998</v>
      </c>
      <c r="BA29" s="155">
        <f t="shared" si="16"/>
        <v>1.8428417999999998</v>
      </c>
      <c r="BB29" s="155">
        <f t="shared" si="16"/>
        <v>1.823412</v>
      </c>
      <c r="BC29" s="155">
        <f t="shared" si="16"/>
        <v>1.7860469999999999</v>
      </c>
      <c r="BD29" s="155">
        <f t="shared" si="16"/>
        <v>1.7621334</v>
      </c>
      <c r="BE29" s="155">
        <f t="shared" si="16"/>
        <v>1.7471873999999998</v>
      </c>
      <c r="BF29" s="155">
        <f t="shared" si="16"/>
        <v>1.7397144</v>
      </c>
      <c r="BG29" s="155">
        <f t="shared" si="16"/>
        <v>1.7158007999999998</v>
      </c>
      <c r="BH29" s="155">
        <f t="shared" si="16"/>
        <v>1.6978655999999999</v>
      </c>
      <c r="BI29" s="155">
        <f t="shared" si="16"/>
        <v>1.6739520000000001</v>
      </c>
      <c r="BJ29" s="155">
        <f t="shared" si="16"/>
        <v>1.6634897999999998</v>
      </c>
      <c r="BK29" s="155">
        <f t="shared" si="16"/>
        <v>1.6380815999999998</v>
      </c>
      <c r="BL29" s="155">
        <f t="shared" si="16"/>
        <v>1.6246301999999999</v>
      </c>
      <c r="BM29" s="155">
        <f t="shared" si="16"/>
        <v>1.6096842</v>
      </c>
      <c r="BN29" s="155">
        <f t="shared" si="16"/>
        <v>1.6022111999999999</v>
      </c>
      <c r="BO29" s="155">
        <f t="shared" si="16"/>
        <v>1.5812867999999998</v>
      </c>
      <c r="BP29" s="155">
        <f t="shared" si="16"/>
        <v>1.5648461999999999</v>
      </c>
      <c r="BQ29" s="155">
        <f t="shared" si="16"/>
        <v>1.5469109999999999</v>
      </c>
      <c r="BR29" s="155">
        <f t="shared" si="16"/>
        <v>1.5349542</v>
      </c>
      <c r="BS29" s="155">
        <f t="shared" si="16"/>
        <v>1.5035675999999998</v>
      </c>
      <c r="BT29" s="155">
        <f t="shared" si="16"/>
        <v>1.4901161999999999</v>
      </c>
      <c r="BU29" s="155">
        <f t="shared" si="16"/>
        <v>1.4647079999999999</v>
      </c>
      <c r="BV29" s="155">
        <f t="shared" ref="BV29:CC29" si="17">BV$19*GAAR_Connection_Rate*GAAR_Connections_MS*(1-GAAR_Cust_Cont)/10^6</f>
        <v>1.4542457999999998</v>
      </c>
      <c r="BW29" s="155">
        <f t="shared" si="17"/>
        <v>1.4288375999999998</v>
      </c>
      <c r="BX29" s="155">
        <f t="shared" si="17"/>
        <v>1.4034293999999998</v>
      </c>
      <c r="BY29" s="155">
        <f t="shared" si="17"/>
        <v>1.3810103999999999</v>
      </c>
      <c r="BZ29" s="155">
        <f t="shared" si="17"/>
        <v>1.3660644</v>
      </c>
      <c r="CA29" s="155">
        <f t="shared" si="17"/>
        <v>1.3346777999999999</v>
      </c>
      <c r="CB29" s="155">
        <f t="shared" si="17"/>
        <v>1.315248</v>
      </c>
      <c r="CC29" s="155">
        <f t="shared" si="17"/>
        <v>1.2868506</v>
      </c>
    </row>
    <row r="30" spans="4:81" s="36" customFormat="1" outlineLevel="1" x14ac:dyDescent="0.2">
      <c r="F30" s="91" t="str">
        <f>GA!$F$15</f>
        <v>Augmentation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</row>
    <row r="31" spans="4:81" s="36" customFormat="1" outlineLevel="1" x14ac:dyDescent="0.2">
      <c r="F31" s="91" t="str">
        <f>GA!$F$16</f>
        <v>Mains Growth &amp; Replacement</v>
      </c>
      <c r="J31" s="133">
        <v>14.631123999999998</v>
      </c>
      <c r="K31" s="133">
        <v>14.631123999999998</v>
      </c>
      <c r="L31" s="133">
        <v>14.007227799999997</v>
      </c>
      <c r="M31" s="133">
        <v>13.383331599999996</v>
      </c>
      <c r="N31" s="133">
        <v>12.759435399999997</v>
      </c>
      <c r="O31" s="133">
        <v>12.135539199999997</v>
      </c>
      <c r="P31" s="133">
        <v>11.511642999999996</v>
      </c>
      <c r="Q31" s="133">
        <v>10.887746799999995</v>
      </c>
      <c r="R31" s="133">
        <v>10.263850599999994</v>
      </c>
      <c r="S31" s="133">
        <v>9.6399543999999935</v>
      </c>
      <c r="T31" s="133">
        <v>9.0160581999999927</v>
      </c>
      <c r="U31" s="133">
        <v>8.3921619999999955</v>
      </c>
      <c r="V31" s="133">
        <v>7.7682657999999947</v>
      </c>
      <c r="W31" s="133">
        <v>7.1443695999999948</v>
      </c>
      <c r="X31" s="133">
        <v>6.5204733999999949</v>
      </c>
      <c r="Y31" s="133">
        <v>5.896577199999995</v>
      </c>
      <c r="Z31" s="133">
        <v>5.2726809999999951</v>
      </c>
      <c r="AA31" s="133">
        <v>4.6487847999999961</v>
      </c>
      <c r="AB31" s="133">
        <v>4.0248885999999962</v>
      </c>
      <c r="AC31" s="133">
        <v>3.4009923999999998</v>
      </c>
      <c r="AD31" s="133">
        <v>2.7770961999999999</v>
      </c>
      <c r="AE31" s="133">
        <v>2.1532</v>
      </c>
      <c r="AF31" s="133">
        <v>2.1532</v>
      </c>
      <c r="AG31" s="133">
        <v>2.1532</v>
      </c>
      <c r="AH31" s="133">
        <v>2.1532</v>
      </c>
      <c r="AI31" s="133">
        <v>2.1532</v>
      </c>
      <c r="AJ31" s="133">
        <v>2.1532</v>
      </c>
      <c r="AK31" s="133">
        <v>2.1532</v>
      </c>
      <c r="AL31" s="133">
        <v>2.1532</v>
      </c>
      <c r="AM31" s="133">
        <v>2.1532</v>
      </c>
      <c r="AN31" s="133">
        <v>2.1532</v>
      </c>
      <c r="AO31" s="133">
        <v>2.1532</v>
      </c>
      <c r="AP31" s="133">
        <v>2.1532</v>
      </c>
      <c r="AQ31" s="133">
        <v>2.1532</v>
      </c>
      <c r="AR31" s="133">
        <v>2.1532</v>
      </c>
      <c r="AS31" s="133">
        <v>2.1532</v>
      </c>
      <c r="AT31" s="133">
        <v>2.1532</v>
      </c>
      <c r="AU31" s="133">
        <v>2.1532</v>
      </c>
      <c r="AV31" s="133">
        <v>2.1532</v>
      </c>
      <c r="AW31" s="133">
        <v>2.1532</v>
      </c>
      <c r="AX31" s="133">
        <v>2.1532</v>
      </c>
      <c r="AY31" s="133">
        <v>2.1532</v>
      </c>
      <c r="AZ31" s="133">
        <v>2.1532</v>
      </c>
      <c r="BA31" s="133">
        <v>2.1532</v>
      </c>
      <c r="BB31" s="133">
        <v>2.1532</v>
      </c>
      <c r="BC31" s="133">
        <v>2.1532</v>
      </c>
      <c r="BD31" s="133">
        <v>2.1532</v>
      </c>
      <c r="BE31" s="133">
        <v>2.1532</v>
      </c>
      <c r="BF31" s="133">
        <v>2.1532</v>
      </c>
      <c r="BG31" s="133">
        <v>2.1532</v>
      </c>
      <c r="BH31" s="133">
        <v>2.1532</v>
      </c>
      <c r="BI31" s="133">
        <v>2.1532</v>
      </c>
      <c r="BJ31" s="133">
        <v>2.1532</v>
      </c>
      <c r="BK31" s="133">
        <v>2.1532</v>
      </c>
      <c r="BL31" s="133">
        <v>2.1532</v>
      </c>
      <c r="BM31" s="133">
        <v>2.1532</v>
      </c>
      <c r="BN31" s="133">
        <v>2.1532</v>
      </c>
      <c r="BO31" s="133">
        <v>2.1532</v>
      </c>
      <c r="BP31" s="133">
        <v>2.1532</v>
      </c>
      <c r="BQ31" s="133">
        <v>2.1532</v>
      </c>
      <c r="BR31" s="133">
        <v>2.1532</v>
      </c>
      <c r="BS31" s="133">
        <v>2.1532</v>
      </c>
      <c r="BT31" s="133">
        <v>2.1532</v>
      </c>
      <c r="BU31" s="133">
        <v>2.1532</v>
      </c>
      <c r="BV31" s="133">
        <v>2.1532</v>
      </c>
      <c r="BW31" s="133">
        <v>2.1532</v>
      </c>
      <c r="BX31" s="133">
        <v>2.1532</v>
      </c>
      <c r="BY31" s="133">
        <v>2.1532</v>
      </c>
      <c r="BZ31" s="133">
        <v>2.1532</v>
      </c>
      <c r="CA31" s="133">
        <v>2.1532</v>
      </c>
      <c r="CB31" s="133">
        <v>2.1532</v>
      </c>
      <c r="CC31" s="133">
        <v>2.1532</v>
      </c>
    </row>
    <row r="32" spans="4:81" s="36" customFormat="1" ht="5.85" customHeight="1" outlineLevel="1" x14ac:dyDescent="0.2"/>
    <row r="33" spans="5:81" s="36" customFormat="1" outlineLevel="1" x14ac:dyDescent="0.2">
      <c r="F33" s="207" t="s">
        <v>103</v>
      </c>
      <c r="G33" s="207"/>
      <c r="H33" s="207"/>
      <c r="I33" s="207"/>
      <c r="J33" s="93">
        <f t="shared" ref="J33:AO33" si="18">SUM(J29:J31)</f>
        <v>19.742655999999997</v>
      </c>
      <c r="K33" s="93">
        <f t="shared" si="18"/>
        <v>19.699312599999999</v>
      </c>
      <c r="L33" s="93">
        <f t="shared" si="18"/>
        <v>19.055986599999997</v>
      </c>
      <c r="M33" s="93">
        <f t="shared" si="18"/>
        <v>18.457498599999997</v>
      </c>
      <c r="N33" s="93">
        <f t="shared" si="18"/>
        <v>17.796237399999995</v>
      </c>
      <c r="O33" s="93">
        <f t="shared" si="18"/>
        <v>17.106578799999994</v>
      </c>
      <c r="P33" s="93">
        <f t="shared" si="18"/>
        <v>16.454285199999994</v>
      </c>
      <c r="Q33" s="93">
        <f t="shared" si="18"/>
        <v>15.790034799999995</v>
      </c>
      <c r="R33" s="93">
        <f t="shared" si="18"/>
        <v>15.110838399999995</v>
      </c>
      <c r="S33" s="93">
        <f t="shared" si="18"/>
        <v>14.341965999999992</v>
      </c>
      <c r="T33" s="93">
        <f t="shared" si="18"/>
        <v>13.172540799999993</v>
      </c>
      <c r="U33" s="93">
        <f t="shared" si="18"/>
        <v>11.950804599999994</v>
      </c>
      <c r="V33" s="93">
        <f t="shared" si="18"/>
        <v>11.116169799999994</v>
      </c>
      <c r="W33" s="93">
        <f t="shared" si="18"/>
        <v>10.374200199999994</v>
      </c>
      <c r="X33" s="93">
        <f t="shared" si="18"/>
        <v>9.5993493999999941</v>
      </c>
      <c r="Y33" s="93">
        <f t="shared" si="18"/>
        <v>8.7975957999999945</v>
      </c>
      <c r="Z33" s="93">
        <f t="shared" si="18"/>
        <v>7.9749177999999947</v>
      </c>
      <c r="AA33" s="93">
        <f t="shared" si="18"/>
        <v>6.9923175999999962</v>
      </c>
      <c r="AB33" s="93">
        <f t="shared" si="18"/>
        <v>6.0904257999999967</v>
      </c>
      <c r="AC33" s="93">
        <f t="shared" si="18"/>
        <v>5.2288882000000001</v>
      </c>
      <c r="AD33" s="93">
        <f t="shared" si="18"/>
        <v>4.4271345999999996</v>
      </c>
      <c r="AE33" s="93">
        <f t="shared" si="18"/>
        <v>3.6283702</v>
      </c>
      <c r="AF33" s="93">
        <f t="shared" si="18"/>
        <v>3.4041801999999999</v>
      </c>
      <c r="AG33" s="93">
        <f t="shared" si="18"/>
        <v>3.4744263999999996</v>
      </c>
      <c r="AH33" s="93">
        <f t="shared" si="18"/>
        <v>3.3623314</v>
      </c>
      <c r="AI33" s="93">
        <f t="shared" si="18"/>
        <v>3.3967071999999998</v>
      </c>
      <c r="AJ33" s="93">
        <f t="shared" si="18"/>
        <v>3.4445344000000002</v>
      </c>
      <c r="AK33" s="93">
        <f t="shared" si="18"/>
        <v>3.4893723999999997</v>
      </c>
      <c r="AL33" s="93">
        <f t="shared" si="18"/>
        <v>3.528232</v>
      </c>
      <c r="AM33" s="93">
        <f t="shared" si="18"/>
        <v>4.3368105999999997</v>
      </c>
      <c r="AN33" s="93">
        <f t="shared" si="18"/>
        <v>4.3397997999999998</v>
      </c>
      <c r="AO33" s="93">
        <f t="shared" si="18"/>
        <v>4.3143916000000004</v>
      </c>
      <c r="AP33" s="93">
        <f t="shared" ref="AP33:BU33" si="19">SUM(AP29:AP31)</f>
        <v>4.2979509999999994</v>
      </c>
      <c r="AQ33" s="93">
        <f t="shared" si="19"/>
        <v>4.268059</v>
      </c>
      <c r="AR33" s="93">
        <f t="shared" si="19"/>
        <v>4.2471345999999999</v>
      </c>
      <c r="AS33" s="93">
        <f t="shared" si="19"/>
        <v>4.2202317999999996</v>
      </c>
      <c r="AT33" s="93">
        <f t="shared" si="19"/>
        <v>4.2022966000000004</v>
      </c>
      <c r="AU33" s="93">
        <f t="shared" si="19"/>
        <v>4.1619424</v>
      </c>
      <c r="AV33" s="93">
        <f t="shared" si="19"/>
        <v>4.1365341999999998</v>
      </c>
      <c r="AW33" s="93">
        <f t="shared" si="19"/>
        <v>4.1111260000000005</v>
      </c>
      <c r="AX33" s="93">
        <f t="shared" si="19"/>
        <v>4.0872124000000003</v>
      </c>
      <c r="AY33" s="93">
        <f t="shared" si="19"/>
        <v>4.051342</v>
      </c>
      <c r="AZ33" s="93">
        <f t="shared" si="19"/>
        <v>4.0259337999999998</v>
      </c>
      <c r="BA33" s="93">
        <f t="shared" si="19"/>
        <v>3.9960417999999995</v>
      </c>
      <c r="BB33" s="93">
        <f t="shared" si="19"/>
        <v>3.9766120000000003</v>
      </c>
      <c r="BC33" s="93">
        <f t="shared" si="19"/>
        <v>3.9392469999999999</v>
      </c>
      <c r="BD33" s="93">
        <f t="shared" si="19"/>
        <v>3.9153333999999997</v>
      </c>
      <c r="BE33" s="93">
        <f t="shared" si="19"/>
        <v>3.9003873999999996</v>
      </c>
      <c r="BF33" s="93">
        <f t="shared" si="19"/>
        <v>3.8929144</v>
      </c>
      <c r="BG33" s="93">
        <f t="shared" si="19"/>
        <v>3.8690007999999998</v>
      </c>
      <c r="BH33" s="93">
        <f t="shared" si="19"/>
        <v>3.8510656000000001</v>
      </c>
      <c r="BI33" s="93">
        <f t="shared" si="19"/>
        <v>3.8271519999999999</v>
      </c>
      <c r="BJ33" s="93">
        <f t="shared" si="19"/>
        <v>3.8166897999999998</v>
      </c>
      <c r="BK33" s="93">
        <f t="shared" si="19"/>
        <v>3.7912815999999996</v>
      </c>
      <c r="BL33" s="93">
        <f t="shared" si="19"/>
        <v>3.7778301999999999</v>
      </c>
      <c r="BM33" s="93">
        <f t="shared" si="19"/>
        <v>3.7628842000000002</v>
      </c>
      <c r="BN33" s="93">
        <f t="shared" si="19"/>
        <v>3.7554112000000002</v>
      </c>
      <c r="BO33" s="93">
        <f t="shared" si="19"/>
        <v>3.7344868</v>
      </c>
      <c r="BP33" s="93">
        <f t="shared" si="19"/>
        <v>3.7180461999999999</v>
      </c>
      <c r="BQ33" s="93">
        <f t="shared" si="19"/>
        <v>3.7001109999999997</v>
      </c>
      <c r="BR33" s="93">
        <f t="shared" si="19"/>
        <v>3.6881542</v>
      </c>
      <c r="BS33" s="93">
        <f t="shared" si="19"/>
        <v>3.6567675999999998</v>
      </c>
      <c r="BT33" s="93">
        <f t="shared" si="19"/>
        <v>3.6433162000000001</v>
      </c>
      <c r="BU33" s="93">
        <f t="shared" si="19"/>
        <v>3.6179079999999999</v>
      </c>
      <c r="BV33" s="93">
        <f t="shared" ref="BV33:CC33" si="20">SUM(BV29:BV31)</f>
        <v>3.6074457999999998</v>
      </c>
      <c r="BW33" s="93">
        <f t="shared" si="20"/>
        <v>3.5820375999999996</v>
      </c>
      <c r="BX33" s="93">
        <f t="shared" si="20"/>
        <v>3.5566293999999998</v>
      </c>
      <c r="BY33" s="93">
        <f t="shared" si="20"/>
        <v>3.5342104000000001</v>
      </c>
      <c r="BZ33" s="93">
        <f t="shared" si="20"/>
        <v>3.5192644</v>
      </c>
      <c r="CA33" s="93">
        <f t="shared" si="20"/>
        <v>3.4878777999999997</v>
      </c>
      <c r="CB33" s="93">
        <f t="shared" si="20"/>
        <v>3.468448</v>
      </c>
      <c r="CC33" s="93">
        <f t="shared" si="20"/>
        <v>3.4400506000000002</v>
      </c>
    </row>
    <row r="34" spans="5:81" s="36" customFormat="1" outlineLevel="1" x14ac:dyDescent="0.2"/>
    <row r="35" spans="5:81" s="36" customFormat="1" outlineLevel="1" x14ac:dyDescent="0.2">
      <c r="F35" s="91" t="str">
        <f>GA!$F$20</f>
        <v>Connections - Meters</v>
      </c>
      <c r="J35" s="155">
        <f t="shared" ref="J35:AO35" si="21">J$19*GAAR_Connection_Rate*GAAR_Connections_Meters*(1-GAAR_Cust_Cont)/10^6</f>
        <v>1.7038439999999999</v>
      </c>
      <c r="K35" s="155">
        <f t="shared" si="21"/>
        <v>1.6893962</v>
      </c>
      <c r="L35" s="155">
        <f t="shared" si="21"/>
        <v>1.6829196</v>
      </c>
      <c r="M35" s="155">
        <f t="shared" si="21"/>
        <v>1.691389</v>
      </c>
      <c r="N35" s="155">
        <f t="shared" si="21"/>
        <v>1.6789339999999999</v>
      </c>
      <c r="O35" s="155">
        <f t="shared" si="21"/>
        <v>1.6570132</v>
      </c>
      <c r="P35" s="155">
        <f t="shared" si="21"/>
        <v>1.6475473999999999</v>
      </c>
      <c r="Q35" s="155">
        <f t="shared" si="21"/>
        <v>1.634096</v>
      </c>
      <c r="R35" s="155">
        <f t="shared" si="21"/>
        <v>1.6156625999999998</v>
      </c>
      <c r="S35" s="155">
        <f t="shared" si="21"/>
        <v>1.5673371999999999</v>
      </c>
      <c r="T35" s="155">
        <f t="shared" si="21"/>
        <v>1.3854941999999999</v>
      </c>
      <c r="U35" s="155">
        <f t="shared" si="21"/>
        <v>1.1862142</v>
      </c>
      <c r="V35" s="155">
        <f t="shared" si="21"/>
        <v>1.1159680000000001</v>
      </c>
      <c r="W35" s="155">
        <f t="shared" si="21"/>
        <v>1.0766102</v>
      </c>
      <c r="X35" s="155">
        <f t="shared" si="21"/>
        <v>1.026292</v>
      </c>
      <c r="Y35" s="155">
        <f t="shared" si="21"/>
        <v>0.96700619999999993</v>
      </c>
      <c r="Z35" s="155">
        <f t="shared" si="21"/>
        <v>0.90074559999999992</v>
      </c>
      <c r="AA35" s="155">
        <f t="shared" si="21"/>
        <v>0.78117760000000003</v>
      </c>
      <c r="AB35" s="155">
        <f t="shared" si="21"/>
        <v>0.68851239999999991</v>
      </c>
      <c r="AC35" s="155">
        <f t="shared" si="21"/>
        <v>0.60929860000000002</v>
      </c>
      <c r="AD35" s="155">
        <f t="shared" si="21"/>
        <v>0.55001279999999997</v>
      </c>
      <c r="AE35" s="155">
        <f t="shared" si="21"/>
        <v>0.49172339999999998</v>
      </c>
      <c r="AF35" s="155">
        <f t="shared" si="21"/>
        <v>0.41699339999999996</v>
      </c>
      <c r="AG35" s="155">
        <f t="shared" si="21"/>
        <v>0.44040879999999999</v>
      </c>
      <c r="AH35" s="155">
        <f t="shared" si="21"/>
        <v>0.40304380000000001</v>
      </c>
      <c r="AI35" s="155">
        <f t="shared" si="21"/>
        <v>0.41450239999999994</v>
      </c>
      <c r="AJ35" s="155">
        <f t="shared" si="21"/>
        <v>0.43044479999999996</v>
      </c>
      <c r="AK35" s="155">
        <f t="shared" si="21"/>
        <v>0.44539079999999998</v>
      </c>
      <c r="AL35" s="155">
        <f t="shared" si="21"/>
        <v>0.45834399999999997</v>
      </c>
      <c r="AM35" s="155">
        <f t="shared" si="21"/>
        <v>0.72787019999999991</v>
      </c>
      <c r="AN35" s="155">
        <f t="shared" si="21"/>
        <v>0.72886660000000003</v>
      </c>
      <c r="AO35" s="155">
        <f t="shared" si="21"/>
        <v>0.72039719999999996</v>
      </c>
      <c r="AP35" s="155">
        <f t="shared" ref="AP35:BU35" si="22">AP$19*GAAR_Connection_Rate*GAAR_Connections_Meters*(1-GAAR_Cust_Cont)/10^6</f>
        <v>0.71491700000000002</v>
      </c>
      <c r="AQ35" s="155">
        <f t="shared" si="22"/>
        <v>0.70495300000000005</v>
      </c>
      <c r="AR35" s="155">
        <f t="shared" si="22"/>
        <v>0.69797819999999999</v>
      </c>
      <c r="AS35" s="155">
        <f t="shared" si="22"/>
        <v>0.68901060000000003</v>
      </c>
      <c r="AT35" s="155">
        <f t="shared" si="22"/>
        <v>0.68303219999999998</v>
      </c>
      <c r="AU35" s="155">
        <f t="shared" si="22"/>
        <v>0.66958079999999998</v>
      </c>
      <c r="AV35" s="155">
        <f t="shared" si="22"/>
        <v>0.6611113999999999</v>
      </c>
      <c r="AW35" s="155">
        <f t="shared" si="22"/>
        <v>0.65264200000000006</v>
      </c>
      <c r="AX35" s="155">
        <f t="shared" si="22"/>
        <v>0.64467079999999988</v>
      </c>
      <c r="AY35" s="155">
        <f t="shared" si="22"/>
        <v>0.632714</v>
      </c>
      <c r="AZ35" s="155">
        <f t="shared" si="22"/>
        <v>0.62424459999999993</v>
      </c>
      <c r="BA35" s="155">
        <f t="shared" si="22"/>
        <v>0.61428059999999995</v>
      </c>
      <c r="BB35" s="155">
        <f t="shared" si="22"/>
        <v>0.60780400000000001</v>
      </c>
      <c r="BC35" s="155">
        <f t="shared" si="22"/>
        <v>0.59534900000000002</v>
      </c>
      <c r="BD35" s="155">
        <f t="shared" si="22"/>
        <v>0.58737779999999995</v>
      </c>
      <c r="BE35" s="155">
        <f t="shared" si="22"/>
        <v>0.58239579999999991</v>
      </c>
      <c r="BF35" s="155">
        <f t="shared" si="22"/>
        <v>0.57990479999999989</v>
      </c>
      <c r="BG35" s="155">
        <f t="shared" si="22"/>
        <v>0.57193359999999993</v>
      </c>
      <c r="BH35" s="155">
        <f t="shared" si="22"/>
        <v>0.56595519999999999</v>
      </c>
      <c r="BI35" s="155">
        <f t="shared" si="22"/>
        <v>0.55798400000000004</v>
      </c>
      <c r="BJ35" s="155">
        <f t="shared" si="22"/>
        <v>0.55449660000000001</v>
      </c>
      <c r="BK35" s="155">
        <f t="shared" si="22"/>
        <v>0.54602719999999993</v>
      </c>
      <c r="BL35" s="155">
        <f t="shared" si="22"/>
        <v>0.54154340000000001</v>
      </c>
      <c r="BM35" s="155">
        <f t="shared" si="22"/>
        <v>0.53656140000000008</v>
      </c>
      <c r="BN35" s="155">
        <f t="shared" si="22"/>
        <v>0.53407040000000006</v>
      </c>
      <c r="BO35" s="155">
        <f t="shared" si="22"/>
        <v>0.5270956</v>
      </c>
      <c r="BP35" s="155">
        <f t="shared" si="22"/>
        <v>0.52161539999999995</v>
      </c>
      <c r="BQ35" s="155">
        <f t="shared" si="22"/>
        <v>0.5156369999999999</v>
      </c>
      <c r="BR35" s="155">
        <f t="shared" si="22"/>
        <v>0.51165139999999998</v>
      </c>
      <c r="BS35" s="155">
        <f t="shared" si="22"/>
        <v>0.5011892</v>
      </c>
      <c r="BT35" s="155">
        <f t="shared" si="22"/>
        <v>0.49670539999999996</v>
      </c>
      <c r="BU35" s="155">
        <f t="shared" si="22"/>
        <v>0.488236</v>
      </c>
      <c r="BV35" s="155">
        <f t="shared" ref="BV35:CC35" si="23">BV$19*GAAR_Connection_Rate*GAAR_Connections_Meters*(1-GAAR_Cust_Cont)/10^6</f>
        <v>0.48474859999999997</v>
      </c>
      <c r="BW35" s="155">
        <f t="shared" si="23"/>
        <v>0.47627919999999996</v>
      </c>
      <c r="BX35" s="155">
        <f t="shared" si="23"/>
        <v>0.4678098</v>
      </c>
      <c r="BY35" s="155">
        <f t="shared" si="23"/>
        <v>0.46033679999999999</v>
      </c>
      <c r="BZ35" s="155">
        <f t="shared" si="23"/>
        <v>0.4553548</v>
      </c>
      <c r="CA35" s="155">
        <f t="shared" si="23"/>
        <v>0.44489259999999997</v>
      </c>
      <c r="CB35" s="155">
        <f t="shared" si="23"/>
        <v>0.43841599999999997</v>
      </c>
      <c r="CC35" s="155">
        <f t="shared" si="23"/>
        <v>0.42895019999999995</v>
      </c>
    </row>
    <row r="36" spans="5:81" s="36" customFormat="1" outlineLevel="1" x14ac:dyDescent="0.2">
      <c r="F36" s="91" t="str">
        <f>GA!$F$21</f>
        <v>Meters &amp; SCADA</v>
      </c>
      <c r="J36" s="133">
        <v>6.210630696</v>
      </c>
      <c r="K36" s="133">
        <v>6.210630696</v>
      </c>
      <c r="L36" s="133">
        <v>5.9000991612</v>
      </c>
      <c r="M36" s="133">
        <v>5.5895676263999992</v>
      </c>
      <c r="N36" s="133">
        <v>5.2790360915999992</v>
      </c>
      <c r="O36" s="133">
        <v>4.9685045567999992</v>
      </c>
      <c r="P36" s="133">
        <v>4.6579730219999984</v>
      </c>
      <c r="Q36" s="133">
        <v>4.3474414871999985</v>
      </c>
      <c r="R36" s="133">
        <v>4.0369099523999976</v>
      </c>
      <c r="S36" s="133">
        <v>3.7263784175999977</v>
      </c>
      <c r="T36" s="133">
        <v>3.4158468827999977</v>
      </c>
      <c r="U36" s="133">
        <v>3.1053153479999978</v>
      </c>
      <c r="V36" s="133">
        <v>2.7947838131999978</v>
      </c>
      <c r="W36" s="133">
        <v>2.4842522783999978</v>
      </c>
      <c r="X36" s="133">
        <v>2.1737207435999979</v>
      </c>
      <c r="Y36" s="133">
        <v>1.8631892087999979</v>
      </c>
      <c r="Z36" s="133">
        <v>1.552657673999998</v>
      </c>
      <c r="AA36" s="133">
        <v>1.242126139199998</v>
      </c>
      <c r="AB36" s="133">
        <v>0.93159460439999808</v>
      </c>
      <c r="AC36" s="133">
        <v>0.62106306960000002</v>
      </c>
      <c r="AD36" s="133">
        <v>0.31053153480000001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</row>
    <row r="37" spans="5:81" s="36" customFormat="1" ht="5.85" customHeight="1" outlineLevel="1" x14ac:dyDescent="0.2"/>
    <row r="38" spans="5:81" s="36" customFormat="1" outlineLevel="1" x14ac:dyDescent="0.2">
      <c r="F38" s="207" t="s">
        <v>104</v>
      </c>
      <c r="G38" s="207"/>
      <c r="H38" s="207"/>
      <c r="I38" s="207"/>
      <c r="J38" s="93">
        <f t="shared" ref="J38:AO38" si="24">SUM(J35:J36)</f>
        <v>7.9144746960000001</v>
      </c>
      <c r="K38" s="93">
        <f t="shared" si="24"/>
        <v>7.900026896</v>
      </c>
      <c r="L38" s="93">
        <f t="shared" si="24"/>
        <v>7.5830187612</v>
      </c>
      <c r="M38" s="93">
        <f t="shared" si="24"/>
        <v>7.2809566263999992</v>
      </c>
      <c r="N38" s="93">
        <f t="shared" si="24"/>
        <v>6.9579700915999991</v>
      </c>
      <c r="O38" s="93">
        <f t="shared" si="24"/>
        <v>6.625517756799999</v>
      </c>
      <c r="P38" s="93">
        <f t="shared" si="24"/>
        <v>6.3055204219999981</v>
      </c>
      <c r="Q38" s="93">
        <f t="shared" si="24"/>
        <v>5.9815374871999989</v>
      </c>
      <c r="R38" s="93">
        <f t="shared" si="24"/>
        <v>5.652572552399997</v>
      </c>
      <c r="S38" s="93">
        <f t="shared" si="24"/>
        <v>5.2937156175999975</v>
      </c>
      <c r="T38" s="93">
        <f t="shared" si="24"/>
        <v>4.8013410827999978</v>
      </c>
      <c r="U38" s="93">
        <f t="shared" si="24"/>
        <v>4.291529547999998</v>
      </c>
      <c r="V38" s="93">
        <f t="shared" si="24"/>
        <v>3.9107518131999979</v>
      </c>
      <c r="W38" s="93">
        <f t="shared" si="24"/>
        <v>3.560862478399998</v>
      </c>
      <c r="X38" s="93">
        <f t="shared" si="24"/>
        <v>3.2000127435999977</v>
      </c>
      <c r="Y38" s="93">
        <f t="shared" si="24"/>
        <v>2.8301954087999981</v>
      </c>
      <c r="Z38" s="93">
        <f t="shared" si="24"/>
        <v>2.453403273999998</v>
      </c>
      <c r="AA38" s="93">
        <f t="shared" si="24"/>
        <v>2.023303739199998</v>
      </c>
      <c r="AB38" s="93">
        <f t="shared" si="24"/>
        <v>1.6201070043999981</v>
      </c>
      <c r="AC38" s="93">
        <f t="shared" si="24"/>
        <v>1.2303616696000002</v>
      </c>
      <c r="AD38" s="93">
        <f t="shared" si="24"/>
        <v>0.86054433479999992</v>
      </c>
      <c r="AE38" s="93">
        <f t="shared" si="24"/>
        <v>0.49172339999999998</v>
      </c>
      <c r="AF38" s="93">
        <f t="shared" si="24"/>
        <v>0.41699339999999996</v>
      </c>
      <c r="AG38" s="93">
        <f t="shared" si="24"/>
        <v>0.44040879999999999</v>
      </c>
      <c r="AH38" s="93">
        <f t="shared" si="24"/>
        <v>0.40304380000000001</v>
      </c>
      <c r="AI38" s="93">
        <f t="shared" si="24"/>
        <v>0.41450239999999994</v>
      </c>
      <c r="AJ38" s="93">
        <f t="shared" si="24"/>
        <v>0.43044479999999996</v>
      </c>
      <c r="AK38" s="93">
        <f t="shared" si="24"/>
        <v>0.44539079999999998</v>
      </c>
      <c r="AL38" s="93">
        <f t="shared" si="24"/>
        <v>0.45834399999999997</v>
      </c>
      <c r="AM38" s="93">
        <f t="shared" si="24"/>
        <v>0.72787019999999991</v>
      </c>
      <c r="AN38" s="93">
        <f t="shared" si="24"/>
        <v>0.72886660000000003</v>
      </c>
      <c r="AO38" s="93">
        <f t="shared" si="24"/>
        <v>0.72039719999999996</v>
      </c>
      <c r="AP38" s="93">
        <f t="shared" ref="AP38:BU38" si="25">SUM(AP35:AP36)</f>
        <v>0.71491700000000002</v>
      </c>
      <c r="AQ38" s="93">
        <f t="shared" si="25"/>
        <v>0.70495300000000005</v>
      </c>
      <c r="AR38" s="93">
        <f t="shared" si="25"/>
        <v>0.69797819999999999</v>
      </c>
      <c r="AS38" s="93">
        <f t="shared" si="25"/>
        <v>0.68901060000000003</v>
      </c>
      <c r="AT38" s="93">
        <f t="shared" si="25"/>
        <v>0.68303219999999998</v>
      </c>
      <c r="AU38" s="93">
        <f t="shared" si="25"/>
        <v>0.66958079999999998</v>
      </c>
      <c r="AV38" s="93">
        <f t="shared" si="25"/>
        <v>0.6611113999999999</v>
      </c>
      <c r="AW38" s="93">
        <f t="shared" si="25"/>
        <v>0.65264200000000006</v>
      </c>
      <c r="AX38" s="93">
        <f t="shared" si="25"/>
        <v>0.64467079999999988</v>
      </c>
      <c r="AY38" s="93">
        <f t="shared" si="25"/>
        <v>0.632714</v>
      </c>
      <c r="AZ38" s="93">
        <f t="shared" si="25"/>
        <v>0.62424459999999993</v>
      </c>
      <c r="BA38" s="93">
        <f t="shared" si="25"/>
        <v>0.61428059999999995</v>
      </c>
      <c r="BB38" s="93">
        <f t="shared" si="25"/>
        <v>0.60780400000000001</v>
      </c>
      <c r="BC38" s="93">
        <f t="shared" si="25"/>
        <v>0.59534900000000002</v>
      </c>
      <c r="BD38" s="93">
        <f t="shared" si="25"/>
        <v>0.58737779999999995</v>
      </c>
      <c r="BE38" s="93">
        <f t="shared" si="25"/>
        <v>0.58239579999999991</v>
      </c>
      <c r="BF38" s="93">
        <f t="shared" si="25"/>
        <v>0.57990479999999989</v>
      </c>
      <c r="BG38" s="93">
        <f t="shared" si="25"/>
        <v>0.57193359999999993</v>
      </c>
      <c r="BH38" s="93">
        <f t="shared" si="25"/>
        <v>0.56595519999999999</v>
      </c>
      <c r="BI38" s="93">
        <f t="shared" si="25"/>
        <v>0.55798400000000004</v>
      </c>
      <c r="BJ38" s="93">
        <f t="shared" si="25"/>
        <v>0.55449660000000001</v>
      </c>
      <c r="BK38" s="93">
        <f t="shared" si="25"/>
        <v>0.54602719999999993</v>
      </c>
      <c r="BL38" s="93">
        <f t="shared" si="25"/>
        <v>0.54154340000000001</v>
      </c>
      <c r="BM38" s="93">
        <f t="shared" si="25"/>
        <v>0.53656140000000008</v>
      </c>
      <c r="BN38" s="93">
        <f t="shared" si="25"/>
        <v>0.53407040000000006</v>
      </c>
      <c r="BO38" s="93">
        <f t="shared" si="25"/>
        <v>0.5270956</v>
      </c>
      <c r="BP38" s="93">
        <f t="shared" si="25"/>
        <v>0.52161539999999995</v>
      </c>
      <c r="BQ38" s="93">
        <f t="shared" si="25"/>
        <v>0.5156369999999999</v>
      </c>
      <c r="BR38" s="93">
        <f t="shared" si="25"/>
        <v>0.51165139999999998</v>
      </c>
      <c r="BS38" s="93">
        <f t="shared" si="25"/>
        <v>0.5011892</v>
      </c>
      <c r="BT38" s="93">
        <f t="shared" si="25"/>
        <v>0.49670539999999996</v>
      </c>
      <c r="BU38" s="93">
        <f t="shared" si="25"/>
        <v>0.488236</v>
      </c>
      <c r="BV38" s="93">
        <f t="shared" ref="BV38:CC38" si="26">SUM(BV35:BV36)</f>
        <v>0.48474859999999997</v>
      </c>
      <c r="BW38" s="93">
        <f t="shared" si="26"/>
        <v>0.47627919999999996</v>
      </c>
      <c r="BX38" s="93">
        <f t="shared" si="26"/>
        <v>0.4678098</v>
      </c>
      <c r="BY38" s="93">
        <f t="shared" si="26"/>
        <v>0.46033679999999999</v>
      </c>
      <c r="BZ38" s="93">
        <f t="shared" si="26"/>
        <v>0.4553548</v>
      </c>
      <c r="CA38" s="93">
        <f t="shared" si="26"/>
        <v>0.44489259999999997</v>
      </c>
      <c r="CB38" s="93">
        <f t="shared" si="26"/>
        <v>0.43841599999999997</v>
      </c>
      <c r="CC38" s="93">
        <f t="shared" si="26"/>
        <v>0.42895019999999995</v>
      </c>
    </row>
    <row r="39" spans="5:81" s="36" customFormat="1" outlineLevel="1" x14ac:dyDescent="0.2"/>
    <row r="40" spans="5:81" s="36" customFormat="1" outlineLevel="1" x14ac:dyDescent="0.2">
      <c r="F40" s="91" t="s">
        <v>105</v>
      </c>
      <c r="J40" s="54">
        <v>15.608999999999998</v>
      </c>
      <c r="K40" s="54">
        <v>15.608999999999998</v>
      </c>
      <c r="L40" s="54">
        <v>14.828549999999998</v>
      </c>
      <c r="M40" s="54">
        <v>14.048099999999996</v>
      </c>
      <c r="N40" s="54">
        <v>13.267649999999996</v>
      </c>
      <c r="O40" s="54">
        <v>12.487199999999996</v>
      </c>
      <c r="P40" s="54">
        <v>11.706749999999996</v>
      </c>
      <c r="Q40" s="54">
        <v>10.926299999999994</v>
      </c>
      <c r="R40" s="54">
        <v>10.145849999999994</v>
      </c>
      <c r="S40" s="54">
        <v>9.365399999999994</v>
      </c>
      <c r="T40" s="54">
        <v>8.5849499999999921</v>
      </c>
      <c r="U40" s="54">
        <v>7.8044999999999929</v>
      </c>
      <c r="V40" s="54">
        <v>7.0240499999999937</v>
      </c>
      <c r="W40" s="54">
        <v>6.2435999999999936</v>
      </c>
      <c r="X40" s="54">
        <v>5.4631499999999935</v>
      </c>
      <c r="Y40" s="54">
        <v>4.6826999999999943</v>
      </c>
      <c r="Z40" s="54">
        <v>3.9022499999999942</v>
      </c>
      <c r="AA40" s="54">
        <v>3.1217999999999946</v>
      </c>
      <c r="AB40" s="54">
        <v>2.3413499999999949</v>
      </c>
      <c r="AC40" s="54">
        <v>1.5609</v>
      </c>
      <c r="AD40" s="54">
        <v>0.78044999999999998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</row>
    <row r="41" spans="5:81" s="36" customFormat="1" ht="5.85" customHeight="1" outlineLevel="1" x14ac:dyDescent="0.2"/>
    <row r="42" spans="5:81" s="36" customFormat="1" outlineLevel="1" x14ac:dyDescent="0.2">
      <c r="F42" s="207" t="s">
        <v>105</v>
      </c>
      <c r="G42" s="207"/>
      <c r="H42" s="207"/>
      <c r="I42" s="207"/>
      <c r="J42" s="93">
        <f t="shared" ref="J42:AO42" si="27">SUM(J40)</f>
        <v>15.608999999999998</v>
      </c>
      <c r="K42" s="93">
        <f t="shared" si="27"/>
        <v>15.608999999999998</v>
      </c>
      <c r="L42" s="93">
        <f t="shared" si="27"/>
        <v>14.828549999999998</v>
      </c>
      <c r="M42" s="93">
        <f t="shared" si="27"/>
        <v>14.048099999999996</v>
      </c>
      <c r="N42" s="93">
        <f t="shared" si="27"/>
        <v>13.267649999999996</v>
      </c>
      <c r="O42" s="93">
        <f t="shared" si="27"/>
        <v>12.487199999999996</v>
      </c>
      <c r="P42" s="93">
        <f t="shared" si="27"/>
        <v>11.706749999999996</v>
      </c>
      <c r="Q42" s="93">
        <f t="shared" si="27"/>
        <v>10.926299999999994</v>
      </c>
      <c r="R42" s="93">
        <f t="shared" si="27"/>
        <v>10.145849999999994</v>
      </c>
      <c r="S42" s="93">
        <f t="shared" si="27"/>
        <v>9.365399999999994</v>
      </c>
      <c r="T42" s="93">
        <f t="shared" si="27"/>
        <v>8.5849499999999921</v>
      </c>
      <c r="U42" s="93">
        <f t="shared" si="27"/>
        <v>7.8044999999999929</v>
      </c>
      <c r="V42" s="93">
        <f t="shared" si="27"/>
        <v>7.0240499999999937</v>
      </c>
      <c r="W42" s="93">
        <f t="shared" si="27"/>
        <v>6.2435999999999936</v>
      </c>
      <c r="X42" s="93">
        <f t="shared" si="27"/>
        <v>5.4631499999999935</v>
      </c>
      <c r="Y42" s="93">
        <f t="shared" si="27"/>
        <v>4.6826999999999943</v>
      </c>
      <c r="Z42" s="93">
        <f t="shared" si="27"/>
        <v>3.9022499999999942</v>
      </c>
      <c r="AA42" s="93">
        <f t="shared" si="27"/>
        <v>3.1217999999999946</v>
      </c>
      <c r="AB42" s="93">
        <f t="shared" si="27"/>
        <v>2.3413499999999949</v>
      </c>
      <c r="AC42" s="93">
        <f t="shared" si="27"/>
        <v>1.5609</v>
      </c>
      <c r="AD42" s="93">
        <f t="shared" si="27"/>
        <v>0.78044999999999998</v>
      </c>
      <c r="AE42" s="93">
        <f t="shared" si="27"/>
        <v>0</v>
      </c>
      <c r="AF42" s="93">
        <f t="shared" si="27"/>
        <v>0</v>
      </c>
      <c r="AG42" s="93">
        <f t="shared" si="27"/>
        <v>0</v>
      </c>
      <c r="AH42" s="93">
        <f t="shared" si="27"/>
        <v>0</v>
      </c>
      <c r="AI42" s="93">
        <f t="shared" si="27"/>
        <v>0</v>
      </c>
      <c r="AJ42" s="93">
        <f t="shared" si="27"/>
        <v>0</v>
      </c>
      <c r="AK42" s="93">
        <f t="shared" si="27"/>
        <v>0</v>
      </c>
      <c r="AL42" s="93">
        <f t="shared" si="27"/>
        <v>0</v>
      </c>
      <c r="AM42" s="93">
        <f t="shared" si="27"/>
        <v>0</v>
      </c>
      <c r="AN42" s="93">
        <f t="shared" si="27"/>
        <v>0</v>
      </c>
      <c r="AO42" s="93">
        <f t="shared" si="27"/>
        <v>0</v>
      </c>
      <c r="AP42" s="93">
        <f t="shared" ref="AP42:BU42" si="28">SUM(AP40)</f>
        <v>0</v>
      </c>
      <c r="AQ42" s="93">
        <f t="shared" si="28"/>
        <v>0</v>
      </c>
      <c r="AR42" s="93">
        <f t="shared" si="28"/>
        <v>0</v>
      </c>
      <c r="AS42" s="93">
        <f t="shared" si="28"/>
        <v>0</v>
      </c>
      <c r="AT42" s="93">
        <f t="shared" si="28"/>
        <v>0</v>
      </c>
      <c r="AU42" s="93">
        <f t="shared" si="28"/>
        <v>0</v>
      </c>
      <c r="AV42" s="93">
        <f t="shared" si="28"/>
        <v>0</v>
      </c>
      <c r="AW42" s="93">
        <f t="shared" si="28"/>
        <v>0</v>
      </c>
      <c r="AX42" s="93">
        <f t="shared" si="28"/>
        <v>0</v>
      </c>
      <c r="AY42" s="93">
        <f t="shared" si="28"/>
        <v>0</v>
      </c>
      <c r="AZ42" s="93">
        <f t="shared" si="28"/>
        <v>0</v>
      </c>
      <c r="BA42" s="93">
        <f t="shared" si="28"/>
        <v>0</v>
      </c>
      <c r="BB42" s="93">
        <f t="shared" si="28"/>
        <v>0</v>
      </c>
      <c r="BC42" s="93">
        <f t="shared" si="28"/>
        <v>0</v>
      </c>
      <c r="BD42" s="93">
        <f t="shared" si="28"/>
        <v>0</v>
      </c>
      <c r="BE42" s="93">
        <f t="shared" si="28"/>
        <v>0</v>
      </c>
      <c r="BF42" s="93">
        <f t="shared" si="28"/>
        <v>0</v>
      </c>
      <c r="BG42" s="93">
        <f t="shared" si="28"/>
        <v>0</v>
      </c>
      <c r="BH42" s="93">
        <f t="shared" si="28"/>
        <v>0</v>
      </c>
      <c r="BI42" s="93">
        <f t="shared" si="28"/>
        <v>0</v>
      </c>
      <c r="BJ42" s="93">
        <f t="shared" si="28"/>
        <v>0</v>
      </c>
      <c r="BK42" s="93">
        <f t="shared" si="28"/>
        <v>0</v>
      </c>
      <c r="BL42" s="93">
        <f t="shared" si="28"/>
        <v>0</v>
      </c>
      <c r="BM42" s="93">
        <f t="shared" si="28"/>
        <v>0</v>
      </c>
      <c r="BN42" s="93">
        <f t="shared" si="28"/>
        <v>0</v>
      </c>
      <c r="BO42" s="93">
        <f t="shared" si="28"/>
        <v>0</v>
      </c>
      <c r="BP42" s="93">
        <f t="shared" si="28"/>
        <v>0</v>
      </c>
      <c r="BQ42" s="93">
        <f t="shared" si="28"/>
        <v>0</v>
      </c>
      <c r="BR42" s="93">
        <f t="shared" si="28"/>
        <v>0</v>
      </c>
      <c r="BS42" s="93">
        <f t="shared" si="28"/>
        <v>0</v>
      </c>
      <c r="BT42" s="93">
        <f t="shared" si="28"/>
        <v>0</v>
      </c>
      <c r="BU42" s="93">
        <f t="shared" si="28"/>
        <v>0</v>
      </c>
      <c r="BV42" s="93">
        <f t="shared" ref="BV42:CC42" si="29">SUM(BV40)</f>
        <v>0</v>
      </c>
      <c r="BW42" s="93">
        <f t="shared" si="29"/>
        <v>0</v>
      </c>
      <c r="BX42" s="93">
        <f t="shared" si="29"/>
        <v>0</v>
      </c>
      <c r="BY42" s="93">
        <f t="shared" si="29"/>
        <v>0</v>
      </c>
      <c r="BZ42" s="93">
        <f t="shared" si="29"/>
        <v>0</v>
      </c>
      <c r="CA42" s="93">
        <f t="shared" si="29"/>
        <v>0</v>
      </c>
      <c r="CB42" s="93">
        <f t="shared" si="29"/>
        <v>0</v>
      </c>
      <c r="CC42" s="93">
        <f t="shared" si="29"/>
        <v>0</v>
      </c>
    </row>
    <row r="43" spans="5:81" s="36" customFormat="1" outlineLevel="1" x14ac:dyDescent="0.2"/>
    <row r="44" spans="5:81" s="36" customFormat="1" outlineLevel="1" x14ac:dyDescent="0.2">
      <c r="E44" s="43" t="s">
        <v>140</v>
      </c>
    </row>
    <row r="45" spans="5:81" s="36" customFormat="1" ht="5.85" customHeight="1" outlineLevel="1" x14ac:dyDescent="0.2"/>
    <row r="46" spans="5:81" s="36" customFormat="1" outlineLevel="1" x14ac:dyDescent="0.2">
      <c r="F46" s="91" t="s">
        <v>234</v>
      </c>
      <c r="J46" s="56">
        <f t="shared" ref="J46:AO46" si="30">GAAR_Opex_Base</f>
        <v>59.5</v>
      </c>
      <c r="K46" s="56">
        <f t="shared" si="30"/>
        <v>59.5</v>
      </c>
      <c r="L46" s="56">
        <f t="shared" si="30"/>
        <v>59.5</v>
      </c>
      <c r="M46" s="56">
        <f t="shared" si="30"/>
        <v>59.5</v>
      </c>
      <c r="N46" s="56">
        <f t="shared" si="30"/>
        <v>59.5</v>
      </c>
      <c r="O46" s="56">
        <f t="shared" si="30"/>
        <v>59.5</v>
      </c>
      <c r="P46" s="56">
        <f t="shared" si="30"/>
        <v>59.5</v>
      </c>
      <c r="Q46" s="56">
        <f t="shared" si="30"/>
        <v>59.5</v>
      </c>
      <c r="R46" s="56">
        <f t="shared" si="30"/>
        <v>59.5</v>
      </c>
      <c r="S46" s="56">
        <f t="shared" si="30"/>
        <v>59.5</v>
      </c>
      <c r="T46" s="56">
        <f t="shared" si="30"/>
        <v>59.5</v>
      </c>
      <c r="U46" s="56">
        <f t="shared" si="30"/>
        <v>59.5</v>
      </c>
      <c r="V46" s="56">
        <f t="shared" si="30"/>
        <v>59.5</v>
      </c>
      <c r="W46" s="56">
        <f t="shared" si="30"/>
        <v>59.5</v>
      </c>
      <c r="X46" s="56">
        <f t="shared" si="30"/>
        <v>59.5</v>
      </c>
      <c r="Y46" s="56">
        <f t="shared" si="30"/>
        <v>59.5</v>
      </c>
      <c r="Z46" s="56">
        <f t="shared" si="30"/>
        <v>59.5</v>
      </c>
      <c r="AA46" s="56">
        <f t="shared" si="30"/>
        <v>59.5</v>
      </c>
      <c r="AB46" s="56">
        <f t="shared" si="30"/>
        <v>59.5</v>
      </c>
      <c r="AC46" s="56">
        <f t="shared" si="30"/>
        <v>59.5</v>
      </c>
      <c r="AD46" s="56">
        <f t="shared" si="30"/>
        <v>59.5</v>
      </c>
      <c r="AE46" s="56">
        <f t="shared" si="30"/>
        <v>59.5</v>
      </c>
      <c r="AF46" s="56">
        <f t="shared" si="30"/>
        <v>59.5</v>
      </c>
      <c r="AG46" s="56">
        <f t="shared" si="30"/>
        <v>59.5</v>
      </c>
      <c r="AH46" s="56">
        <f t="shared" si="30"/>
        <v>59.5</v>
      </c>
      <c r="AI46" s="56">
        <f t="shared" si="30"/>
        <v>59.5</v>
      </c>
      <c r="AJ46" s="56">
        <f t="shared" si="30"/>
        <v>59.5</v>
      </c>
      <c r="AK46" s="56">
        <f t="shared" si="30"/>
        <v>59.5</v>
      </c>
      <c r="AL46" s="56">
        <f t="shared" si="30"/>
        <v>59.5</v>
      </c>
      <c r="AM46" s="56">
        <f t="shared" si="30"/>
        <v>59.5</v>
      </c>
      <c r="AN46" s="56">
        <f t="shared" si="30"/>
        <v>59.5</v>
      </c>
      <c r="AO46" s="56">
        <f t="shared" si="30"/>
        <v>59.5</v>
      </c>
      <c r="AP46" s="56">
        <f t="shared" ref="AP46:BU46" si="31">GAAR_Opex_Base</f>
        <v>59.5</v>
      </c>
      <c r="AQ46" s="56">
        <f t="shared" si="31"/>
        <v>59.5</v>
      </c>
      <c r="AR46" s="56">
        <f t="shared" si="31"/>
        <v>59.5</v>
      </c>
      <c r="AS46" s="56">
        <f t="shared" si="31"/>
        <v>59.5</v>
      </c>
      <c r="AT46" s="56">
        <f t="shared" si="31"/>
        <v>59.5</v>
      </c>
      <c r="AU46" s="56">
        <f t="shared" si="31"/>
        <v>59.5</v>
      </c>
      <c r="AV46" s="56">
        <f t="shared" si="31"/>
        <v>59.5</v>
      </c>
      <c r="AW46" s="56">
        <f t="shared" si="31"/>
        <v>59.5</v>
      </c>
      <c r="AX46" s="56">
        <f t="shared" si="31"/>
        <v>59.5</v>
      </c>
      <c r="AY46" s="56">
        <f t="shared" si="31"/>
        <v>59.5</v>
      </c>
      <c r="AZ46" s="56">
        <f t="shared" si="31"/>
        <v>59.5</v>
      </c>
      <c r="BA46" s="56">
        <f t="shared" si="31"/>
        <v>59.5</v>
      </c>
      <c r="BB46" s="56">
        <f t="shared" si="31"/>
        <v>59.5</v>
      </c>
      <c r="BC46" s="56">
        <f t="shared" si="31"/>
        <v>59.5</v>
      </c>
      <c r="BD46" s="56">
        <f t="shared" si="31"/>
        <v>59.5</v>
      </c>
      <c r="BE46" s="56">
        <f t="shared" si="31"/>
        <v>59.5</v>
      </c>
      <c r="BF46" s="56">
        <f t="shared" si="31"/>
        <v>59.5</v>
      </c>
      <c r="BG46" s="56">
        <f t="shared" si="31"/>
        <v>59.5</v>
      </c>
      <c r="BH46" s="56">
        <f t="shared" si="31"/>
        <v>59.5</v>
      </c>
      <c r="BI46" s="56">
        <f t="shared" si="31"/>
        <v>59.5</v>
      </c>
      <c r="BJ46" s="56">
        <f t="shared" si="31"/>
        <v>59.5</v>
      </c>
      <c r="BK46" s="56">
        <f t="shared" si="31"/>
        <v>59.5</v>
      </c>
      <c r="BL46" s="56">
        <f t="shared" si="31"/>
        <v>59.5</v>
      </c>
      <c r="BM46" s="56">
        <f t="shared" si="31"/>
        <v>59.5</v>
      </c>
      <c r="BN46" s="56">
        <f t="shared" si="31"/>
        <v>59.5</v>
      </c>
      <c r="BO46" s="56">
        <f t="shared" si="31"/>
        <v>59.5</v>
      </c>
      <c r="BP46" s="56">
        <f t="shared" si="31"/>
        <v>59.5</v>
      </c>
      <c r="BQ46" s="56">
        <f t="shared" si="31"/>
        <v>59.5</v>
      </c>
      <c r="BR46" s="56">
        <f t="shared" si="31"/>
        <v>59.5</v>
      </c>
      <c r="BS46" s="56">
        <f t="shared" si="31"/>
        <v>59.5</v>
      </c>
      <c r="BT46" s="56">
        <f t="shared" si="31"/>
        <v>59.5</v>
      </c>
      <c r="BU46" s="56">
        <f t="shared" si="31"/>
        <v>59.5</v>
      </c>
      <c r="BV46" s="56">
        <f t="shared" ref="BV46:CC46" si="32">GAAR_Opex_Base</f>
        <v>59.5</v>
      </c>
      <c r="BW46" s="56">
        <f t="shared" si="32"/>
        <v>59.5</v>
      </c>
      <c r="BX46" s="56">
        <f t="shared" si="32"/>
        <v>59.5</v>
      </c>
      <c r="BY46" s="56">
        <f t="shared" si="32"/>
        <v>59.5</v>
      </c>
      <c r="BZ46" s="56">
        <f t="shared" si="32"/>
        <v>59.5</v>
      </c>
      <c r="CA46" s="56">
        <f t="shared" si="32"/>
        <v>59.5</v>
      </c>
      <c r="CB46" s="56">
        <f t="shared" si="32"/>
        <v>59.5</v>
      </c>
      <c r="CC46" s="56">
        <f t="shared" si="32"/>
        <v>59.5</v>
      </c>
    </row>
    <row r="47" spans="5:81" s="36" customFormat="1" outlineLevel="1" x14ac:dyDescent="0.2">
      <c r="F47" s="91" t="s">
        <v>235</v>
      </c>
      <c r="J47" s="157">
        <f t="shared" ref="J47:AO47" si="33">J$22</f>
        <v>0.99525873439862056</v>
      </c>
      <c r="K47" s="157">
        <f t="shared" si="33"/>
        <v>0.98997930024813907</v>
      </c>
      <c r="L47" s="157">
        <f t="shared" si="33"/>
        <v>0.98495559109631126</v>
      </c>
      <c r="M47" s="157">
        <f t="shared" si="33"/>
        <v>0.98038724765418017</v>
      </c>
      <c r="N47" s="157">
        <f t="shared" si="33"/>
        <v>0.97582931356190095</v>
      </c>
      <c r="O47" s="157">
        <f t="shared" si="33"/>
        <v>0.97119030705289144</v>
      </c>
      <c r="P47" s="157">
        <f t="shared" si="33"/>
        <v>0.96646970429767443</v>
      </c>
      <c r="Q47" s="157">
        <f t="shared" si="33"/>
        <v>0.96134657607560781</v>
      </c>
      <c r="R47" s="157">
        <f t="shared" si="33"/>
        <v>0.95605607401521786</v>
      </c>
      <c r="S47" s="157">
        <f t="shared" si="33"/>
        <v>0.95051312586798287</v>
      </c>
      <c r="T47" s="157">
        <f t="shared" si="33"/>
        <v>0.94436143125451966</v>
      </c>
      <c r="U47" s="157">
        <f t="shared" si="33"/>
        <v>0.9375408733116265</v>
      </c>
      <c r="V47" s="157">
        <f t="shared" si="33"/>
        <v>0.93048279040879489</v>
      </c>
      <c r="W47" s="157">
        <f t="shared" si="33"/>
        <v>0.92323884469346262</v>
      </c>
      <c r="X47" s="157">
        <f t="shared" si="33"/>
        <v>0.91534398419214269</v>
      </c>
      <c r="Y47" s="157">
        <f t="shared" si="33"/>
        <v>0.90655820506034568</v>
      </c>
      <c r="Z47" s="157">
        <f t="shared" si="33"/>
        <v>0.89706288791716371</v>
      </c>
      <c r="AA47" s="157">
        <f t="shared" si="33"/>
        <v>0.886448040877167</v>
      </c>
      <c r="AB47" s="157">
        <f t="shared" si="33"/>
        <v>0.87517116276259888</v>
      </c>
      <c r="AC47" s="157">
        <f t="shared" si="33"/>
        <v>0.86342807957298784</v>
      </c>
      <c r="AD47" s="157">
        <f t="shared" si="33"/>
        <v>0.8514343390026643</v>
      </c>
      <c r="AE47" s="157">
        <f t="shared" si="33"/>
        <v>0.83920400067316336</v>
      </c>
      <c r="AF47" s="157">
        <f t="shared" si="33"/>
        <v>0.82655615186153908</v>
      </c>
      <c r="AG47" s="157">
        <f t="shared" si="33"/>
        <v>0.81452023196821699</v>
      </c>
      <c r="AH47" s="157">
        <f t="shared" si="33"/>
        <v>0.80243785206824181</v>
      </c>
      <c r="AI47" s="157">
        <f t="shared" si="33"/>
        <v>0.79081901457676673</v>
      </c>
      <c r="AJ47" s="157">
        <f t="shared" si="33"/>
        <v>0.77968314528688887</v>
      </c>
      <c r="AK47" s="157">
        <f t="shared" si="33"/>
        <v>0.76899604125254994</v>
      </c>
      <c r="AL47" s="157">
        <f t="shared" si="33"/>
        <v>0.75871949771587721</v>
      </c>
      <c r="AM47" s="157">
        <f t="shared" si="33"/>
        <v>0.75108808355928525</v>
      </c>
      <c r="AN47" s="157">
        <f t="shared" si="33"/>
        <v>0.74364313655538328</v>
      </c>
      <c r="AO47" s="157">
        <f t="shared" si="33"/>
        <v>0.7362981917986583</v>
      </c>
      <c r="AP47" s="157">
        <f t="shared" ref="AP47:BU47" si="34">AP$22</f>
        <v>0.72906881343246399</v>
      </c>
      <c r="AQ47" s="157">
        <f t="shared" si="34"/>
        <v>0.72191692314205858</v>
      </c>
      <c r="AR47" s="157">
        <f t="shared" si="34"/>
        <v>0.71486070455875406</v>
      </c>
      <c r="AS47" s="157">
        <f t="shared" si="34"/>
        <v>0.70789350948670104</v>
      </c>
      <c r="AT47" s="157">
        <f t="shared" si="34"/>
        <v>0.70103222865552328</v>
      </c>
      <c r="AU47" s="157">
        <f t="shared" si="34"/>
        <v>0.69421657229193445</v>
      </c>
      <c r="AV47" s="157">
        <f t="shared" si="34"/>
        <v>0.68748181617090254</v>
      </c>
      <c r="AW47" s="157">
        <f t="shared" si="34"/>
        <v>0.68081343940549555</v>
      </c>
      <c r="AX47" s="157">
        <f t="shared" si="34"/>
        <v>0.67424412895941532</v>
      </c>
      <c r="AY47" s="157">
        <f t="shared" si="34"/>
        <v>0.66772144843485148</v>
      </c>
      <c r="AZ47" s="157">
        <f t="shared" si="34"/>
        <v>0.66127410853874269</v>
      </c>
      <c r="BA47" s="157">
        <f t="shared" si="34"/>
        <v>0.65488504029230488</v>
      </c>
      <c r="BB47" s="157">
        <f t="shared" si="34"/>
        <v>0.64858562484721771</v>
      </c>
      <c r="BC47" s="157">
        <f t="shared" si="34"/>
        <v>0.64233393469282296</v>
      </c>
      <c r="BD47" s="157">
        <f t="shared" si="34"/>
        <v>0.63615347529024058</v>
      </c>
      <c r="BE47" s="157">
        <f t="shared" si="34"/>
        <v>0.63007167771322403</v>
      </c>
      <c r="BF47" s="157">
        <f t="shared" si="34"/>
        <v>0.62409893830107555</v>
      </c>
      <c r="BG47" s="157">
        <f t="shared" si="34"/>
        <v>0.618190754227116</v>
      </c>
      <c r="BH47" s="157">
        <f t="shared" si="34"/>
        <v>0.6123589096042622</v>
      </c>
      <c r="BI47" s="157">
        <f t="shared" si="34"/>
        <v>0.60659947474406195</v>
      </c>
      <c r="BJ47" s="157">
        <f t="shared" si="34"/>
        <v>0.60094511555772412</v>
      </c>
      <c r="BK47" s="157">
        <f t="shared" si="34"/>
        <v>0.59535002140597626</v>
      </c>
      <c r="BL47" s="157">
        <f t="shared" si="34"/>
        <v>0.58984031687908456</v>
      </c>
      <c r="BM47" s="157">
        <f t="shared" si="34"/>
        <v>0.5844067874947324</v>
      </c>
      <c r="BN47" s="157">
        <f t="shared" si="34"/>
        <v>0.57906904307036466</v>
      </c>
      <c r="BO47" s="157">
        <f t="shared" si="34"/>
        <v>0.57379041990445656</v>
      </c>
      <c r="BP47" s="157">
        <f t="shared" si="34"/>
        <v>0.56858660310534492</v>
      </c>
      <c r="BQ47" s="157">
        <f t="shared" si="34"/>
        <v>0.56344841860399719</v>
      </c>
      <c r="BR47" s="157">
        <f t="shared" si="34"/>
        <v>0.55838371458595593</v>
      </c>
      <c r="BS47" s="157">
        <f t="shared" si="34"/>
        <v>0.55336238298234564</v>
      </c>
      <c r="BT47" s="157">
        <f t="shared" si="34"/>
        <v>0.54840928116897469</v>
      </c>
      <c r="BU47" s="157">
        <f t="shared" si="34"/>
        <v>0.54350738510772301</v>
      </c>
      <c r="BV47" s="157">
        <f t="shared" ref="BV47:CC47" si="35">BV$22</f>
        <v>0.53867501041454691</v>
      </c>
      <c r="BW47" s="157">
        <f t="shared" si="35"/>
        <v>0.53388729598770934</v>
      </c>
      <c r="BX47" s="157">
        <f t="shared" si="35"/>
        <v>0.52914550921011017</v>
      </c>
      <c r="BY47" s="157">
        <f t="shared" si="35"/>
        <v>0.52445486920017648</v>
      </c>
      <c r="BZ47" s="157">
        <f t="shared" si="35"/>
        <v>0.51982190360651448</v>
      </c>
      <c r="CA47" s="157">
        <f t="shared" si="35"/>
        <v>0.5152217520421718</v>
      </c>
      <c r="CB47" s="157">
        <f t="shared" si="35"/>
        <v>0.5106648805507461</v>
      </c>
      <c r="CC47" s="157">
        <f t="shared" si="35"/>
        <v>0.50614474616923311</v>
      </c>
    </row>
    <row r="48" spans="5:81" s="36" customFormat="1" outlineLevel="1" x14ac:dyDescent="0.2">
      <c r="F48" s="91" t="s">
        <v>267</v>
      </c>
      <c r="J48" s="156">
        <v>1</v>
      </c>
      <c r="K48" s="156">
        <v>1</v>
      </c>
      <c r="L48" s="156">
        <v>1.05</v>
      </c>
      <c r="M48" s="156">
        <v>1.1000000000000001</v>
      </c>
      <c r="N48" s="156">
        <v>1.1500000000000001</v>
      </c>
      <c r="O48" s="156">
        <v>1.2000000000000002</v>
      </c>
      <c r="P48" s="156">
        <v>1.2500000000000002</v>
      </c>
      <c r="Q48" s="156">
        <v>1.3000000000000003</v>
      </c>
      <c r="R48" s="156">
        <v>1.3500000000000003</v>
      </c>
      <c r="S48" s="156">
        <v>1.4000000000000004</v>
      </c>
      <c r="T48" s="156">
        <v>1.4500000000000004</v>
      </c>
      <c r="U48" s="156">
        <v>1.5000000000000004</v>
      </c>
      <c r="V48" s="156">
        <v>1.5500000000000005</v>
      </c>
      <c r="W48" s="156">
        <v>1.6000000000000005</v>
      </c>
      <c r="X48" s="156">
        <v>1.6500000000000006</v>
      </c>
      <c r="Y48" s="156">
        <v>1.7000000000000006</v>
      </c>
      <c r="Z48" s="156">
        <v>1.7500000000000007</v>
      </c>
      <c r="AA48" s="156">
        <v>1.8000000000000007</v>
      </c>
      <c r="AB48" s="156">
        <v>1.8500000000000008</v>
      </c>
      <c r="AC48" s="156">
        <v>1.9000000000000008</v>
      </c>
      <c r="AD48" s="156">
        <v>1.9500000000000008</v>
      </c>
      <c r="AE48" s="156">
        <v>2.0000000000000009</v>
      </c>
      <c r="AF48" s="156">
        <v>2</v>
      </c>
      <c r="AG48" s="156">
        <v>2</v>
      </c>
      <c r="AH48" s="156">
        <v>2</v>
      </c>
      <c r="AI48" s="156">
        <v>2</v>
      </c>
      <c r="AJ48" s="156">
        <v>2</v>
      </c>
      <c r="AK48" s="156">
        <v>2</v>
      </c>
      <c r="AL48" s="156">
        <v>2</v>
      </c>
      <c r="AM48" s="156">
        <v>2</v>
      </c>
      <c r="AN48" s="156">
        <v>2</v>
      </c>
      <c r="AO48" s="156">
        <v>2</v>
      </c>
      <c r="AP48" s="156">
        <v>2</v>
      </c>
      <c r="AQ48" s="156">
        <v>2</v>
      </c>
      <c r="AR48" s="156">
        <v>2</v>
      </c>
      <c r="AS48" s="156">
        <v>2</v>
      </c>
      <c r="AT48" s="156">
        <v>2</v>
      </c>
      <c r="AU48" s="156">
        <v>2</v>
      </c>
      <c r="AV48" s="156">
        <v>2</v>
      </c>
      <c r="AW48" s="156">
        <v>2</v>
      </c>
      <c r="AX48" s="156">
        <v>2</v>
      </c>
      <c r="AY48" s="156">
        <v>2</v>
      </c>
      <c r="AZ48" s="156">
        <v>2</v>
      </c>
      <c r="BA48" s="156">
        <v>2</v>
      </c>
      <c r="BB48" s="156">
        <v>2</v>
      </c>
      <c r="BC48" s="156">
        <v>2</v>
      </c>
      <c r="BD48" s="156">
        <v>2</v>
      </c>
      <c r="BE48" s="156">
        <v>2</v>
      </c>
      <c r="BF48" s="156">
        <v>2</v>
      </c>
      <c r="BG48" s="156">
        <v>2</v>
      </c>
      <c r="BH48" s="156">
        <v>2</v>
      </c>
      <c r="BI48" s="156">
        <v>2</v>
      </c>
      <c r="BJ48" s="156">
        <v>2</v>
      </c>
      <c r="BK48" s="156">
        <v>2</v>
      </c>
      <c r="BL48" s="156">
        <v>2</v>
      </c>
      <c r="BM48" s="156">
        <v>2</v>
      </c>
      <c r="BN48" s="156">
        <v>2</v>
      </c>
      <c r="BO48" s="156">
        <v>2</v>
      </c>
      <c r="BP48" s="156">
        <v>2</v>
      </c>
      <c r="BQ48" s="156">
        <v>2</v>
      </c>
      <c r="BR48" s="156">
        <v>2</v>
      </c>
      <c r="BS48" s="156">
        <v>2</v>
      </c>
      <c r="BT48" s="156">
        <v>2</v>
      </c>
      <c r="BU48" s="156">
        <v>2</v>
      </c>
      <c r="BV48" s="156">
        <v>2</v>
      </c>
      <c r="BW48" s="156">
        <v>2</v>
      </c>
      <c r="BX48" s="156">
        <v>2</v>
      </c>
      <c r="BY48" s="156">
        <v>2</v>
      </c>
      <c r="BZ48" s="156">
        <v>2</v>
      </c>
      <c r="CA48" s="156">
        <v>2</v>
      </c>
      <c r="CB48" s="156">
        <v>2</v>
      </c>
      <c r="CC48" s="156">
        <v>2</v>
      </c>
    </row>
    <row r="49" spans="4:81" s="36" customFormat="1" ht="5.85" customHeight="1" outlineLevel="1" x14ac:dyDescent="0.2"/>
    <row r="50" spans="4:81" s="36" customFormat="1" outlineLevel="1" x14ac:dyDescent="0.2">
      <c r="F50" s="207" t="s">
        <v>236</v>
      </c>
      <c r="G50" s="207"/>
      <c r="H50" s="207"/>
      <c r="I50" s="207"/>
      <c r="J50" s="93">
        <f t="shared" ref="J50:AO50" si="36">J46*J47*J48</f>
        <v>59.21789469671792</v>
      </c>
      <c r="K50" s="93">
        <f t="shared" si="36"/>
        <v>58.903768364764275</v>
      </c>
      <c r="L50" s="93">
        <f t="shared" si="36"/>
        <v>61.535100553742055</v>
      </c>
      <c r="M50" s="93">
        <f t="shared" si="36"/>
        <v>64.166345358966097</v>
      </c>
      <c r="N50" s="93">
        <f t="shared" si="36"/>
        <v>66.771120780473083</v>
      </c>
      <c r="O50" s="93">
        <f t="shared" si="36"/>
        <v>69.342987923576459</v>
      </c>
      <c r="P50" s="93">
        <f t="shared" si="36"/>
        <v>71.881184257139552</v>
      </c>
      <c r="Q50" s="93">
        <f t="shared" si="36"/>
        <v>74.360157659448276</v>
      </c>
      <c r="R50" s="93">
        <f t="shared" si="36"/>
        <v>76.795204145272393</v>
      </c>
      <c r="S50" s="93">
        <f t="shared" si="36"/>
        <v>79.177743384802994</v>
      </c>
      <c r="T50" s="93">
        <f t="shared" si="36"/>
        <v>81.474782481483714</v>
      </c>
      <c r="U50" s="93">
        <f t="shared" si="36"/>
        <v>83.675522943062688</v>
      </c>
      <c r="V50" s="93">
        <f t="shared" si="36"/>
        <v>85.813775345451134</v>
      </c>
      <c r="W50" s="93">
        <f t="shared" si="36"/>
        <v>87.892338014817668</v>
      </c>
      <c r="X50" s="93">
        <f t="shared" si="36"/>
        <v>89.863895648063647</v>
      </c>
      <c r="Y50" s="93">
        <f t="shared" si="36"/>
        <v>91.698362441853988</v>
      </c>
      <c r="Z50" s="93">
        <f t="shared" si="36"/>
        <v>93.406673204374712</v>
      </c>
      <c r="AA50" s="93">
        <f t="shared" si="36"/>
        <v>94.938585177944631</v>
      </c>
      <c r="AB50" s="93">
        <f t="shared" si="36"/>
        <v>96.334465741093098</v>
      </c>
      <c r="AC50" s="93">
        <f t="shared" si="36"/>
        <v>97.610544395726308</v>
      </c>
      <c r="AD50" s="93">
        <f t="shared" si="36"/>
        <v>98.787669182784171</v>
      </c>
      <c r="AE50" s="93">
        <f t="shared" si="36"/>
        <v>99.865276080106483</v>
      </c>
      <c r="AF50" s="93">
        <f t="shared" si="36"/>
        <v>98.360182071523155</v>
      </c>
      <c r="AG50" s="93">
        <f t="shared" si="36"/>
        <v>96.927907604217822</v>
      </c>
      <c r="AH50" s="93">
        <f t="shared" si="36"/>
        <v>95.490104396120771</v>
      </c>
      <c r="AI50" s="93">
        <f t="shared" si="36"/>
        <v>94.107462734635234</v>
      </c>
      <c r="AJ50" s="93">
        <f t="shared" si="36"/>
        <v>92.78229428913977</v>
      </c>
      <c r="AK50" s="93">
        <f t="shared" si="36"/>
        <v>91.510528909053448</v>
      </c>
      <c r="AL50" s="93">
        <f t="shared" si="36"/>
        <v>90.287620228189382</v>
      </c>
      <c r="AM50" s="93">
        <f t="shared" si="36"/>
        <v>89.37948194355495</v>
      </c>
      <c r="AN50" s="93">
        <f t="shared" si="36"/>
        <v>88.493533250090607</v>
      </c>
      <c r="AO50" s="93">
        <f t="shared" si="36"/>
        <v>87.619484824040342</v>
      </c>
      <c r="AP50" s="93">
        <f t="shared" ref="AP50:BU50" si="37">AP46*AP47*AP48</f>
        <v>86.759188798463214</v>
      </c>
      <c r="AQ50" s="93">
        <f t="shared" si="37"/>
        <v>85.908113853904965</v>
      </c>
      <c r="AR50" s="93">
        <f t="shared" si="37"/>
        <v>85.06842384249174</v>
      </c>
      <c r="AS50" s="93">
        <f t="shared" si="37"/>
        <v>84.239327628917422</v>
      </c>
      <c r="AT50" s="93">
        <f t="shared" si="37"/>
        <v>83.422835210007264</v>
      </c>
      <c r="AU50" s="93">
        <f t="shared" si="37"/>
        <v>82.611772102740204</v>
      </c>
      <c r="AV50" s="93">
        <f t="shared" si="37"/>
        <v>81.810336124337397</v>
      </c>
      <c r="AW50" s="93">
        <f t="shared" si="37"/>
        <v>81.016799289253967</v>
      </c>
      <c r="AX50" s="93">
        <f t="shared" si="37"/>
        <v>80.235051346170422</v>
      </c>
      <c r="AY50" s="93">
        <f t="shared" si="37"/>
        <v>79.458852363747326</v>
      </c>
      <c r="AZ50" s="93">
        <f t="shared" si="37"/>
        <v>78.691618916110386</v>
      </c>
      <c r="BA50" s="93">
        <f t="shared" si="37"/>
        <v>77.931319794784287</v>
      </c>
      <c r="BB50" s="93">
        <f t="shared" si="37"/>
        <v>77.181689356818907</v>
      </c>
      <c r="BC50" s="93">
        <f t="shared" si="37"/>
        <v>76.437738228445937</v>
      </c>
      <c r="BD50" s="93">
        <f t="shared" si="37"/>
        <v>75.702263559538622</v>
      </c>
      <c r="BE50" s="93">
        <f t="shared" si="37"/>
        <v>74.978529647873657</v>
      </c>
      <c r="BF50" s="93">
        <f t="shared" si="37"/>
        <v>74.267773657827988</v>
      </c>
      <c r="BG50" s="93">
        <f t="shared" si="37"/>
        <v>73.564699753026801</v>
      </c>
      <c r="BH50" s="93">
        <f t="shared" si="37"/>
        <v>72.870710242907208</v>
      </c>
      <c r="BI50" s="93">
        <f t="shared" si="37"/>
        <v>72.185337494543376</v>
      </c>
      <c r="BJ50" s="93">
        <f t="shared" si="37"/>
        <v>71.51246875136917</v>
      </c>
      <c r="BK50" s="93">
        <f t="shared" si="37"/>
        <v>70.84665254731118</v>
      </c>
      <c r="BL50" s="93">
        <f t="shared" si="37"/>
        <v>70.190997708611064</v>
      </c>
      <c r="BM50" s="93">
        <f t="shared" si="37"/>
        <v>69.544407711873163</v>
      </c>
      <c r="BN50" s="93">
        <f t="shared" si="37"/>
        <v>68.909216125373391</v>
      </c>
      <c r="BO50" s="93">
        <f t="shared" si="37"/>
        <v>68.281059968630331</v>
      </c>
      <c r="BP50" s="93">
        <f t="shared" si="37"/>
        <v>67.661805769536045</v>
      </c>
      <c r="BQ50" s="93">
        <f t="shared" si="37"/>
        <v>67.050361813875668</v>
      </c>
      <c r="BR50" s="93">
        <f t="shared" si="37"/>
        <v>66.447662035728754</v>
      </c>
      <c r="BS50" s="93">
        <f t="shared" si="37"/>
        <v>65.850123574899129</v>
      </c>
      <c r="BT50" s="93">
        <f t="shared" si="37"/>
        <v>65.260704459107984</v>
      </c>
      <c r="BU50" s="93">
        <f t="shared" si="37"/>
        <v>64.677378827819041</v>
      </c>
      <c r="BV50" s="93">
        <f t="shared" ref="BV50:CC50" si="38">BV46*BV47*BV48</f>
        <v>64.102326239331077</v>
      </c>
      <c r="BW50" s="93">
        <f t="shared" si="38"/>
        <v>63.532588222537413</v>
      </c>
      <c r="BX50" s="93">
        <f t="shared" si="38"/>
        <v>62.968315596003109</v>
      </c>
      <c r="BY50" s="93">
        <f t="shared" si="38"/>
        <v>62.410129434821002</v>
      </c>
      <c r="BZ50" s="93">
        <f t="shared" si="38"/>
        <v>61.858806529175226</v>
      </c>
      <c r="CA50" s="93">
        <f t="shared" si="38"/>
        <v>61.311388493018441</v>
      </c>
      <c r="CB50" s="93">
        <f t="shared" si="38"/>
        <v>60.769120785538789</v>
      </c>
      <c r="CC50" s="93">
        <f t="shared" si="38"/>
        <v>60.23122479413874</v>
      </c>
    </row>
    <row r="51" spans="4:81" s="36" customFormat="1" outlineLevel="1" x14ac:dyDescent="0.2"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</row>
    <row r="52" spans="4:81" s="36" customFormat="1" outlineLevel="1" x14ac:dyDescent="0.2"/>
    <row r="53" spans="4:81" s="36" customFormat="1" outlineLevel="1" x14ac:dyDescent="0.2">
      <c r="D53" s="43" t="str">
        <f>GA!F26</f>
        <v>Combined Transition</v>
      </c>
    </row>
    <row r="54" spans="4:81" s="36" customFormat="1" ht="5.85" customHeight="1" outlineLevel="1" x14ac:dyDescent="0.2"/>
    <row r="55" spans="4:81" s="36" customFormat="1" outlineLevel="1" x14ac:dyDescent="0.2">
      <c r="E55" s="43" t="s">
        <v>271</v>
      </c>
    </row>
    <row r="56" spans="4:81" s="36" customFormat="1" ht="5.85" customHeight="1" outlineLevel="1" x14ac:dyDescent="0.2"/>
    <row r="57" spans="4:81" s="36" customFormat="1" outlineLevel="1" x14ac:dyDescent="0.2">
      <c r="F57" s="91" t="str">
        <f>GA!$F$14</f>
        <v>Connections - Mains &amp; Services</v>
      </c>
      <c r="J57" s="155">
        <f t="shared" ref="J57:AO57" si="39">J$19*GAAR_Connection_Rate*GAAR_Connections_MS*(1-GAAR_Cust_Cont)/10^6</f>
        <v>5.1115320000000004</v>
      </c>
      <c r="K57" s="155">
        <f t="shared" si="39"/>
        <v>5.0681886</v>
      </c>
      <c r="L57" s="155">
        <f t="shared" si="39"/>
        <v>5.0487587999999999</v>
      </c>
      <c r="M57" s="155">
        <f t="shared" si="39"/>
        <v>5.0741670000000001</v>
      </c>
      <c r="N57" s="155">
        <f t="shared" si="39"/>
        <v>5.0368019999999998</v>
      </c>
      <c r="O57" s="155">
        <f t="shared" si="39"/>
        <v>4.9710395999999992</v>
      </c>
      <c r="P57" s="155">
        <f t="shared" si="39"/>
        <v>4.942642199999999</v>
      </c>
      <c r="Q57" s="155">
        <f t="shared" si="39"/>
        <v>4.9022880000000004</v>
      </c>
      <c r="R57" s="155">
        <f t="shared" si="39"/>
        <v>4.8469878</v>
      </c>
      <c r="S57" s="155">
        <f t="shared" si="39"/>
        <v>4.7020115999999996</v>
      </c>
      <c r="T57" s="155">
        <f t="shared" si="39"/>
        <v>4.1564825999999995</v>
      </c>
      <c r="U57" s="155">
        <f t="shared" si="39"/>
        <v>3.5586425999999998</v>
      </c>
      <c r="V57" s="155">
        <f t="shared" si="39"/>
        <v>3.3479040000000002</v>
      </c>
      <c r="W57" s="155">
        <f t="shared" si="39"/>
        <v>3.2298305999999997</v>
      </c>
      <c r="X57" s="155">
        <f t="shared" si="39"/>
        <v>3.0788760000000002</v>
      </c>
      <c r="Y57" s="155">
        <f t="shared" si="39"/>
        <v>2.9010185999999996</v>
      </c>
      <c r="Z57" s="155">
        <f t="shared" si="39"/>
        <v>2.7022367999999997</v>
      </c>
      <c r="AA57" s="155">
        <f t="shared" si="39"/>
        <v>2.3435327999999997</v>
      </c>
      <c r="AB57" s="155">
        <f t="shared" si="39"/>
        <v>2.0655372000000001</v>
      </c>
      <c r="AC57" s="155">
        <f t="shared" si="39"/>
        <v>1.8278957999999998</v>
      </c>
      <c r="AD57" s="155">
        <f t="shared" si="39"/>
        <v>1.6500383999999999</v>
      </c>
      <c r="AE57" s="155">
        <f t="shared" si="39"/>
        <v>1.4751702</v>
      </c>
      <c r="AF57" s="155">
        <f t="shared" si="39"/>
        <v>1.2509801999999999</v>
      </c>
      <c r="AG57" s="155">
        <f t="shared" si="39"/>
        <v>1.3212263999999998</v>
      </c>
      <c r="AH57" s="155">
        <f t="shared" si="39"/>
        <v>1.2091314</v>
      </c>
      <c r="AI57" s="155">
        <f t="shared" si="39"/>
        <v>1.2435072</v>
      </c>
      <c r="AJ57" s="155">
        <f t="shared" si="39"/>
        <v>1.2913344</v>
      </c>
      <c r="AK57" s="155">
        <f t="shared" si="39"/>
        <v>1.3361723999999999</v>
      </c>
      <c r="AL57" s="155">
        <f t="shared" si="39"/>
        <v>1.375032</v>
      </c>
      <c r="AM57" s="155">
        <f t="shared" si="39"/>
        <v>2.1836106000000002</v>
      </c>
      <c r="AN57" s="155">
        <f t="shared" si="39"/>
        <v>2.1865997999999998</v>
      </c>
      <c r="AO57" s="155">
        <f t="shared" si="39"/>
        <v>2.1611916</v>
      </c>
      <c r="AP57" s="155">
        <f t="shared" ref="AP57:BU57" si="40">AP$19*GAAR_Connection_Rate*GAAR_Connections_MS*(1-GAAR_Cust_Cont)/10^6</f>
        <v>2.1447509999999999</v>
      </c>
      <c r="AQ57" s="155">
        <f t="shared" si="40"/>
        <v>2.114859</v>
      </c>
      <c r="AR57" s="155">
        <f t="shared" si="40"/>
        <v>2.0939345999999999</v>
      </c>
      <c r="AS57" s="155">
        <f t="shared" si="40"/>
        <v>2.0670317999999996</v>
      </c>
      <c r="AT57" s="155">
        <f t="shared" si="40"/>
        <v>2.0490965999999999</v>
      </c>
      <c r="AU57" s="155">
        <f t="shared" si="40"/>
        <v>2.0087424</v>
      </c>
      <c r="AV57" s="155">
        <f t="shared" si="40"/>
        <v>1.9833342</v>
      </c>
      <c r="AW57" s="155">
        <f t="shared" si="40"/>
        <v>1.9579260000000001</v>
      </c>
      <c r="AX57" s="155">
        <f t="shared" si="40"/>
        <v>1.9340123999999999</v>
      </c>
      <c r="AY57" s="155">
        <f t="shared" si="40"/>
        <v>1.898142</v>
      </c>
      <c r="AZ57" s="155">
        <f t="shared" si="40"/>
        <v>1.8727337999999998</v>
      </c>
      <c r="BA57" s="155">
        <f t="shared" si="40"/>
        <v>1.8428417999999998</v>
      </c>
      <c r="BB57" s="155">
        <f t="shared" si="40"/>
        <v>1.823412</v>
      </c>
      <c r="BC57" s="155">
        <f t="shared" si="40"/>
        <v>1.7860469999999999</v>
      </c>
      <c r="BD57" s="155">
        <f t="shared" si="40"/>
        <v>1.7621334</v>
      </c>
      <c r="BE57" s="155">
        <f t="shared" si="40"/>
        <v>1.7471873999999998</v>
      </c>
      <c r="BF57" s="155">
        <f t="shared" si="40"/>
        <v>1.7397144</v>
      </c>
      <c r="BG57" s="155">
        <f t="shared" si="40"/>
        <v>1.7158007999999998</v>
      </c>
      <c r="BH57" s="155">
        <f t="shared" si="40"/>
        <v>1.6978655999999999</v>
      </c>
      <c r="BI57" s="155">
        <f t="shared" si="40"/>
        <v>1.6739520000000001</v>
      </c>
      <c r="BJ57" s="155">
        <f t="shared" si="40"/>
        <v>1.6634897999999998</v>
      </c>
      <c r="BK57" s="155">
        <f t="shared" si="40"/>
        <v>1.6380815999999998</v>
      </c>
      <c r="BL57" s="155">
        <f t="shared" si="40"/>
        <v>1.6246301999999999</v>
      </c>
      <c r="BM57" s="155">
        <f t="shared" si="40"/>
        <v>1.6096842</v>
      </c>
      <c r="BN57" s="155">
        <f t="shared" si="40"/>
        <v>1.6022111999999999</v>
      </c>
      <c r="BO57" s="155">
        <f t="shared" si="40"/>
        <v>1.5812867999999998</v>
      </c>
      <c r="BP57" s="155">
        <f t="shared" si="40"/>
        <v>1.5648461999999999</v>
      </c>
      <c r="BQ57" s="155">
        <f t="shared" si="40"/>
        <v>1.5469109999999999</v>
      </c>
      <c r="BR57" s="155">
        <f t="shared" si="40"/>
        <v>1.5349542</v>
      </c>
      <c r="BS57" s="155">
        <f t="shared" si="40"/>
        <v>1.5035675999999998</v>
      </c>
      <c r="BT57" s="155">
        <f t="shared" si="40"/>
        <v>1.4901161999999999</v>
      </c>
      <c r="BU57" s="155">
        <f t="shared" si="40"/>
        <v>1.4647079999999999</v>
      </c>
      <c r="BV57" s="155">
        <f t="shared" ref="BV57:CC57" si="41">BV$19*GAAR_Connection_Rate*GAAR_Connections_MS*(1-GAAR_Cust_Cont)/10^6</f>
        <v>1.4542457999999998</v>
      </c>
      <c r="BW57" s="155">
        <f t="shared" si="41"/>
        <v>1.4288375999999998</v>
      </c>
      <c r="BX57" s="155">
        <f t="shared" si="41"/>
        <v>1.4034293999999998</v>
      </c>
      <c r="BY57" s="155">
        <f t="shared" si="41"/>
        <v>1.3810103999999999</v>
      </c>
      <c r="BZ57" s="155">
        <f t="shared" si="41"/>
        <v>1.3660644</v>
      </c>
      <c r="CA57" s="155">
        <f t="shared" si="41"/>
        <v>1.3346777999999999</v>
      </c>
      <c r="CB57" s="155">
        <f t="shared" si="41"/>
        <v>1.315248</v>
      </c>
      <c r="CC57" s="155">
        <f t="shared" si="41"/>
        <v>1.2868506</v>
      </c>
    </row>
    <row r="58" spans="4:81" s="36" customFormat="1" outlineLevel="1" x14ac:dyDescent="0.2">
      <c r="F58" s="91" t="str">
        <f>GA!$F$15</f>
        <v>Augmentation</v>
      </c>
      <c r="J58" s="133">
        <v>12.2966</v>
      </c>
      <c r="K58" s="133">
        <v>12.2966</v>
      </c>
      <c r="L58" s="133">
        <v>12.2966</v>
      </c>
      <c r="M58" s="133">
        <v>12.2966</v>
      </c>
      <c r="N58" s="133">
        <v>12.2966</v>
      </c>
      <c r="O58" s="133">
        <v>12.2966</v>
      </c>
      <c r="P58" s="133">
        <v>12.2966</v>
      </c>
      <c r="Q58" s="133">
        <v>12.2966</v>
      </c>
      <c r="R58" s="133">
        <v>12.2966</v>
      </c>
      <c r="S58" s="133">
        <v>12.2966</v>
      </c>
      <c r="T58" s="133">
        <v>12.2966</v>
      </c>
      <c r="U58" s="133">
        <v>12.2966</v>
      </c>
      <c r="V58" s="133">
        <v>12.2966</v>
      </c>
      <c r="W58" s="133">
        <v>12.2966</v>
      </c>
      <c r="X58" s="133">
        <v>12.2966</v>
      </c>
      <c r="Y58" s="133">
        <v>12.2966</v>
      </c>
      <c r="Z58" s="133">
        <v>12.2966</v>
      </c>
      <c r="AA58" s="133">
        <v>12.2966</v>
      </c>
      <c r="AB58" s="133">
        <v>12.2966</v>
      </c>
      <c r="AC58" s="133">
        <v>12.2966</v>
      </c>
      <c r="AD58" s="133">
        <v>12.2966</v>
      </c>
      <c r="AE58" s="133">
        <v>12.2966</v>
      </c>
      <c r="AF58" s="133">
        <v>12.2966</v>
      </c>
      <c r="AG58" s="133">
        <v>12.2966</v>
      </c>
      <c r="AH58" s="133">
        <v>12.2966</v>
      </c>
      <c r="AI58" s="133">
        <v>12.2966</v>
      </c>
      <c r="AJ58" s="133">
        <v>12.2966</v>
      </c>
      <c r="AK58" s="133">
        <v>12.2966</v>
      </c>
      <c r="AL58" s="133">
        <v>12.2966</v>
      </c>
      <c r="AM58" s="133">
        <v>12.2966</v>
      </c>
      <c r="AN58" s="133">
        <v>12.2966</v>
      </c>
      <c r="AO58" s="133">
        <v>12.2966</v>
      </c>
      <c r="AP58" s="133">
        <v>12.2966</v>
      </c>
      <c r="AQ58" s="133">
        <v>12.2966</v>
      </c>
      <c r="AR58" s="133">
        <v>12.2966</v>
      </c>
      <c r="AS58" s="133">
        <v>12.2966</v>
      </c>
      <c r="AT58" s="133">
        <v>12.2966</v>
      </c>
      <c r="AU58" s="133">
        <v>12.2966</v>
      </c>
      <c r="AV58" s="133">
        <v>12.2966</v>
      </c>
      <c r="AW58" s="133">
        <v>12.2966</v>
      </c>
      <c r="AX58" s="133">
        <v>12.2966</v>
      </c>
      <c r="AY58" s="133">
        <v>12.2966</v>
      </c>
      <c r="AZ58" s="133">
        <v>12.2966</v>
      </c>
      <c r="BA58" s="133">
        <v>12.2966</v>
      </c>
      <c r="BB58" s="133">
        <v>12.2966</v>
      </c>
      <c r="BC58" s="133">
        <v>12.2966</v>
      </c>
      <c r="BD58" s="133">
        <v>12.2966</v>
      </c>
      <c r="BE58" s="133">
        <v>12.2966</v>
      </c>
      <c r="BF58" s="133">
        <v>12.2966</v>
      </c>
      <c r="BG58" s="133">
        <v>12.2966</v>
      </c>
      <c r="BH58" s="133">
        <v>12.2966</v>
      </c>
      <c r="BI58" s="133">
        <v>12.2966</v>
      </c>
      <c r="BJ58" s="133">
        <v>12.2966</v>
      </c>
      <c r="BK58" s="133">
        <v>12.2966</v>
      </c>
      <c r="BL58" s="133">
        <v>12.2966</v>
      </c>
      <c r="BM58" s="133">
        <v>12.2966</v>
      </c>
      <c r="BN58" s="133">
        <v>12.2966</v>
      </c>
      <c r="BO58" s="133">
        <v>12.2966</v>
      </c>
      <c r="BP58" s="133">
        <v>12.2966</v>
      </c>
      <c r="BQ58" s="133">
        <v>12.2966</v>
      </c>
      <c r="BR58" s="133">
        <v>12.2966</v>
      </c>
      <c r="BS58" s="133">
        <v>12.2966</v>
      </c>
      <c r="BT58" s="133">
        <v>12.2966</v>
      </c>
      <c r="BU58" s="133">
        <v>12.2966</v>
      </c>
      <c r="BV58" s="133">
        <v>12.2966</v>
      </c>
      <c r="BW58" s="133">
        <v>12.2966</v>
      </c>
      <c r="BX58" s="133">
        <v>12.2966</v>
      </c>
      <c r="BY58" s="133">
        <v>12.2966</v>
      </c>
      <c r="BZ58" s="133">
        <v>12.2966</v>
      </c>
      <c r="CA58" s="133">
        <v>12.2966</v>
      </c>
      <c r="CB58" s="133">
        <v>12.2966</v>
      </c>
      <c r="CC58" s="133">
        <v>12.2966</v>
      </c>
    </row>
    <row r="59" spans="4:81" s="36" customFormat="1" outlineLevel="1" x14ac:dyDescent="0.2">
      <c r="F59" s="91" t="str">
        <f>GA!$F$16</f>
        <v>Mains Growth &amp; Replacement</v>
      </c>
      <c r="J59" s="133">
        <v>15.854123999999999</v>
      </c>
      <c r="K59" s="133">
        <v>15.854123999999999</v>
      </c>
      <c r="L59" s="133">
        <v>16.212170199999999</v>
      </c>
      <c r="M59" s="133">
        <v>16.5702164</v>
      </c>
      <c r="N59" s="133">
        <v>16.9282626</v>
      </c>
      <c r="O59" s="133">
        <v>17.2863088</v>
      </c>
      <c r="P59" s="133">
        <v>17.644355000000001</v>
      </c>
      <c r="Q59" s="133">
        <v>18.002401200000001</v>
      </c>
      <c r="R59" s="133">
        <v>18.360447400000002</v>
      </c>
      <c r="S59" s="133">
        <v>18.718493600000002</v>
      </c>
      <c r="T59" s="133">
        <v>19.076539799999999</v>
      </c>
      <c r="U59" s="133">
        <v>19.434586000000003</v>
      </c>
      <c r="V59" s="133">
        <v>19.7926322</v>
      </c>
      <c r="W59" s="133">
        <v>20.150678400000004</v>
      </c>
      <c r="X59" s="133">
        <v>20.508724600000001</v>
      </c>
      <c r="Y59" s="133">
        <v>20.866770800000005</v>
      </c>
      <c r="Z59" s="133">
        <v>21.224817000000002</v>
      </c>
      <c r="AA59" s="133">
        <v>21.582863200000006</v>
      </c>
      <c r="AB59" s="133">
        <v>21.940909400000002</v>
      </c>
      <c r="AC59" s="133">
        <v>22.298955600000006</v>
      </c>
      <c r="AD59" s="133">
        <v>22.657001800000003</v>
      </c>
      <c r="AE59" s="133">
        <v>23.015048000000007</v>
      </c>
      <c r="AF59" s="133">
        <v>23.015048</v>
      </c>
      <c r="AG59" s="133">
        <v>23.015048</v>
      </c>
      <c r="AH59" s="133">
        <v>23.015048</v>
      </c>
      <c r="AI59" s="133">
        <v>23.015048</v>
      </c>
      <c r="AJ59" s="133">
        <v>23.015048</v>
      </c>
      <c r="AK59" s="133">
        <v>23.015048</v>
      </c>
      <c r="AL59" s="133">
        <v>23.015048</v>
      </c>
      <c r="AM59" s="133">
        <v>23.015048</v>
      </c>
      <c r="AN59" s="133">
        <v>23.015048</v>
      </c>
      <c r="AO59" s="133">
        <v>23.015048</v>
      </c>
      <c r="AP59" s="133">
        <v>23.015048</v>
      </c>
      <c r="AQ59" s="133">
        <v>23.015048</v>
      </c>
      <c r="AR59" s="133">
        <v>23.015048</v>
      </c>
      <c r="AS59" s="133">
        <v>23.015048</v>
      </c>
      <c r="AT59" s="133">
        <v>23.015048</v>
      </c>
      <c r="AU59" s="133">
        <v>23.015048</v>
      </c>
      <c r="AV59" s="133">
        <v>23.015048</v>
      </c>
      <c r="AW59" s="133">
        <v>23.015048</v>
      </c>
      <c r="AX59" s="133">
        <v>23.015048</v>
      </c>
      <c r="AY59" s="133">
        <v>23.015048</v>
      </c>
      <c r="AZ59" s="133">
        <v>23.015048</v>
      </c>
      <c r="BA59" s="133">
        <v>23.015048</v>
      </c>
      <c r="BB59" s="133">
        <v>23.015048</v>
      </c>
      <c r="BC59" s="133">
        <v>23.015048</v>
      </c>
      <c r="BD59" s="133">
        <v>23.015048</v>
      </c>
      <c r="BE59" s="133">
        <v>23.015048</v>
      </c>
      <c r="BF59" s="133">
        <v>23.015048</v>
      </c>
      <c r="BG59" s="133">
        <v>23.015048</v>
      </c>
      <c r="BH59" s="133">
        <v>23.015048</v>
      </c>
      <c r="BI59" s="133">
        <v>23.015048</v>
      </c>
      <c r="BJ59" s="133">
        <v>23.015048</v>
      </c>
      <c r="BK59" s="133">
        <v>23.015048</v>
      </c>
      <c r="BL59" s="133">
        <v>23.015048</v>
      </c>
      <c r="BM59" s="133">
        <v>23.015048</v>
      </c>
      <c r="BN59" s="133">
        <v>23.015048</v>
      </c>
      <c r="BO59" s="133">
        <v>23.015048</v>
      </c>
      <c r="BP59" s="133">
        <v>23.015048</v>
      </c>
      <c r="BQ59" s="133">
        <v>23.015048</v>
      </c>
      <c r="BR59" s="133">
        <v>23.015048</v>
      </c>
      <c r="BS59" s="133">
        <v>23.015048</v>
      </c>
      <c r="BT59" s="133">
        <v>23.015048</v>
      </c>
      <c r="BU59" s="133">
        <v>23.015048</v>
      </c>
      <c r="BV59" s="133">
        <v>23.015048</v>
      </c>
      <c r="BW59" s="133">
        <v>23.015048</v>
      </c>
      <c r="BX59" s="133">
        <v>23.015048</v>
      </c>
      <c r="BY59" s="133">
        <v>23.015048</v>
      </c>
      <c r="BZ59" s="133">
        <v>23.015048</v>
      </c>
      <c r="CA59" s="133">
        <v>23.015048</v>
      </c>
      <c r="CB59" s="133">
        <v>23.015048</v>
      </c>
      <c r="CC59" s="133">
        <v>23.015048</v>
      </c>
    </row>
    <row r="60" spans="4:81" s="36" customFormat="1" ht="5.85" customHeight="1" outlineLevel="1" x14ac:dyDescent="0.2"/>
    <row r="61" spans="4:81" s="36" customFormat="1" outlineLevel="1" x14ac:dyDescent="0.2">
      <c r="F61" s="207" t="s">
        <v>103</v>
      </c>
      <c r="G61" s="207"/>
      <c r="H61" s="207"/>
      <c r="I61" s="207"/>
      <c r="J61" s="93">
        <f t="shared" ref="J61:AO61" si="42">SUM(J57:J59)</f>
        <v>33.262256000000001</v>
      </c>
      <c r="K61" s="93">
        <f t="shared" si="42"/>
        <v>33.218912599999996</v>
      </c>
      <c r="L61" s="93">
        <f t="shared" si="42"/>
        <v>33.557529000000002</v>
      </c>
      <c r="M61" s="93">
        <f t="shared" si="42"/>
        <v>33.9409834</v>
      </c>
      <c r="N61" s="93">
        <f t="shared" si="42"/>
        <v>34.261664600000003</v>
      </c>
      <c r="O61" s="93">
        <f t="shared" si="42"/>
        <v>34.553948399999996</v>
      </c>
      <c r="P61" s="93">
        <f t="shared" si="42"/>
        <v>34.883597199999997</v>
      </c>
      <c r="Q61" s="93">
        <f t="shared" si="42"/>
        <v>35.201289200000005</v>
      </c>
      <c r="R61" s="93">
        <f t="shared" si="42"/>
        <v>35.504035200000004</v>
      </c>
      <c r="S61" s="93">
        <f t="shared" si="42"/>
        <v>35.717105200000006</v>
      </c>
      <c r="T61" s="93">
        <f t="shared" si="42"/>
        <v>35.529622399999994</v>
      </c>
      <c r="U61" s="93">
        <f t="shared" si="42"/>
        <v>35.289828600000007</v>
      </c>
      <c r="V61" s="93">
        <f t="shared" si="42"/>
        <v>35.437136199999998</v>
      </c>
      <c r="W61" s="93">
        <f t="shared" si="42"/>
        <v>35.677109000000002</v>
      </c>
      <c r="X61" s="93">
        <f t="shared" si="42"/>
        <v>35.8842006</v>
      </c>
      <c r="Y61" s="93">
        <f t="shared" si="42"/>
        <v>36.064389400000003</v>
      </c>
      <c r="Z61" s="93">
        <f t="shared" si="42"/>
        <v>36.223653800000001</v>
      </c>
      <c r="AA61" s="93">
        <f t="shared" si="42"/>
        <v>36.222996000000009</v>
      </c>
      <c r="AB61" s="93">
        <f t="shared" si="42"/>
        <v>36.303046600000002</v>
      </c>
      <c r="AC61" s="93">
        <f t="shared" si="42"/>
        <v>36.423451400000005</v>
      </c>
      <c r="AD61" s="93">
        <f t="shared" si="42"/>
        <v>36.603640200000001</v>
      </c>
      <c r="AE61" s="93">
        <f t="shared" si="42"/>
        <v>36.786818200000006</v>
      </c>
      <c r="AF61" s="93">
        <f t="shared" si="42"/>
        <v>36.562628199999999</v>
      </c>
      <c r="AG61" s="93">
        <f t="shared" si="42"/>
        <v>36.632874399999999</v>
      </c>
      <c r="AH61" s="93">
        <f t="shared" si="42"/>
        <v>36.520779400000002</v>
      </c>
      <c r="AI61" s="93">
        <f t="shared" si="42"/>
        <v>36.555155200000002</v>
      </c>
      <c r="AJ61" s="93">
        <f t="shared" si="42"/>
        <v>36.602982400000002</v>
      </c>
      <c r="AK61" s="93">
        <f t="shared" si="42"/>
        <v>36.647820400000001</v>
      </c>
      <c r="AL61" s="93">
        <f t="shared" si="42"/>
        <v>36.686679999999996</v>
      </c>
      <c r="AM61" s="93">
        <f t="shared" si="42"/>
        <v>37.4952586</v>
      </c>
      <c r="AN61" s="93">
        <f t="shared" si="42"/>
        <v>37.498247800000001</v>
      </c>
      <c r="AO61" s="93">
        <f t="shared" si="42"/>
        <v>37.4728396</v>
      </c>
      <c r="AP61" s="93">
        <f t="shared" ref="AP61:BU61" si="43">SUM(AP57:AP59)</f>
        <v>37.456398999999998</v>
      </c>
      <c r="AQ61" s="93">
        <f t="shared" si="43"/>
        <v>37.426507000000001</v>
      </c>
      <c r="AR61" s="93">
        <f t="shared" si="43"/>
        <v>37.405582600000002</v>
      </c>
      <c r="AS61" s="93">
        <f t="shared" si="43"/>
        <v>37.3786798</v>
      </c>
      <c r="AT61" s="93">
        <f t="shared" si="43"/>
        <v>37.360744600000004</v>
      </c>
      <c r="AU61" s="93">
        <f t="shared" si="43"/>
        <v>37.320390400000001</v>
      </c>
      <c r="AV61" s="93">
        <f t="shared" si="43"/>
        <v>37.2949822</v>
      </c>
      <c r="AW61" s="93">
        <f t="shared" si="43"/>
        <v>37.269573999999999</v>
      </c>
      <c r="AX61" s="93">
        <f t="shared" si="43"/>
        <v>37.245660399999998</v>
      </c>
      <c r="AY61" s="93">
        <f t="shared" si="43"/>
        <v>37.209789999999998</v>
      </c>
      <c r="AZ61" s="93">
        <f t="shared" si="43"/>
        <v>37.184381799999997</v>
      </c>
      <c r="BA61" s="93">
        <f t="shared" si="43"/>
        <v>37.1544898</v>
      </c>
      <c r="BB61" s="93">
        <f t="shared" si="43"/>
        <v>37.135059999999996</v>
      </c>
      <c r="BC61" s="93">
        <f t="shared" si="43"/>
        <v>37.097695000000002</v>
      </c>
      <c r="BD61" s="93">
        <f t="shared" si="43"/>
        <v>37.073781400000001</v>
      </c>
      <c r="BE61" s="93">
        <f t="shared" si="43"/>
        <v>37.0588354</v>
      </c>
      <c r="BF61" s="93">
        <f t="shared" si="43"/>
        <v>37.051362400000002</v>
      </c>
      <c r="BG61" s="93">
        <f t="shared" si="43"/>
        <v>37.027448800000002</v>
      </c>
      <c r="BH61" s="93">
        <f t="shared" si="43"/>
        <v>37.009513599999998</v>
      </c>
      <c r="BI61" s="93">
        <f t="shared" si="43"/>
        <v>36.985599999999998</v>
      </c>
      <c r="BJ61" s="93">
        <f t="shared" si="43"/>
        <v>36.975137799999999</v>
      </c>
      <c r="BK61" s="93">
        <f t="shared" si="43"/>
        <v>36.949729599999998</v>
      </c>
      <c r="BL61" s="93">
        <f t="shared" si="43"/>
        <v>36.936278200000004</v>
      </c>
      <c r="BM61" s="93">
        <f t="shared" si="43"/>
        <v>36.921332200000002</v>
      </c>
      <c r="BN61" s="93">
        <f t="shared" si="43"/>
        <v>36.913859199999997</v>
      </c>
      <c r="BO61" s="93">
        <f t="shared" si="43"/>
        <v>36.892934799999999</v>
      </c>
      <c r="BP61" s="93">
        <f t="shared" si="43"/>
        <v>36.876494199999996</v>
      </c>
      <c r="BQ61" s="93">
        <f t="shared" si="43"/>
        <v>36.858559</v>
      </c>
      <c r="BR61" s="93">
        <f t="shared" si="43"/>
        <v>36.8466022</v>
      </c>
      <c r="BS61" s="93">
        <f t="shared" si="43"/>
        <v>36.815215600000002</v>
      </c>
      <c r="BT61" s="93">
        <f t="shared" si="43"/>
        <v>36.801764200000001</v>
      </c>
      <c r="BU61" s="93">
        <f t="shared" si="43"/>
        <v>36.776356</v>
      </c>
      <c r="BV61" s="93">
        <f t="shared" ref="BV61:CC61" si="44">SUM(BV57:BV59)</f>
        <v>36.765893800000001</v>
      </c>
      <c r="BW61" s="93">
        <f t="shared" si="44"/>
        <v>36.7404856</v>
      </c>
      <c r="BX61" s="93">
        <f t="shared" si="44"/>
        <v>36.715077399999998</v>
      </c>
      <c r="BY61" s="93">
        <f t="shared" si="44"/>
        <v>36.692658399999999</v>
      </c>
      <c r="BZ61" s="93">
        <f t="shared" si="44"/>
        <v>36.677712400000004</v>
      </c>
      <c r="CA61" s="93">
        <f t="shared" si="44"/>
        <v>36.6463258</v>
      </c>
      <c r="CB61" s="93">
        <f t="shared" si="44"/>
        <v>36.626896000000002</v>
      </c>
      <c r="CC61" s="93">
        <f t="shared" si="44"/>
        <v>36.598498599999999</v>
      </c>
    </row>
    <row r="62" spans="4:81" s="36" customFormat="1" outlineLevel="1" x14ac:dyDescent="0.2"/>
    <row r="63" spans="4:81" s="36" customFormat="1" outlineLevel="1" x14ac:dyDescent="0.2">
      <c r="F63" s="91" t="str">
        <f>GA!$F$20</f>
        <v>Connections - Meters</v>
      </c>
      <c r="J63" s="155">
        <f t="shared" ref="J63:AO63" si="45">J$19*GAAR_Connection_Rate*GAAR_Connections_Meters*(1-GAAR_Cust_Cont)/10^6</f>
        <v>1.7038439999999999</v>
      </c>
      <c r="K63" s="155">
        <f t="shared" si="45"/>
        <v>1.6893962</v>
      </c>
      <c r="L63" s="155">
        <f t="shared" si="45"/>
        <v>1.6829196</v>
      </c>
      <c r="M63" s="155">
        <f t="shared" si="45"/>
        <v>1.691389</v>
      </c>
      <c r="N63" s="155">
        <f t="shared" si="45"/>
        <v>1.6789339999999999</v>
      </c>
      <c r="O63" s="155">
        <f t="shared" si="45"/>
        <v>1.6570132</v>
      </c>
      <c r="P63" s="155">
        <f t="shared" si="45"/>
        <v>1.6475473999999999</v>
      </c>
      <c r="Q63" s="155">
        <f t="shared" si="45"/>
        <v>1.634096</v>
      </c>
      <c r="R63" s="155">
        <f t="shared" si="45"/>
        <v>1.6156625999999998</v>
      </c>
      <c r="S63" s="155">
        <f t="shared" si="45"/>
        <v>1.5673371999999999</v>
      </c>
      <c r="T63" s="155">
        <f t="shared" si="45"/>
        <v>1.3854941999999999</v>
      </c>
      <c r="U63" s="155">
        <f t="shared" si="45"/>
        <v>1.1862142</v>
      </c>
      <c r="V63" s="155">
        <f t="shared" si="45"/>
        <v>1.1159680000000001</v>
      </c>
      <c r="W63" s="155">
        <f t="shared" si="45"/>
        <v>1.0766102</v>
      </c>
      <c r="X63" s="155">
        <f t="shared" si="45"/>
        <v>1.026292</v>
      </c>
      <c r="Y63" s="155">
        <f t="shared" si="45"/>
        <v>0.96700619999999993</v>
      </c>
      <c r="Z63" s="155">
        <f t="shared" si="45"/>
        <v>0.90074559999999992</v>
      </c>
      <c r="AA63" s="155">
        <f t="shared" si="45"/>
        <v>0.78117760000000003</v>
      </c>
      <c r="AB63" s="155">
        <f t="shared" si="45"/>
        <v>0.68851239999999991</v>
      </c>
      <c r="AC63" s="155">
        <f t="shared" si="45"/>
        <v>0.60929860000000002</v>
      </c>
      <c r="AD63" s="155">
        <f t="shared" si="45"/>
        <v>0.55001279999999997</v>
      </c>
      <c r="AE63" s="155">
        <f t="shared" si="45"/>
        <v>0.49172339999999998</v>
      </c>
      <c r="AF63" s="155">
        <f t="shared" si="45"/>
        <v>0.41699339999999996</v>
      </c>
      <c r="AG63" s="155">
        <f t="shared" si="45"/>
        <v>0.44040879999999999</v>
      </c>
      <c r="AH63" s="155">
        <f t="shared" si="45"/>
        <v>0.40304380000000001</v>
      </c>
      <c r="AI63" s="155">
        <f t="shared" si="45"/>
        <v>0.41450239999999994</v>
      </c>
      <c r="AJ63" s="155">
        <f t="shared" si="45"/>
        <v>0.43044479999999996</v>
      </c>
      <c r="AK63" s="155">
        <f t="shared" si="45"/>
        <v>0.44539079999999998</v>
      </c>
      <c r="AL63" s="155">
        <f t="shared" si="45"/>
        <v>0.45834399999999997</v>
      </c>
      <c r="AM63" s="155">
        <f t="shared" si="45"/>
        <v>0.72787019999999991</v>
      </c>
      <c r="AN63" s="155">
        <f t="shared" si="45"/>
        <v>0.72886660000000003</v>
      </c>
      <c r="AO63" s="155">
        <f t="shared" si="45"/>
        <v>0.72039719999999996</v>
      </c>
      <c r="AP63" s="155">
        <f t="shared" ref="AP63:BU63" si="46">AP$19*GAAR_Connection_Rate*GAAR_Connections_Meters*(1-GAAR_Cust_Cont)/10^6</f>
        <v>0.71491700000000002</v>
      </c>
      <c r="AQ63" s="155">
        <f t="shared" si="46"/>
        <v>0.70495300000000005</v>
      </c>
      <c r="AR63" s="155">
        <f t="shared" si="46"/>
        <v>0.69797819999999999</v>
      </c>
      <c r="AS63" s="155">
        <f t="shared" si="46"/>
        <v>0.68901060000000003</v>
      </c>
      <c r="AT63" s="155">
        <f t="shared" si="46"/>
        <v>0.68303219999999998</v>
      </c>
      <c r="AU63" s="155">
        <f t="shared" si="46"/>
        <v>0.66958079999999998</v>
      </c>
      <c r="AV63" s="155">
        <f t="shared" si="46"/>
        <v>0.6611113999999999</v>
      </c>
      <c r="AW63" s="155">
        <f t="shared" si="46"/>
        <v>0.65264200000000006</v>
      </c>
      <c r="AX63" s="155">
        <f t="shared" si="46"/>
        <v>0.64467079999999988</v>
      </c>
      <c r="AY63" s="155">
        <f t="shared" si="46"/>
        <v>0.632714</v>
      </c>
      <c r="AZ63" s="155">
        <f t="shared" si="46"/>
        <v>0.62424459999999993</v>
      </c>
      <c r="BA63" s="155">
        <f t="shared" si="46"/>
        <v>0.61428059999999995</v>
      </c>
      <c r="BB63" s="155">
        <f t="shared" si="46"/>
        <v>0.60780400000000001</v>
      </c>
      <c r="BC63" s="155">
        <f t="shared" si="46"/>
        <v>0.59534900000000002</v>
      </c>
      <c r="BD63" s="155">
        <f t="shared" si="46"/>
        <v>0.58737779999999995</v>
      </c>
      <c r="BE63" s="155">
        <f t="shared" si="46"/>
        <v>0.58239579999999991</v>
      </c>
      <c r="BF63" s="155">
        <f t="shared" si="46"/>
        <v>0.57990479999999989</v>
      </c>
      <c r="BG63" s="155">
        <f t="shared" si="46"/>
        <v>0.57193359999999993</v>
      </c>
      <c r="BH63" s="155">
        <f t="shared" si="46"/>
        <v>0.56595519999999999</v>
      </c>
      <c r="BI63" s="155">
        <f t="shared" si="46"/>
        <v>0.55798400000000004</v>
      </c>
      <c r="BJ63" s="155">
        <f t="shared" si="46"/>
        <v>0.55449660000000001</v>
      </c>
      <c r="BK63" s="155">
        <f t="shared" si="46"/>
        <v>0.54602719999999993</v>
      </c>
      <c r="BL63" s="155">
        <f t="shared" si="46"/>
        <v>0.54154340000000001</v>
      </c>
      <c r="BM63" s="155">
        <f t="shared" si="46"/>
        <v>0.53656140000000008</v>
      </c>
      <c r="BN63" s="155">
        <f t="shared" si="46"/>
        <v>0.53407040000000006</v>
      </c>
      <c r="BO63" s="155">
        <f t="shared" si="46"/>
        <v>0.5270956</v>
      </c>
      <c r="BP63" s="155">
        <f t="shared" si="46"/>
        <v>0.52161539999999995</v>
      </c>
      <c r="BQ63" s="155">
        <f t="shared" si="46"/>
        <v>0.5156369999999999</v>
      </c>
      <c r="BR63" s="155">
        <f t="shared" si="46"/>
        <v>0.51165139999999998</v>
      </c>
      <c r="BS63" s="155">
        <f t="shared" si="46"/>
        <v>0.5011892</v>
      </c>
      <c r="BT63" s="155">
        <f t="shared" si="46"/>
        <v>0.49670539999999996</v>
      </c>
      <c r="BU63" s="155">
        <f t="shared" si="46"/>
        <v>0.488236</v>
      </c>
      <c r="BV63" s="155">
        <f t="shared" ref="BV63:CC63" si="47">BV$19*GAAR_Connection_Rate*GAAR_Connections_Meters*(1-GAAR_Cust_Cont)/10^6</f>
        <v>0.48474859999999997</v>
      </c>
      <c r="BW63" s="155">
        <f t="shared" si="47"/>
        <v>0.47627919999999996</v>
      </c>
      <c r="BX63" s="155">
        <f t="shared" si="47"/>
        <v>0.4678098</v>
      </c>
      <c r="BY63" s="155">
        <f t="shared" si="47"/>
        <v>0.46033679999999999</v>
      </c>
      <c r="BZ63" s="155">
        <f t="shared" si="47"/>
        <v>0.4553548</v>
      </c>
      <c r="CA63" s="155">
        <f t="shared" si="47"/>
        <v>0.44489259999999997</v>
      </c>
      <c r="CB63" s="155">
        <f t="shared" si="47"/>
        <v>0.43841599999999997</v>
      </c>
      <c r="CC63" s="155">
        <f t="shared" si="47"/>
        <v>0.42895019999999995</v>
      </c>
    </row>
    <row r="64" spans="4:81" s="36" customFormat="1" outlineLevel="1" x14ac:dyDescent="0.2">
      <c r="F64" s="91" t="str">
        <f>GA!$F$21</f>
        <v>Meters &amp; SCADA</v>
      </c>
      <c r="J64" s="133">
        <v>6.7481306959999996</v>
      </c>
      <c r="K64" s="133">
        <v>6.7481306959999996</v>
      </c>
      <c r="L64" s="133">
        <v>6.6929490285999993</v>
      </c>
      <c r="M64" s="133">
        <v>6.6377673611999999</v>
      </c>
      <c r="N64" s="133">
        <v>6.5825856937999996</v>
      </c>
      <c r="O64" s="133">
        <v>6.5274040263999993</v>
      </c>
      <c r="P64" s="133">
        <v>6.4722223589999999</v>
      </c>
      <c r="Q64" s="133">
        <v>6.4170406915999996</v>
      </c>
      <c r="R64" s="133">
        <v>6.3618590241999993</v>
      </c>
      <c r="S64" s="133">
        <v>6.3066773567999999</v>
      </c>
      <c r="T64" s="133">
        <v>6.2514956893999996</v>
      </c>
      <c r="U64" s="133">
        <v>6.1963140219999993</v>
      </c>
      <c r="V64" s="133">
        <v>6.1411323545999998</v>
      </c>
      <c r="W64" s="133">
        <v>6.0859506871999995</v>
      </c>
      <c r="X64" s="133">
        <v>6.0307690197999992</v>
      </c>
      <c r="Y64" s="133">
        <v>5.9755873523999998</v>
      </c>
      <c r="Z64" s="133">
        <v>5.9204056850000004</v>
      </c>
      <c r="AA64" s="133">
        <v>5.8652240175999992</v>
      </c>
      <c r="AB64" s="133">
        <v>5.8100423501999998</v>
      </c>
      <c r="AC64" s="133">
        <v>5.7548606827999986</v>
      </c>
      <c r="AD64" s="133">
        <v>5.6996790153999992</v>
      </c>
      <c r="AE64" s="133">
        <v>5.6444973479999998</v>
      </c>
      <c r="AF64" s="133">
        <v>5.6444973479999998</v>
      </c>
      <c r="AG64" s="133">
        <v>5.6444973479999998</v>
      </c>
      <c r="AH64" s="133">
        <v>5.6444973479999998</v>
      </c>
      <c r="AI64" s="133">
        <v>5.6444973479999998</v>
      </c>
      <c r="AJ64" s="133">
        <v>5.6444973479999998</v>
      </c>
      <c r="AK64" s="133">
        <v>5.6444973479999998</v>
      </c>
      <c r="AL64" s="133">
        <v>5.6444973479999998</v>
      </c>
      <c r="AM64" s="133">
        <v>5.6444973479999998</v>
      </c>
      <c r="AN64" s="133">
        <v>5.6444973479999998</v>
      </c>
      <c r="AO64" s="133">
        <v>5.6444973479999998</v>
      </c>
      <c r="AP64" s="133">
        <v>5.6444973479999998</v>
      </c>
      <c r="AQ64" s="133">
        <v>5.6444973479999998</v>
      </c>
      <c r="AR64" s="133">
        <v>5.6444973479999998</v>
      </c>
      <c r="AS64" s="133">
        <v>5.6444973479999998</v>
      </c>
      <c r="AT64" s="133">
        <v>5.6444973479999998</v>
      </c>
      <c r="AU64" s="133">
        <v>5.6444973479999998</v>
      </c>
      <c r="AV64" s="133">
        <v>5.6444973479999998</v>
      </c>
      <c r="AW64" s="133">
        <v>5.6444973479999998</v>
      </c>
      <c r="AX64" s="133">
        <v>5.6444973479999998</v>
      </c>
      <c r="AY64" s="133">
        <v>5.6444973479999998</v>
      </c>
      <c r="AZ64" s="133">
        <v>5.6444973479999998</v>
      </c>
      <c r="BA64" s="133">
        <v>5.6444973479999998</v>
      </c>
      <c r="BB64" s="133">
        <v>5.6444973479999998</v>
      </c>
      <c r="BC64" s="133">
        <v>5.6444973479999998</v>
      </c>
      <c r="BD64" s="133">
        <v>5.6444973479999998</v>
      </c>
      <c r="BE64" s="133">
        <v>5.6444973479999998</v>
      </c>
      <c r="BF64" s="133">
        <v>5.6444973479999998</v>
      </c>
      <c r="BG64" s="133">
        <v>5.6444973479999998</v>
      </c>
      <c r="BH64" s="133">
        <v>5.6444973479999998</v>
      </c>
      <c r="BI64" s="133">
        <v>5.6444973479999998</v>
      </c>
      <c r="BJ64" s="133">
        <v>5.6444973479999998</v>
      </c>
      <c r="BK64" s="133">
        <v>5.6444973479999998</v>
      </c>
      <c r="BL64" s="133">
        <v>5.6444973479999998</v>
      </c>
      <c r="BM64" s="133">
        <v>5.6444973479999998</v>
      </c>
      <c r="BN64" s="133">
        <v>5.6444973479999998</v>
      </c>
      <c r="BO64" s="133">
        <v>5.6444973479999998</v>
      </c>
      <c r="BP64" s="133">
        <v>5.6444973479999998</v>
      </c>
      <c r="BQ64" s="133">
        <v>5.6444973479999998</v>
      </c>
      <c r="BR64" s="133">
        <v>5.6444973479999998</v>
      </c>
      <c r="BS64" s="133">
        <v>5.6444973479999998</v>
      </c>
      <c r="BT64" s="133">
        <v>5.6444973479999998</v>
      </c>
      <c r="BU64" s="133">
        <v>5.6444973479999998</v>
      </c>
      <c r="BV64" s="133">
        <v>5.6444973479999998</v>
      </c>
      <c r="BW64" s="133">
        <v>5.6444973479999998</v>
      </c>
      <c r="BX64" s="133">
        <v>5.6444973479999998</v>
      </c>
      <c r="BY64" s="133">
        <v>5.6444973479999998</v>
      </c>
      <c r="BZ64" s="133">
        <v>5.6444973479999998</v>
      </c>
      <c r="CA64" s="133">
        <v>5.6444973479999998</v>
      </c>
      <c r="CB64" s="133">
        <v>5.6444973479999998</v>
      </c>
      <c r="CC64" s="133">
        <v>5.6444973479999998</v>
      </c>
    </row>
    <row r="65" spans="4:81" s="36" customFormat="1" ht="5.85" customHeight="1" outlineLevel="1" x14ac:dyDescent="0.2"/>
    <row r="66" spans="4:81" s="36" customFormat="1" outlineLevel="1" x14ac:dyDescent="0.2">
      <c r="F66" s="207" t="s">
        <v>104</v>
      </c>
      <c r="G66" s="207"/>
      <c r="H66" s="207"/>
      <c r="I66" s="207"/>
      <c r="J66" s="93">
        <f t="shared" ref="J66:AO66" si="48">SUM(J63:J64)</f>
        <v>8.4519746959999988</v>
      </c>
      <c r="K66" s="93">
        <f t="shared" si="48"/>
        <v>8.4375268959999996</v>
      </c>
      <c r="L66" s="93">
        <f t="shared" si="48"/>
        <v>8.3758686285999993</v>
      </c>
      <c r="M66" s="93">
        <f t="shared" si="48"/>
        <v>8.329156361199999</v>
      </c>
      <c r="N66" s="93">
        <f t="shared" si="48"/>
        <v>8.2615196938000004</v>
      </c>
      <c r="O66" s="93">
        <f t="shared" si="48"/>
        <v>8.184417226399999</v>
      </c>
      <c r="P66" s="93">
        <f t="shared" si="48"/>
        <v>8.1197697590000004</v>
      </c>
      <c r="Q66" s="93">
        <f t="shared" si="48"/>
        <v>8.0511366916</v>
      </c>
      <c r="R66" s="93">
        <f t="shared" si="48"/>
        <v>7.9775216241999996</v>
      </c>
      <c r="S66" s="93">
        <f t="shared" si="48"/>
        <v>7.8740145567999997</v>
      </c>
      <c r="T66" s="93">
        <f t="shared" si="48"/>
        <v>7.6369898893999997</v>
      </c>
      <c r="U66" s="93">
        <f t="shared" si="48"/>
        <v>7.3825282219999995</v>
      </c>
      <c r="V66" s="93">
        <f t="shared" si="48"/>
        <v>7.2571003546000004</v>
      </c>
      <c r="W66" s="93">
        <f t="shared" si="48"/>
        <v>7.1625608871999997</v>
      </c>
      <c r="X66" s="93">
        <f t="shared" si="48"/>
        <v>7.057061019799999</v>
      </c>
      <c r="Y66" s="93">
        <f t="shared" si="48"/>
        <v>6.9425935524</v>
      </c>
      <c r="Z66" s="93">
        <f t="shared" si="48"/>
        <v>6.821151285</v>
      </c>
      <c r="AA66" s="93">
        <f t="shared" si="48"/>
        <v>6.6464016175999996</v>
      </c>
      <c r="AB66" s="93">
        <f t="shared" si="48"/>
        <v>6.4985547501999994</v>
      </c>
      <c r="AC66" s="93">
        <f t="shared" si="48"/>
        <v>6.3641592827999984</v>
      </c>
      <c r="AD66" s="93">
        <f t="shared" si="48"/>
        <v>6.2496918153999994</v>
      </c>
      <c r="AE66" s="93">
        <f t="shared" si="48"/>
        <v>6.1362207479999995</v>
      </c>
      <c r="AF66" s="93">
        <f t="shared" si="48"/>
        <v>6.0614907479999998</v>
      </c>
      <c r="AG66" s="93">
        <f t="shared" si="48"/>
        <v>6.084906148</v>
      </c>
      <c r="AH66" s="93">
        <f t="shared" si="48"/>
        <v>6.0475411479999996</v>
      </c>
      <c r="AI66" s="93">
        <f t="shared" si="48"/>
        <v>6.0589997479999997</v>
      </c>
      <c r="AJ66" s="93">
        <f t="shared" si="48"/>
        <v>6.0749421479999999</v>
      </c>
      <c r="AK66" s="93">
        <f t="shared" si="48"/>
        <v>6.089888148</v>
      </c>
      <c r="AL66" s="93">
        <f t="shared" si="48"/>
        <v>6.1028413480000001</v>
      </c>
      <c r="AM66" s="93">
        <f t="shared" si="48"/>
        <v>6.3723675479999997</v>
      </c>
      <c r="AN66" s="93">
        <f t="shared" si="48"/>
        <v>6.3733639479999997</v>
      </c>
      <c r="AO66" s="93">
        <f t="shared" si="48"/>
        <v>6.3648945479999997</v>
      </c>
      <c r="AP66" s="93">
        <f t="shared" ref="AP66:BU66" si="49">SUM(AP63:AP64)</f>
        <v>6.3594143479999996</v>
      </c>
      <c r="AQ66" s="93">
        <f t="shared" si="49"/>
        <v>6.3494503479999995</v>
      </c>
      <c r="AR66" s="93">
        <f t="shared" si="49"/>
        <v>6.3424755479999995</v>
      </c>
      <c r="AS66" s="93">
        <f t="shared" si="49"/>
        <v>6.3335079479999994</v>
      </c>
      <c r="AT66" s="93">
        <f t="shared" si="49"/>
        <v>6.3275295479999993</v>
      </c>
      <c r="AU66" s="93">
        <f t="shared" si="49"/>
        <v>6.3140781480000001</v>
      </c>
      <c r="AV66" s="93">
        <f t="shared" si="49"/>
        <v>6.305608748</v>
      </c>
      <c r="AW66" s="93">
        <f t="shared" si="49"/>
        <v>6.297139348</v>
      </c>
      <c r="AX66" s="93">
        <f t="shared" si="49"/>
        <v>6.2891681479999999</v>
      </c>
      <c r="AY66" s="93">
        <f t="shared" si="49"/>
        <v>6.2772113479999998</v>
      </c>
      <c r="AZ66" s="93">
        <f t="shared" si="49"/>
        <v>6.2687419479999997</v>
      </c>
      <c r="BA66" s="93">
        <f t="shared" si="49"/>
        <v>6.2587779479999996</v>
      </c>
      <c r="BB66" s="93">
        <f t="shared" si="49"/>
        <v>6.2523013479999996</v>
      </c>
      <c r="BC66" s="93">
        <f t="shared" si="49"/>
        <v>6.2398463479999995</v>
      </c>
      <c r="BD66" s="93">
        <f t="shared" si="49"/>
        <v>6.2318751479999994</v>
      </c>
      <c r="BE66" s="93">
        <f t="shared" si="49"/>
        <v>6.2268931479999994</v>
      </c>
      <c r="BF66" s="93">
        <f t="shared" si="49"/>
        <v>6.2244021479999994</v>
      </c>
      <c r="BG66" s="93">
        <f t="shared" si="49"/>
        <v>6.2164309479999993</v>
      </c>
      <c r="BH66" s="93">
        <f t="shared" si="49"/>
        <v>6.2104525480000001</v>
      </c>
      <c r="BI66" s="93">
        <f t="shared" si="49"/>
        <v>6.2024813480000001</v>
      </c>
      <c r="BJ66" s="93">
        <f t="shared" si="49"/>
        <v>6.198993948</v>
      </c>
      <c r="BK66" s="93">
        <f t="shared" si="49"/>
        <v>6.190524548</v>
      </c>
      <c r="BL66" s="93">
        <f t="shared" si="49"/>
        <v>6.1860407479999999</v>
      </c>
      <c r="BM66" s="93">
        <f t="shared" si="49"/>
        <v>6.1810587479999999</v>
      </c>
      <c r="BN66" s="93">
        <f t="shared" si="49"/>
        <v>6.1785677479999999</v>
      </c>
      <c r="BO66" s="93">
        <f t="shared" si="49"/>
        <v>6.1715929479999998</v>
      </c>
      <c r="BP66" s="93">
        <f t="shared" si="49"/>
        <v>6.1661127479999998</v>
      </c>
      <c r="BQ66" s="93">
        <f t="shared" si="49"/>
        <v>6.1601343479999997</v>
      </c>
      <c r="BR66" s="93">
        <f t="shared" si="49"/>
        <v>6.1561487479999997</v>
      </c>
      <c r="BS66" s="93">
        <f t="shared" si="49"/>
        <v>6.1456865479999996</v>
      </c>
      <c r="BT66" s="93">
        <f t="shared" si="49"/>
        <v>6.1412027479999995</v>
      </c>
      <c r="BU66" s="93">
        <f t="shared" si="49"/>
        <v>6.1327333479999995</v>
      </c>
      <c r="BV66" s="93">
        <f t="shared" ref="BV66:CC66" si="50">SUM(BV63:BV64)</f>
        <v>6.1292459479999994</v>
      </c>
      <c r="BW66" s="93">
        <f t="shared" si="50"/>
        <v>6.1207765479999994</v>
      </c>
      <c r="BX66" s="93">
        <f t="shared" si="50"/>
        <v>6.1123071480000002</v>
      </c>
      <c r="BY66" s="93">
        <f t="shared" si="50"/>
        <v>6.1048341480000001</v>
      </c>
      <c r="BZ66" s="93">
        <f t="shared" si="50"/>
        <v>6.0998521480000001</v>
      </c>
      <c r="CA66" s="93">
        <f t="shared" si="50"/>
        <v>6.089389948</v>
      </c>
      <c r="CB66" s="93">
        <f t="shared" si="50"/>
        <v>6.0829133479999999</v>
      </c>
      <c r="CC66" s="93">
        <f t="shared" si="50"/>
        <v>6.0734475479999999</v>
      </c>
    </row>
    <row r="67" spans="4:81" s="36" customFormat="1" outlineLevel="1" x14ac:dyDescent="0.2"/>
    <row r="68" spans="4:81" s="36" customFormat="1" outlineLevel="1" x14ac:dyDescent="0.2">
      <c r="F68" s="91" t="s">
        <v>105</v>
      </c>
      <c r="J68" s="54">
        <v>15.608999999999998</v>
      </c>
      <c r="K68" s="54">
        <v>15.608999999999998</v>
      </c>
      <c r="L68" s="54">
        <v>15.608999999999998</v>
      </c>
      <c r="M68" s="54">
        <v>15.608999999999998</v>
      </c>
      <c r="N68" s="54">
        <v>15.608999999999998</v>
      </c>
      <c r="O68" s="54">
        <v>15.608999999999998</v>
      </c>
      <c r="P68" s="54">
        <v>15.608999999999998</v>
      </c>
      <c r="Q68" s="54">
        <v>15.608999999999998</v>
      </c>
      <c r="R68" s="54">
        <v>15.608999999999998</v>
      </c>
      <c r="S68" s="54">
        <v>15.608999999999998</v>
      </c>
      <c r="T68" s="54">
        <v>15.608999999999998</v>
      </c>
      <c r="U68" s="54">
        <v>15.608999999999998</v>
      </c>
      <c r="V68" s="54">
        <v>15.608999999999998</v>
      </c>
      <c r="W68" s="54">
        <v>15.608999999999998</v>
      </c>
      <c r="X68" s="54">
        <v>15.608999999999998</v>
      </c>
      <c r="Y68" s="54">
        <v>15.608999999999998</v>
      </c>
      <c r="Z68" s="54">
        <v>15.608999999999998</v>
      </c>
      <c r="AA68" s="54">
        <v>15.608999999999998</v>
      </c>
      <c r="AB68" s="54">
        <v>15.608999999999998</v>
      </c>
      <c r="AC68" s="54">
        <v>15.608999999999998</v>
      </c>
      <c r="AD68" s="54">
        <v>15.608999999999998</v>
      </c>
      <c r="AE68" s="54">
        <v>15.608999999999998</v>
      </c>
      <c r="AF68" s="54">
        <v>15.608999999999998</v>
      </c>
      <c r="AG68" s="54">
        <v>15.608999999999998</v>
      </c>
      <c r="AH68" s="54">
        <v>15.608999999999998</v>
      </c>
      <c r="AI68" s="54">
        <v>15.608999999999998</v>
      </c>
      <c r="AJ68" s="54">
        <v>15.608999999999998</v>
      </c>
      <c r="AK68" s="54">
        <v>15.608999999999998</v>
      </c>
      <c r="AL68" s="54">
        <v>15.608999999999998</v>
      </c>
      <c r="AM68" s="54">
        <v>15.608999999999998</v>
      </c>
      <c r="AN68" s="54">
        <v>15.608999999999998</v>
      </c>
      <c r="AO68" s="54">
        <v>15.608999999999998</v>
      </c>
      <c r="AP68" s="54">
        <v>15.608999999999998</v>
      </c>
      <c r="AQ68" s="54">
        <v>15.608999999999998</v>
      </c>
      <c r="AR68" s="54">
        <v>15.608999999999998</v>
      </c>
      <c r="AS68" s="54">
        <v>15.608999999999998</v>
      </c>
      <c r="AT68" s="54">
        <v>15.608999999999998</v>
      </c>
      <c r="AU68" s="54">
        <v>15.608999999999998</v>
      </c>
      <c r="AV68" s="54">
        <v>15.608999999999998</v>
      </c>
      <c r="AW68" s="54">
        <v>15.608999999999998</v>
      </c>
      <c r="AX68" s="54">
        <v>15.608999999999998</v>
      </c>
      <c r="AY68" s="54">
        <v>15.608999999999998</v>
      </c>
      <c r="AZ68" s="54">
        <v>15.608999999999998</v>
      </c>
      <c r="BA68" s="54">
        <v>15.608999999999998</v>
      </c>
      <c r="BB68" s="54">
        <v>15.608999999999998</v>
      </c>
      <c r="BC68" s="54">
        <v>15.608999999999998</v>
      </c>
      <c r="BD68" s="54">
        <v>15.608999999999998</v>
      </c>
      <c r="BE68" s="54">
        <v>15.608999999999998</v>
      </c>
      <c r="BF68" s="54">
        <v>15.608999999999998</v>
      </c>
      <c r="BG68" s="54">
        <v>15.608999999999998</v>
      </c>
      <c r="BH68" s="54">
        <v>15.608999999999998</v>
      </c>
      <c r="BI68" s="54">
        <v>15.608999999999998</v>
      </c>
      <c r="BJ68" s="54">
        <v>15.608999999999998</v>
      </c>
      <c r="BK68" s="54">
        <v>15.608999999999998</v>
      </c>
      <c r="BL68" s="54">
        <v>15.608999999999998</v>
      </c>
      <c r="BM68" s="54">
        <v>15.608999999999998</v>
      </c>
      <c r="BN68" s="54">
        <v>15.608999999999998</v>
      </c>
      <c r="BO68" s="54">
        <v>15.608999999999998</v>
      </c>
      <c r="BP68" s="54">
        <v>15.608999999999998</v>
      </c>
      <c r="BQ68" s="54">
        <v>15.608999999999998</v>
      </c>
      <c r="BR68" s="54">
        <v>15.608999999999998</v>
      </c>
      <c r="BS68" s="54">
        <v>15.608999999999998</v>
      </c>
      <c r="BT68" s="54">
        <v>15.608999999999998</v>
      </c>
      <c r="BU68" s="54">
        <v>15.608999999999998</v>
      </c>
      <c r="BV68" s="54">
        <v>15.608999999999998</v>
      </c>
      <c r="BW68" s="54">
        <v>15.608999999999998</v>
      </c>
      <c r="BX68" s="54">
        <v>15.608999999999998</v>
      </c>
      <c r="BY68" s="54">
        <v>15.608999999999998</v>
      </c>
      <c r="BZ68" s="54">
        <v>15.608999999999998</v>
      </c>
      <c r="CA68" s="54">
        <v>15.608999999999998</v>
      </c>
      <c r="CB68" s="54">
        <v>15.608999999999998</v>
      </c>
      <c r="CC68" s="54">
        <v>15.608999999999998</v>
      </c>
    </row>
    <row r="69" spans="4:81" s="36" customFormat="1" ht="5.85" customHeight="1" outlineLevel="1" x14ac:dyDescent="0.2"/>
    <row r="70" spans="4:81" s="36" customFormat="1" outlineLevel="1" x14ac:dyDescent="0.2">
      <c r="F70" s="207" t="s">
        <v>105</v>
      </c>
      <c r="G70" s="207"/>
      <c r="H70" s="207"/>
      <c r="I70" s="207"/>
      <c r="J70" s="93">
        <f t="shared" ref="J70:AO70" si="51">SUM(J68)</f>
        <v>15.608999999999998</v>
      </c>
      <c r="K70" s="93">
        <f t="shared" si="51"/>
        <v>15.608999999999998</v>
      </c>
      <c r="L70" s="93">
        <f t="shared" si="51"/>
        <v>15.608999999999998</v>
      </c>
      <c r="M70" s="93">
        <f t="shared" si="51"/>
        <v>15.608999999999998</v>
      </c>
      <c r="N70" s="93">
        <f t="shared" si="51"/>
        <v>15.608999999999998</v>
      </c>
      <c r="O70" s="93">
        <f t="shared" si="51"/>
        <v>15.608999999999998</v>
      </c>
      <c r="P70" s="93">
        <f t="shared" si="51"/>
        <v>15.608999999999998</v>
      </c>
      <c r="Q70" s="93">
        <f t="shared" si="51"/>
        <v>15.608999999999998</v>
      </c>
      <c r="R70" s="93">
        <f t="shared" si="51"/>
        <v>15.608999999999998</v>
      </c>
      <c r="S70" s="93">
        <f t="shared" si="51"/>
        <v>15.608999999999998</v>
      </c>
      <c r="T70" s="93">
        <f t="shared" si="51"/>
        <v>15.608999999999998</v>
      </c>
      <c r="U70" s="93">
        <f t="shared" si="51"/>
        <v>15.608999999999998</v>
      </c>
      <c r="V70" s="93">
        <f t="shared" si="51"/>
        <v>15.608999999999998</v>
      </c>
      <c r="W70" s="93">
        <f t="shared" si="51"/>
        <v>15.608999999999998</v>
      </c>
      <c r="X70" s="93">
        <f t="shared" si="51"/>
        <v>15.608999999999998</v>
      </c>
      <c r="Y70" s="93">
        <f t="shared" si="51"/>
        <v>15.608999999999998</v>
      </c>
      <c r="Z70" s="93">
        <f t="shared" si="51"/>
        <v>15.608999999999998</v>
      </c>
      <c r="AA70" s="93">
        <f t="shared" si="51"/>
        <v>15.608999999999998</v>
      </c>
      <c r="AB70" s="93">
        <f t="shared" si="51"/>
        <v>15.608999999999998</v>
      </c>
      <c r="AC70" s="93">
        <f t="shared" si="51"/>
        <v>15.608999999999998</v>
      </c>
      <c r="AD70" s="93">
        <f t="shared" si="51"/>
        <v>15.608999999999998</v>
      </c>
      <c r="AE70" s="93">
        <f t="shared" si="51"/>
        <v>15.608999999999998</v>
      </c>
      <c r="AF70" s="93">
        <f t="shared" si="51"/>
        <v>15.608999999999998</v>
      </c>
      <c r="AG70" s="93">
        <f t="shared" si="51"/>
        <v>15.608999999999998</v>
      </c>
      <c r="AH70" s="93">
        <f t="shared" si="51"/>
        <v>15.608999999999998</v>
      </c>
      <c r="AI70" s="93">
        <f t="shared" si="51"/>
        <v>15.608999999999998</v>
      </c>
      <c r="AJ70" s="93">
        <f t="shared" si="51"/>
        <v>15.608999999999998</v>
      </c>
      <c r="AK70" s="93">
        <f t="shared" si="51"/>
        <v>15.608999999999998</v>
      </c>
      <c r="AL70" s="93">
        <f t="shared" si="51"/>
        <v>15.608999999999998</v>
      </c>
      <c r="AM70" s="93">
        <f t="shared" si="51"/>
        <v>15.608999999999998</v>
      </c>
      <c r="AN70" s="93">
        <f t="shared" si="51"/>
        <v>15.608999999999998</v>
      </c>
      <c r="AO70" s="93">
        <f t="shared" si="51"/>
        <v>15.608999999999998</v>
      </c>
      <c r="AP70" s="93">
        <f t="shared" ref="AP70:BU70" si="52">SUM(AP68)</f>
        <v>15.608999999999998</v>
      </c>
      <c r="AQ70" s="93">
        <f t="shared" si="52"/>
        <v>15.608999999999998</v>
      </c>
      <c r="AR70" s="93">
        <f t="shared" si="52"/>
        <v>15.608999999999998</v>
      </c>
      <c r="AS70" s="93">
        <f t="shared" si="52"/>
        <v>15.608999999999998</v>
      </c>
      <c r="AT70" s="93">
        <f t="shared" si="52"/>
        <v>15.608999999999998</v>
      </c>
      <c r="AU70" s="93">
        <f t="shared" si="52"/>
        <v>15.608999999999998</v>
      </c>
      <c r="AV70" s="93">
        <f t="shared" si="52"/>
        <v>15.608999999999998</v>
      </c>
      <c r="AW70" s="93">
        <f t="shared" si="52"/>
        <v>15.608999999999998</v>
      </c>
      <c r="AX70" s="93">
        <f t="shared" si="52"/>
        <v>15.608999999999998</v>
      </c>
      <c r="AY70" s="93">
        <f t="shared" si="52"/>
        <v>15.608999999999998</v>
      </c>
      <c r="AZ70" s="93">
        <f t="shared" si="52"/>
        <v>15.608999999999998</v>
      </c>
      <c r="BA70" s="93">
        <f t="shared" si="52"/>
        <v>15.608999999999998</v>
      </c>
      <c r="BB70" s="93">
        <f t="shared" si="52"/>
        <v>15.608999999999998</v>
      </c>
      <c r="BC70" s="93">
        <f t="shared" si="52"/>
        <v>15.608999999999998</v>
      </c>
      <c r="BD70" s="93">
        <f t="shared" si="52"/>
        <v>15.608999999999998</v>
      </c>
      <c r="BE70" s="93">
        <f t="shared" si="52"/>
        <v>15.608999999999998</v>
      </c>
      <c r="BF70" s="93">
        <f t="shared" si="52"/>
        <v>15.608999999999998</v>
      </c>
      <c r="BG70" s="93">
        <f t="shared" si="52"/>
        <v>15.608999999999998</v>
      </c>
      <c r="BH70" s="93">
        <f t="shared" si="52"/>
        <v>15.608999999999998</v>
      </c>
      <c r="BI70" s="93">
        <f t="shared" si="52"/>
        <v>15.608999999999998</v>
      </c>
      <c r="BJ70" s="93">
        <f t="shared" si="52"/>
        <v>15.608999999999998</v>
      </c>
      <c r="BK70" s="93">
        <f t="shared" si="52"/>
        <v>15.608999999999998</v>
      </c>
      <c r="BL70" s="93">
        <f t="shared" si="52"/>
        <v>15.608999999999998</v>
      </c>
      <c r="BM70" s="93">
        <f t="shared" si="52"/>
        <v>15.608999999999998</v>
      </c>
      <c r="BN70" s="93">
        <f t="shared" si="52"/>
        <v>15.608999999999998</v>
      </c>
      <c r="BO70" s="93">
        <f t="shared" si="52"/>
        <v>15.608999999999998</v>
      </c>
      <c r="BP70" s="93">
        <f t="shared" si="52"/>
        <v>15.608999999999998</v>
      </c>
      <c r="BQ70" s="93">
        <f t="shared" si="52"/>
        <v>15.608999999999998</v>
      </c>
      <c r="BR70" s="93">
        <f t="shared" si="52"/>
        <v>15.608999999999998</v>
      </c>
      <c r="BS70" s="93">
        <f t="shared" si="52"/>
        <v>15.608999999999998</v>
      </c>
      <c r="BT70" s="93">
        <f t="shared" si="52"/>
        <v>15.608999999999998</v>
      </c>
      <c r="BU70" s="93">
        <f t="shared" si="52"/>
        <v>15.608999999999998</v>
      </c>
      <c r="BV70" s="93">
        <f t="shared" ref="BV70:CC70" si="53">SUM(BV68)</f>
        <v>15.608999999999998</v>
      </c>
      <c r="BW70" s="93">
        <f t="shared" si="53"/>
        <v>15.608999999999998</v>
      </c>
      <c r="BX70" s="93">
        <f t="shared" si="53"/>
        <v>15.608999999999998</v>
      </c>
      <c r="BY70" s="93">
        <f t="shared" si="53"/>
        <v>15.608999999999998</v>
      </c>
      <c r="BZ70" s="93">
        <f t="shared" si="53"/>
        <v>15.608999999999998</v>
      </c>
      <c r="CA70" s="93">
        <f t="shared" si="53"/>
        <v>15.608999999999998</v>
      </c>
      <c r="CB70" s="93">
        <f t="shared" si="53"/>
        <v>15.608999999999998</v>
      </c>
      <c r="CC70" s="93">
        <f t="shared" si="53"/>
        <v>15.608999999999998</v>
      </c>
    </row>
    <row r="71" spans="4:81" s="36" customFormat="1" outlineLevel="1" x14ac:dyDescent="0.2"/>
    <row r="72" spans="4:81" s="36" customFormat="1" outlineLevel="1" x14ac:dyDescent="0.2">
      <c r="E72" s="43" t="s">
        <v>140</v>
      </c>
    </row>
    <row r="73" spans="4:81" s="36" customFormat="1" ht="5.85" customHeight="1" outlineLevel="1" x14ac:dyDescent="0.2"/>
    <row r="74" spans="4:81" s="36" customFormat="1" outlineLevel="1" x14ac:dyDescent="0.2">
      <c r="F74" s="91" t="s">
        <v>234</v>
      </c>
      <c r="J74" s="56">
        <f t="shared" ref="J74:AO74" si="54">GAAR_Opex_Base</f>
        <v>59.5</v>
      </c>
      <c r="K74" s="56">
        <f t="shared" si="54"/>
        <v>59.5</v>
      </c>
      <c r="L74" s="56">
        <f t="shared" si="54"/>
        <v>59.5</v>
      </c>
      <c r="M74" s="56">
        <f t="shared" si="54"/>
        <v>59.5</v>
      </c>
      <c r="N74" s="56">
        <f t="shared" si="54"/>
        <v>59.5</v>
      </c>
      <c r="O74" s="56">
        <f t="shared" si="54"/>
        <v>59.5</v>
      </c>
      <c r="P74" s="56">
        <f t="shared" si="54"/>
        <v>59.5</v>
      </c>
      <c r="Q74" s="56">
        <f t="shared" si="54"/>
        <v>59.5</v>
      </c>
      <c r="R74" s="56">
        <f t="shared" si="54"/>
        <v>59.5</v>
      </c>
      <c r="S74" s="56">
        <f t="shared" si="54"/>
        <v>59.5</v>
      </c>
      <c r="T74" s="56">
        <f t="shared" si="54"/>
        <v>59.5</v>
      </c>
      <c r="U74" s="56">
        <f t="shared" si="54"/>
        <v>59.5</v>
      </c>
      <c r="V74" s="56">
        <f t="shared" si="54"/>
        <v>59.5</v>
      </c>
      <c r="W74" s="56">
        <f t="shared" si="54"/>
        <v>59.5</v>
      </c>
      <c r="X74" s="56">
        <f t="shared" si="54"/>
        <v>59.5</v>
      </c>
      <c r="Y74" s="56">
        <f t="shared" si="54"/>
        <v>59.5</v>
      </c>
      <c r="Z74" s="56">
        <f t="shared" si="54"/>
        <v>59.5</v>
      </c>
      <c r="AA74" s="56">
        <f t="shared" si="54"/>
        <v>59.5</v>
      </c>
      <c r="AB74" s="56">
        <f t="shared" si="54"/>
        <v>59.5</v>
      </c>
      <c r="AC74" s="56">
        <f t="shared" si="54"/>
        <v>59.5</v>
      </c>
      <c r="AD74" s="56">
        <f t="shared" si="54"/>
        <v>59.5</v>
      </c>
      <c r="AE74" s="56">
        <f t="shared" si="54"/>
        <v>59.5</v>
      </c>
      <c r="AF74" s="56">
        <f t="shared" si="54"/>
        <v>59.5</v>
      </c>
      <c r="AG74" s="56">
        <f t="shared" si="54"/>
        <v>59.5</v>
      </c>
      <c r="AH74" s="56">
        <f t="shared" si="54"/>
        <v>59.5</v>
      </c>
      <c r="AI74" s="56">
        <f t="shared" si="54"/>
        <v>59.5</v>
      </c>
      <c r="AJ74" s="56">
        <f t="shared" si="54"/>
        <v>59.5</v>
      </c>
      <c r="AK74" s="56">
        <f t="shared" si="54"/>
        <v>59.5</v>
      </c>
      <c r="AL74" s="56">
        <f t="shared" si="54"/>
        <v>59.5</v>
      </c>
      <c r="AM74" s="56">
        <f t="shared" si="54"/>
        <v>59.5</v>
      </c>
      <c r="AN74" s="56">
        <f t="shared" si="54"/>
        <v>59.5</v>
      </c>
      <c r="AO74" s="56">
        <f t="shared" si="54"/>
        <v>59.5</v>
      </c>
      <c r="AP74" s="56">
        <f t="shared" ref="AP74:BU74" si="55">GAAR_Opex_Base</f>
        <v>59.5</v>
      </c>
      <c r="AQ74" s="56">
        <f t="shared" si="55"/>
        <v>59.5</v>
      </c>
      <c r="AR74" s="56">
        <f t="shared" si="55"/>
        <v>59.5</v>
      </c>
      <c r="AS74" s="56">
        <f t="shared" si="55"/>
        <v>59.5</v>
      </c>
      <c r="AT74" s="56">
        <f t="shared" si="55"/>
        <v>59.5</v>
      </c>
      <c r="AU74" s="56">
        <f t="shared" si="55"/>
        <v>59.5</v>
      </c>
      <c r="AV74" s="56">
        <f t="shared" si="55"/>
        <v>59.5</v>
      </c>
      <c r="AW74" s="56">
        <f t="shared" si="55"/>
        <v>59.5</v>
      </c>
      <c r="AX74" s="56">
        <f t="shared" si="55"/>
        <v>59.5</v>
      </c>
      <c r="AY74" s="56">
        <f t="shared" si="55"/>
        <v>59.5</v>
      </c>
      <c r="AZ74" s="56">
        <f t="shared" si="55"/>
        <v>59.5</v>
      </c>
      <c r="BA74" s="56">
        <f t="shared" si="55"/>
        <v>59.5</v>
      </c>
      <c r="BB74" s="56">
        <f t="shared" si="55"/>
        <v>59.5</v>
      </c>
      <c r="BC74" s="56">
        <f t="shared" si="55"/>
        <v>59.5</v>
      </c>
      <c r="BD74" s="56">
        <f t="shared" si="55"/>
        <v>59.5</v>
      </c>
      <c r="BE74" s="56">
        <f t="shared" si="55"/>
        <v>59.5</v>
      </c>
      <c r="BF74" s="56">
        <f t="shared" si="55"/>
        <v>59.5</v>
      </c>
      <c r="BG74" s="56">
        <f t="shared" si="55"/>
        <v>59.5</v>
      </c>
      <c r="BH74" s="56">
        <f t="shared" si="55"/>
        <v>59.5</v>
      </c>
      <c r="BI74" s="56">
        <f t="shared" si="55"/>
        <v>59.5</v>
      </c>
      <c r="BJ74" s="56">
        <f t="shared" si="55"/>
        <v>59.5</v>
      </c>
      <c r="BK74" s="56">
        <f t="shared" si="55"/>
        <v>59.5</v>
      </c>
      <c r="BL74" s="56">
        <f t="shared" si="55"/>
        <v>59.5</v>
      </c>
      <c r="BM74" s="56">
        <f t="shared" si="55"/>
        <v>59.5</v>
      </c>
      <c r="BN74" s="56">
        <f t="shared" si="55"/>
        <v>59.5</v>
      </c>
      <c r="BO74" s="56">
        <f t="shared" si="55"/>
        <v>59.5</v>
      </c>
      <c r="BP74" s="56">
        <f t="shared" si="55"/>
        <v>59.5</v>
      </c>
      <c r="BQ74" s="56">
        <f t="shared" si="55"/>
        <v>59.5</v>
      </c>
      <c r="BR74" s="56">
        <f t="shared" si="55"/>
        <v>59.5</v>
      </c>
      <c r="BS74" s="56">
        <f t="shared" si="55"/>
        <v>59.5</v>
      </c>
      <c r="BT74" s="56">
        <f t="shared" si="55"/>
        <v>59.5</v>
      </c>
      <c r="BU74" s="56">
        <f t="shared" si="55"/>
        <v>59.5</v>
      </c>
      <c r="BV74" s="56">
        <f t="shared" ref="BV74:CC74" si="56">GAAR_Opex_Base</f>
        <v>59.5</v>
      </c>
      <c r="BW74" s="56">
        <f t="shared" si="56"/>
        <v>59.5</v>
      </c>
      <c r="BX74" s="56">
        <f t="shared" si="56"/>
        <v>59.5</v>
      </c>
      <c r="BY74" s="56">
        <f t="shared" si="56"/>
        <v>59.5</v>
      </c>
      <c r="BZ74" s="56">
        <f t="shared" si="56"/>
        <v>59.5</v>
      </c>
      <c r="CA74" s="56">
        <f t="shared" si="56"/>
        <v>59.5</v>
      </c>
      <c r="CB74" s="56">
        <f t="shared" si="56"/>
        <v>59.5</v>
      </c>
      <c r="CC74" s="56">
        <f t="shared" si="56"/>
        <v>59.5</v>
      </c>
    </row>
    <row r="75" spans="4:81" s="36" customFormat="1" outlineLevel="1" x14ac:dyDescent="0.2">
      <c r="F75" s="91" t="s">
        <v>235</v>
      </c>
      <c r="J75" s="157">
        <f t="shared" ref="J75:AO75" si="57">J$22</f>
        <v>0.99525873439862056</v>
      </c>
      <c r="K75" s="157">
        <f t="shared" si="57"/>
        <v>0.98997930024813907</v>
      </c>
      <c r="L75" s="157">
        <f t="shared" si="57"/>
        <v>0.98495559109631126</v>
      </c>
      <c r="M75" s="157">
        <f t="shared" si="57"/>
        <v>0.98038724765418017</v>
      </c>
      <c r="N75" s="157">
        <f t="shared" si="57"/>
        <v>0.97582931356190095</v>
      </c>
      <c r="O75" s="157">
        <f t="shared" si="57"/>
        <v>0.97119030705289144</v>
      </c>
      <c r="P75" s="157">
        <f t="shared" si="57"/>
        <v>0.96646970429767443</v>
      </c>
      <c r="Q75" s="157">
        <f t="shared" si="57"/>
        <v>0.96134657607560781</v>
      </c>
      <c r="R75" s="157">
        <f t="shared" si="57"/>
        <v>0.95605607401521786</v>
      </c>
      <c r="S75" s="157">
        <f t="shared" si="57"/>
        <v>0.95051312586798287</v>
      </c>
      <c r="T75" s="157">
        <f t="shared" si="57"/>
        <v>0.94436143125451966</v>
      </c>
      <c r="U75" s="157">
        <f t="shared" si="57"/>
        <v>0.9375408733116265</v>
      </c>
      <c r="V75" s="157">
        <f t="shared" si="57"/>
        <v>0.93048279040879489</v>
      </c>
      <c r="W75" s="157">
        <f t="shared" si="57"/>
        <v>0.92323884469346262</v>
      </c>
      <c r="X75" s="157">
        <f t="shared" si="57"/>
        <v>0.91534398419214269</v>
      </c>
      <c r="Y75" s="157">
        <f t="shared" si="57"/>
        <v>0.90655820506034568</v>
      </c>
      <c r="Z75" s="157">
        <f t="shared" si="57"/>
        <v>0.89706288791716371</v>
      </c>
      <c r="AA75" s="157">
        <f t="shared" si="57"/>
        <v>0.886448040877167</v>
      </c>
      <c r="AB75" s="157">
        <f t="shared" si="57"/>
        <v>0.87517116276259888</v>
      </c>
      <c r="AC75" s="157">
        <f t="shared" si="57"/>
        <v>0.86342807957298784</v>
      </c>
      <c r="AD75" s="157">
        <f t="shared" si="57"/>
        <v>0.8514343390026643</v>
      </c>
      <c r="AE75" s="157">
        <f t="shared" si="57"/>
        <v>0.83920400067316336</v>
      </c>
      <c r="AF75" s="157">
        <f t="shared" si="57"/>
        <v>0.82655615186153908</v>
      </c>
      <c r="AG75" s="157">
        <f t="shared" si="57"/>
        <v>0.81452023196821699</v>
      </c>
      <c r="AH75" s="157">
        <f t="shared" si="57"/>
        <v>0.80243785206824181</v>
      </c>
      <c r="AI75" s="157">
        <f t="shared" si="57"/>
        <v>0.79081901457676673</v>
      </c>
      <c r="AJ75" s="157">
        <f t="shared" si="57"/>
        <v>0.77968314528688887</v>
      </c>
      <c r="AK75" s="157">
        <f t="shared" si="57"/>
        <v>0.76899604125254994</v>
      </c>
      <c r="AL75" s="157">
        <f t="shared" si="57"/>
        <v>0.75871949771587721</v>
      </c>
      <c r="AM75" s="157">
        <f t="shared" si="57"/>
        <v>0.75108808355928525</v>
      </c>
      <c r="AN75" s="157">
        <f t="shared" si="57"/>
        <v>0.74364313655538328</v>
      </c>
      <c r="AO75" s="157">
        <f t="shared" si="57"/>
        <v>0.7362981917986583</v>
      </c>
      <c r="AP75" s="157">
        <f t="shared" ref="AP75:BU75" si="58">AP$22</f>
        <v>0.72906881343246399</v>
      </c>
      <c r="AQ75" s="157">
        <f t="shared" si="58"/>
        <v>0.72191692314205858</v>
      </c>
      <c r="AR75" s="157">
        <f t="shared" si="58"/>
        <v>0.71486070455875406</v>
      </c>
      <c r="AS75" s="157">
        <f t="shared" si="58"/>
        <v>0.70789350948670104</v>
      </c>
      <c r="AT75" s="157">
        <f t="shared" si="58"/>
        <v>0.70103222865552328</v>
      </c>
      <c r="AU75" s="157">
        <f t="shared" si="58"/>
        <v>0.69421657229193445</v>
      </c>
      <c r="AV75" s="157">
        <f t="shared" si="58"/>
        <v>0.68748181617090254</v>
      </c>
      <c r="AW75" s="157">
        <f t="shared" si="58"/>
        <v>0.68081343940549555</v>
      </c>
      <c r="AX75" s="157">
        <f t="shared" si="58"/>
        <v>0.67424412895941532</v>
      </c>
      <c r="AY75" s="157">
        <f t="shared" si="58"/>
        <v>0.66772144843485148</v>
      </c>
      <c r="AZ75" s="157">
        <f t="shared" si="58"/>
        <v>0.66127410853874269</v>
      </c>
      <c r="BA75" s="157">
        <f t="shared" si="58"/>
        <v>0.65488504029230488</v>
      </c>
      <c r="BB75" s="157">
        <f t="shared" si="58"/>
        <v>0.64858562484721771</v>
      </c>
      <c r="BC75" s="157">
        <f t="shared" si="58"/>
        <v>0.64233393469282296</v>
      </c>
      <c r="BD75" s="157">
        <f t="shared" si="58"/>
        <v>0.63615347529024058</v>
      </c>
      <c r="BE75" s="157">
        <f t="shared" si="58"/>
        <v>0.63007167771322403</v>
      </c>
      <c r="BF75" s="157">
        <f t="shared" si="58"/>
        <v>0.62409893830107555</v>
      </c>
      <c r="BG75" s="157">
        <f t="shared" si="58"/>
        <v>0.618190754227116</v>
      </c>
      <c r="BH75" s="157">
        <f t="shared" si="58"/>
        <v>0.6123589096042622</v>
      </c>
      <c r="BI75" s="157">
        <f t="shared" si="58"/>
        <v>0.60659947474406195</v>
      </c>
      <c r="BJ75" s="157">
        <f t="shared" si="58"/>
        <v>0.60094511555772412</v>
      </c>
      <c r="BK75" s="157">
        <f t="shared" si="58"/>
        <v>0.59535002140597626</v>
      </c>
      <c r="BL75" s="157">
        <f t="shared" si="58"/>
        <v>0.58984031687908456</v>
      </c>
      <c r="BM75" s="157">
        <f t="shared" si="58"/>
        <v>0.5844067874947324</v>
      </c>
      <c r="BN75" s="157">
        <f t="shared" si="58"/>
        <v>0.57906904307036466</v>
      </c>
      <c r="BO75" s="157">
        <f t="shared" si="58"/>
        <v>0.57379041990445656</v>
      </c>
      <c r="BP75" s="157">
        <f t="shared" si="58"/>
        <v>0.56858660310534492</v>
      </c>
      <c r="BQ75" s="157">
        <f t="shared" si="58"/>
        <v>0.56344841860399719</v>
      </c>
      <c r="BR75" s="157">
        <f t="shared" si="58"/>
        <v>0.55838371458595593</v>
      </c>
      <c r="BS75" s="157">
        <f t="shared" si="58"/>
        <v>0.55336238298234564</v>
      </c>
      <c r="BT75" s="157">
        <f t="shared" si="58"/>
        <v>0.54840928116897469</v>
      </c>
      <c r="BU75" s="157">
        <f t="shared" si="58"/>
        <v>0.54350738510772301</v>
      </c>
      <c r="BV75" s="157">
        <f t="shared" ref="BV75:CC75" si="59">BV$22</f>
        <v>0.53867501041454691</v>
      </c>
      <c r="BW75" s="157">
        <f t="shared" si="59"/>
        <v>0.53388729598770934</v>
      </c>
      <c r="BX75" s="157">
        <f t="shared" si="59"/>
        <v>0.52914550921011017</v>
      </c>
      <c r="BY75" s="157">
        <f t="shared" si="59"/>
        <v>0.52445486920017648</v>
      </c>
      <c r="BZ75" s="157">
        <f t="shared" si="59"/>
        <v>0.51982190360651448</v>
      </c>
      <c r="CA75" s="157">
        <f t="shared" si="59"/>
        <v>0.5152217520421718</v>
      </c>
      <c r="CB75" s="157">
        <f t="shared" si="59"/>
        <v>0.5106648805507461</v>
      </c>
      <c r="CC75" s="157">
        <f t="shared" si="59"/>
        <v>0.50614474616923311</v>
      </c>
    </row>
    <row r="76" spans="4:81" s="36" customFormat="1" outlineLevel="1" x14ac:dyDescent="0.2">
      <c r="F76" s="91" t="s">
        <v>267</v>
      </c>
      <c r="J76" s="156">
        <v>1</v>
      </c>
      <c r="K76" s="156">
        <v>1</v>
      </c>
      <c r="L76" s="156">
        <v>0.97499999999999998</v>
      </c>
      <c r="M76" s="156">
        <v>0.95</v>
      </c>
      <c r="N76" s="156">
        <v>0.92499999999999993</v>
      </c>
      <c r="O76" s="156">
        <v>0.89999999999999991</v>
      </c>
      <c r="P76" s="156">
        <v>0.87499999999999989</v>
      </c>
      <c r="Q76" s="156">
        <v>0.84999999999999987</v>
      </c>
      <c r="R76" s="156">
        <v>0.82499999999999984</v>
      </c>
      <c r="S76" s="156">
        <v>0.79999999999999982</v>
      </c>
      <c r="T76" s="156">
        <v>0.7749999999999998</v>
      </c>
      <c r="U76" s="156">
        <v>0.74999999999999978</v>
      </c>
      <c r="V76" s="156">
        <v>0.72499999999999976</v>
      </c>
      <c r="W76" s="156">
        <v>0.69999999999999973</v>
      </c>
      <c r="X76" s="156">
        <v>0.67499999999999971</v>
      </c>
      <c r="Y76" s="156">
        <v>0.64999999999999969</v>
      </c>
      <c r="Z76" s="156">
        <v>0.62499999999999967</v>
      </c>
      <c r="AA76" s="156">
        <v>0.59999999999999964</v>
      </c>
      <c r="AB76" s="156">
        <v>0.57499999999999962</v>
      </c>
      <c r="AC76" s="156">
        <v>0.5499999999999996</v>
      </c>
      <c r="AD76" s="156">
        <v>0.52499999999999958</v>
      </c>
      <c r="AE76" s="156">
        <v>0.49999999999999956</v>
      </c>
      <c r="AF76" s="156">
        <v>0.5</v>
      </c>
      <c r="AG76" s="156">
        <v>0.5</v>
      </c>
      <c r="AH76" s="156">
        <v>0.5</v>
      </c>
      <c r="AI76" s="156">
        <v>0.5</v>
      </c>
      <c r="AJ76" s="156">
        <v>0.5</v>
      </c>
      <c r="AK76" s="156">
        <v>0.5</v>
      </c>
      <c r="AL76" s="156">
        <v>0.5</v>
      </c>
      <c r="AM76" s="156">
        <v>0.5</v>
      </c>
      <c r="AN76" s="156">
        <v>0.5</v>
      </c>
      <c r="AO76" s="156">
        <v>0.5</v>
      </c>
      <c r="AP76" s="156">
        <v>0.5</v>
      </c>
      <c r="AQ76" s="156">
        <v>0.5</v>
      </c>
      <c r="AR76" s="156">
        <v>0.5</v>
      </c>
      <c r="AS76" s="156">
        <v>0.5</v>
      </c>
      <c r="AT76" s="156">
        <v>0.5</v>
      </c>
      <c r="AU76" s="156">
        <v>0.5</v>
      </c>
      <c r="AV76" s="156">
        <v>0.5</v>
      </c>
      <c r="AW76" s="156">
        <v>0.5</v>
      </c>
      <c r="AX76" s="156">
        <v>0.5</v>
      </c>
      <c r="AY76" s="156">
        <v>0.5</v>
      </c>
      <c r="AZ76" s="156">
        <v>0.5</v>
      </c>
      <c r="BA76" s="156">
        <v>0.5</v>
      </c>
      <c r="BB76" s="156">
        <v>0.5</v>
      </c>
      <c r="BC76" s="156">
        <v>0.5</v>
      </c>
      <c r="BD76" s="156">
        <v>0.5</v>
      </c>
      <c r="BE76" s="156">
        <v>0.5</v>
      </c>
      <c r="BF76" s="156">
        <v>0.5</v>
      </c>
      <c r="BG76" s="156">
        <v>0.5</v>
      </c>
      <c r="BH76" s="156">
        <v>0.5</v>
      </c>
      <c r="BI76" s="156">
        <v>0.5</v>
      </c>
      <c r="BJ76" s="156">
        <v>0.5</v>
      </c>
      <c r="BK76" s="156">
        <v>0.5</v>
      </c>
      <c r="BL76" s="156">
        <v>0.5</v>
      </c>
      <c r="BM76" s="156">
        <v>0.5</v>
      </c>
      <c r="BN76" s="156">
        <v>0.5</v>
      </c>
      <c r="BO76" s="156">
        <v>0.5</v>
      </c>
      <c r="BP76" s="156">
        <v>0.5</v>
      </c>
      <c r="BQ76" s="156">
        <v>0.5</v>
      </c>
      <c r="BR76" s="156">
        <v>0.5</v>
      </c>
      <c r="BS76" s="156">
        <v>0.5</v>
      </c>
      <c r="BT76" s="156">
        <v>0.5</v>
      </c>
      <c r="BU76" s="156">
        <v>0.5</v>
      </c>
      <c r="BV76" s="156">
        <v>0.5</v>
      </c>
      <c r="BW76" s="156">
        <v>0.5</v>
      </c>
      <c r="BX76" s="156">
        <v>0.5</v>
      </c>
      <c r="BY76" s="156">
        <v>0.5</v>
      </c>
      <c r="BZ76" s="156">
        <v>0.5</v>
      </c>
      <c r="CA76" s="156">
        <v>0.5</v>
      </c>
      <c r="CB76" s="156">
        <v>0.5</v>
      </c>
      <c r="CC76" s="156">
        <v>0.5</v>
      </c>
    </row>
    <row r="77" spans="4:81" s="36" customFormat="1" ht="5.85" customHeight="1" outlineLevel="1" x14ac:dyDescent="0.2"/>
    <row r="78" spans="4:81" s="36" customFormat="1" outlineLevel="1" x14ac:dyDescent="0.2">
      <c r="F78" s="207" t="s">
        <v>236</v>
      </c>
      <c r="G78" s="207"/>
      <c r="H78" s="207"/>
      <c r="I78" s="207"/>
      <c r="J78" s="93">
        <f t="shared" ref="J78:AO78" si="60">J74*J75*J76</f>
        <v>59.21789469671792</v>
      </c>
      <c r="K78" s="93">
        <f t="shared" si="60"/>
        <v>58.903768364764275</v>
      </c>
      <c r="L78" s="93">
        <f t="shared" si="60"/>
        <v>57.13973622847476</v>
      </c>
      <c r="M78" s="93">
        <f t="shared" si="60"/>
        <v>55.416389173652533</v>
      </c>
      <c r="N78" s="93">
        <f t="shared" si="60"/>
        <v>53.707205845163116</v>
      </c>
      <c r="O78" s="93">
        <f t="shared" si="60"/>
        <v>52.00724094268233</v>
      </c>
      <c r="P78" s="93">
        <f t="shared" si="60"/>
        <v>50.316828979997666</v>
      </c>
      <c r="Q78" s="93">
        <f t="shared" si="60"/>
        <v>48.620103085023857</v>
      </c>
      <c r="R78" s="93">
        <f t="shared" si="60"/>
        <v>46.930402533222001</v>
      </c>
      <c r="S78" s="93">
        <f t="shared" si="60"/>
        <v>45.244424791315978</v>
      </c>
      <c r="T78" s="93">
        <f t="shared" si="60"/>
        <v>43.546866498724029</v>
      </c>
      <c r="U78" s="93">
        <f t="shared" si="60"/>
        <v>41.837761471531323</v>
      </c>
      <c r="V78" s="93">
        <f t="shared" si="60"/>
        <v>40.138701371259373</v>
      </c>
      <c r="W78" s="93">
        <f t="shared" si="60"/>
        <v>38.452897881482706</v>
      </c>
      <c r="X78" s="93">
        <f t="shared" si="60"/>
        <v>36.762502765116921</v>
      </c>
      <c r="Y78" s="93">
        <f t="shared" si="60"/>
        <v>35.06113858070885</v>
      </c>
      <c r="Z78" s="93">
        <f t="shared" si="60"/>
        <v>33.359526144419512</v>
      </c>
      <c r="AA78" s="93">
        <f t="shared" si="60"/>
        <v>31.646195059314845</v>
      </c>
      <c r="AB78" s="93">
        <f t="shared" si="60"/>
        <v>29.941793406015393</v>
      </c>
      <c r="AC78" s="93">
        <f t="shared" si="60"/>
        <v>28.255683904026004</v>
      </c>
      <c r="AD78" s="93">
        <f t="shared" si="60"/>
        <v>26.596680164595707</v>
      </c>
      <c r="AE78" s="93">
        <f t="shared" si="60"/>
        <v>24.966319020026589</v>
      </c>
      <c r="AF78" s="93">
        <f t="shared" si="60"/>
        <v>24.590045517880789</v>
      </c>
      <c r="AG78" s="93">
        <f t="shared" si="60"/>
        <v>24.231976901054455</v>
      </c>
      <c r="AH78" s="93">
        <f t="shared" si="60"/>
        <v>23.872526099030193</v>
      </c>
      <c r="AI78" s="93">
        <f t="shared" si="60"/>
        <v>23.526865683658809</v>
      </c>
      <c r="AJ78" s="93">
        <f t="shared" si="60"/>
        <v>23.195573572284943</v>
      </c>
      <c r="AK78" s="93">
        <f t="shared" si="60"/>
        <v>22.877632227263362</v>
      </c>
      <c r="AL78" s="93">
        <f t="shared" si="60"/>
        <v>22.571905057047346</v>
      </c>
      <c r="AM78" s="93">
        <f t="shared" si="60"/>
        <v>22.344870485888737</v>
      </c>
      <c r="AN78" s="93">
        <f t="shared" si="60"/>
        <v>22.123383312522652</v>
      </c>
      <c r="AO78" s="93">
        <f t="shared" si="60"/>
        <v>21.904871206010085</v>
      </c>
      <c r="AP78" s="93">
        <f t="shared" ref="AP78:BU78" si="61">AP74*AP75*AP76</f>
        <v>21.689797199615803</v>
      </c>
      <c r="AQ78" s="93">
        <f t="shared" si="61"/>
        <v>21.477028463476241</v>
      </c>
      <c r="AR78" s="93">
        <f t="shared" si="61"/>
        <v>21.267105960622935</v>
      </c>
      <c r="AS78" s="93">
        <f t="shared" si="61"/>
        <v>21.059831907229356</v>
      </c>
      <c r="AT78" s="93">
        <f t="shared" si="61"/>
        <v>20.855708802501816</v>
      </c>
      <c r="AU78" s="93">
        <f t="shared" si="61"/>
        <v>20.652943025685051</v>
      </c>
      <c r="AV78" s="93">
        <f t="shared" si="61"/>
        <v>20.452584031084349</v>
      </c>
      <c r="AW78" s="93">
        <f t="shared" si="61"/>
        <v>20.254199822313492</v>
      </c>
      <c r="AX78" s="93">
        <f t="shared" si="61"/>
        <v>20.058762836542606</v>
      </c>
      <c r="AY78" s="93">
        <f t="shared" si="61"/>
        <v>19.864713090936831</v>
      </c>
      <c r="AZ78" s="93">
        <f t="shared" si="61"/>
        <v>19.672904729027596</v>
      </c>
      <c r="BA78" s="93">
        <f t="shared" si="61"/>
        <v>19.482829948696072</v>
      </c>
      <c r="BB78" s="93">
        <f t="shared" si="61"/>
        <v>19.295422339204727</v>
      </c>
      <c r="BC78" s="93">
        <f t="shared" si="61"/>
        <v>19.109434557111484</v>
      </c>
      <c r="BD78" s="93">
        <f t="shared" si="61"/>
        <v>18.925565889884655</v>
      </c>
      <c r="BE78" s="93">
        <f t="shared" si="61"/>
        <v>18.744632411968414</v>
      </c>
      <c r="BF78" s="93">
        <f t="shared" si="61"/>
        <v>18.566943414456997</v>
      </c>
      <c r="BG78" s="93">
        <f t="shared" si="61"/>
        <v>18.3911749382567</v>
      </c>
      <c r="BH78" s="93">
        <f t="shared" si="61"/>
        <v>18.217677560726802</v>
      </c>
      <c r="BI78" s="93">
        <f t="shared" si="61"/>
        <v>18.046334373635844</v>
      </c>
      <c r="BJ78" s="93">
        <f t="shared" si="61"/>
        <v>17.878117187842292</v>
      </c>
      <c r="BK78" s="93">
        <f t="shared" si="61"/>
        <v>17.711663136827795</v>
      </c>
      <c r="BL78" s="93">
        <f t="shared" si="61"/>
        <v>17.547749427152766</v>
      </c>
      <c r="BM78" s="93">
        <f t="shared" si="61"/>
        <v>17.386101927968291</v>
      </c>
      <c r="BN78" s="93">
        <f t="shared" si="61"/>
        <v>17.227304031343348</v>
      </c>
      <c r="BO78" s="93">
        <f t="shared" si="61"/>
        <v>17.070264992157583</v>
      </c>
      <c r="BP78" s="93">
        <f t="shared" si="61"/>
        <v>16.915451442384011</v>
      </c>
      <c r="BQ78" s="93">
        <f t="shared" si="61"/>
        <v>16.762590453468917</v>
      </c>
      <c r="BR78" s="93">
        <f t="shared" si="61"/>
        <v>16.611915508932189</v>
      </c>
      <c r="BS78" s="93">
        <f t="shared" si="61"/>
        <v>16.462530893724782</v>
      </c>
      <c r="BT78" s="93">
        <f t="shared" si="61"/>
        <v>16.315176114776996</v>
      </c>
      <c r="BU78" s="93">
        <f t="shared" si="61"/>
        <v>16.16934470695476</v>
      </c>
      <c r="BV78" s="93">
        <f t="shared" ref="BV78:CC78" si="62">BV74*BV75*BV76</f>
        <v>16.025581559832769</v>
      </c>
      <c r="BW78" s="93">
        <f t="shared" si="62"/>
        <v>15.883147055634353</v>
      </c>
      <c r="BX78" s="93">
        <f t="shared" si="62"/>
        <v>15.742078899000777</v>
      </c>
      <c r="BY78" s="93">
        <f t="shared" si="62"/>
        <v>15.60253235870525</v>
      </c>
      <c r="BZ78" s="93">
        <f t="shared" si="62"/>
        <v>15.464701632293806</v>
      </c>
      <c r="CA78" s="93">
        <f t="shared" si="62"/>
        <v>15.32784712325461</v>
      </c>
      <c r="CB78" s="93">
        <f t="shared" si="62"/>
        <v>15.192280196384697</v>
      </c>
      <c r="CC78" s="93">
        <f t="shared" si="62"/>
        <v>15.057806198534685</v>
      </c>
    </row>
    <row r="79" spans="4:81" s="36" customFormat="1" outlineLevel="1" x14ac:dyDescent="0.2"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</row>
    <row r="80" spans="4:81" s="36" customFormat="1" outlineLevel="1" x14ac:dyDescent="0.2"/>
    <row r="81" spans="4:81" s="36" customFormat="1" outlineLevel="1" x14ac:dyDescent="0.2">
      <c r="D81" s="43" t="str">
        <f>GA!F27</f>
        <v>Business as Usual</v>
      </c>
    </row>
    <row r="82" spans="4:81" s="36" customFormat="1" ht="5.85" customHeight="1" outlineLevel="1" x14ac:dyDescent="0.2"/>
    <row r="83" spans="4:81" s="36" customFormat="1" outlineLevel="1" x14ac:dyDescent="0.2">
      <c r="E83" s="43" t="s">
        <v>271</v>
      </c>
    </row>
    <row r="84" spans="4:81" s="36" customFormat="1" ht="5.85" customHeight="1" outlineLevel="1" x14ac:dyDescent="0.2"/>
    <row r="85" spans="4:81" s="36" customFormat="1" outlineLevel="1" x14ac:dyDescent="0.2">
      <c r="F85" s="91" t="str">
        <f>GA!$F$14</f>
        <v>Connections - Mains &amp; Services</v>
      </c>
      <c r="J85" s="155">
        <f t="shared" ref="J85:AO85" si="63">J$19*GAAR_Connection_Rate*GAAR_Connections_MS*(1-GAAR_Cust_Cont)/10^6</f>
        <v>5.1115320000000004</v>
      </c>
      <c r="K85" s="155">
        <f t="shared" si="63"/>
        <v>5.0681886</v>
      </c>
      <c r="L85" s="155">
        <f t="shared" si="63"/>
        <v>5.0487587999999999</v>
      </c>
      <c r="M85" s="155">
        <f t="shared" si="63"/>
        <v>5.0741670000000001</v>
      </c>
      <c r="N85" s="155">
        <f t="shared" si="63"/>
        <v>5.0368019999999998</v>
      </c>
      <c r="O85" s="155">
        <f t="shared" si="63"/>
        <v>4.9710395999999992</v>
      </c>
      <c r="P85" s="155">
        <f t="shared" si="63"/>
        <v>4.942642199999999</v>
      </c>
      <c r="Q85" s="155">
        <f t="shared" si="63"/>
        <v>4.9022880000000004</v>
      </c>
      <c r="R85" s="155">
        <f t="shared" si="63"/>
        <v>4.8469878</v>
      </c>
      <c r="S85" s="155">
        <f t="shared" si="63"/>
        <v>4.7020115999999996</v>
      </c>
      <c r="T85" s="155">
        <f t="shared" si="63"/>
        <v>4.1564825999999995</v>
      </c>
      <c r="U85" s="155">
        <f t="shared" si="63"/>
        <v>3.5586425999999998</v>
      </c>
      <c r="V85" s="155">
        <f t="shared" si="63"/>
        <v>3.3479040000000002</v>
      </c>
      <c r="W85" s="155">
        <f t="shared" si="63"/>
        <v>3.2298305999999997</v>
      </c>
      <c r="X85" s="155">
        <f t="shared" si="63"/>
        <v>3.0788760000000002</v>
      </c>
      <c r="Y85" s="155">
        <f t="shared" si="63"/>
        <v>2.9010185999999996</v>
      </c>
      <c r="Z85" s="155">
        <f t="shared" si="63"/>
        <v>2.7022367999999997</v>
      </c>
      <c r="AA85" s="155">
        <f t="shared" si="63"/>
        <v>2.3435327999999997</v>
      </c>
      <c r="AB85" s="155">
        <f t="shared" si="63"/>
        <v>2.0655372000000001</v>
      </c>
      <c r="AC85" s="155">
        <f t="shared" si="63"/>
        <v>1.8278957999999998</v>
      </c>
      <c r="AD85" s="155">
        <f t="shared" si="63"/>
        <v>1.6500383999999999</v>
      </c>
      <c r="AE85" s="155">
        <f t="shared" si="63"/>
        <v>1.4751702</v>
      </c>
      <c r="AF85" s="155">
        <f t="shared" si="63"/>
        <v>1.2509801999999999</v>
      </c>
      <c r="AG85" s="155">
        <f t="shared" si="63"/>
        <v>1.3212263999999998</v>
      </c>
      <c r="AH85" s="155">
        <f t="shared" si="63"/>
        <v>1.2091314</v>
      </c>
      <c r="AI85" s="155">
        <f t="shared" si="63"/>
        <v>1.2435072</v>
      </c>
      <c r="AJ85" s="155">
        <f t="shared" si="63"/>
        <v>1.2913344</v>
      </c>
      <c r="AK85" s="155">
        <f t="shared" si="63"/>
        <v>1.3361723999999999</v>
      </c>
      <c r="AL85" s="155">
        <f t="shared" si="63"/>
        <v>1.375032</v>
      </c>
      <c r="AM85" s="155">
        <f t="shared" si="63"/>
        <v>2.1836106000000002</v>
      </c>
      <c r="AN85" s="155">
        <f t="shared" si="63"/>
        <v>2.1865997999999998</v>
      </c>
      <c r="AO85" s="155">
        <f t="shared" si="63"/>
        <v>2.1611916</v>
      </c>
      <c r="AP85" s="155">
        <f t="shared" ref="AP85:BU85" si="64">AP$19*GAAR_Connection_Rate*GAAR_Connections_MS*(1-GAAR_Cust_Cont)/10^6</f>
        <v>2.1447509999999999</v>
      </c>
      <c r="AQ85" s="155">
        <f t="shared" si="64"/>
        <v>2.114859</v>
      </c>
      <c r="AR85" s="155">
        <f t="shared" si="64"/>
        <v>2.0939345999999999</v>
      </c>
      <c r="AS85" s="155">
        <f t="shared" si="64"/>
        <v>2.0670317999999996</v>
      </c>
      <c r="AT85" s="155">
        <f t="shared" si="64"/>
        <v>2.0490965999999999</v>
      </c>
      <c r="AU85" s="155">
        <f t="shared" si="64"/>
        <v>2.0087424</v>
      </c>
      <c r="AV85" s="155">
        <f t="shared" si="64"/>
        <v>1.9833342</v>
      </c>
      <c r="AW85" s="155">
        <f t="shared" si="64"/>
        <v>1.9579260000000001</v>
      </c>
      <c r="AX85" s="155">
        <f t="shared" si="64"/>
        <v>1.9340123999999999</v>
      </c>
      <c r="AY85" s="155">
        <f t="shared" si="64"/>
        <v>1.898142</v>
      </c>
      <c r="AZ85" s="155">
        <f t="shared" si="64"/>
        <v>1.8727337999999998</v>
      </c>
      <c r="BA85" s="155">
        <f t="shared" si="64"/>
        <v>1.8428417999999998</v>
      </c>
      <c r="BB85" s="155">
        <f t="shared" si="64"/>
        <v>1.823412</v>
      </c>
      <c r="BC85" s="155">
        <f t="shared" si="64"/>
        <v>1.7860469999999999</v>
      </c>
      <c r="BD85" s="155">
        <f t="shared" si="64"/>
        <v>1.7621334</v>
      </c>
      <c r="BE85" s="155">
        <f t="shared" si="64"/>
        <v>1.7471873999999998</v>
      </c>
      <c r="BF85" s="155">
        <f t="shared" si="64"/>
        <v>1.7397144</v>
      </c>
      <c r="BG85" s="155">
        <f t="shared" si="64"/>
        <v>1.7158007999999998</v>
      </c>
      <c r="BH85" s="155">
        <f t="shared" si="64"/>
        <v>1.6978655999999999</v>
      </c>
      <c r="BI85" s="155">
        <f t="shared" si="64"/>
        <v>1.6739520000000001</v>
      </c>
      <c r="BJ85" s="155">
        <f t="shared" si="64"/>
        <v>1.6634897999999998</v>
      </c>
      <c r="BK85" s="155">
        <f t="shared" si="64"/>
        <v>1.6380815999999998</v>
      </c>
      <c r="BL85" s="155">
        <f t="shared" si="64"/>
        <v>1.6246301999999999</v>
      </c>
      <c r="BM85" s="155">
        <f t="shared" si="64"/>
        <v>1.6096842</v>
      </c>
      <c r="BN85" s="155">
        <f t="shared" si="64"/>
        <v>1.6022111999999999</v>
      </c>
      <c r="BO85" s="155">
        <f t="shared" si="64"/>
        <v>1.5812867999999998</v>
      </c>
      <c r="BP85" s="155">
        <f t="shared" si="64"/>
        <v>1.5648461999999999</v>
      </c>
      <c r="BQ85" s="155">
        <f t="shared" si="64"/>
        <v>1.5469109999999999</v>
      </c>
      <c r="BR85" s="155">
        <f t="shared" si="64"/>
        <v>1.5349542</v>
      </c>
      <c r="BS85" s="155">
        <f t="shared" si="64"/>
        <v>1.5035675999999998</v>
      </c>
      <c r="BT85" s="155">
        <f t="shared" si="64"/>
        <v>1.4901161999999999</v>
      </c>
      <c r="BU85" s="155">
        <f t="shared" si="64"/>
        <v>1.4647079999999999</v>
      </c>
      <c r="BV85" s="155">
        <f t="shared" ref="BV85:CC85" si="65">BV$19*GAAR_Connection_Rate*GAAR_Connections_MS*(1-GAAR_Cust_Cont)/10^6</f>
        <v>1.4542457999999998</v>
      </c>
      <c r="BW85" s="155">
        <f t="shared" si="65"/>
        <v>1.4288375999999998</v>
      </c>
      <c r="BX85" s="155">
        <f t="shared" si="65"/>
        <v>1.4034293999999998</v>
      </c>
      <c r="BY85" s="155">
        <f t="shared" si="65"/>
        <v>1.3810103999999999</v>
      </c>
      <c r="BZ85" s="155">
        <f t="shared" si="65"/>
        <v>1.3660644</v>
      </c>
      <c r="CA85" s="155">
        <f t="shared" si="65"/>
        <v>1.3346777999999999</v>
      </c>
      <c r="CB85" s="155">
        <f t="shared" si="65"/>
        <v>1.315248</v>
      </c>
      <c r="CC85" s="155">
        <f t="shared" si="65"/>
        <v>1.2868506</v>
      </c>
    </row>
    <row r="86" spans="4:81" s="36" customFormat="1" outlineLevel="1" x14ac:dyDescent="0.2">
      <c r="F86" s="91" t="str">
        <f>GA!$F$15</f>
        <v>Augmentation</v>
      </c>
      <c r="J86" s="133">
        <v>12.2966</v>
      </c>
      <c r="K86" s="133">
        <v>12.2966</v>
      </c>
      <c r="L86" s="133">
        <v>11.681769999999998</v>
      </c>
      <c r="M86" s="133">
        <v>11.066939999999999</v>
      </c>
      <c r="N86" s="133">
        <v>10.452109999999998</v>
      </c>
      <c r="O86" s="133">
        <v>9.837279999999998</v>
      </c>
      <c r="P86" s="133">
        <v>9.2224499999999967</v>
      </c>
      <c r="Q86" s="133">
        <v>8.6076199999999972</v>
      </c>
      <c r="R86" s="133">
        <v>7.9927899999999958</v>
      </c>
      <c r="S86" s="133">
        <v>7.3779599999999954</v>
      </c>
      <c r="T86" s="133">
        <v>6.763129999999995</v>
      </c>
      <c r="U86" s="133">
        <v>6.1482999999999954</v>
      </c>
      <c r="V86" s="133">
        <v>5.533469999999995</v>
      </c>
      <c r="W86" s="133">
        <v>4.9186399999999955</v>
      </c>
      <c r="X86" s="133">
        <v>4.3038099999999959</v>
      </c>
      <c r="Y86" s="133">
        <v>3.6889799999999955</v>
      </c>
      <c r="Z86" s="133">
        <v>3.0741499999999959</v>
      </c>
      <c r="AA86" s="133">
        <v>2.459319999999996</v>
      </c>
      <c r="AB86" s="133">
        <v>1.8444899999999962</v>
      </c>
      <c r="AC86" s="133">
        <v>1.22966</v>
      </c>
      <c r="AD86" s="133">
        <v>0.61482999999999999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0</v>
      </c>
      <c r="BA86" s="133">
        <v>0</v>
      </c>
      <c r="BB86" s="133">
        <v>0</v>
      </c>
      <c r="BC86" s="133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</row>
    <row r="87" spans="4:81" s="36" customFormat="1" outlineLevel="1" x14ac:dyDescent="0.2">
      <c r="F87" s="91" t="str">
        <f>GA!$F$16</f>
        <v>Mains Growth &amp; Replacement</v>
      </c>
      <c r="J87" s="133">
        <v>15.854123999999999</v>
      </c>
      <c r="K87" s="133">
        <v>15.854123999999999</v>
      </c>
      <c r="L87" s="133">
        <v>15.6952509</v>
      </c>
      <c r="M87" s="133">
        <v>15.536377799999999</v>
      </c>
      <c r="N87" s="133">
        <v>15.377504699999999</v>
      </c>
      <c r="O87" s="133">
        <v>15.218631599999998</v>
      </c>
      <c r="P87" s="133">
        <v>15.059758499999999</v>
      </c>
      <c r="Q87" s="133">
        <v>14.900885399999998</v>
      </c>
      <c r="R87" s="133">
        <v>14.742012299999999</v>
      </c>
      <c r="S87" s="133">
        <v>14.583139199999998</v>
      </c>
      <c r="T87" s="133">
        <v>14.424266099999997</v>
      </c>
      <c r="U87" s="133">
        <v>14.265392999999998</v>
      </c>
      <c r="V87" s="133">
        <v>14.106519899999999</v>
      </c>
      <c r="W87" s="133">
        <v>13.947646799999998</v>
      </c>
      <c r="X87" s="133">
        <v>13.788773699999998</v>
      </c>
      <c r="Y87" s="133">
        <v>13.629900599999997</v>
      </c>
      <c r="Z87" s="133">
        <v>13.471027499999998</v>
      </c>
      <c r="AA87" s="133">
        <v>13.312154399999997</v>
      </c>
      <c r="AB87" s="133">
        <v>13.153281299999996</v>
      </c>
      <c r="AC87" s="133">
        <v>12.994408199999997</v>
      </c>
      <c r="AD87" s="133">
        <v>12.835535099999998</v>
      </c>
      <c r="AE87" s="133">
        <v>12.676661999999997</v>
      </c>
      <c r="AF87" s="133">
        <v>12.676662</v>
      </c>
      <c r="AG87" s="133">
        <v>12.676662</v>
      </c>
      <c r="AH87" s="133">
        <v>12.676662</v>
      </c>
      <c r="AI87" s="133">
        <v>12.676662</v>
      </c>
      <c r="AJ87" s="133">
        <v>12.676662</v>
      </c>
      <c r="AK87" s="133">
        <v>12.676662</v>
      </c>
      <c r="AL87" s="133">
        <v>12.676662</v>
      </c>
      <c r="AM87" s="133">
        <v>12.676662</v>
      </c>
      <c r="AN87" s="133">
        <v>12.676662</v>
      </c>
      <c r="AO87" s="133">
        <v>12.676662</v>
      </c>
      <c r="AP87" s="133">
        <v>12.676662</v>
      </c>
      <c r="AQ87" s="133">
        <v>12.676662</v>
      </c>
      <c r="AR87" s="133">
        <v>12.676662</v>
      </c>
      <c r="AS87" s="133">
        <v>12.676662</v>
      </c>
      <c r="AT87" s="133">
        <v>12.676662</v>
      </c>
      <c r="AU87" s="133">
        <v>12.676662</v>
      </c>
      <c r="AV87" s="133">
        <v>12.676662</v>
      </c>
      <c r="AW87" s="133">
        <v>12.676662</v>
      </c>
      <c r="AX87" s="133">
        <v>12.676662</v>
      </c>
      <c r="AY87" s="133">
        <v>12.676662</v>
      </c>
      <c r="AZ87" s="133">
        <v>12.676662</v>
      </c>
      <c r="BA87" s="133">
        <v>12.676662</v>
      </c>
      <c r="BB87" s="133">
        <v>12.676662</v>
      </c>
      <c r="BC87" s="133">
        <v>12.676662</v>
      </c>
      <c r="BD87" s="133">
        <v>12.676662</v>
      </c>
      <c r="BE87" s="133">
        <v>12.676662</v>
      </c>
      <c r="BF87" s="133">
        <v>12.676662</v>
      </c>
      <c r="BG87" s="133">
        <v>12.676662</v>
      </c>
      <c r="BH87" s="133">
        <v>12.676662</v>
      </c>
      <c r="BI87" s="133">
        <v>12.676662</v>
      </c>
      <c r="BJ87" s="133">
        <v>12.676662</v>
      </c>
      <c r="BK87" s="133">
        <v>12.676662</v>
      </c>
      <c r="BL87" s="133">
        <v>12.676662</v>
      </c>
      <c r="BM87" s="133">
        <v>12.676662</v>
      </c>
      <c r="BN87" s="133">
        <v>12.676662</v>
      </c>
      <c r="BO87" s="133">
        <v>12.676662</v>
      </c>
      <c r="BP87" s="133">
        <v>12.676662</v>
      </c>
      <c r="BQ87" s="133">
        <v>12.676662</v>
      </c>
      <c r="BR87" s="133">
        <v>12.676662</v>
      </c>
      <c r="BS87" s="133">
        <v>12.676662</v>
      </c>
      <c r="BT87" s="133">
        <v>12.676662</v>
      </c>
      <c r="BU87" s="133">
        <v>12.676662</v>
      </c>
      <c r="BV87" s="133">
        <v>12.676662</v>
      </c>
      <c r="BW87" s="133">
        <v>12.676662</v>
      </c>
      <c r="BX87" s="133">
        <v>12.676662</v>
      </c>
      <c r="BY87" s="133">
        <v>12.676662</v>
      </c>
      <c r="BZ87" s="133">
        <v>12.676662</v>
      </c>
      <c r="CA87" s="133">
        <v>12.676662</v>
      </c>
      <c r="CB87" s="133">
        <v>12.676662</v>
      </c>
      <c r="CC87" s="133">
        <v>12.676662</v>
      </c>
    </row>
    <row r="88" spans="4:81" s="36" customFormat="1" ht="5.85" customHeight="1" outlineLevel="1" x14ac:dyDescent="0.2"/>
    <row r="89" spans="4:81" s="36" customFormat="1" outlineLevel="1" x14ac:dyDescent="0.2">
      <c r="F89" s="207" t="s">
        <v>103</v>
      </c>
      <c r="G89" s="207"/>
      <c r="H89" s="207"/>
      <c r="I89" s="207"/>
      <c r="J89" s="93">
        <f t="shared" ref="J89:AO89" si="66">SUM(J85:J87)</f>
        <v>33.262256000000001</v>
      </c>
      <c r="K89" s="93">
        <f t="shared" si="66"/>
        <v>33.218912599999996</v>
      </c>
      <c r="L89" s="93">
        <f t="shared" si="66"/>
        <v>32.4257797</v>
      </c>
      <c r="M89" s="93">
        <f t="shared" si="66"/>
        <v>31.677484799999995</v>
      </c>
      <c r="N89" s="93">
        <f t="shared" si="66"/>
        <v>30.866416699999995</v>
      </c>
      <c r="O89" s="93">
        <f t="shared" si="66"/>
        <v>30.026951199999996</v>
      </c>
      <c r="P89" s="93">
        <f t="shared" si="66"/>
        <v>29.224850699999998</v>
      </c>
      <c r="Q89" s="93">
        <f t="shared" si="66"/>
        <v>28.410793399999996</v>
      </c>
      <c r="R89" s="93">
        <f t="shared" si="66"/>
        <v>27.581790099999996</v>
      </c>
      <c r="S89" s="93">
        <f t="shared" si="66"/>
        <v>26.663110799999991</v>
      </c>
      <c r="T89" s="93">
        <f t="shared" si="66"/>
        <v>25.343878699999991</v>
      </c>
      <c r="U89" s="93">
        <f t="shared" si="66"/>
        <v>23.972335599999994</v>
      </c>
      <c r="V89" s="93">
        <f t="shared" si="66"/>
        <v>22.987893899999996</v>
      </c>
      <c r="W89" s="93">
        <f t="shared" si="66"/>
        <v>22.096117399999994</v>
      </c>
      <c r="X89" s="93">
        <f t="shared" si="66"/>
        <v>21.171459699999993</v>
      </c>
      <c r="Y89" s="93">
        <f t="shared" si="66"/>
        <v>20.219899199999993</v>
      </c>
      <c r="Z89" s="93">
        <f t="shared" si="66"/>
        <v>19.247414299999996</v>
      </c>
      <c r="AA89" s="93">
        <f t="shared" si="66"/>
        <v>18.115007199999994</v>
      </c>
      <c r="AB89" s="93">
        <f t="shared" si="66"/>
        <v>17.063308499999991</v>
      </c>
      <c r="AC89" s="93">
        <f t="shared" si="66"/>
        <v>16.051963999999998</v>
      </c>
      <c r="AD89" s="93">
        <f t="shared" si="66"/>
        <v>15.100403499999999</v>
      </c>
      <c r="AE89" s="93">
        <f t="shared" si="66"/>
        <v>14.151832199999998</v>
      </c>
      <c r="AF89" s="93">
        <f t="shared" si="66"/>
        <v>13.927642200000001</v>
      </c>
      <c r="AG89" s="93">
        <f t="shared" si="66"/>
        <v>13.997888400000001</v>
      </c>
      <c r="AH89" s="93">
        <f t="shared" si="66"/>
        <v>13.885793400000001</v>
      </c>
      <c r="AI89" s="93">
        <f t="shared" si="66"/>
        <v>13.9201692</v>
      </c>
      <c r="AJ89" s="93">
        <f t="shared" si="66"/>
        <v>13.967996400000001</v>
      </c>
      <c r="AK89" s="93">
        <f t="shared" si="66"/>
        <v>14.012834400000001</v>
      </c>
      <c r="AL89" s="93">
        <f t="shared" si="66"/>
        <v>14.051694000000001</v>
      </c>
      <c r="AM89" s="93">
        <f t="shared" si="66"/>
        <v>14.8602726</v>
      </c>
      <c r="AN89" s="93">
        <f t="shared" si="66"/>
        <v>14.8632618</v>
      </c>
      <c r="AO89" s="93">
        <f t="shared" si="66"/>
        <v>14.837853600000001</v>
      </c>
      <c r="AP89" s="93">
        <f t="shared" ref="AP89:BU89" si="67">SUM(AP85:AP87)</f>
        <v>14.821413</v>
      </c>
      <c r="AQ89" s="93">
        <f t="shared" si="67"/>
        <v>14.791520999999999</v>
      </c>
      <c r="AR89" s="93">
        <f t="shared" si="67"/>
        <v>14.770596600000001</v>
      </c>
      <c r="AS89" s="93">
        <f t="shared" si="67"/>
        <v>14.743693799999999</v>
      </c>
      <c r="AT89" s="93">
        <f t="shared" si="67"/>
        <v>14.725758600000001</v>
      </c>
      <c r="AU89" s="93">
        <f t="shared" si="67"/>
        <v>14.685404399999999</v>
      </c>
      <c r="AV89" s="93">
        <f t="shared" si="67"/>
        <v>14.6599962</v>
      </c>
      <c r="AW89" s="93">
        <f t="shared" si="67"/>
        <v>14.634588000000001</v>
      </c>
      <c r="AX89" s="93">
        <f t="shared" si="67"/>
        <v>14.610674400000001</v>
      </c>
      <c r="AY89" s="93">
        <f t="shared" si="67"/>
        <v>14.574804</v>
      </c>
      <c r="AZ89" s="93">
        <f t="shared" si="67"/>
        <v>14.549395799999999</v>
      </c>
      <c r="BA89" s="93">
        <f t="shared" si="67"/>
        <v>14.519503800000001</v>
      </c>
      <c r="BB89" s="93">
        <f t="shared" si="67"/>
        <v>14.500074</v>
      </c>
      <c r="BC89" s="93">
        <f t="shared" si="67"/>
        <v>14.462709</v>
      </c>
      <c r="BD89" s="93">
        <f t="shared" si="67"/>
        <v>14.4387954</v>
      </c>
      <c r="BE89" s="93">
        <f t="shared" si="67"/>
        <v>14.4238494</v>
      </c>
      <c r="BF89" s="93">
        <f t="shared" si="67"/>
        <v>14.416376400000001</v>
      </c>
      <c r="BG89" s="93">
        <f t="shared" si="67"/>
        <v>14.392462800000001</v>
      </c>
      <c r="BH89" s="93">
        <f t="shared" si="67"/>
        <v>14.3745276</v>
      </c>
      <c r="BI89" s="93">
        <f t="shared" si="67"/>
        <v>14.350614</v>
      </c>
      <c r="BJ89" s="93">
        <f t="shared" si="67"/>
        <v>14.340151800000001</v>
      </c>
      <c r="BK89" s="93">
        <f t="shared" si="67"/>
        <v>14.3147436</v>
      </c>
      <c r="BL89" s="93">
        <f t="shared" si="67"/>
        <v>14.301292200000001</v>
      </c>
      <c r="BM89" s="93">
        <f t="shared" si="67"/>
        <v>14.286346200000001</v>
      </c>
      <c r="BN89" s="93">
        <f t="shared" si="67"/>
        <v>14.2788732</v>
      </c>
      <c r="BO89" s="93">
        <f t="shared" si="67"/>
        <v>14.257948799999999</v>
      </c>
      <c r="BP89" s="93">
        <f t="shared" si="67"/>
        <v>14.2415082</v>
      </c>
      <c r="BQ89" s="93">
        <f t="shared" si="67"/>
        <v>14.223573</v>
      </c>
      <c r="BR89" s="93">
        <f t="shared" si="67"/>
        <v>14.2116162</v>
      </c>
      <c r="BS89" s="93">
        <f t="shared" si="67"/>
        <v>14.180229600000001</v>
      </c>
      <c r="BT89" s="93">
        <f t="shared" si="67"/>
        <v>14.1667782</v>
      </c>
      <c r="BU89" s="93">
        <f t="shared" si="67"/>
        <v>14.14137</v>
      </c>
      <c r="BV89" s="93">
        <f t="shared" ref="BV89:CC89" si="68">SUM(BV85:BV87)</f>
        <v>14.130907799999999</v>
      </c>
      <c r="BW89" s="93">
        <f t="shared" si="68"/>
        <v>14.1054996</v>
      </c>
      <c r="BX89" s="93">
        <f t="shared" si="68"/>
        <v>14.080091400000001</v>
      </c>
      <c r="BY89" s="93">
        <f t="shared" si="68"/>
        <v>14.0576724</v>
      </c>
      <c r="BZ89" s="93">
        <f t="shared" si="68"/>
        <v>14.042726399999999</v>
      </c>
      <c r="CA89" s="93">
        <f t="shared" si="68"/>
        <v>14.0113398</v>
      </c>
      <c r="CB89" s="93">
        <f t="shared" si="68"/>
        <v>13.991910000000001</v>
      </c>
      <c r="CC89" s="93">
        <f t="shared" si="68"/>
        <v>13.9635126</v>
      </c>
    </row>
    <row r="90" spans="4:81" s="36" customFormat="1" outlineLevel="1" x14ac:dyDescent="0.2"/>
    <row r="91" spans="4:81" s="36" customFormat="1" outlineLevel="1" x14ac:dyDescent="0.2">
      <c r="F91" s="91" t="str">
        <f>GA!$F$20</f>
        <v>Connections - Meters</v>
      </c>
      <c r="J91" s="155">
        <f t="shared" ref="J91:AO91" si="69">J$19*GAAR_Connection_Rate*GAAR_Connections_Meters*(1-GAAR_Cust_Cont)/10^6</f>
        <v>1.7038439999999999</v>
      </c>
      <c r="K91" s="155">
        <f t="shared" si="69"/>
        <v>1.6893962</v>
      </c>
      <c r="L91" s="155">
        <f t="shared" si="69"/>
        <v>1.6829196</v>
      </c>
      <c r="M91" s="155">
        <f t="shared" si="69"/>
        <v>1.691389</v>
      </c>
      <c r="N91" s="155">
        <f t="shared" si="69"/>
        <v>1.6789339999999999</v>
      </c>
      <c r="O91" s="155">
        <f t="shared" si="69"/>
        <v>1.6570132</v>
      </c>
      <c r="P91" s="155">
        <f t="shared" si="69"/>
        <v>1.6475473999999999</v>
      </c>
      <c r="Q91" s="155">
        <f t="shared" si="69"/>
        <v>1.634096</v>
      </c>
      <c r="R91" s="155">
        <f t="shared" si="69"/>
        <v>1.6156625999999998</v>
      </c>
      <c r="S91" s="155">
        <f t="shared" si="69"/>
        <v>1.5673371999999999</v>
      </c>
      <c r="T91" s="155">
        <f t="shared" si="69"/>
        <v>1.3854941999999999</v>
      </c>
      <c r="U91" s="155">
        <f t="shared" si="69"/>
        <v>1.1862142</v>
      </c>
      <c r="V91" s="155">
        <f t="shared" si="69"/>
        <v>1.1159680000000001</v>
      </c>
      <c r="W91" s="155">
        <f t="shared" si="69"/>
        <v>1.0766102</v>
      </c>
      <c r="X91" s="155">
        <f t="shared" si="69"/>
        <v>1.026292</v>
      </c>
      <c r="Y91" s="155">
        <f t="shared" si="69"/>
        <v>0.96700619999999993</v>
      </c>
      <c r="Z91" s="155">
        <f t="shared" si="69"/>
        <v>0.90074559999999992</v>
      </c>
      <c r="AA91" s="155">
        <f t="shared" si="69"/>
        <v>0.78117760000000003</v>
      </c>
      <c r="AB91" s="155">
        <f t="shared" si="69"/>
        <v>0.68851239999999991</v>
      </c>
      <c r="AC91" s="155">
        <f t="shared" si="69"/>
        <v>0.60929860000000002</v>
      </c>
      <c r="AD91" s="155">
        <f t="shared" si="69"/>
        <v>0.55001279999999997</v>
      </c>
      <c r="AE91" s="155">
        <f t="shared" si="69"/>
        <v>0.49172339999999998</v>
      </c>
      <c r="AF91" s="155">
        <f t="shared" si="69"/>
        <v>0.41699339999999996</v>
      </c>
      <c r="AG91" s="155">
        <f t="shared" si="69"/>
        <v>0.44040879999999999</v>
      </c>
      <c r="AH91" s="155">
        <f t="shared" si="69"/>
        <v>0.40304380000000001</v>
      </c>
      <c r="AI91" s="155">
        <f t="shared" si="69"/>
        <v>0.41450239999999994</v>
      </c>
      <c r="AJ91" s="155">
        <f t="shared" si="69"/>
        <v>0.43044479999999996</v>
      </c>
      <c r="AK91" s="155">
        <f t="shared" si="69"/>
        <v>0.44539079999999998</v>
      </c>
      <c r="AL91" s="155">
        <f t="shared" si="69"/>
        <v>0.45834399999999997</v>
      </c>
      <c r="AM91" s="155">
        <f t="shared" si="69"/>
        <v>0.72787019999999991</v>
      </c>
      <c r="AN91" s="155">
        <f t="shared" si="69"/>
        <v>0.72886660000000003</v>
      </c>
      <c r="AO91" s="155">
        <f t="shared" si="69"/>
        <v>0.72039719999999996</v>
      </c>
      <c r="AP91" s="155">
        <f t="shared" ref="AP91:BU91" si="70">AP$19*GAAR_Connection_Rate*GAAR_Connections_Meters*(1-GAAR_Cust_Cont)/10^6</f>
        <v>0.71491700000000002</v>
      </c>
      <c r="AQ91" s="155">
        <f t="shared" si="70"/>
        <v>0.70495300000000005</v>
      </c>
      <c r="AR91" s="155">
        <f t="shared" si="70"/>
        <v>0.69797819999999999</v>
      </c>
      <c r="AS91" s="155">
        <f t="shared" si="70"/>
        <v>0.68901060000000003</v>
      </c>
      <c r="AT91" s="155">
        <f t="shared" si="70"/>
        <v>0.68303219999999998</v>
      </c>
      <c r="AU91" s="155">
        <f t="shared" si="70"/>
        <v>0.66958079999999998</v>
      </c>
      <c r="AV91" s="155">
        <f t="shared" si="70"/>
        <v>0.6611113999999999</v>
      </c>
      <c r="AW91" s="155">
        <f t="shared" si="70"/>
        <v>0.65264200000000006</v>
      </c>
      <c r="AX91" s="155">
        <f t="shared" si="70"/>
        <v>0.64467079999999988</v>
      </c>
      <c r="AY91" s="155">
        <f t="shared" si="70"/>
        <v>0.632714</v>
      </c>
      <c r="AZ91" s="155">
        <f t="shared" si="70"/>
        <v>0.62424459999999993</v>
      </c>
      <c r="BA91" s="155">
        <f t="shared" si="70"/>
        <v>0.61428059999999995</v>
      </c>
      <c r="BB91" s="155">
        <f t="shared" si="70"/>
        <v>0.60780400000000001</v>
      </c>
      <c r="BC91" s="155">
        <f t="shared" si="70"/>
        <v>0.59534900000000002</v>
      </c>
      <c r="BD91" s="155">
        <f t="shared" si="70"/>
        <v>0.58737779999999995</v>
      </c>
      <c r="BE91" s="155">
        <f t="shared" si="70"/>
        <v>0.58239579999999991</v>
      </c>
      <c r="BF91" s="155">
        <f t="shared" si="70"/>
        <v>0.57990479999999989</v>
      </c>
      <c r="BG91" s="155">
        <f t="shared" si="70"/>
        <v>0.57193359999999993</v>
      </c>
      <c r="BH91" s="155">
        <f t="shared" si="70"/>
        <v>0.56595519999999999</v>
      </c>
      <c r="BI91" s="155">
        <f t="shared" si="70"/>
        <v>0.55798400000000004</v>
      </c>
      <c r="BJ91" s="155">
        <f t="shared" si="70"/>
        <v>0.55449660000000001</v>
      </c>
      <c r="BK91" s="155">
        <f t="shared" si="70"/>
        <v>0.54602719999999993</v>
      </c>
      <c r="BL91" s="155">
        <f t="shared" si="70"/>
        <v>0.54154340000000001</v>
      </c>
      <c r="BM91" s="155">
        <f t="shared" si="70"/>
        <v>0.53656140000000008</v>
      </c>
      <c r="BN91" s="155">
        <f t="shared" si="70"/>
        <v>0.53407040000000006</v>
      </c>
      <c r="BO91" s="155">
        <f t="shared" si="70"/>
        <v>0.5270956</v>
      </c>
      <c r="BP91" s="155">
        <f t="shared" si="70"/>
        <v>0.52161539999999995</v>
      </c>
      <c r="BQ91" s="155">
        <f t="shared" si="70"/>
        <v>0.5156369999999999</v>
      </c>
      <c r="BR91" s="155">
        <f t="shared" si="70"/>
        <v>0.51165139999999998</v>
      </c>
      <c r="BS91" s="155">
        <f t="shared" si="70"/>
        <v>0.5011892</v>
      </c>
      <c r="BT91" s="155">
        <f t="shared" si="70"/>
        <v>0.49670539999999996</v>
      </c>
      <c r="BU91" s="155">
        <f t="shared" si="70"/>
        <v>0.488236</v>
      </c>
      <c r="BV91" s="155">
        <f t="shared" ref="BV91:CC91" si="71">BV$19*GAAR_Connection_Rate*GAAR_Connections_Meters*(1-GAAR_Cust_Cont)/10^6</f>
        <v>0.48474859999999997</v>
      </c>
      <c r="BW91" s="155">
        <f t="shared" si="71"/>
        <v>0.47627919999999996</v>
      </c>
      <c r="BX91" s="155">
        <f t="shared" si="71"/>
        <v>0.4678098</v>
      </c>
      <c r="BY91" s="155">
        <f t="shared" si="71"/>
        <v>0.46033679999999999</v>
      </c>
      <c r="BZ91" s="155">
        <f t="shared" si="71"/>
        <v>0.4553548</v>
      </c>
      <c r="CA91" s="155">
        <f t="shared" si="71"/>
        <v>0.44489259999999997</v>
      </c>
      <c r="CB91" s="155">
        <f t="shared" si="71"/>
        <v>0.43841599999999997</v>
      </c>
      <c r="CC91" s="155">
        <f t="shared" si="71"/>
        <v>0.42895019999999995</v>
      </c>
    </row>
    <row r="92" spans="4:81" s="36" customFormat="1" outlineLevel="1" x14ac:dyDescent="0.2">
      <c r="F92" s="91" t="str">
        <f>GA!$F$21</f>
        <v>Meters &amp; SCADA</v>
      </c>
      <c r="J92" s="133">
        <v>6.7481306960000005</v>
      </c>
      <c r="K92" s="133">
        <v>6.7481306960000005</v>
      </c>
      <c r="L92" s="133">
        <v>6.5757399286000009</v>
      </c>
      <c r="M92" s="133">
        <v>6.4033491611999995</v>
      </c>
      <c r="N92" s="133">
        <v>6.2309583937999999</v>
      </c>
      <c r="O92" s="133">
        <v>6.0585676264000003</v>
      </c>
      <c r="P92" s="133">
        <v>5.8861768589999999</v>
      </c>
      <c r="Q92" s="133">
        <v>5.7137860915999994</v>
      </c>
      <c r="R92" s="133">
        <v>5.5413953241999998</v>
      </c>
      <c r="S92" s="133">
        <v>5.3690045567999993</v>
      </c>
      <c r="T92" s="133">
        <v>5.1966137893999989</v>
      </c>
      <c r="U92" s="133">
        <v>5.0242230219999984</v>
      </c>
      <c r="V92" s="133">
        <v>4.8518322545999988</v>
      </c>
      <c r="W92" s="133">
        <v>4.6794414871999992</v>
      </c>
      <c r="X92" s="133">
        <v>4.5070507197999978</v>
      </c>
      <c r="Y92" s="133">
        <v>4.3346599523999982</v>
      </c>
      <c r="Z92" s="133">
        <v>4.1622691849999987</v>
      </c>
      <c r="AA92" s="133">
        <v>3.9898784175999982</v>
      </c>
      <c r="AB92" s="133">
        <v>3.8174876501999977</v>
      </c>
      <c r="AC92" s="133">
        <v>3.6450968827999977</v>
      </c>
      <c r="AD92" s="133">
        <v>3.4727061153999976</v>
      </c>
      <c r="AE92" s="133">
        <v>3.3003153479999972</v>
      </c>
      <c r="AF92" s="133">
        <v>3.3003153480000003</v>
      </c>
      <c r="AG92" s="133">
        <v>3.3003153480000003</v>
      </c>
      <c r="AH92" s="133">
        <v>3.3003153480000003</v>
      </c>
      <c r="AI92" s="133">
        <v>3.3003153480000003</v>
      </c>
      <c r="AJ92" s="133">
        <v>3.3003153480000003</v>
      </c>
      <c r="AK92" s="133">
        <v>3.3003153480000003</v>
      </c>
      <c r="AL92" s="133">
        <v>3.3003153480000003</v>
      </c>
      <c r="AM92" s="133">
        <v>3.3003153480000003</v>
      </c>
      <c r="AN92" s="133">
        <v>3.3003153480000003</v>
      </c>
      <c r="AO92" s="133">
        <v>3.3003153480000003</v>
      </c>
      <c r="AP92" s="133">
        <v>3.3003153480000003</v>
      </c>
      <c r="AQ92" s="133">
        <v>3.3003153480000003</v>
      </c>
      <c r="AR92" s="133">
        <v>3.3003153480000003</v>
      </c>
      <c r="AS92" s="133">
        <v>3.3003153480000003</v>
      </c>
      <c r="AT92" s="133">
        <v>3.3003153480000003</v>
      </c>
      <c r="AU92" s="133">
        <v>3.3003153480000003</v>
      </c>
      <c r="AV92" s="133">
        <v>3.3003153480000003</v>
      </c>
      <c r="AW92" s="133">
        <v>3.3003153480000003</v>
      </c>
      <c r="AX92" s="133">
        <v>3.3003153480000003</v>
      </c>
      <c r="AY92" s="133">
        <v>3.3003153480000003</v>
      </c>
      <c r="AZ92" s="133">
        <v>3.3003153480000003</v>
      </c>
      <c r="BA92" s="133">
        <v>3.3003153480000003</v>
      </c>
      <c r="BB92" s="133">
        <v>3.3003153480000003</v>
      </c>
      <c r="BC92" s="133">
        <v>3.3003153480000003</v>
      </c>
      <c r="BD92" s="133">
        <v>3.3003153480000003</v>
      </c>
      <c r="BE92" s="133">
        <v>3.3003153480000003</v>
      </c>
      <c r="BF92" s="133">
        <v>3.3003153480000003</v>
      </c>
      <c r="BG92" s="133">
        <v>3.3003153480000003</v>
      </c>
      <c r="BH92" s="133">
        <v>3.3003153480000003</v>
      </c>
      <c r="BI92" s="133">
        <v>3.3003153480000003</v>
      </c>
      <c r="BJ92" s="133">
        <v>3.3003153480000003</v>
      </c>
      <c r="BK92" s="133">
        <v>3.3003153480000003</v>
      </c>
      <c r="BL92" s="133">
        <v>3.3003153480000003</v>
      </c>
      <c r="BM92" s="133">
        <v>3.3003153480000003</v>
      </c>
      <c r="BN92" s="133">
        <v>3.3003153480000003</v>
      </c>
      <c r="BO92" s="133">
        <v>3.3003153480000003</v>
      </c>
      <c r="BP92" s="133">
        <v>3.3003153480000003</v>
      </c>
      <c r="BQ92" s="133">
        <v>3.3003153480000003</v>
      </c>
      <c r="BR92" s="133">
        <v>3.3003153480000003</v>
      </c>
      <c r="BS92" s="133">
        <v>3.3003153480000003</v>
      </c>
      <c r="BT92" s="133">
        <v>3.3003153480000003</v>
      </c>
      <c r="BU92" s="133">
        <v>3.3003153480000003</v>
      </c>
      <c r="BV92" s="133">
        <v>3.3003153480000003</v>
      </c>
      <c r="BW92" s="133">
        <v>3.3003153480000003</v>
      </c>
      <c r="BX92" s="133">
        <v>3.3003153480000003</v>
      </c>
      <c r="BY92" s="133">
        <v>3.3003153480000003</v>
      </c>
      <c r="BZ92" s="133">
        <v>3.3003153480000003</v>
      </c>
      <c r="CA92" s="133">
        <v>3.3003153480000003</v>
      </c>
      <c r="CB92" s="133">
        <v>3.3003153480000003</v>
      </c>
      <c r="CC92" s="133">
        <v>3.3003153480000003</v>
      </c>
    </row>
    <row r="93" spans="4:81" s="36" customFormat="1" ht="5.85" customHeight="1" outlineLevel="1" x14ac:dyDescent="0.2"/>
    <row r="94" spans="4:81" s="36" customFormat="1" outlineLevel="1" x14ac:dyDescent="0.2">
      <c r="F94" s="207" t="s">
        <v>104</v>
      </c>
      <c r="G94" s="207"/>
      <c r="H94" s="207"/>
      <c r="I94" s="207"/>
      <c r="J94" s="93">
        <f t="shared" ref="J94:AO94" si="72">SUM(J91:J92)</f>
        <v>8.4519746960000006</v>
      </c>
      <c r="K94" s="93">
        <f t="shared" si="72"/>
        <v>8.4375268960000014</v>
      </c>
      <c r="L94" s="93">
        <f t="shared" si="72"/>
        <v>8.2586595286000009</v>
      </c>
      <c r="M94" s="93">
        <f t="shared" si="72"/>
        <v>8.0947381611999987</v>
      </c>
      <c r="N94" s="93">
        <f t="shared" si="72"/>
        <v>7.9098923937999999</v>
      </c>
      <c r="O94" s="93">
        <f t="shared" si="72"/>
        <v>7.7155808264000001</v>
      </c>
      <c r="P94" s="93">
        <f t="shared" si="72"/>
        <v>7.5337242589999995</v>
      </c>
      <c r="Q94" s="93">
        <f t="shared" si="72"/>
        <v>7.3478820915999989</v>
      </c>
      <c r="R94" s="93">
        <f t="shared" si="72"/>
        <v>7.1570579242000001</v>
      </c>
      <c r="S94" s="93">
        <f t="shared" si="72"/>
        <v>6.9363417567999992</v>
      </c>
      <c r="T94" s="93">
        <f t="shared" si="72"/>
        <v>6.582107989399999</v>
      </c>
      <c r="U94" s="93">
        <f t="shared" si="72"/>
        <v>6.2104372219999986</v>
      </c>
      <c r="V94" s="93">
        <f t="shared" si="72"/>
        <v>5.9678002545999984</v>
      </c>
      <c r="W94" s="93">
        <f t="shared" si="72"/>
        <v>5.7560516871999994</v>
      </c>
      <c r="X94" s="93">
        <f t="shared" si="72"/>
        <v>5.5333427197999976</v>
      </c>
      <c r="Y94" s="93">
        <f t="shared" si="72"/>
        <v>5.3016661523999984</v>
      </c>
      <c r="Z94" s="93">
        <f t="shared" si="72"/>
        <v>5.0630147849999982</v>
      </c>
      <c r="AA94" s="93">
        <f t="shared" si="72"/>
        <v>4.7710560175999985</v>
      </c>
      <c r="AB94" s="93">
        <f t="shared" si="72"/>
        <v>4.5060000501999973</v>
      </c>
      <c r="AC94" s="93">
        <f t="shared" si="72"/>
        <v>4.2543954827999979</v>
      </c>
      <c r="AD94" s="93">
        <f t="shared" si="72"/>
        <v>4.0227189153999978</v>
      </c>
      <c r="AE94" s="93">
        <f t="shared" si="72"/>
        <v>3.7920387479999973</v>
      </c>
      <c r="AF94" s="93">
        <f t="shared" si="72"/>
        <v>3.7173087480000002</v>
      </c>
      <c r="AG94" s="93">
        <f t="shared" si="72"/>
        <v>3.7407241480000004</v>
      </c>
      <c r="AH94" s="93">
        <f t="shared" si="72"/>
        <v>3.7033591480000001</v>
      </c>
      <c r="AI94" s="93">
        <f t="shared" si="72"/>
        <v>3.7148177480000002</v>
      </c>
      <c r="AJ94" s="93">
        <f t="shared" si="72"/>
        <v>3.7307601480000003</v>
      </c>
      <c r="AK94" s="93">
        <f t="shared" si="72"/>
        <v>3.745706148</v>
      </c>
      <c r="AL94" s="93">
        <f t="shared" si="72"/>
        <v>3.7586593480000001</v>
      </c>
      <c r="AM94" s="93">
        <f t="shared" si="72"/>
        <v>4.0281855479999997</v>
      </c>
      <c r="AN94" s="93">
        <f t="shared" si="72"/>
        <v>4.0291819480000006</v>
      </c>
      <c r="AO94" s="93">
        <f t="shared" si="72"/>
        <v>4.0207125480000006</v>
      </c>
      <c r="AP94" s="93">
        <f t="shared" ref="AP94:BU94" si="73">SUM(AP91:AP92)</f>
        <v>4.0152323480000005</v>
      </c>
      <c r="AQ94" s="93">
        <f t="shared" si="73"/>
        <v>4.0052683480000004</v>
      </c>
      <c r="AR94" s="93">
        <f t="shared" si="73"/>
        <v>3.9982935480000004</v>
      </c>
      <c r="AS94" s="93">
        <f t="shared" si="73"/>
        <v>3.9893259480000003</v>
      </c>
      <c r="AT94" s="93">
        <f t="shared" si="73"/>
        <v>3.9833475480000002</v>
      </c>
      <c r="AU94" s="93">
        <f t="shared" si="73"/>
        <v>3.9698961480000001</v>
      </c>
      <c r="AV94" s="93">
        <f t="shared" si="73"/>
        <v>3.9614267480000001</v>
      </c>
      <c r="AW94" s="93">
        <f t="shared" si="73"/>
        <v>3.9529573480000004</v>
      </c>
      <c r="AX94" s="93">
        <f t="shared" si="73"/>
        <v>3.9449861479999999</v>
      </c>
      <c r="AY94" s="93">
        <f t="shared" si="73"/>
        <v>3.9330293480000003</v>
      </c>
      <c r="AZ94" s="93">
        <f t="shared" si="73"/>
        <v>3.9245599480000002</v>
      </c>
      <c r="BA94" s="93">
        <f t="shared" si="73"/>
        <v>3.9145959480000001</v>
      </c>
      <c r="BB94" s="93">
        <f t="shared" si="73"/>
        <v>3.9081193480000005</v>
      </c>
      <c r="BC94" s="93">
        <f t="shared" si="73"/>
        <v>3.8956643480000004</v>
      </c>
      <c r="BD94" s="93">
        <f t="shared" si="73"/>
        <v>3.8876931480000003</v>
      </c>
      <c r="BE94" s="93">
        <f t="shared" si="73"/>
        <v>3.8827111480000003</v>
      </c>
      <c r="BF94" s="93">
        <f t="shared" si="73"/>
        <v>3.8802201480000003</v>
      </c>
      <c r="BG94" s="93">
        <f t="shared" si="73"/>
        <v>3.8722489480000002</v>
      </c>
      <c r="BH94" s="93">
        <f t="shared" si="73"/>
        <v>3.8662705480000001</v>
      </c>
      <c r="BI94" s="93">
        <f t="shared" si="73"/>
        <v>3.8582993480000001</v>
      </c>
      <c r="BJ94" s="93">
        <f t="shared" si="73"/>
        <v>3.854811948</v>
      </c>
      <c r="BK94" s="93">
        <f t="shared" si="73"/>
        <v>3.846342548</v>
      </c>
      <c r="BL94" s="93">
        <f t="shared" si="73"/>
        <v>3.8418587480000004</v>
      </c>
      <c r="BM94" s="93">
        <f t="shared" si="73"/>
        <v>3.8368767480000003</v>
      </c>
      <c r="BN94" s="93">
        <f t="shared" si="73"/>
        <v>3.8343857480000003</v>
      </c>
      <c r="BO94" s="93">
        <f t="shared" si="73"/>
        <v>3.8274109480000003</v>
      </c>
      <c r="BP94" s="93">
        <f t="shared" si="73"/>
        <v>3.8219307480000002</v>
      </c>
      <c r="BQ94" s="93">
        <f t="shared" si="73"/>
        <v>3.8159523480000002</v>
      </c>
      <c r="BR94" s="93">
        <f t="shared" si="73"/>
        <v>3.8119667480000001</v>
      </c>
      <c r="BS94" s="93">
        <f t="shared" si="73"/>
        <v>3.8015045480000005</v>
      </c>
      <c r="BT94" s="93">
        <f t="shared" si="73"/>
        <v>3.7970207480000004</v>
      </c>
      <c r="BU94" s="93">
        <f t="shared" si="73"/>
        <v>3.7885513480000004</v>
      </c>
      <c r="BV94" s="93">
        <f t="shared" ref="BV94:CC94" si="74">SUM(BV91:BV92)</f>
        <v>3.7850639480000003</v>
      </c>
      <c r="BW94" s="93">
        <f t="shared" si="74"/>
        <v>3.7765945480000003</v>
      </c>
      <c r="BX94" s="93">
        <f t="shared" si="74"/>
        <v>3.7681251480000002</v>
      </c>
      <c r="BY94" s="93">
        <f t="shared" si="74"/>
        <v>3.7606521480000001</v>
      </c>
      <c r="BZ94" s="93">
        <f t="shared" si="74"/>
        <v>3.7556701480000001</v>
      </c>
      <c r="CA94" s="93">
        <f t="shared" si="74"/>
        <v>3.745207948</v>
      </c>
      <c r="CB94" s="93">
        <f t="shared" si="74"/>
        <v>3.7387313480000004</v>
      </c>
      <c r="CC94" s="93">
        <f t="shared" si="74"/>
        <v>3.7292655480000003</v>
      </c>
    </row>
    <row r="95" spans="4:81" s="36" customFormat="1" outlineLevel="1" x14ac:dyDescent="0.2"/>
    <row r="96" spans="4:81" s="36" customFormat="1" outlineLevel="1" x14ac:dyDescent="0.2">
      <c r="F96" s="91" t="s">
        <v>105</v>
      </c>
      <c r="J96" s="54">
        <v>15.608999999999998</v>
      </c>
      <c r="K96" s="54">
        <v>15.608999999999998</v>
      </c>
      <c r="L96" s="54">
        <v>15.218774999999997</v>
      </c>
      <c r="M96" s="54">
        <v>14.828549999999998</v>
      </c>
      <c r="N96" s="54">
        <v>14.438324999999997</v>
      </c>
      <c r="O96" s="54">
        <v>14.048099999999996</v>
      </c>
      <c r="P96" s="54">
        <v>13.657874999999997</v>
      </c>
      <c r="Q96" s="54">
        <v>13.267649999999996</v>
      </c>
      <c r="R96" s="54">
        <v>12.877424999999995</v>
      </c>
      <c r="S96" s="54">
        <v>12.487199999999996</v>
      </c>
      <c r="T96" s="54">
        <v>12.096974999999995</v>
      </c>
      <c r="U96" s="54">
        <v>11.706749999999996</v>
      </c>
      <c r="V96" s="54">
        <v>11.316524999999995</v>
      </c>
      <c r="W96" s="54">
        <v>10.926299999999994</v>
      </c>
      <c r="X96" s="54">
        <v>10.536074999999995</v>
      </c>
      <c r="Y96" s="54">
        <v>10.145849999999994</v>
      </c>
      <c r="Z96" s="54">
        <v>9.7556249999999931</v>
      </c>
      <c r="AA96" s="54">
        <v>9.365399999999994</v>
      </c>
      <c r="AB96" s="54">
        <v>8.975174999999993</v>
      </c>
      <c r="AC96" s="54">
        <v>8.5849499999999921</v>
      </c>
      <c r="AD96" s="54">
        <v>8.1947249999999929</v>
      </c>
      <c r="AE96" s="54">
        <v>7.804499999999992</v>
      </c>
      <c r="AF96" s="54">
        <v>7.8044999999999991</v>
      </c>
      <c r="AG96" s="54">
        <v>7.8044999999999991</v>
      </c>
      <c r="AH96" s="54">
        <v>7.8044999999999991</v>
      </c>
      <c r="AI96" s="54">
        <v>7.8044999999999991</v>
      </c>
      <c r="AJ96" s="54">
        <v>7.8044999999999991</v>
      </c>
      <c r="AK96" s="54">
        <v>7.8044999999999991</v>
      </c>
      <c r="AL96" s="54">
        <v>7.8044999999999991</v>
      </c>
      <c r="AM96" s="54">
        <v>7.8044999999999991</v>
      </c>
      <c r="AN96" s="54">
        <v>7.8044999999999991</v>
      </c>
      <c r="AO96" s="54">
        <v>7.8044999999999991</v>
      </c>
      <c r="AP96" s="54">
        <v>7.8044999999999991</v>
      </c>
      <c r="AQ96" s="54">
        <v>7.8044999999999991</v>
      </c>
      <c r="AR96" s="54">
        <v>7.8044999999999991</v>
      </c>
      <c r="AS96" s="54">
        <v>7.8044999999999991</v>
      </c>
      <c r="AT96" s="54">
        <v>7.8044999999999991</v>
      </c>
      <c r="AU96" s="54">
        <v>7.8044999999999991</v>
      </c>
      <c r="AV96" s="54">
        <v>7.8044999999999991</v>
      </c>
      <c r="AW96" s="54">
        <v>7.8044999999999991</v>
      </c>
      <c r="AX96" s="54">
        <v>7.8044999999999991</v>
      </c>
      <c r="AY96" s="54">
        <v>7.8044999999999991</v>
      </c>
      <c r="AZ96" s="54">
        <v>7.8044999999999991</v>
      </c>
      <c r="BA96" s="54">
        <v>7.8044999999999991</v>
      </c>
      <c r="BB96" s="54">
        <v>7.8044999999999991</v>
      </c>
      <c r="BC96" s="54">
        <v>7.8044999999999991</v>
      </c>
      <c r="BD96" s="54">
        <v>7.8044999999999991</v>
      </c>
      <c r="BE96" s="54">
        <v>7.8044999999999991</v>
      </c>
      <c r="BF96" s="54">
        <v>7.8044999999999991</v>
      </c>
      <c r="BG96" s="54">
        <v>7.8044999999999991</v>
      </c>
      <c r="BH96" s="54">
        <v>7.8044999999999991</v>
      </c>
      <c r="BI96" s="54">
        <v>7.8044999999999991</v>
      </c>
      <c r="BJ96" s="54">
        <v>7.8044999999999991</v>
      </c>
      <c r="BK96" s="54">
        <v>7.8044999999999991</v>
      </c>
      <c r="BL96" s="54">
        <v>7.8044999999999991</v>
      </c>
      <c r="BM96" s="54">
        <v>7.8044999999999991</v>
      </c>
      <c r="BN96" s="54">
        <v>7.8044999999999991</v>
      </c>
      <c r="BO96" s="54">
        <v>7.8044999999999991</v>
      </c>
      <c r="BP96" s="54">
        <v>7.8044999999999991</v>
      </c>
      <c r="BQ96" s="54">
        <v>7.8044999999999991</v>
      </c>
      <c r="BR96" s="54">
        <v>7.8044999999999991</v>
      </c>
      <c r="BS96" s="54">
        <v>7.8044999999999991</v>
      </c>
      <c r="BT96" s="54">
        <v>7.8044999999999991</v>
      </c>
      <c r="BU96" s="54">
        <v>7.8044999999999991</v>
      </c>
      <c r="BV96" s="54">
        <v>7.8044999999999991</v>
      </c>
      <c r="BW96" s="54">
        <v>7.8044999999999991</v>
      </c>
      <c r="BX96" s="54">
        <v>7.8044999999999991</v>
      </c>
      <c r="BY96" s="54">
        <v>7.8044999999999991</v>
      </c>
      <c r="BZ96" s="54">
        <v>7.8044999999999991</v>
      </c>
      <c r="CA96" s="54">
        <v>7.8044999999999991</v>
      </c>
      <c r="CB96" s="54">
        <v>7.8044999999999991</v>
      </c>
      <c r="CC96" s="54">
        <v>7.8044999999999991</v>
      </c>
    </row>
    <row r="97" spans="4:81" s="36" customFormat="1" ht="5.85" customHeight="1" outlineLevel="1" x14ac:dyDescent="0.2"/>
    <row r="98" spans="4:81" s="36" customFormat="1" outlineLevel="1" x14ac:dyDescent="0.2">
      <c r="F98" s="207" t="s">
        <v>105</v>
      </c>
      <c r="G98" s="207"/>
      <c r="H98" s="207"/>
      <c r="I98" s="207"/>
      <c r="J98" s="93">
        <f t="shared" ref="J98:AO98" si="75">SUM(J96)</f>
        <v>15.608999999999998</v>
      </c>
      <c r="K98" s="93">
        <f t="shared" si="75"/>
        <v>15.608999999999998</v>
      </c>
      <c r="L98" s="93">
        <f t="shared" si="75"/>
        <v>15.218774999999997</v>
      </c>
      <c r="M98" s="93">
        <f t="shared" si="75"/>
        <v>14.828549999999998</v>
      </c>
      <c r="N98" s="93">
        <f t="shared" si="75"/>
        <v>14.438324999999997</v>
      </c>
      <c r="O98" s="93">
        <f t="shared" si="75"/>
        <v>14.048099999999996</v>
      </c>
      <c r="P98" s="93">
        <f t="shared" si="75"/>
        <v>13.657874999999997</v>
      </c>
      <c r="Q98" s="93">
        <f t="shared" si="75"/>
        <v>13.267649999999996</v>
      </c>
      <c r="R98" s="93">
        <f t="shared" si="75"/>
        <v>12.877424999999995</v>
      </c>
      <c r="S98" s="93">
        <f t="shared" si="75"/>
        <v>12.487199999999996</v>
      </c>
      <c r="T98" s="93">
        <f t="shared" si="75"/>
        <v>12.096974999999995</v>
      </c>
      <c r="U98" s="93">
        <f t="shared" si="75"/>
        <v>11.706749999999996</v>
      </c>
      <c r="V98" s="93">
        <f t="shared" si="75"/>
        <v>11.316524999999995</v>
      </c>
      <c r="W98" s="93">
        <f t="shared" si="75"/>
        <v>10.926299999999994</v>
      </c>
      <c r="X98" s="93">
        <f t="shared" si="75"/>
        <v>10.536074999999995</v>
      </c>
      <c r="Y98" s="93">
        <f t="shared" si="75"/>
        <v>10.145849999999994</v>
      </c>
      <c r="Z98" s="93">
        <f t="shared" si="75"/>
        <v>9.7556249999999931</v>
      </c>
      <c r="AA98" s="93">
        <f t="shared" si="75"/>
        <v>9.365399999999994</v>
      </c>
      <c r="AB98" s="93">
        <f t="shared" si="75"/>
        <v>8.975174999999993</v>
      </c>
      <c r="AC98" s="93">
        <f t="shared" si="75"/>
        <v>8.5849499999999921</v>
      </c>
      <c r="AD98" s="93">
        <f t="shared" si="75"/>
        <v>8.1947249999999929</v>
      </c>
      <c r="AE98" s="93">
        <f t="shared" si="75"/>
        <v>7.804499999999992</v>
      </c>
      <c r="AF98" s="93">
        <f t="shared" si="75"/>
        <v>7.8044999999999991</v>
      </c>
      <c r="AG98" s="93">
        <f t="shared" si="75"/>
        <v>7.8044999999999991</v>
      </c>
      <c r="AH98" s="93">
        <f t="shared" si="75"/>
        <v>7.8044999999999991</v>
      </c>
      <c r="AI98" s="93">
        <f t="shared" si="75"/>
        <v>7.8044999999999991</v>
      </c>
      <c r="AJ98" s="93">
        <f t="shared" si="75"/>
        <v>7.8044999999999991</v>
      </c>
      <c r="AK98" s="93">
        <f t="shared" si="75"/>
        <v>7.8044999999999991</v>
      </c>
      <c r="AL98" s="93">
        <f t="shared" si="75"/>
        <v>7.8044999999999991</v>
      </c>
      <c r="AM98" s="93">
        <f t="shared" si="75"/>
        <v>7.8044999999999991</v>
      </c>
      <c r="AN98" s="93">
        <f t="shared" si="75"/>
        <v>7.8044999999999991</v>
      </c>
      <c r="AO98" s="93">
        <f t="shared" si="75"/>
        <v>7.8044999999999991</v>
      </c>
      <c r="AP98" s="93">
        <f t="shared" ref="AP98:BU98" si="76">SUM(AP96)</f>
        <v>7.8044999999999991</v>
      </c>
      <c r="AQ98" s="93">
        <f t="shared" si="76"/>
        <v>7.8044999999999991</v>
      </c>
      <c r="AR98" s="93">
        <f t="shared" si="76"/>
        <v>7.8044999999999991</v>
      </c>
      <c r="AS98" s="93">
        <f t="shared" si="76"/>
        <v>7.8044999999999991</v>
      </c>
      <c r="AT98" s="93">
        <f t="shared" si="76"/>
        <v>7.8044999999999991</v>
      </c>
      <c r="AU98" s="93">
        <f t="shared" si="76"/>
        <v>7.8044999999999991</v>
      </c>
      <c r="AV98" s="93">
        <f t="shared" si="76"/>
        <v>7.8044999999999991</v>
      </c>
      <c r="AW98" s="93">
        <f t="shared" si="76"/>
        <v>7.8044999999999991</v>
      </c>
      <c r="AX98" s="93">
        <f t="shared" si="76"/>
        <v>7.8044999999999991</v>
      </c>
      <c r="AY98" s="93">
        <f t="shared" si="76"/>
        <v>7.8044999999999991</v>
      </c>
      <c r="AZ98" s="93">
        <f t="shared" si="76"/>
        <v>7.8044999999999991</v>
      </c>
      <c r="BA98" s="93">
        <f t="shared" si="76"/>
        <v>7.8044999999999991</v>
      </c>
      <c r="BB98" s="93">
        <f t="shared" si="76"/>
        <v>7.8044999999999991</v>
      </c>
      <c r="BC98" s="93">
        <f t="shared" si="76"/>
        <v>7.8044999999999991</v>
      </c>
      <c r="BD98" s="93">
        <f t="shared" si="76"/>
        <v>7.8044999999999991</v>
      </c>
      <c r="BE98" s="93">
        <f t="shared" si="76"/>
        <v>7.8044999999999991</v>
      </c>
      <c r="BF98" s="93">
        <f t="shared" si="76"/>
        <v>7.8044999999999991</v>
      </c>
      <c r="BG98" s="93">
        <f t="shared" si="76"/>
        <v>7.8044999999999991</v>
      </c>
      <c r="BH98" s="93">
        <f t="shared" si="76"/>
        <v>7.8044999999999991</v>
      </c>
      <c r="BI98" s="93">
        <f t="shared" si="76"/>
        <v>7.8044999999999991</v>
      </c>
      <c r="BJ98" s="93">
        <f t="shared" si="76"/>
        <v>7.8044999999999991</v>
      </c>
      <c r="BK98" s="93">
        <f t="shared" si="76"/>
        <v>7.8044999999999991</v>
      </c>
      <c r="BL98" s="93">
        <f t="shared" si="76"/>
        <v>7.8044999999999991</v>
      </c>
      <c r="BM98" s="93">
        <f t="shared" si="76"/>
        <v>7.8044999999999991</v>
      </c>
      <c r="BN98" s="93">
        <f t="shared" si="76"/>
        <v>7.8044999999999991</v>
      </c>
      <c r="BO98" s="93">
        <f t="shared" si="76"/>
        <v>7.8044999999999991</v>
      </c>
      <c r="BP98" s="93">
        <f t="shared" si="76"/>
        <v>7.8044999999999991</v>
      </c>
      <c r="BQ98" s="93">
        <f t="shared" si="76"/>
        <v>7.8044999999999991</v>
      </c>
      <c r="BR98" s="93">
        <f t="shared" si="76"/>
        <v>7.8044999999999991</v>
      </c>
      <c r="BS98" s="93">
        <f t="shared" si="76"/>
        <v>7.8044999999999991</v>
      </c>
      <c r="BT98" s="93">
        <f t="shared" si="76"/>
        <v>7.8044999999999991</v>
      </c>
      <c r="BU98" s="93">
        <f t="shared" si="76"/>
        <v>7.8044999999999991</v>
      </c>
      <c r="BV98" s="93">
        <f t="shared" ref="BV98:CC98" si="77">SUM(BV96)</f>
        <v>7.8044999999999991</v>
      </c>
      <c r="BW98" s="93">
        <f t="shared" si="77"/>
        <v>7.8044999999999991</v>
      </c>
      <c r="BX98" s="93">
        <f t="shared" si="77"/>
        <v>7.8044999999999991</v>
      </c>
      <c r="BY98" s="93">
        <f t="shared" si="77"/>
        <v>7.8044999999999991</v>
      </c>
      <c r="BZ98" s="93">
        <f t="shared" si="77"/>
        <v>7.8044999999999991</v>
      </c>
      <c r="CA98" s="93">
        <f t="shared" si="77"/>
        <v>7.8044999999999991</v>
      </c>
      <c r="CB98" s="93">
        <f t="shared" si="77"/>
        <v>7.8044999999999991</v>
      </c>
      <c r="CC98" s="93">
        <f t="shared" si="77"/>
        <v>7.8044999999999991</v>
      </c>
    </row>
    <row r="99" spans="4:81" s="36" customFormat="1" outlineLevel="1" x14ac:dyDescent="0.2"/>
    <row r="100" spans="4:81" s="36" customFormat="1" outlineLevel="1" x14ac:dyDescent="0.2">
      <c r="E100" s="43" t="s">
        <v>140</v>
      </c>
    </row>
    <row r="101" spans="4:81" s="36" customFormat="1" ht="5.85" customHeight="1" outlineLevel="1" x14ac:dyDescent="0.2"/>
    <row r="102" spans="4:81" s="36" customFormat="1" outlineLevel="1" x14ac:dyDescent="0.2">
      <c r="F102" s="91" t="s">
        <v>234</v>
      </c>
      <c r="J102" s="56">
        <f t="shared" ref="J102:AO102" si="78">GAAR_Opex_Base</f>
        <v>59.5</v>
      </c>
      <c r="K102" s="56">
        <f t="shared" si="78"/>
        <v>59.5</v>
      </c>
      <c r="L102" s="56">
        <f t="shared" si="78"/>
        <v>59.5</v>
      </c>
      <c r="M102" s="56">
        <f t="shared" si="78"/>
        <v>59.5</v>
      </c>
      <c r="N102" s="56">
        <f t="shared" si="78"/>
        <v>59.5</v>
      </c>
      <c r="O102" s="56">
        <f t="shared" si="78"/>
        <v>59.5</v>
      </c>
      <c r="P102" s="56">
        <f t="shared" si="78"/>
        <v>59.5</v>
      </c>
      <c r="Q102" s="56">
        <f t="shared" si="78"/>
        <v>59.5</v>
      </c>
      <c r="R102" s="56">
        <f t="shared" si="78"/>
        <v>59.5</v>
      </c>
      <c r="S102" s="56">
        <f t="shared" si="78"/>
        <v>59.5</v>
      </c>
      <c r="T102" s="56">
        <f t="shared" si="78"/>
        <v>59.5</v>
      </c>
      <c r="U102" s="56">
        <f t="shared" si="78"/>
        <v>59.5</v>
      </c>
      <c r="V102" s="56">
        <f t="shared" si="78"/>
        <v>59.5</v>
      </c>
      <c r="W102" s="56">
        <f t="shared" si="78"/>
        <v>59.5</v>
      </c>
      <c r="X102" s="56">
        <f t="shared" si="78"/>
        <v>59.5</v>
      </c>
      <c r="Y102" s="56">
        <f t="shared" si="78"/>
        <v>59.5</v>
      </c>
      <c r="Z102" s="56">
        <f t="shared" si="78"/>
        <v>59.5</v>
      </c>
      <c r="AA102" s="56">
        <f t="shared" si="78"/>
        <v>59.5</v>
      </c>
      <c r="AB102" s="56">
        <f t="shared" si="78"/>
        <v>59.5</v>
      </c>
      <c r="AC102" s="56">
        <f t="shared" si="78"/>
        <v>59.5</v>
      </c>
      <c r="AD102" s="56">
        <f t="shared" si="78"/>
        <v>59.5</v>
      </c>
      <c r="AE102" s="56">
        <f t="shared" si="78"/>
        <v>59.5</v>
      </c>
      <c r="AF102" s="56">
        <f t="shared" si="78"/>
        <v>59.5</v>
      </c>
      <c r="AG102" s="56">
        <f t="shared" si="78"/>
        <v>59.5</v>
      </c>
      <c r="AH102" s="56">
        <f t="shared" si="78"/>
        <v>59.5</v>
      </c>
      <c r="AI102" s="56">
        <f t="shared" si="78"/>
        <v>59.5</v>
      </c>
      <c r="AJ102" s="56">
        <f t="shared" si="78"/>
        <v>59.5</v>
      </c>
      <c r="AK102" s="56">
        <f t="shared" si="78"/>
        <v>59.5</v>
      </c>
      <c r="AL102" s="56">
        <f t="shared" si="78"/>
        <v>59.5</v>
      </c>
      <c r="AM102" s="56">
        <f t="shared" si="78"/>
        <v>59.5</v>
      </c>
      <c r="AN102" s="56">
        <f t="shared" si="78"/>
        <v>59.5</v>
      </c>
      <c r="AO102" s="56">
        <f t="shared" si="78"/>
        <v>59.5</v>
      </c>
      <c r="AP102" s="56">
        <f t="shared" ref="AP102:BU102" si="79">GAAR_Opex_Base</f>
        <v>59.5</v>
      </c>
      <c r="AQ102" s="56">
        <f t="shared" si="79"/>
        <v>59.5</v>
      </c>
      <c r="AR102" s="56">
        <f t="shared" si="79"/>
        <v>59.5</v>
      </c>
      <c r="AS102" s="56">
        <f t="shared" si="79"/>
        <v>59.5</v>
      </c>
      <c r="AT102" s="56">
        <f t="shared" si="79"/>
        <v>59.5</v>
      </c>
      <c r="AU102" s="56">
        <f t="shared" si="79"/>
        <v>59.5</v>
      </c>
      <c r="AV102" s="56">
        <f t="shared" si="79"/>
        <v>59.5</v>
      </c>
      <c r="AW102" s="56">
        <f t="shared" si="79"/>
        <v>59.5</v>
      </c>
      <c r="AX102" s="56">
        <f t="shared" si="79"/>
        <v>59.5</v>
      </c>
      <c r="AY102" s="56">
        <f t="shared" si="79"/>
        <v>59.5</v>
      </c>
      <c r="AZ102" s="56">
        <f t="shared" si="79"/>
        <v>59.5</v>
      </c>
      <c r="BA102" s="56">
        <f t="shared" si="79"/>
        <v>59.5</v>
      </c>
      <c r="BB102" s="56">
        <f t="shared" si="79"/>
        <v>59.5</v>
      </c>
      <c r="BC102" s="56">
        <f t="shared" si="79"/>
        <v>59.5</v>
      </c>
      <c r="BD102" s="56">
        <f t="shared" si="79"/>
        <v>59.5</v>
      </c>
      <c r="BE102" s="56">
        <f t="shared" si="79"/>
        <v>59.5</v>
      </c>
      <c r="BF102" s="56">
        <f t="shared" si="79"/>
        <v>59.5</v>
      </c>
      <c r="BG102" s="56">
        <f t="shared" si="79"/>
        <v>59.5</v>
      </c>
      <c r="BH102" s="56">
        <f t="shared" si="79"/>
        <v>59.5</v>
      </c>
      <c r="BI102" s="56">
        <f t="shared" si="79"/>
        <v>59.5</v>
      </c>
      <c r="BJ102" s="56">
        <f t="shared" si="79"/>
        <v>59.5</v>
      </c>
      <c r="BK102" s="56">
        <f t="shared" si="79"/>
        <v>59.5</v>
      </c>
      <c r="BL102" s="56">
        <f t="shared" si="79"/>
        <v>59.5</v>
      </c>
      <c r="BM102" s="56">
        <f t="shared" si="79"/>
        <v>59.5</v>
      </c>
      <c r="BN102" s="56">
        <f t="shared" si="79"/>
        <v>59.5</v>
      </c>
      <c r="BO102" s="56">
        <f t="shared" si="79"/>
        <v>59.5</v>
      </c>
      <c r="BP102" s="56">
        <f t="shared" si="79"/>
        <v>59.5</v>
      </c>
      <c r="BQ102" s="56">
        <f t="shared" si="79"/>
        <v>59.5</v>
      </c>
      <c r="BR102" s="56">
        <f t="shared" si="79"/>
        <v>59.5</v>
      </c>
      <c r="BS102" s="56">
        <f t="shared" si="79"/>
        <v>59.5</v>
      </c>
      <c r="BT102" s="56">
        <f t="shared" si="79"/>
        <v>59.5</v>
      </c>
      <c r="BU102" s="56">
        <f t="shared" si="79"/>
        <v>59.5</v>
      </c>
      <c r="BV102" s="56">
        <f t="shared" ref="BV102:CC102" si="80">GAAR_Opex_Base</f>
        <v>59.5</v>
      </c>
      <c r="BW102" s="56">
        <f t="shared" si="80"/>
        <v>59.5</v>
      </c>
      <c r="BX102" s="56">
        <f t="shared" si="80"/>
        <v>59.5</v>
      </c>
      <c r="BY102" s="56">
        <f t="shared" si="80"/>
        <v>59.5</v>
      </c>
      <c r="BZ102" s="56">
        <f t="shared" si="80"/>
        <v>59.5</v>
      </c>
      <c r="CA102" s="56">
        <f t="shared" si="80"/>
        <v>59.5</v>
      </c>
      <c r="CB102" s="56">
        <f t="shared" si="80"/>
        <v>59.5</v>
      </c>
      <c r="CC102" s="56">
        <f t="shared" si="80"/>
        <v>59.5</v>
      </c>
    </row>
    <row r="103" spans="4:81" s="36" customFormat="1" outlineLevel="1" x14ac:dyDescent="0.2">
      <c r="F103" s="91" t="s">
        <v>235</v>
      </c>
      <c r="J103" s="158">
        <f t="shared" ref="J103:AO103" si="81">J$22</f>
        <v>0.99525873439862056</v>
      </c>
      <c r="K103" s="158">
        <f t="shared" si="81"/>
        <v>0.98997930024813907</v>
      </c>
      <c r="L103" s="158">
        <f t="shared" si="81"/>
        <v>0.98495559109631126</v>
      </c>
      <c r="M103" s="158">
        <f t="shared" si="81"/>
        <v>0.98038724765418017</v>
      </c>
      <c r="N103" s="158">
        <f t="shared" si="81"/>
        <v>0.97582931356190095</v>
      </c>
      <c r="O103" s="158">
        <f t="shared" si="81"/>
        <v>0.97119030705289144</v>
      </c>
      <c r="P103" s="158">
        <f t="shared" si="81"/>
        <v>0.96646970429767443</v>
      </c>
      <c r="Q103" s="158">
        <f t="shared" si="81"/>
        <v>0.96134657607560781</v>
      </c>
      <c r="R103" s="158">
        <f t="shared" si="81"/>
        <v>0.95605607401521786</v>
      </c>
      <c r="S103" s="158">
        <f t="shared" si="81"/>
        <v>0.95051312586798287</v>
      </c>
      <c r="T103" s="158">
        <f t="shared" si="81"/>
        <v>0.94436143125451966</v>
      </c>
      <c r="U103" s="158">
        <f t="shared" si="81"/>
        <v>0.9375408733116265</v>
      </c>
      <c r="V103" s="158">
        <f t="shared" si="81"/>
        <v>0.93048279040879489</v>
      </c>
      <c r="W103" s="158">
        <f t="shared" si="81"/>
        <v>0.92323884469346262</v>
      </c>
      <c r="X103" s="158">
        <f t="shared" si="81"/>
        <v>0.91534398419214269</v>
      </c>
      <c r="Y103" s="158">
        <f t="shared" si="81"/>
        <v>0.90655820506034568</v>
      </c>
      <c r="Z103" s="158">
        <f t="shared" si="81"/>
        <v>0.89706288791716371</v>
      </c>
      <c r="AA103" s="158">
        <f t="shared" si="81"/>
        <v>0.886448040877167</v>
      </c>
      <c r="AB103" s="158">
        <f t="shared" si="81"/>
        <v>0.87517116276259888</v>
      </c>
      <c r="AC103" s="158">
        <f t="shared" si="81"/>
        <v>0.86342807957298784</v>
      </c>
      <c r="AD103" s="158">
        <f t="shared" si="81"/>
        <v>0.8514343390026643</v>
      </c>
      <c r="AE103" s="158">
        <f t="shared" si="81"/>
        <v>0.83920400067316336</v>
      </c>
      <c r="AF103" s="158">
        <f t="shared" si="81"/>
        <v>0.82655615186153908</v>
      </c>
      <c r="AG103" s="158">
        <f t="shared" si="81"/>
        <v>0.81452023196821699</v>
      </c>
      <c r="AH103" s="158">
        <f t="shared" si="81"/>
        <v>0.80243785206824181</v>
      </c>
      <c r="AI103" s="158">
        <f t="shared" si="81"/>
        <v>0.79081901457676673</v>
      </c>
      <c r="AJ103" s="158">
        <f t="shared" si="81"/>
        <v>0.77968314528688887</v>
      </c>
      <c r="AK103" s="158">
        <f t="shared" si="81"/>
        <v>0.76899604125254994</v>
      </c>
      <c r="AL103" s="158">
        <f t="shared" si="81"/>
        <v>0.75871949771587721</v>
      </c>
      <c r="AM103" s="158">
        <f t="shared" si="81"/>
        <v>0.75108808355928525</v>
      </c>
      <c r="AN103" s="158">
        <f t="shared" si="81"/>
        <v>0.74364313655538328</v>
      </c>
      <c r="AO103" s="158">
        <f t="shared" si="81"/>
        <v>0.7362981917986583</v>
      </c>
      <c r="AP103" s="158">
        <f t="shared" ref="AP103:BU103" si="82">AP$22</f>
        <v>0.72906881343246399</v>
      </c>
      <c r="AQ103" s="158">
        <f t="shared" si="82"/>
        <v>0.72191692314205858</v>
      </c>
      <c r="AR103" s="158">
        <f t="shared" si="82"/>
        <v>0.71486070455875406</v>
      </c>
      <c r="AS103" s="158">
        <f t="shared" si="82"/>
        <v>0.70789350948670104</v>
      </c>
      <c r="AT103" s="158">
        <f t="shared" si="82"/>
        <v>0.70103222865552328</v>
      </c>
      <c r="AU103" s="158">
        <f t="shared" si="82"/>
        <v>0.69421657229193445</v>
      </c>
      <c r="AV103" s="158">
        <f t="shared" si="82"/>
        <v>0.68748181617090254</v>
      </c>
      <c r="AW103" s="158">
        <f t="shared" si="82"/>
        <v>0.68081343940549555</v>
      </c>
      <c r="AX103" s="158">
        <f t="shared" si="82"/>
        <v>0.67424412895941532</v>
      </c>
      <c r="AY103" s="158">
        <f t="shared" si="82"/>
        <v>0.66772144843485148</v>
      </c>
      <c r="AZ103" s="158">
        <f t="shared" si="82"/>
        <v>0.66127410853874269</v>
      </c>
      <c r="BA103" s="158">
        <f t="shared" si="82"/>
        <v>0.65488504029230488</v>
      </c>
      <c r="BB103" s="158">
        <f t="shared" si="82"/>
        <v>0.64858562484721771</v>
      </c>
      <c r="BC103" s="158">
        <f t="shared" si="82"/>
        <v>0.64233393469282296</v>
      </c>
      <c r="BD103" s="158">
        <f t="shared" si="82"/>
        <v>0.63615347529024058</v>
      </c>
      <c r="BE103" s="158">
        <f t="shared" si="82"/>
        <v>0.63007167771322403</v>
      </c>
      <c r="BF103" s="158">
        <f t="shared" si="82"/>
        <v>0.62409893830107555</v>
      </c>
      <c r="BG103" s="158">
        <f t="shared" si="82"/>
        <v>0.618190754227116</v>
      </c>
      <c r="BH103" s="158">
        <f t="shared" si="82"/>
        <v>0.6123589096042622</v>
      </c>
      <c r="BI103" s="158">
        <f t="shared" si="82"/>
        <v>0.60659947474406195</v>
      </c>
      <c r="BJ103" s="158">
        <f t="shared" si="82"/>
        <v>0.60094511555772412</v>
      </c>
      <c r="BK103" s="158">
        <f t="shared" si="82"/>
        <v>0.59535002140597626</v>
      </c>
      <c r="BL103" s="158">
        <f t="shared" si="82"/>
        <v>0.58984031687908456</v>
      </c>
      <c r="BM103" s="158">
        <f t="shared" si="82"/>
        <v>0.5844067874947324</v>
      </c>
      <c r="BN103" s="158">
        <f t="shared" si="82"/>
        <v>0.57906904307036466</v>
      </c>
      <c r="BO103" s="158">
        <f t="shared" si="82"/>
        <v>0.57379041990445656</v>
      </c>
      <c r="BP103" s="158">
        <f t="shared" si="82"/>
        <v>0.56858660310534492</v>
      </c>
      <c r="BQ103" s="158">
        <f t="shared" si="82"/>
        <v>0.56344841860399719</v>
      </c>
      <c r="BR103" s="158">
        <f t="shared" si="82"/>
        <v>0.55838371458595593</v>
      </c>
      <c r="BS103" s="158">
        <f t="shared" si="82"/>
        <v>0.55336238298234564</v>
      </c>
      <c r="BT103" s="158">
        <f t="shared" si="82"/>
        <v>0.54840928116897469</v>
      </c>
      <c r="BU103" s="158">
        <f t="shared" si="82"/>
        <v>0.54350738510772301</v>
      </c>
      <c r="BV103" s="158">
        <f t="shared" ref="BV103:CC103" si="83">BV$22</f>
        <v>0.53867501041454691</v>
      </c>
      <c r="BW103" s="158">
        <f t="shared" si="83"/>
        <v>0.53388729598770934</v>
      </c>
      <c r="BX103" s="158">
        <f t="shared" si="83"/>
        <v>0.52914550921011017</v>
      </c>
      <c r="BY103" s="158">
        <f t="shared" si="83"/>
        <v>0.52445486920017648</v>
      </c>
      <c r="BZ103" s="158">
        <f t="shared" si="83"/>
        <v>0.51982190360651448</v>
      </c>
      <c r="CA103" s="158">
        <f t="shared" si="83"/>
        <v>0.5152217520421718</v>
      </c>
      <c r="CB103" s="158">
        <f t="shared" si="83"/>
        <v>0.5106648805507461</v>
      </c>
      <c r="CC103" s="158">
        <f t="shared" si="83"/>
        <v>0.50614474616923311</v>
      </c>
    </row>
    <row r="104" spans="4:81" s="36" customFormat="1" outlineLevel="1" x14ac:dyDescent="0.2">
      <c r="F104" s="91" t="s">
        <v>267</v>
      </c>
      <c r="J104" s="156">
        <v>1</v>
      </c>
      <c r="K104" s="156">
        <v>1</v>
      </c>
      <c r="L104" s="156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156">
        <v>1</v>
      </c>
      <c r="W104" s="156">
        <v>1</v>
      </c>
      <c r="X104" s="156">
        <v>1</v>
      </c>
      <c r="Y104" s="156">
        <v>1</v>
      </c>
      <c r="Z104" s="156">
        <v>1</v>
      </c>
      <c r="AA104" s="156">
        <v>1</v>
      </c>
      <c r="AB104" s="156">
        <v>1</v>
      </c>
      <c r="AC104" s="156">
        <v>1</v>
      </c>
      <c r="AD104" s="156">
        <v>1</v>
      </c>
      <c r="AE104" s="156">
        <v>1</v>
      </c>
      <c r="AF104" s="156">
        <v>1</v>
      </c>
      <c r="AG104" s="156">
        <v>1</v>
      </c>
      <c r="AH104" s="156">
        <v>1</v>
      </c>
      <c r="AI104" s="156">
        <v>1</v>
      </c>
      <c r="AJ104" s="156">
        <v>1</v>
      </c>
      <c r="AK104" s="156">
        <v>1</v>
      </c>
      <c r="AL104" s="156">
        <v>1</v>
      </c>
      <c r="AM104" s="156">
        <v>1</v>
      </c>
      <c r="AN104" s="156">
        <v>1</v>
      </c>
      <c r="AO104" s="156">
        <v>1</v>
      </c>
      <c r="AP104" s="156">
        <v>1</v>
      </c>
      <c r="AQ104" s="156">
        <v>1</v>
      </c>
      <c r="AR104" s="156">
        <v>1</v>
      </c>
      <c r="AS104" s="156">
        <v>1</v>
      </c>
      <c r="AT104" s="156">
        <v>1</v>
      </c>
      <c r="AU104" s="156">
        <v>1</v>
      </c>
      <c r="AV104" s="156">
        <v>1</v>
      </c>
      <c r="AW104" s="156">
        <v>1</v>
      </c>
      <c r="AX104" s="156">
        <v>1</v>
      </c>
      <c r="AY104" s="156">
        <v>1</v>
      </c>
      <c r="AZ104" s="156">
        <v>1</v>
      </c>
      <c r="BA104" s="156">
        <v>1</v>
      </c>
      <c r="BB104" s="156">
        <v>1</v>
      </c>
      <c r="BC104" s="156">
        <v>1</v>
      </c>
      <c r="BD104" s="156">
        <v>1</v>
      </c>
      <c r="BE104" s="156">
        <v>1</v>
      </c>
      <c r="BF104" s="156">
        <v>1</v>
      </c>
      <c r="BG104" s="156">
        <v>1</v>
      </c>
      <c r="BH104" s="156">
        <v>1</v>
      </c>
      <c r="BI104" s="156">
        <v>1</v>
      </c>
      <c r="BJ104" s="156">
        <v>1</v>
      </c>
      <c r="BK104" s="156">
        <v>1</v>
      </c>
      <c r="BL104" s="156">
        <v>1</v>
      </c>
      <c r="BM104" s="156">
        <v>1</v>
      </c>
      <c r="BN104" s="156">
        <v>1</v>
      </c>
      <c r="BO104" s="156">
        <v>1</v>
      </c>
      <c r="BP104" s="156">
        <v>1</v>
      </c>
      <c r="BQ104" s="156">
        <v>1</v>
      </c>
      <c r="BR104" s="156">
        <v>1</v>
      </c>
      <c r="BS104" s="156">
        <v>1</v>
      </c>
      <c r="BT104" s="156">
        <v>1</v>
      </c>
      <c r="BU104" s="156">
        <v>1</v>
      </c>
      <c r="BV104" s="156">
        <v>1</v>
      </c>
      <c r="BW104" s="156">
        <v>1</v>
      </c>
      <c r="BX104" s="156">
        <v>1</v>
      </c>
      <c r="BY104" s="156">
        <v>1</v>
      </c>
      <c r="BZ104" s="156">
        <v>1</v>
      </c>
      <c r="CA104" s="156">
        <v>1</v>
      </c>
      <c r="CB104" s="156">
        <v>1</v>
      </c>
      <c r="CC104" s="156">
        <v>1</v>
      </c>
    </row>
    <row r="105" spans="4:81" s="36" customFormat="1" ht="5.85" customHeight="1" outlineLevel="1" x14ac:dyDescent="0.2"/>
    <row r="106" spans="4:81" s="36" customFormat="1" outlineLevel="1" x14ac:dyDescent="0.2">
      <c r="F106" s="207" t="s">
        <v>236</v>
      </c>
      <c r="G106" s="207"/>
      <c r="H106" s="207"/>
      <c r="I106" s="207"/>
      <c r="J106" s="93">
        <f t="shared" ref="J106:AO106" si="84">J102*J103*J104</f>
        <v>59.21789469671792</v>
      </c>
      <c r="K106" s="93">
        <f t="shared" si="84"/>
        <v>58.903768364764275</v>
      </c>
      <c r="L106" s="93">
        <f t="shared" si="84"/>
        <v>58.604857670230523</v>
      </c>
      <c r="M106" s="93">
        <f t="shared" si="84"/>
        <v>58.333041235423721</v>
      </c>
      <c r="N106" s="93">
        <f t="shared" si="84"/>
        <v>58.061844156933105</v>
      </c>
      <c r="O106" s="93">
        <f t="shared" si="84"/>
        <v>57.78582326964704</v>
      </c>
      <c r="P106" s="93">
        <f t="shared" si="84"/>
        <v>57.504947405711626</v>
      </c>
      <c r="Q106" s="93">
        <f t="shared" si="84"/>
        <v>57.200121276498663</v>
      </c>
      <c r="R106" s="93">
        <f t="shared" si="84"/>
        <v>56.885336403905463</v>
      </c>
      <c r="S106" s="93">
        <f t="shared" si="84"/>
        <v>56.555530989144984</v>
      </c>
      <c r="T106" s="93">
        <f t="shared" si="84"/>
        <v>56.189505159643922</v>
      </c>
      <c r="U106" s="93">
        <f t="shared" si="84"/>
        <v>55.783681962041776</v>
      </c>
      <c r="V106" s="93">
        <f t="shared" si="84"/>
        <v>55.363726029323296</v>
      </c>
      <c r="W106" s="93">
        <f t="shared" si="84"/>
        <v>54.932711259261026</v>
      </c>
      <c r="X106" s="93">
        <f t="shared" si="84"/>
        <v>54.462967059432493</v>
      </c>
      <c r="Y106" s="93">
        <f t="shared" si="84"/>
        <v>53.940213201090565</v>
      </c>
      <c r="Z106" s="93">
        <f t="shared" si="84"/>
        <v>53.375241831071243</v>
      </c>
      <c r="AA106" s="93">
        <f t="shared" si="84"/>
        <v>52.743658432191438</v>
      </c>
      <c r="AB106" s="93">
        <f t="shared" si="84"/>
        <v>52.07268418437463</v>
      </c>
      <c r="AC106" s="93">
        <f t="shared" si="84"/>
        <v>51.373970734592774</v>
      </c>
      <c r="AD106" s="93">
        <f t="shared" si="84"/>
        <v>50.660343170658528</v>
      </c>
      <c r="AE106" s="93">
        <f t="shared" si="84"/>
        <v>49.93263804005322</v>
      </c>
      <c r="AF106" s="93">
        <f t="shared" si="84"/>
        <v>49.180091035761578</v>
      </c>
      <c r="AG106" s="93">
        <f t="shared" si="84"/>
        <v>48.463953802108911</v>
      </c>
      <c r="AH106" s="93">
        <f t="shared" si="84"/>
        <v>47.745052198060385</v>
      </c>
      <c r="AI106" s="93">
        <f t="shared" si="84"/>
        <v>47.053731367317617</v>
      </c>
      <c r="AJ106" s="93">
        <f t="shared" si="84"/>
        <v>46.391147144569885</v>
      </c>
      <c r="AK106" s="93">
        <f t="shared" si="84"/>
        <v>45.755264454526724</v>
      </c>
      <c r="AL106" s="93">
        <f t="shared" si="84"/>
        <v>45.143810114094691</v>
      </c>
      <c r="AM106" s="93">
        <f t="shared" si="84"/>
        <v>44.689740971777475</v>
      </c>
      <c r="AN106" s="93">
        <f t="shared" si="84"/>
        <v>44.246766625045304</v>
      </c>
      <c r="AO106" s="93">
        <f t="shared" si="84"/>
        <v>43.809742412020171</v>
      </c>
      <c r="AP106" s="93">
        <f t="shared" ref="AP106:BU106" si="85">AP102*AP103*AP104</f>
        <v>43.379594399231607</v>
      </c>
      <c r="AQ106" s="93">
        <f t="shared" si="85"/>
        <v>42.954056926952482</v>
      </c>
      <c r="AR106" s="93">
        <f t="shared" si="85"/>
        <v>42.53421192124587</v>
      </c>
      <c r="AS106" s="93">
        <f t="shared" si="85"/>
        <v>42.119663814458711</v>
      </c>
      <c r="AT106" s="93">
        <f t="shared" si="85"/>
        <v>41.711417605003632</v>
      </c>
      <c r="AU106" s="93">
        <f t="shared" si="85"/>
        <v>41.305886051370102</v>
      </c>
      <c r="AV106" s="93">
        <f t="shared" si="85"/>
        <v>40.905168062168698</v>
      </c>
      <c r="AW106" s="93">
        <f t="shared" si="85"/>
        <v>40.508399644626984</v>
      </c>
      <c r="AX106" s="93">
        <f t="shared" si="85"/>
        <v>40.117525673085211</v>
      </c>
      <c r="AY106" s="93">
        <f t="shared" si="85"/>
        <v>39.729426181873663</v>
      </c>
      <c r="AZ106" s="93">
        <f t="shared" si="85"/>
        <v>39.345809458055193</v>
      </c>
      <c r="BA106" s="93">
        <f t="shared" si="85"/>
        <v>38.965659897392143</v>
      </c>
      <c r="BB106" s="93">
        <f t="shared" si="85"/>
        <v>38.590844678409454</v>
      </c>
      <c r="BC106" s="93">
        <f t="shared" si="85"/>
        <v>38.218869114222969</v>
      </c>
      <c r="BD106" s="93">
        <f t="shared" si="85"/>
        <v>37.851131779769311</v>
      </c>
      <c r="BE106" s="93">
        <f t="shared" si="85"/>
        <v>37.489264823936828</v>
      </c>
      <c r="BF106" s="93">
        <f t="shared" si="85"/>
        <v>37.133886828913994</v>
      </c>
      <c r="BG106" s="93">
        <f t="shared" si="85"/>
        <v>36.7823498765134</v>
      </c>
      <c r="BH106" s="93">
        <f t="shared" si="85"/>
        <v>36.435355121453604</v>
      </c>
      <c r="BI106" s="93">
        <f t="shared" si="85"/>
        <v>36.092668747271688</v>
      </c>
      <c r="BJ106" s="93">
        <f t="shared" si="85"/>
        <v>35.756234375684585</v>
      </c>
      <c r="BK106" s="93">
        <f t="shared" si="85"/>
        <v>35.42332627365559</v>
      </c>
      <c r="BL106" s="93">
        <f t="shared" si="85"/>
        <v>35.095498854305532</v>
      </c>
      <c r="BM106" s="93">
        <f t="shared" si="85"/>
        <v>34.772203855936581</v>
      </c>
      <c r="BN106" s="93">
        <f t="shared" si="85"/>
        <v>34.454608062686695</v>
      </c>
      <c r="BO106" s="93">
        <f t="shared" si="85"/>
        <v>34.140529984315165</v>
      </c>
      <c r="BP106" s="93">
        <f t="shared" si="85"/>
        <v>33.830902884768022</v>
      </c>
      <c r="BQ106" s="93">
        <f t="shared" si="85"/>
        <v>33.525180906937834</v>
      </c>
      <c r="BR106" s="93">
        <f t="shared" si="85"/>
        <v>33.223831017864377</v>
      </c>
      <c r="BS106" s="93">
        <f t="shared" si="85"/>
        <v>32.925061787449565</v>
      </c>
      <c r="BT106" s="93">
        <f t="shared" si="85"/>
        <v>32.630352229553992</v>
      </c>
      <c r="BU106" s="93">
        <f t="shared" si="85"/>
        <v>32.33868941390952</v>
      </c>
      <c r="BV106" s="93">
        <f t="shared" ref="BV106:CC106" si="86">BV102*BV103*BV104</f>
        <v>32.051163119665539</v>
      </c>
      <c r="BW106" s="93">
        <f t="shared" si="86"/>
        <v>31.766294111268707</v>
      </c>
      <c r="BX106" s="93">
        <f t="shared" si="86"/>
        <v>31.484157798001554</v>
      </c>
      <c r="BY106" s="93">
        <f t="shared" si="86"/>
        <v>31.205064717410501</v>
      </c>
      <c r="BZ106" s="93">
        <f t="shared" si="86"/>
        <v>30.929403264587613</v>
      </c>
      <c r="CA106" s="93">
        <f t="shared" si="86"/>
        <v>30.655694246509221</v>
      </c>
      <c r="CB106" s="93">
        <f t="shared" si="86"/>
        <v>30.384560392769394</v>
      </c>
      <c r="CC106" s="93">
        <f t="shared" si="86"/>
        <v>30.11561239706937</v>
      </c>
    </row>
    <row r="107" spans="4:81" s="36" customFormat="1" outlineLevel="1" x14ac:dyDescent="0.2"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</row>
    <row r="108" spans="4:81" s="36" customFormat="1" outlineLevel="1" x14ac:dyDescent="0.2"/>
    <row r="109" spans="4:81" s="36" customFormat="1" outlineLevel="1" x14ac:dyDescent="0.2">
      <c r="D109" s="43" t="str">
        <f>GA!F28</f>
        <v>Hydrogen</v>
      </c>
    </row>
    <row r="110" spans="4:81" s="36" customFormat="1" ht="5.85" customHeight="1" outlineLevel="1" x14ac:dyDescent="0.2"/>
    <row r="111" spans="4:81" s="36" customFormat="1" outlineLevel="1" x14ac:dyDescent="0.2">
      <c r="E111" s="43" t="s">
        <v>271</v>
      </c>
    </row>
    <row r="112" spans="4:81" s="36" customFormat="1" ht="5.85" customHeight="1" outlineLevel="1" x14ac:dyDescent="0.2"/>
    <row r="113" spans="5:81" s="36" customFormat="1" outlineLevel="1" x14ac:dyDescent="0.2">
      <c r="F113" s="91" t="str">
        <f>GA!$F$14</f>
        <v>Connections - Mains &amp; Services</v>
      </c>
      <c r="J113" s="155">
        <f t="shared" ref="J113:AO113" si="87">J$19*GAAR_Connection_Rate*GAAR_Connections_MS*(1-GAAR_Cust_Cont)/10^6</f>
        <v>5.1115320000000004</v>
      </c>
      <c r="K113" s="155">
        <f t="shared" si="87"/>
        <v>5.0681886</v>
      </c>
      <c r="L113" s="155">
        <f t="shared" si="87"/>
        <v>5.0487587999999999</v>
      </c>
      <c r="M113" s="155">
        <f t="shared" si="87"/>
        <v>5.0741670000000001</v>
      </c>
      <c r="N113" s="155">
        <f t="shared" si="87"/>
        <v>5.0368019999999998</v>
      </c>
      <c r="O113" s="155">
        <f t="shared" si="87"/>
        <v>4.9710395999999992</v>
      </c>
      <c r="P113" s="155">
        <f t="shared" si="87"/>
        <v>4.942642199999999</v>
      </c>
      <c r="Q113" s="155">
        <f t="shared" si="87"/>
        <v>4.9022880000000004</v>
      </c>
      <c r="R113" s="155">
        <f t="shared" si="87"/>
        <v>4.8469878</v>
      </c>
      <c r="S113" s="155">
        <f t="shared" si="87"/>
        <v>4.7020115999999996</v>
      </c>
      <c r="T113" s="155">
        <f t="shared" si="87"/>
        <v>4.1564825999999995</v>
      </c>
      <c r="U113" s="155">
        <f t="shared" si="87"/>
        <v>3.5586425999999998</v>
      </c>
      <c r="V113" s="155">
        <f t="shared" si="87"/>
        <v>3.3479040000000002</v>
      </c>
      <c r="W113" s="155">
        <f t="shared" si="87"/>
        <v>3.2298305999999997</v>
      </c>
      <c r="X113" s="155">
        <f t="shared" si="87"/>
        <v>3.0788760000000002</v>
      </c>
      <c r="Y113" s="155">
        <f t="shared" si="87"/>
        <v>2.9010185999999996</v>
      </c>
      <c r="Z113" s="155">
        <f t="shared" si="87"/>
        <v>2.7022367999999997</v>
      </c>
      <c r="AA113" s="155">
        <f t="shared" si="87"/>
        <v>2.3435327999999997</v>
      </c>
      <c r="AB113" s="155">
        <f t="shared" si="87"/>
        <v>2.0655372000000001</v>
      </c>
      <c r="AC113" s="155">
        <f t="shared" si="87"/>
        <v>1.8278957999999998</v>
      </c>
      <c r="AD113" s="155">
        <f t="shared" si="87"/>
        <v>1.6500383999999999</v>
      </c>
      <c r="AE113" s="155">
        <f t="shared" si="87"/>
        <v>1.4751702</v>
      </c>
      <c r="AF113" s="155">
        <f t="shared" si="87"/>
        <v>1.2509801999999999</v>
      </c>
      <c r="AG113" s="155">
        <f t="shared" si="87"/>
        <v>1.3212263999999998</v>
      </c>
      <c r="AH113" s="155">
        <f t="shared" si="87"/>
        <v>1.2091314</v>
      </c>
      <c r="AI113" s="155">
        <f t="shared" si="87"/>
        <v>1.2435072</v>
      </c>
      <c r="AJ113" s="155">
        <f t="shared" si="87"/>
        <v>1.2913344</v>
      </c>
      <c r="AK113" s="155">
        <f t="shared" si="87"/>
        <v>1.3361723999999999</v>
      </c>
      <c r="AL113" s="155">
        <f t="shared" si="87"/>
        <v>1.375032</v>
      </c>
      <c r="AM113" s="155">
        <f t="shared" si="87"/>
        <v>2.1836106000000002</v>
      </c>
      <c r="AN113" s="155">
        <f t="shared" si="87"/>
        <v>2.1865997999999998</v>
      </c>
      <c r="AO113" s="155">
        <f t="shared" si="87"/>
        <v>2.1611916</v>
      </c>
      <c r="AP113" s="155">
        <f t="shared" ref="AP113:BU113" si="88">AP$19*GAAR_Connection_Rate*GAAR_Connections_MS*(1-GAAR_Cust_Cont)/10^6</f>
        <v>2.1447509999999999</v>
      </c>
      <c r="AQ113" s="155">
        <f t="shared" si="88"/>
        <v>2.114859</v>
      </c>
      <c r="AR113" s="155">
        <f t="shared" si="88"/>
        <v>2.0939345999999999</v>
      </c>
      <c r="AS113" s="155">
        <f t="shared" si="88"/>
        <v>2.0670317999999996</v>
      </c>
      <c r="AT113" s="155">
        <f t="shared" si="88"/>
        <v>2.0490965999999999</v>
      </c>
      <c r="AU113" s="155">
        <f t="shared" si="88"/>
        <v>2.0087424</v>
      </c>
      <c r="AV113" s="155">
        <f t="shared" si="88"/>
        <v>1.9833342</v>
      </c>
      <c r="AW113" s="155">
        <f t="shared" si="88"/>
        <v>1.9579260000000001</v>
      </c>
      <c r="AX113" s="155">
        <f t="shared" si="88"/>
        <v>1.9340123999999999</v>
      </c>
      <c r="AY113" s="155">
        <f t="shared" si="88"/>
        <v>1.898142</v>
      </c>
      <c r="AZ113" s="155">
        <f t="shared" si="88"/>
        <v>1.8727337999999998</v>
      </c>
      <c r="BA113" s="155">
        <f t="shared" si="88"/>
        <v>1.8428417999999998</v>
      </c>
      <c r="BB113" s="155">
        <f t="shared" si="88"/>
        <v>1.823412</v>
      </c>
      <c r="BC113" s="155">
        <f t="shared" si="88"/>
        <v>1.7860469999999999</v>
      </c>
      <c r="BD113" s="155">
        <f t="shared" si="88"/>
        <v>1.7621334</v>
      </c>
      <c r="BE113" s="155">
        <f t="shared" si="88"/>
        <v>1.7471873999999998</v>
      </c>
      <c r="BF113" s="155">
        <f t="shared" si="88"/>
        <v>1.7397144</v>
      </c>
      <c r="BG113" s="155">
        <f t="shared" si="88"/>
        <v>1.7158007999999998</v>
      </c>
      <c r="BH113" s="155">
        <f t="shared" si="88"/>
        <v>1.6978655999999999</v>
      </c>
      <c r="BI113" s="155">
        <f t="shared" si="88"/>
        <v>1.6739520000000001</v>
      </c>
      <c r="BJ113" s="155">
        <f t="shared" si="88"/>
        <v>1.6634897999999998</v>
      </c>
      <c r="BK113" s="155">
        <f t="shared" si="88"/>
        <v>1.6380815999999998</v>
      </c>
      <c r="BL113" s="155">
        <f t="shared" si="88"/>
        <v>1.6246301999999999</v>
      </c>
      <c r="BM113" s="155">
        <f t="shared" si="88"/>
        <v>1.6096842</v>
      </c>
      <c r="BN113" s="155">
        <f t="shared" si="88"/>
        <v>1.6022111999999999</v>
      </c>
      <c r="BO113" s="155">
        <f t="shared" si="88"/>
        <v>1.5812867999999998</v>
      </c>
      <c r="BP113" s="155">
        <f t="shared" si="88"/>
        <v>1.5648461999999999</v>
      </c>
      <c r="BQ113" s="155">
        <f t="shared" si="88"/>
        <v>1.5469109999999999</v>
      </c>
      <c r="BR113" s="155">
        <f t="shared" si="88"/>
        <v>1.5349542</v>
      </c>
      <c r="BS113" s="155">
        <f t="shared" si="88"/>
        <v>1.5035675999999998</v>
      </c>
      <c r="BT113" s="155">
        <f t="shared" si="88"/>
        <v>1.4901161999999999</v>
      </c>
      <c r="BU113" s="155">
        <f t="shared" si="88"/>
        <v>1.4647079999999999</v>
      </c>
      <c r="BV113" s="155">
        <f t="shared" ref="BV113:CC113" si="89">BV$19*GAAR_Connection_Rate*GAAR_Connections_MS*(1-GAAR_Cust_Cont)/10^6</f>
        <v>1.4542457999999998</v>
      </c>
      <c r="BW113" s="155">
        <f t="shared" si="89"/>
        <v>1.4288375999999998</v>
      </c>
      <c r="BX113" s="155">
        <f t="shared" si="89"/>
        <v>1.4034293999999998</v>
      </c>
      <c r="BY113" s="155">
        <f t="shared" si="89"/>
        <v>1.3810103999999999</v>
      </c>
      <c r="BZ113" s="155">
        <f t="shared" si="89"/>
        <v>1.3660644</v>
      </c>
      <c r="CA113" s="155">
        <f t="shared" si="89"/>
        <v>1.3346777999999999</v>
      </c>
      <c r="CB113" s="155">
        <f t="shared" si="89"/>
        <v>1.315248</v>
      </c>
      <c r="CC113" s="155">
        <f t="shared" si="89"/>
        <v>1.2868506</v>
      </c>
    </row>
    <row r="114" spans="5:81" s="36" customFormat="1" outlineLevel="1" x14ac:dyDescent="0.2">
      <c r="F114" s="91" t="str">
        <f>GA!$F$15</f>
        <v>Augmentation</v>
      </c>
      <c r="J114" s="133">
        <v>12.2966</v>
      </c>
      <c r="K114" s="133">
        <v>12.2966</v>
      </c>
      <c r="L114" s="133">
        <v>12.911430000000001</v>
      </c>
      <c r="M114" s="133">
        <v>13.526260000000001</v>
      </c>
      <c r="N114" s="133">
        <v>14.141090000000002</v>
      </c>
      <c r="O114" s="133">
        <v>14.755920000000001</v>
      </c>
      <c r="P114" s="133">
        <v>15.370750000000003</v>
      </c>
      <c r="Q114" s="133">
        <v>15.985580000000002</v>
      </c>
      <c r="R114" s="133">
        <v>16.600410000000004</v>
      </c>
      <c r="S114" s="133">
        <v>17.215240000000005</v>
      </c>
      <c r="T114" s="133">
        <v>17.830070000000006</v>
      </c>
      <c r="U114" s="133">
        <v>18.444900000000004</v>
      </c>
      <c r="V114" s="133">
        <v>19.059730000000005</v>
      </c>
      <c r="W114" s="133">
        <v>19.674560000000007</v>
      </c>
      <c r="X114" s="133">
        <v>20.289390000000008</v>
      </c>
      <c r="Y114" s="133">
        <v>20.904220000000006</v>
      </c>
      <c r="Z114" s="133">
        <v>21.519050000000007</v>
      </c>
      <c r="AA114" s="133">
        <v>22.133880000000008</v>
      </c>
      <c r="AB114" s="133">
        <v>22.74871000000001</v>
      </c>
      <c r="AC114" s="133">
        <v>23.363540000000011</v>
      </c>
      <c r="AD114" s="133">
        <v>23.978370000000009</v>
      </c>
      <c r="AE114" s="133">
        <v>24.59320000000001</v>
      </c>
      <c r="AF114" s="133">
        <v>24.5932</v>
      </c>
      <c r="AG114" s="133">
        <v>24.5932</v>
      </c>
      <c r="AH114" s="133">
        <v>24.5932</v>
      </c>
      <c r="AI114" s="133">
        <v>24.5932</v>
      </c>
      <c r="AJ114" s="133">
        <v>24.5932</v>
      </c>
      <c r="AK114" s="133">
        <v>24.5932</v>
      </c>
      <c r="AL114" s="133">
        <v>24.5932</v>
      </c>
      <c r="AM114" s="133">
        <v>24.5932</v>
      </c>
      <c r="AN114" s="133">
        <v>24.5932</v>
      </c>
      <c r="AO114" s="133">
        <v>24.5932</v>
      </c>
      <c r="AP114" s="133">
        <v>24.5932</v>
      </c>
      <c r="AQ114" s="133">
        <v>24.5932</v>
      </c>
      <c r="AR114" s="133">
        <v>24.5932</v>
      </c>
      <c r="AS114" s="133">
        <v>24.5932</v>
      </c>
      <c r="AT114" s="133">
        <v>24.5932</v>
      </c>
      <c r="AU114" s="133">
        <v>24.5932</v>
      </c>
      <c r="AV114" s="133">
        <v>24.5932</v>
      </c>
      <c r="AW114" s="133">
        <v>24.5932</v>
      </c>
      <c r="AX114" s="133">
        <v>24.5932</v>
      </c>
      <c r="AY114" s="133">
        <v>24.5932</v>
      </c>
      <c r="AZ114" s="133">
        <v>24.5932</v>
      </c>
      <c r="BA114" s="133">
        <v>24.5932</v>
      </c>
      <c r="BB114" s="133">
        <v>24.5932</v>
      </c>
      <c r="BC114" s="133">
        <v>24.5932</v>
      </c>
      <c r="BD114" s="133">
        <v>24.5932</v>
      </c>
      <c r="BE114" s="133">
        <v>24.5932</v>
      </c>
      <c r="BF114" s="133">
        <v>24.5932</v>
      </c>
      <c r="BG114" s="133">
        <v>24.5932</v>
      </c>
      <c r="BH114" s="133">
        <v>24.5932</v>
      </c>
      <c r="BI114" s="133">
        <v>24.5932</v>
      </c>
      <c r="BJ114" s="133">
        <v>24.5932</v>
      </c>
      <c r="BK114" s="133">
        <v>24.5932</v>
      </c>
      <c r="BL114" s="133">
        <v>24.5932</v>
      </c>
      <c r="BM114" s="133">
        <v>24.5932</v>
      </c>
      <c r="BN114" s="133">
        <v>24.5932</v>
      </c>
      <c r="BO114" s="133">
        <v>24.5932</v>
      </c>
      <c r="BP114" s="133">
        <v>24.5932</v>
      </c>
      <c r="BQ114" s="133">
        <v>24.5932</v>
      </c>
      <c r="BR114" s="133">
        <v>24.5932</v>
      </c>
      <c r="BS114" s="133">
        <v>24.5932</v>
      </c>
      <c r="BT114" s="133">
        <v>24.5932</v>
      </c>
      <c r="BU114" s="133">
        <v>24.5932</v>
      </c>
      <c r="BV114" s="133">
        <v>24.5932</v>
      </c>
      <c r="BW114" s="133">
        <v>24.5932</v>
      </c>
      <c r="BX114" s="133">
        <v>24.5932</v>
      </c>
      <c r="BY114" s="133">
        <v>24.5932</v>
      </c>
      <c r="BZ114" s="133">
        <v>24.5932</v>
      </c>
      <c r="CA114" s="133">
        <v>24.5932</v>
      </c>
      <c r="CB114" s="133">
        <v>24.5932</v>
      </c>
      <c r="CC114" s="133">
        <v>24.5932</v>
      </c>
    </row>
    <row r="115" spans="5:81" s="36" customFormat="1" outlineLevel="1" x14ac:dyDescent="0.2">
      <c r="F115" s="91" t="str">
        <f>GA!$F$16</f>
        <v>Mains Growth &amp; Replacement</v>
      </c>
      <c r="J115" s="133">
        <v>15.854123999999999</v>
      </c>
      <c r="K115" s="133">
        <v>15.854123999999999</v>
      </c>
      <c r="L115" s="133">
        <v>16.597366399999999</v>
      </c>
      <c r="M115" s="133">
        <v>17.340608800000002</v>
      </c>
      <c r="N115" s="133">
        <v>18.083851200000002</v>
      </c>
      <c r="O115" s="133">
        <v>18.827093600000001</v>
      </c>
      <c r="P115" s="133">
        <v>19.570336000000005</v>
      </c>
      <c r="Q115" s="133">
        <v>20.313578400000004</v>
      </c>
      <c r="R115" s="133">
        <v>21.056820800000004</v>
      </c>
      <c r="S115" s="133">
        <v>21.800063200000004</v>
      </c>
      <c r="T115" s="133">
        <v>22.543305600000004</v>
      </c>
      <c r="U115" s="133">
        <v>23.286548000000007</v>
      </c>
      <c r="V115" s="133">
        <v>23.313697999999999</v>
      </c>
      <c r="W115" s="133">
        <v>23.340848000000001</v>
      </c>
      <c r="X115" s="133">
        <v>23.367998</v>
      </c>
      <c r="Y115" s="133">
        <v>23.395147999999999</v>
      </c>
      <c r="Z115" s="133">
        <v>23.422297999999998</v>
      </c>
      <c r="AA115" s="133">
        <v>23.449448</v>
      </c>
      <c r="AB115" s="133">
        <v>23.476597999999999</v>
      </c>
      <c r="AC115" s="133">
        <v>23.503748000000002</v>
      </c>
      <c r="AD115" s="133">
        <v>23.530898000000001</v>
      </c>
      <c r="AE115" s="133">
        <v>23.558047999999999</v>
      </c>
      <c r="AF115" s="133">
        <v>23.558047999999999</v>
      </c>
      <c r="AG115" s="133">
        <v>23.558047999999999</v>
      </c>
      <c r="AH115" s="133">
        <v>23.558047999999999</v>
      </c>
      <c r="AI115" s="133">
        <v>23.558047999999999</v>
      </c>
      <c r="AJ115" s="133">
        <v>23.558047999999999</v>
      </c>
      <c r="AK115" s="133">
        <v>23.558047999999999</v>
      </c>
      <c r="AL115" s="133">
        <v>23.558047999999999</v>
      </c>
      <c r="AM115" s="133">
        <v>23.558047999999999</v>
      </c>
      <c r="AN115" s="133">
        <v>23.558047999999999</v>
      </c>
      <c r="AO115" s="133">
        <v>23.558047999999999</v>
      </c>
      <c r="AP115" s="133">
        <v>23.558047999999999</v>
      </c>
      <c r="AQ115" s="133">
        <v>23.558047999999999</v>
      </c>
      <c r="AR115" s="133">
        <v>23.558047999999999</v>
      </c>
      <c r="AS115" s="133">
        <v>23.558047999999999</v>
      </c>
      <c r="AT115" s="133">
        <v>23.558047999999999</v>
      </c>
      <c r="AU115" s="133">
        <v>23.558047999999999</v>
      </c>
      <c r="AV115" s="133">
        <v>23.558047999999999</v>
      </c>
      <c r="AW115" s="133">
        <v>23.558047999999999</v>
      </c>
      <c r="AX115" s="133">
        <v>23.558047999999999</v>
      </c>
      <c r="AY115" s="133">
        <v>23.558047999999999</v>
      </c>
      <c r="AZ115" s="133">
        <v>23.558047999999999</v>
      </c>
      <c r="BA115" s="133">
        <v>23.558047999999999</v>
      </c>
      <c r="BB115" s="133">
        <v>23.558047999999999</v>
      </c>
      <c r="BC115" s="133">
        <v>23.558047999999999</v>
      </c>
      <c r="BD115" s="133">
        <v>23.558047999999999</v>
      </c>
      <c r="BE115" s="133">
        <v>23.558047999999999</v>
      </c>
      <c r="BF115" s="133">
        <v>23.558047999999999</v>
      </c>
      <c r="BG115" s="133">
        <v>23.558047999999999</v>
      </c>
      <c r="BH115" s="133">
        <v>23.558047999999999</v>
      </c>
      <c r="BI115" s="133">
        <v>23.558047999999999</v>
      </c>
      <c r="BJ115" s="133">
        <v>23.558047999999999</v>
      </c>
      <c r="BK115" s="133">
        <v>23.558047999999999</v>
      </c>
      <c r="BL115" s="133">
        <v>23.558047999999999</v>
      </c>
      <c r="BM115" s="133">
        <v>23.558047999999999</v>
      </c>
      <c r="BN115" s="133">
        <v>23.558047999999999</v>
      </c>
      <c r="BO115" s="133">
        <v>23.558047999999999</v>
      </c>
      <c r="BP115" s="133">
        <v>23.558047999999999</v>
      </c>
      <c r="BQ115" s="133">
        <v>23.558047999999999</v>
      </c>
      <c r="BR115" s="133">
        <v>23.558047999999999</v>
      </c>
      <c r="BS115" s="133">
        <v>23.558047999999999</v>
      </c>
      <c r="BT115" s="133">
        <v>23.558047999999999</v>
      </c>
      <c r="BU115" s="133">
        <v>23.558047999999999</v>
      </c>
      <c r="BV115" s="133">
        <v>23.558047999999999</v>
      </c>
      <c r="BW115" s="133">
        <v>23.558047999999999</v>
      </c>
      <c r="BX115" s="133">
        <v>23.558047999999999</v>
      </c>
      <c r="BY115" s="133">
        <v>23.558047999999999</v>
      </c>
      <c r="BZ115" s="133">
        <v>23.558047999999999</v>
      </c>
      <c r="CA115" s="133">
        <v>23.558047999999999</v>
      </c>
      <c r="CB115" s="133">
        <v>23.558047999999999</v>
      </c>
      <c r="CC115" s="133">
        <v>23.558047999999999</v>
      </c>
    </row>
    <row r="116" spans="5:81" s="36" customFormat="1" ht="5.85" customHeight="1" outlineLevel="1" x14ac:dyDescent="0.2"/>
    <row r="117" spans="5:81" s="36" customFormat="1" outlineLevel="1" x14ac:dyDescent="0.2">
      <c r="F117" s="207" t="s">
        <v>103</v>
      </c>
      <c r="G117" s="207"/>
      <c r="H117" s="207"/>
      <c r="I117" s="207"/>
      <c r="J117" s="93">
        <f t="shared" ref="J117:AO117" si="90">SUM(J113:J115)</f>
        <v>33.262256000000001</v>
      </c>
      <c r="K117" s="93">
        <f t="shared" si="90"/>
        <v>33.218912599999996</v>
      </c>
      <c r="L117" s="93">
        <f t="shared" si="90"/>
        <v>34.557555199999996</v>
      </c>
      <c r="M117" s="93">
        <f t="shared" si="90"/>
        <v>35.941035800000002</v>
      </c>
      <c r="N117" s="93">
        <f t="shared" si="90"/>
        <v>37.261743199999998</v>
      </c>
      <c r="O117" s="93">
        <f t="shared" si="90"/>
        <v>38.554053199999998</v>
      </c>
      <c r="P117" s="93">
        <f t="shared" si="90"/>
        <v>39.883728200000007</v>
      </c>
      <c r="Q117" s="93">
        <f t="shared" si="90"/>
        <v>41.201446400000009</v>
      </c>
      <c r="R117" s="93">
        <f t="shared" si="90"/>
        <v>42.504218600000009</v>
      </c>
      <c r="S117" s="93">
        <f t="shared" si="90"/>
        <v>43.717314800000011</v>
      </c>
      <c r="T117" s="93">
        <f t="shared" si="90"/>
        <v>44.529858200000007</v>
      </c>
      <c r="U117" s="93">
        <f t="shared" si="90"/>
        <v>45.290090600000013</v>
      </c>
      <c r="V117" s="93">
        <f t="shared" si="90"/>
        <v>45.721332000000004</v>
      </c>
      <c r="W117" s="93">
        <f t="shared" si="90"/>
        <v>46.245238600000008</v>
      </c>
      <c r="X117" s="93">
        <f t="shared" si="90"/>
        <v>46.736264000000006</v>
      </c>
      <c r="Y117" s="93">
        <f t="shared" si="90"/>
        <v>47.200386600000002</v>
      </c>
      <c r="Z117" s="93">
        <f t="shared" si="90"/>
        <v>47.643584800000006</v>
      </c>
      <c r="AA117" s="93">
        <f t="shared" si="90"/>
        <v>47.926860800000007</v>
      </c>
      <c r="AB117" s="93">
        <f t="shared" si="90"/>
        <v>48.290845200000007</v>
      </c>
      <c r="AC117" s="93">
        <f t="shared" si="90"/>
        <v>48.695183800000009</v>
      </c>
      <c r="AD117" s="93">
        <f t="shared" si="90"/>
        <v>49.159306400000006</v>
      </c>
      <c r="AE117" s="93">
        <f t="shared" si="90"/>
        <v>49.62641820000001</v>
      </c>
      <c r="AF117" s="93">
        <f t="shared" si="90"/>
        <v>49.402228199999996</v>
      </c>
      <c r="AG117" s="93">
        <f t="shared" si="90"/>
        <v>49.472474399999996</v>
      </c>
      <c r="AH117" s="93">
        <f t="shared" si="90"/>
        <v>49.360379399999999</v>
      </c>
      <c r="AI117" s="93">
        <f t="shared" si="90"/>
        <v>49.394755199999999</v>
      </c>
      <c r="AJ117" s="93">
        <f t="shared" si="90"/>
        <v>49.442582399999999</v>
      </c>
      <c r="AK117" s="93">
        <f t="shared" si="90"/>
        <v>49.487420399999998</v>
      </c>
      <c r="AL117" s="93">
        <f t="shared" si="90"/>
        <v>49.52628</v>
      </c>
      <c r="AM117" s="93">
        <f t="shared" si="90"/>
        <v>50.334858600000004</v>
      </c>
      <c r="AN117" s="93">
        <f t="shared" si="90"/>
        <v>50.337847799999999</v>
      </c>
      <c r="AO117" s="93">
        <f t="shared" si="90"/>
        <v>50.312439599999998</v>
      </c>
      <c r="AP117" s="93">
        <f t="shared" ref="AP117:BU117" si="91">SUM(AP113:AP115)</f>
        <v>50.295998999999995</v>
      </c>
      <c r="AQ117" s="93">
        <f t="shared" si="91"/>
        <v>50.266106999999998</v>
      </c>
      <c r="AR117" s="93">
        <f t="shared" si="91"/>
        <v>50.2451826</v>
      </c>
      <c r="AS117" s="93">
        <f t="shared" si="91"/>
        <v>50.218279799999998</v>
      </c>
      <c r="AT117" s="93">
        <f t="shared" si="91"/>
        <v>50.200344599999994</v>
      </c>
      <c r="AU117" s="93">
        <f t="shared" si="91"/>
        <v>50.159990399999998</v>
      </c>
      <c r="AV117" s="93">
        <f t="shared" si="91"/>
        <v>50.134582199999997</v>
      </c>
      <c r="AW117" s="93">
        <f t="shared" si="91"/>
        <v>50.109173999999996</v>
      </c>
      <c r="AX117" s="93">
        <f t="shared" si="91"/>
        <v>50.085260399999996</v>
      </c>
      <c r="AY117" s="93">
        <f t="shared" si="91"/>
        <v>50.049390000000002</v>
      </c>
      <c r="AZ117" s="93">
        <f t="shared" si="91"/>
        <v>50.023981800000001</v>
      </c>
      <c r="BA117" s="93">
        <f t="shared" si="91"/>
        <v>49.994089799999998</v>
      </c>
      <c r="BB117" s="93">
        <f t="shared" si="91"/>
        <v>49.97466</v>
      </c>
      <c r="BC117" s="93">
        <f t="shared" si="91"/>
        <v>49.937294999999999</v>
      </c>
      <c r="BD117" s="93">
        <f t="shared" si="91"/>
        <v>49.913381399999999</v>
      </c>
      <c r="BE117" s="93">
        <f t="shared" si="91"/>
        <v>49.898435399999997</v>
      </c>
      <c r="BF117" s="93">
        <f t="shared" si="91"/>
        <v>49.890962399999999</v>
      </c>
      <c r="BG117" s="93">
        <f t="shared" si="91"/>
        <v>49.867048799999999</v>
      </c>
      <c r="BH117" s="93">
        <f t="shared" si="91"/>
        <v>49.849113599999995</v>
      </c>
      <c r="BI117" s="93">
        <f t="shared" si="91"/>
        <v>49.825199999999995</v>
      </c>
      <c r="BJ117" s="93">
        <f t="shared" si="91"/>
        <v>49.814737800000003</v>
      </c>
      <c r="BK117" s="93">
        <f t="shared" si="91"/>
        <v>49.789329600000002</v>
      </c>
      <c r="BL117" s="93">
        <f t="shared" si="91"/>
        <v>49.775878199999994</v>
      </c>
      <c r="BM117" s="93">
        <f t="shared" si="91"/>
        <v>49.760932199999999</v>
      </c>
      <c r="BN117" s="93">
        <f t="shared" si="91"/>
        <v>49.753459199999995</v>
      </c>
      <c r="BO117" s="93">
        <f t="shared" si="91"/>
        <v>49.732534799999996</v>
      </c>
      <c r="BP117" s="93">
        <f t="shared" si="91"/>
        <v>49.716094200000001</v>
      </c>
      <c r="BQ117" s="93">
        <f t="shared" si="91"/>
        <v>49.698159000000004</v>
      </c>
      <c r="BR117" s="93">
        <f t="shared" si="91"/>
        <v>49.686202199999997</v>
      </c>
      <c r="BS117" s="93">
        <f t="shared" si="91"/>
        <v>49.654815599999999</v>
      </c>
      <c r="BT117" s="93">
        <f t="shared" si="91"/>
        <v>49.641364199999998</v>
      </c>
      <c r="BU117" s="93">
        <f t="shared" si="91"/>
        <v>49.615955999999997</v>
      </c>
      <c r="BV117" s="93">
        <f t="shared" ref="BV117:CC117" si="92">SUM(BV113:BV115)</f>
        <v>49.605493799999998</v>
      </c>
      <c r="BW117" s="93">
        <f t="shared" si="92"/>
        <v>49.580085600000004</v>
      </c>
      <c r="BX117" s="93">
        <f t="shared" si="92"/>
        <v>49.554677400000003</v>
      </c>
      <c r="BY117" s="93">
        <f t="shared" si="92"/>
        <v>49.532258400000003</v>
      </c>
      <c r="BZ117" s="93">
        <f t="shared" si="92"/>
        <v>49.517312399999994</v>
      </c>
      <c r="CA117" s="93">
        <f t="shared" si="92"/>
        <v>49.485925800000004</v>
      </c>
      <c r="CB117" s="93">
        <f t="shared" si="92"/>
        <v>49.466495999999999</v>
      </c>
      <c r="CC117" s="93">
        <f t="shared" si="92"/>
        <v>49.438098600000004</v>
      </c>
    </row>
    <row r="118" spans="5:81" s="36" customFormat="1" outlineLevel="1" x14ac:dyDescent="0.2"/>
    <row r="119" spans="5:81" s="36" customFormat="1" outlineLevel="1" x14ac:dyDescent="0.2">
      <c r="F119" s="91" t="str">
        <f>GA!$F$20</f>
        <v>Connections - Meters</v>
      </c>
      <c r="J119" s="155">
        <f t="shared" ref="J119:AO119" si="93">J$19*GAAR_Connection_Rate*GAAR_Connections_Meters*(1-GAAR_Cust_Cont)/10^6</f>
        <v>1.7038439999999999</v>
      </c>
      <c r="K119" s="155">
        <f t="shared" si="93"/>
        <v>1.6893962</v>
      </c>
      <c r="L119" s="155">
        <f t="shared" si="93"/>
        <v>1.6829196</v>
      </c>
      <c r="M119" s="155">
        <f t="shared" si="93"/>
        <v>1.691389</v>
      </c>
      <c r="N119" s="155">
        <f t="shared" si="93"/>
        <v>1.6789339999999999</v>
      </c>
      <c r="O119" s="155">
        <f t="shared" si="93"/>
        <v>1.6570132</v>
      </c>
      <c r="P119" s="155">
        <f t="shared" si="93"/>
        <v>1.6475473999999999</v>
      </c>
      <c r="Q119" s="155">
        <f t="shared" si="93"/>
        <v>1.634096</v>
      </c>
      <c r="R119" s="155">
        <f t="shared" si="93"/>
        <v>1.6156625999999998</v>
      </c>
      <c r="S119" s="155">
        <f t="shared" si="93"/>
        <v>1.5673371999999999</v>
      </c>
      <c r="T119" s="155">
        <f t="shared" si="93"/>
        <v>1.3854941999999999</v>
      </c>
      <c r="U119" s="155">
        <f t="shared" si="93"/>
        <v>1.1862142</v>
      </c>
      <c r="V119" s="155">
        <f t="shared" si="93"/>
        <v>1.1159680000000001</v>
      </c>
      <c r="W119" s="155">
        <f t="shared" si="93"/>
        <v>1.0766102</v>
      </c>
      <c r="X119" s="155">
        <f t="shared" si="93"/>
        <v>1.026292</v>
      </c>
      <c r="Y119" s="155">
        <f t="shared" si="93"/>
        <v>0.96700619999999993</v>
      </c>
      <c r="Z119" s="155">
        <f t="shared" si="93"/>
        <v>0.90074559999999992</v>
      </c>
      <c r="AA119" s="155">
        <f t="shared" si="93"/>
        <v>0.78117760000000003</v>
      </c>
      <c r="AB119" s="155">
        <f t="shared" si="93"/>
        <v>0.68851239999999991</v>
      </c>
      <c r="AC119" s="155">
        <f t="shared" si="93"/>
        <v>0.60929860000000002</v>
      </c>
      <c r="AD119" s="155">
        <f t="shared" si="93"/>
        <v>0.55001279999999997</v>
      </c>
      <c r="AE119" s="155">
        <f t="shared" si="93"/>
        <v>0.49172339999999998</v>
      </c>
      <c r="AF119" s="155">
        <f t="shared" si="93"/>
        <v>0.41699339999999996</v>
      </c>
      <c r="AG119" s="155">
        <f t="shared" si="93"/>
        <v>0.44040879999999999</v>
      </c>
      <c r="AH119" s="155">
        <f t="shared" si="93"/>
        <v>0.40304380000000001</v>
      </c>
      <c r="AI119" s="155">
        <f t="shared" si="93"/>
        <v>0.41450239999999994</v>
      </c>
      <c r="AJ119" s="155">
        <f t="shared" si="93"/>
        <v>0.43044479999999996</v>
      </c>
      <c r="AK119" s="155">
        <f t="shared" si="93"/>
        <v>0.44539079999999998</v>
      </c>
      <c r="AL119" s="155">
        <f t="shared" si="93"/>
        <v>0.45834399999999997</v>
      </c>
      <c r="AM119" s="155">
        <f t="shared" si="93"/>
        <v>0.72787019999999991</v>
      </c>
      <c r="AN119" s="155">
        <f t="shared" si="93"/>
        <v>0.72886660000000003</v>
      </c>
      <c r="AO119" s="155">
        <f t="shared" si="93"/>
        <v>0.72039719999999996</v>
      </c>
      <c r="AP119" s="155">
        <f t="shared" ref="AP119:BU119" si="94">AP$19*GAAR_Connection_Rate*GAAR_Connections_Meters*(1-GAAR_Cust_Cont)/10^6</f>
        <v>0.71491700000000002</v>
      </c>
      <c r="AQ119" s="155">
        <f t="shared" si="94"/>
        <v>0.70495300000000005</v>
      </c>
      <c r="AR119" s="155">
        <f t="shared" si="94"/>
        <v>0.69797819999999999</v>
      </c>
      <c r="AS119" s="155">
        <f t="shared" si="94"/>
        <v>0.68901060000000003</v>
      </c>
      <c r="AT119" s="155">
        <f t="shared" si="94"/>
        <v>0.68303219999999998</v>
      </c>
      <c r="AU119" s="155">
        <f t="shared" si="94"/>
        <v>0.66958079999999998</v>
      </c>
      <c r="AV119" s="155">
        <f t="shared" si="94"/>
        <v>0.6611113999999999</v>
      </c>
      <c r="AW119" s="155">
        <f t="shared" si="94"/>
        <v>0.65264200000000006</v>
      </c>
      <c r="AX119" s="155">
        <f t="shared" si="94"/>
        <v>0.64467079999999988</v>
      </c>
      <c r="AY119" s="155">
        <f t="shared" si="94"/>
        <v>0.632714</v>
      </c>
      <c r="AZ119" s="155">
        <f t="shared" si="94"/>
        <v>0.62424459999999993</v>
      </c>
      <c r="BA119" s="155">
        <f t="shared" si="94"/>
        <v>0.61428059999999995</v>
      </c>
      <c r="BB119" s="155">
        <f t="shared" si="94"/>
        <v>0.60780400000000001</v>
      </c>
      <c r="BC119" s="155">
        <f t="shared" si="94"/>
        <v>0.59534900000000002</v>
      </c>
      <c r="BD119" s="155">
        <f t="shared" si="94"/>
        <v>0.58737779999999995</v>
      </c>
      <c r="BE119" s="155">
        <f t="shared" si="94"/>
        <v>0.58239579999999991</v>
      </c>
      <c r="BF119" s="155">
        <f t="shared" si="94"/>
        <v>0.57990479999999989</v>
      </c>
      <c r="BG119" s="155">
        <f t="shared" si="94"/>
        <v>0.57193359999999993</v>
      </c>
      <c r="BH119" s="155">
        <f t="shared" si="94"/>
        <v>0.56595519999999999</v>
      </c>
      <c r="BI119" s="155">
        <f t="shared" si="94"/>
        <v>0.55798400000000004</v>
      </c>
      <c r="BJ119" s="155">
        <f t="shared" si="94"/>
        <v>0.55449660000000001</v>
      </c>
      <c r="BK119" s="155">
        <f t="shared" si="94"/>
        <v>0.54602719999999993</v>
      </c>
      <c r="BL119" s="155">
        <f t="shared" si="94"/>
        <v>0.54154340000000001</v>
      </c>
      <c r="BM119" s="155">
        <f t="shared" si="94"/>
        <v>0.53656140000000008</v>
      </c>
      <c r="BN119" s="155">
        <f t="shared" si="94"/>
        <v>0.53407040000000006</v>
      </c>
      <c r="BO119" s="155">
        <f t="shared" si="94"/>
        <v>0.5270956</v>
      </c>
      <c r="BP119" s="155">
        <f t="shared" si="94"/>
        <v>0.52161539999999995</v>
      </c>
      <c r="BQ119" s="155">
        <f t="shared" si="94"/>
        <v>0.5156369999999999</v>
      </c>
      <c r="BR119" s="155">
        <f t="shared" si="94"/>
        <v>0.51165139999999998</v>
      </c>
      <c r="BS119" s="155">
        <f t="shared" si="94"/>
        <v>0.5011892</v>
      </c>
      <c r="BT119" s="155">
        <f t="shared" si="94"/>
        <v>0.49670539999999996</v>
      </c>
      <c r="BU119" s="155">
        <f t="shared" si="94"/>
        <v>0.488236</v>
      </c>
      <c r="BV119" s="155">
        <f t="shared" ref="BV119:CC119" si="95">BV$19*GAAR_Connection_Rate*GAAR_Connections_Meters*(1-GAAR_Cust_Cont)/10^6</f>
        <v>0.48474859999999997</v>
      </c>
      <c r="BW119" s="155">
        <f t="shared" si="95"/>
        <v>0.47627919999999996</v>
      </c>
      <c r="BX119" s="155">
        <f t="shared" si="95"/>
        <v>0.4678098</v>
      </c>
      <c r="BY119" s="155">
        <f t="shared" si="95"/>
        <v>0.46033679999999999</v>
      </c>
      <c r="BZ119" s="155">
        <f t="shared" si="95"/>
        <v>0.4553548</v>
      </c>
      <c r="CA119" s="155">
        <f t="shared" si="95"/>
        <v>0.44489259999999997</v>
      </c>
      <c r="CB119" s="155">
        <f t="shared" si="95"/>
        <v>0.43841599999999997</v>
      </c>
      <c r="CC119" s="155">
        <f t="shared" si="95"/>
        <v>0.42895019999999995</v>
      </c>
    </row>
    <row r="120" spans="5:81" s="36" customFormat="1" outlineLevel="1" x14ac:dyDescent="0.2">
      <c r="F120" s="91" t="str">
        <f>GA!$F$21</f>
        <v>Meters &amp; SCADA</v>
      </c>
      <c r="J120" s="133">
        <v>6.7481306960000005</v>
      </c>
      <c r="K120" s="133">
        <v>6.7481306960000005</v>
      </c>
      <c r="L120" s="133">
        <v>7.3633187656000008</v>
      </c>
      <c r="M120" s="133">
        <v>7.9785068352000019</v>
      </c>
      <c r="N120" s="133">
        <v>8.5936949048000031</v>
      </c>
      <c r="O120" s="133">
        <v>9.2088829744000016</v>
      </c>
      <c r="P120" s="133">
        <v>9.8240710440000036</v>
      </c>
      <c r="Q120" s="133">
        <v>10.439259113600004</v>
      </c>
      <c r="R120" s="133">
        <v>11.054447183200004</v>
      </c>
      <c r="S120" s="133">
        <v>11.669635252800004</v>
      </c>
      <c r="T120" s="133">
        <v>12.284823322400007</v>
      </c>
      <c r="U120" s="133">
        <v>12.900011392000007</v>
      </c>
      <c r="V120" s="133">
        <v>12.900936392</v>
      </c>
      <c r="W120" s="133">
        <v>12.901861392000001</v>
      </c>
      <c r="X120" s="133">
        <v>12.902786392000001</v>
      </c>
      <c r="Y120" s="133">
        <v>12.903711392</v>
      </c>
      <c r="Z120" s="133">
        <v>12.904636392</v>
      </c>
      <c r="AA120" s="133">
        <v>12.905561392000001</v>
      </c>
      <c r="AB120" s="133">
        <v>12.906486392000001</v>
      </c>
      <c r="AC120" s="133">
        <v>12.907411392</v>
      </c>
      <c r="AD120" s="133">
        <v>12.908336392000001</v>
      </c>
      <c r="AE120" s="133">
        <v>12.909261392000001</v>
      </c>
      <c r="AF120" s="133">
        <v>12.909261392000001</v>
      </c>
      <c r="AG120" s="133">
        <v>12.909261392000001</v>
      </c>
      <c r="AH120" s="133">
        <v>12.909261392000001</v>
      </c>
      <c r="AI120" s="133">
        <v>12.909261392000001</v>
      </c>
      <c r="AJ120" s="133">
        <v>12.909261392000001</v>
      </c>
      <c r="AK120" s="133">
        <v>12.909261392000001</v>
      </c>
      <c r="AL120" s="133">
        <v>12.909261392000001</v>
      </c>
      <c r="AM120" s="133">
        <v>12.909261392000001</v>
      </c>
      <c r="AN120" s="133">
        <v>12.909261392000001</v>
      </c>
      <c r="AO120" s="133">
        <v>12.909261392000001</v>
      </c>
      <c r="AP120" s="133">
        <v>12.909261392000001</v>
      </c>
      <c r="AQ120" s="133">
        <v>12.909261392000001</v>
      </c>
      <c r="AR120" s="133">
        <v>12.909261392000001</v>
      </c>
      <c r="AS120" s="133">
        <v>12.909261392000001</v>
      </c>
      <c r="AT120" s="133">
        <v>12.909261392000001</v>
      </c>
      <c r="AU120" s="133">
        <v>12.909261392000001</v>
      </c>
      <c r="AV120" s="133">
        <v>12.909261392000001</v>
      </c>
      <c r="AW120" s="133">
        <v>12.909261392000001</v>
      </c>
      <c r="AX120" s="133">
        <v>12.909261392000001</v>
      </c>
      <c r="AY120" s="133">
        <v>12.909261392000001</v>
      </c>
      <c r="AZ120" s="133">
        <v>12.909261392000001</v>
      </c>
      <c r="BA120" s="133">
        <v>12.909261392000001</v>
      </c>
      <c r="BB120" s="133">
        <v>12.909261392000001</v>
      </c>
      <c r="BC120" s="133">
        <v>12.909261392000001</v>
      </c>
      <c r="BD120" s="133">
        <v>12.909261392000001</v>
      </c>
      <c r="BE120" s="133">
        <v>12.909261392000001</v>
      </c>
      <c r="BF120" s="133">
        <v>12.909261392000001</v>
      </c>
      <c r="BG120" s="133">
        <v>12.909261392000001</v>
      </c>
      <c r="BH120" s="133">
        <v>12.909261392000001</v>
      </c>
      <c r="BI120" s="133">
        <v>12.909261392000001</v>
      </c>
      <c r="BJ120" s="133">
        <v>12.909261392000001</v>
      </c>
      <c r="BK120" s="133">
        <v>12.909261392000001</v>
      </c>
      <c r="BL120" s="133">
        <v>12.909261392000001</v>
      </c>
      <c r="BM120" s="133">
        <v>12.909261392000001</v>
      </c>
      <c r="BN120" s="133">
        <v>12.909261392000001</v>
      </c>
      <c r="BO120" s="133">
        <v>12.909261392000001</v>
      </c>
      <c r="BP120" s="133">
        <v>12.909261392000001</v>
      </c>
      <c r="BQ120" s="133">
        <v>12.909261392000001</v>
      </c>
      <c r="BR120" s="133">
        <v>12.909261392000001</v>
      </c>
      <c r="BS120" s="133">
        <v>12.909261392000001</v>
      </c>
      <c r="BT120" s="133">
        <v>12.909261392000001</v>
      </c>
      <c r="BU120" s="133">
        <v>12.909261392000001</v>
      </c>
      <c r="BV120" s="133">
        <v>12.909261392000001</v>
      </c>
      <c r="BW120" s="133">
        <v>12.909261392000001</v>
      </c>
      <c r="BX120" s="133">
        <v>12.909261392000001</v>
      </c>
      <c r="BY120" s="133">
        <v>12.909261392000001</v>
      </c>
      <c r="BZ120" s="133">
        <v>12.909261392000001</v>
      </c>
      <c r="CA120" s="133">
        <v>12.909261392000001</v>
      </c>
      <c r="CB120" s="133">
        <v>12.909261392000001</v>
      </c>
      <c r="CC120" s="133">
        <v>12.909261392000001</v>
      </c>
    </row>
    <row r="121" spans="5:81" s="36" customFormat="1" ht="5.85" customHeight="1" outlineLevel="1" x14ac:dyDescent="0.2"/>
    <row r="122" spans="5:81" s="36" customFormat="1" outlineLevel="1" x14ac:dyDescent="0.2">
      <c r="F122" s="207" t="s">
        <v>104</v>
      </c>
      <c r="G122" s="207"/>
      <c r="H122" s="207"/>
      <c r="I122" s="207"/>
      <c r="J122" s="93">
        <f t="shared" ref="J122:AO122" si="96">SUM(J119:J120)</f>
        <v>8.4519746960000006</v>
      </c>
      <c r="K122" s="93">
        <f t="shared" si="96"/>
        <v>8.4375268960000014</v>
      </c>
      <c r="L122" s="93">
        <f t="shared" si="96"/>
        <v>9.0462383656000007</v>
      </c>
      <c r="M122" s="93">
        <f t="shared" si="96"/>
        <v>9.669895835200002</v>
      </c>
      <c r="N122" s="93">
        <f t="shared" si="96"/>
        <v>10.272628904800003</v>
      </c>
      <c r="O122" s="93">
        <f t="shared" si="96"/>
        <v>10.865896174400001</v>
      </c>
      <c r="P122" s="93">
        <f t="shared" si="96"/>
        <v>11.471618444000004</v>
      </c>
      <c r="Q122" s="93">
        <f t="shared" si="96"/>
        <v>12.073355113600003</v>
      </c>
      <c r="R122" s="93">
        <f t="shared" si="96"/>
        <v>12.670109783200004</v>
      </c>
      <c r="S122" s="93">
        <f t="shared" si="96"/>
        <v>13.236972452800003</v>
      </c>
      <c r="T122" s="93">
        <f t="shared" si="96"/>
        <v>13.670317522400007</v>
      </c>
      <c r="U122" s="93">
        <f t="shared" si="96"/>
        <v>14.086225592000007</v>
      </c>
      <c r="V122" s="93">
        <f t="shared" si="96"/>
        <v>14.016904392000001</v>
      </c>
      <c r="W122" s="93">
        <f t="shared" si="96"/>
        <v>13.978471592</v>
      </c>
      <c r="X122" s="93">
        <f t="shared" si="96"/>
        <v>13.929078392000001</v>
      </c>
      <c r="Y122" s="93">
        <f t="shared" si="96"/>
        <v>13.870717592</v>
      </c>
      <c r="Z122" s="93">
        <f t="shared" si="96"/>
        <v>13.805381992000001</v>
      </c>
      <c r="AA122" s="93">
        <f t="shared" si="96"/>
        <v>13.686738992</v>
      </c>
      <c r="AB122" s="93">
        <f t="shared" si="96"/>
        <v>13.594998792000002</v>
      </c>
      <c r="AC122" s="93">
        <f t="shared" si="96"/>
        <v>13.516709992000001</v>
      </c>
      <c r="AD122" s="93">
        <f t="shared" si="96"/>
        <v>13.458349192</v>
      </c>
      <c r="AE122" s="93">
        <f t="shared" si="96"/>
        <v>13.400984792000001</v>
      </c>
      <c r="AF122" s="93">
        <f t="shared" si="96"/>
        <v>13.326254792</v>
      </c>
      <c r="AG122" s="93">
        <f t="shared" si="96"/>
        <v>13.349670192000001</v>
      </c>
      <c r="AH122" s="93">
        <f t="shared" si="96"/>
        <v>13.312305192000002</v>
      </c>
      <c r="AI122" s="93">
        <f t="shared" si="96"/>
        <v>13.323763792000001</v>
      </c>
      <c r="AJ122" s="93">
        <f t="shared" si="96"/>
        <v>13.339706192000001</v>
      </c>
      <c r="AK122" s="93">
        <f t="shared" si="96"/>
        <v>13.354652192000001</v>
      </c>
      <c r="AL122" s="93">
        <f t="shared" si="96"/>
        <v>13.367605392000002</v>
      </c>
      <c r="AM122" s="93">
        <f t="shared" si="96"/>
        <v>13.637131592000001</v>
      </c>
      <c r="AN122" s="93">
        <f t="shared" si="96"/>
        <v>13.638127992000001</v>
      </c>
      <c r="AO122" s="93">
        <f t="shared" si="96"/>
        <v>13.629658592000002</v>
      </c>
      <c r="AP122" s="93">
        <f t="shared" ref="AP122:BU122" si="97">SUM(AP119:AP120)</f>
        <v>13.624178392000001</v>
      </c>
      <c r="AQ122" s="93">
        <f t="shared" si="97"/>
        <v>13.614214392000001</v>
      </c>
      <c r="AR122" s="93">
        <f t="shared" si="97"/>
        <v>13.607239592000001</v>
      </c>
      <c r="AS122" s="93">
        <f t="shared" si="97"/>
        <v>13.598271992000001</v>
      </c>
      <c r="AT122" s="93">
        <f t="shared" si="97"/>
        <v>13.592293592000001</v>
      </c>
      <c r="AU122" s="93">
        <f t="shared" si="97"/>
        <v>13.578842192000002</v>
      </c>
      <c r="AV122" s="93">
        <f t="shared" si="97"/>
        <v>13.570372792000001</v>
      </c>
      <c r="AW122" s="93">
        <f t="shared" si="97"/>
        <v>13.561903392000001</v>
      </c>
      <c r="AX122" s="93">
        <f t="shared" si="97"/>
        <v>13.553932192000001</v>
      </c>
      <c r="AY122" s="93">
        <f t="shared" si="97"/>
        <v>13.541975392000001</v>
      </c>
      <c r="AZ122" s="93">
        <f t="shared" si="97"/>
        <v>13.533505992000002</v>
      </c>
      <c r="BA122" s="93">
        <f t="shared" si="97"/>
        <v>13.523541992000002</v>
      </c>
      <c r="BB122" s="93">
        <f t="shared" si="97"/>
        <v>13.517065392000001</v>
      </c>
      <c r="BC122" s="93">
        <f t="shared" si="97"/>
        <v>13.504610392000002</v>
      </c>
      <c r="BD122" s="93">
        <f t="shared" si="97"/>
        <v>13.496639192000002</v>
      </c>
      <c r="BE122" s="93">
        <f t="shared" si="97"/>
        <v>13.491657192000002</v>
      </c>
      <c r="BF122" s="93">
        <f t="shared" si="97"/>
        <v>13.489166192000001</v>
      </c>
      <c r="BG122" s="93">
        <f t="shared" si="97"/>
        <v>13.481194992000001</v>
      </c>
      <c r="BH122" s="93">
        <f t="shared" si="97"/>
        <v>13.475216592000001</v>
      </c>
      <c r="BI122" s="93">
        <f t="shared" si="97"/>
        <v>13.467245392000001</v>
      </c>
      <c r="BJ122" s="93">
        <f t="shared" si="97"/>
        <v>13.463757992000001</v>
      </c>
      <c r="BK122" s="93">
        <f t="shared" si="97"/>
        <v>13.455288592</v>
      </c>
      <c r="BL122" s="93">
        <f t="shared" si="97"/>
        <v>13.450804792000001</v>
      </c>
      <c r="BM122" s="93">
        <f t="shared" si="97"/>
        <v>13.445822792000001</v>
      </c>
      <c r="BN122" s="93">
        <f t="shared" si="97"/>
        <v>13.443331792000002</v>
      </c>
      <c r="BO122" s="93">
        <f t="shared" si="97"/>
        <v>13.436356992</v>
      </c>
      <c r="BP122" s="93">
        <f t="shared" si="97"/>
        <v>13.430876792000001</v>
      </c>
      <c r="BQ122" s="93">
        <f t="shared" si="97"/>
        <v>13.424898392000001</v>
      </c>
      <c r="BR122" s="93">
        <f t="shared" si="97"/>
        <v>13.420912792000001</v>
      </c>
      <c r="BS122" s="93">
        <f t="shared" si="97"/>
        <v>13.410450592000002</v>
      </c>
      <c r="BT122" s="93">
        <f t="shared" si="97"/>
        <v>13.405966792000001</v>
      </c>
      <c r="BU122" s="93">
        <f t="shared" si="97"/>
        <v>13.397497392000002</v>
      </c>
      <c r="BV122" s="93">
        <f t="shared" ref="BV122:CC122" si="98">SUM(BV119:BV120)</f>
        <v>13.394009992000001</v>
      </c>
      <c r="BW122" s="93">
        <f t="shared" si="98"/>
        <v>13.385540592000002</v>
      </c>
      <c r="BX122" s="93">
        <f t="shared" si="98"/>
        <v>13.377071192000001</v>
      </c>
      <c r="BY122" s="93">
        <f t="shared" si="98"/>
        <v>13.369598192000002</v>
      </c>
      <c r="BZ122" s="93">
        <f t="shared" si="98"/>
        <v>13.364616192000002</v>
      </c>
      <c r="CA122" s="93">
        <f t="shared" si="98"/>
        <v>13.354153992000001</v>
      </c>
      <c r="CB122" s="93">
        <f t="shared" si="98"/>
        <v>13.347677392000001</v>
      </c>
      <c r="CC122" s="93">
        <f t="shared" si="98"/>
        <v>13.338211592</v>
      </c>
    </row>
    <row r="123" spans="5:81" s="36" customFormat="1" outlineLevel="1" x14ac:dyDescent="0.2"/>
    <row r="124" spans="5:81" s="36" customFormat="1" outlineLevel="1" x14ac:dyDescent="0.2">
      <c r="F124" s="91" t="s">
        <v>105</v>
      </c>
      <c r="J124" s="54">
        <v>15.608999999999998</v>
      </c>
      <c r="K124" s="54">
        <v>15.608999999999998</v>
      </c>
      <c r="L124" s="54">
        <v>16.38945</v>
      </c>
      <c r="M124" s="54">
        <v>17.169899999999998</v>
      </c>
      <c r="N124" s="54">
        <v>17.95035</v>
      </c>
      <c r="O124" s="54">
        <v>18.730800000000002</v>
      </c>
      <c r="P124" s="54">
        <v>19.51125</v>
      </c>
      <c r="Q124" s="54">
        <v>20.291700000000002</v>
      </c>
      <c r="R124" s="54">
        <v>21.072150000000004</v>
      </c>
      <c r="S124" s="54">
        <v>21.852600000000002</v>
      </c>
      <c r="T124" s="54">
        <v>22.633050000000004</v>
      </c>
      <c r="U124" s="54">
        <v>23.413500000000003</v>
      </c>
      <c r="V124" s="54">
        <v>24.193950000000005</v>
      </c>
      <c r="W124" s="54">
        <v>24.974400000000006</v>
      </c>
      <c r="X124" s="54">
        <v>25.754850000000005</v>
      </c>
      <c r="Y124" s="54">
        <v>26.535300000000007</v>
      </c>
      <c r="Z124" s="54">
        <v>27.315750000000008</v>
      </c>
      <c r="AA124" s="54">
        <v>28.096200000000007</v>
      </c>
      <c r="AB124" s="54">
        <v>28.876650000000009</v>
      </c>
      <c r="AC124" s="54">
        <v>29.65710000000001</v>
      </c>
      <c r="AD124" s="54">
        <v>30.437550000000009</v>
      </c>
      <c r="AE124" s="54">
        <v>31.218000000000011</v>
      </c>
      <c r="AF124" s="54">
        <v>31.217999999999996</v>
      </c>
      <c r="AG124" s="54">
        <v>31.217999999999996</v>
      </c>
      <c r="AH124" s="54">
        <v>31.217999999999996</v>
      </c>
      <c r="AI124" s="54">
        <v>31.217999999999996</v>
      </c>
      <c r="AJ124" s="54">
        <v>31.217999999999996</v>
      </c>
      <c r="AK124" s="54">
        <v>31.217999999999996</v>
      </c>
      <c r="AL124" s="54">
        <v>31.217999999999996</v>
      </c>
      <c r="AM124" s="54">
        <v>31.217999999999996</v>
      </c>
      <c r="AN124" s="54">
        <v>31.217999999999996</v>
      </c>
      <c r="AO124" s="54">
        <v>31.217999999999996</v>
      </c>
      <c r="AP124" s="54">
        <v>31.217999999999996</v>
      </c>
      <c r="AQ124" s="54">
        <v>31.217999999999996</v>
      </c>
      <c r="AR124" s="54">
        <v>31.217999999999996</v>
      </c>
      <c r="AS124" s="54">
        <v>31.217999999999996</v>
      </c>
      <c r="AT124" s="54">
        <v>31.217999999999996</v>
      </c>
      <c r="AU124" s="54">
        <v>31.217999999999996</v>
      </c>
      <c r="AV124" s="54">
        <v>31.217999999999996</v>
      </c>
      <c r="AW124" s="54">
        <v>31.217999999999996</v>
      </c>
      <c r="AX124" s="54">
        <v>31.217999999999996</v>
      </c>
      <c r="AY124" s="54">
        <v>31.217999999999996</v>
      </c>
      <c r="AZ124" s="54">
        <v>31.217999999999996</v>
      </c>
      <c r="BA124" s="54">
        <v>31.217999999999996</v>
      </c>
      <c r="BB124" s="54">
        <v>31.217999999999996</v>
      </c>
      <c r="BC124" s="54">
        <v>31.217999999999996</v>
      </c>
      <c r="BD124" s="54">
        <v>31.217999999999996</v>
      </c>
      <c r="BE124" s="54">
        <v>31.217999999999996</v>
      </c>
      <c r="BF124" s="54">
        <v>31.217999999999996</v>
      </c>
      <c r="BG124" s="54">
        <v>31.217999999999996</v>
      </c>
      <c r="BH124" s="54">
        <v>31.217999999999996</v>
      </c>
      <c r="BI124" s="54">
        <v>31.217999999999996</v>
      </c>
      <c r="BJ124" s="54">
        <v>31.217999999999996</v>
      </c>
      <c r="BK124" s="54">
        <v>31.217999999999996</v>
      </c>
      <c r="BL124" s="54">
        <v>31.217999999999996</v>
      </c>
      <c r="BM124" s="54">
        <v>31.217999999999996</v>
      </c>
      <c r="BN124" s="54">
        <v>31.217999999999996</v>
      </c>
      <c r="BO124" s="54">
        <v>31.217999999999996</v>
      </c>
      <c r="BP124" s="54">
        <v>31.217999999999996</v>
      </c>
      <c r="BQ124" s="54">
        <v>31.217999999999996</v>
      </c>
      <c r="BR124" s="54">
        <v>31.217999999999996</v>
      </c>
      <c r="BS124" s="54">
        <v>31.217999999999996</v>
      </c>
      <c r="BT124" s="54">
        <v>31.217999999999996</v>
      </c>
      <c r="BU124" s="54">
        <v>31.217999999999996</v>
      </c>
      <c r="BV124" s="54">
        <v>31.217999999999996</v>
      </c>
      <c r="BW124" s="54">
        <v>31.217999999999996</v>
      </c>
      <c r="BX124" s="54">
        <v>31.217999999999996</v>
      </c>
      <c r="BY124" s="54">
        <v>31.217999999999996</v>
      </c>
      <c r="BZ124" s="54">
        <v>31.217999999999996</v>
      </c>
      <c r="CA124" s="54">
        <v>31.217999999999996</v>
      </c>
      <c r="CB124" s="54">
        <v>31.217999999999996</v>
      </c>
      <c r="CC124" s="54">
        <v>31.217999999999996</v>
      </c>
    </row>
    <row r="125" spans="5:81" s="36" customFormat="1" ht="5.85" customHeight="1" outlineLevel="1" x14ac:dyDescent="0.2"/>
    <row r="126" spans="5:81" s="36" customFormat="1" outlineLevel="1" x14ac:dyDescent="0.2">
      <c r="F126" s="207" t="s">
        <v>105</v>
      </c>
      <c r="G126" s="207"/>
      <c r="H126" s="207"/>
      <c r="I126" s="207"/>
      <c r="J126" s="93">
        <f t="shared" ref="J126:AO126" si="99">SUM(J124)</f>
        <v>15.608999999999998</v>
      </c>
      <c r="K126" s="93">
        <f t="shared" si="99"/>
        <v>15.608999999999998</v>
      </c>
      <c r="L126" s="93">
        <f t="shared" si="99"/>
        <v>16.38945</v>
      </c>
      <c r="M126" s="93">
        <f t="shared" si="99"/>
        <v>17.169899999999998</v>
      </c>
      <c r="N126" s="93">
        <f t="shared" si="99"/>
        <v>17.95035</v>
      </c>
      <c r="O126" s="93">
        <f t="shared" si="99"/>
        <v>18.730800000000002</v>
      </c>
      <c r="P126" s="93">
        <f t="shared" si="99"/>
        <v>19.51125</v>
      </c>
      <c r="Q126" s="93">
        <f t="shared" si="99"/>
        <v>20.291700000000002</v>
      </c>
      <c r="R126" s="93">
        <f t="shared" si="99"/>
        <v>21.072150000000004</v>
      </c>
      <c r="S126" s="93">
        <f t="shared" si="99"/>
        <v>21.852600000000002</v>
      </c>
      <c r="T126" s="93">
        <f t="shared" si="99"/>
        <v>22.633050000000004</v>
      </c>
      <c r="U126" s="93">
        <f t="shared" si="99"/>
        <v>23.413500000000003</v>
      </c>
      <c r="V126" s="93">
        <f t="shared" si="99"/>
        <v>24.193950000000005</v>
      </c>
      <c r="W126" s="93">
        <f t="shared" si="99"/>
        <v>24.974400000000006</v>
      </c>
      <c r="X126" s="93">
        <f t="shared" si="99"/>
        <v>25.754850000000005</v>
      </c>
      <c r="Y126" s="93">
        <f t="shared" si="99"/>
        <v>26.535300000000007</v>
      </c>
      <c r="Z126" s="93">
        <f t="shared" si="99"/>
        <v>27.315750000000008</v>
      </c>
      <c r="AA126" s="93">
        <f t="shared" si="99"/>
        <v>28.096200000000007</v>
      </c>
      <c r="AB126" s="93">
        <f t="shared" si="99"/>
        <v>28.876650000000009</v>
      </c>
      <c r="AC126" s="93">
        <f t="shared" si="99"/>
        <v>29.65710000000001</v>
      </c>
      <c r="AD126" s="93">
        <f t="shared" si="99"/>
        <v>30.437550000000009</v>
      </c>
      <c r="AE126" s="93">
        <f t="shared" si="99"/>
        <v>31.218000000000011</v>
      </c>
      <c r="AF126" s="93">
        <f t="shared" si="99"/>
        <v>31.217999999999996</v>
      </c>
      <c r="AG126" s="93">
        <f t="shared" si="99"/>
        <v>31.217999999999996</v>
      </c>
      <c r="AH126" s="93">
        <f t="shared" si="99"/>
        <v>31.217999999999996</v>
      </c>
      <c r="AI126" s="93">
        <f t="shared" si="99"/>
        <v>31.217999999999996</v>
      </c>
      <c r="AJ126" s="93">
        <f t="shared" si="99"/>
        <v>31.217999999999996</v>
      </c>
      <c r="AK126" s="93">
        <f t="shared" si="99"/>
        <v>31.217999999999996</v>
      </c>
      <c r="AL126" s="93">
        <f t="shared" si="99"/>
        <v>31.217999999999996</v>
      </c>
      <c r="AM126" s="93">
        <f t="shared" si="99"/>
        <v>31.217999999999996</v>
      </c>
      <c r="AN126" s="93">
        <f t="shared" si="99"/>
        <v>31.217999999999996</v>
      </c>
      <c r="AO126" s="93">
        <f t="shared" si="99"/>
        <v>31.217999999999996</v>
      </c>
      <c r="AP126" s="93">
        <f t="shared" ref="AP126:BU126" si="100">SUM(AP124)</f>
        <v>31.217999999999996</v>
      </c>
      <c r="AQ126" s="93">
        <f t="shared" si="100"/>
        <v>31.217999999999996</v>
      </c>
      <c r="AR126" s="93">
        <f t="shared" si="100"/>
        <v>31.217999999999996</v>
      </c>
      <c r="AS126" s="93">
        <f t="shared" si="100"/>
        <v>31.217999999999996</v>
      </c>
      <c r="AT126" s="93">
        <f t="shared" si="100"/>
        <v>31.217999999999996</v>
      </c>
      <c r="AU126" s="93">
        <f t="shared" si="100"/>
        <v>31.217999999999996</v>
      </c>
      <c r="AV126" s="93">
        <f t="shared" si="100"/>
        <v>31.217999999999996</v>
      </c>
      <c r="AW126" s="93">
        <f t="shared" si="100"/>
        <v>31.217999999999996</v>
      </c>
      <c r="AX126" s="93">
        <f t="shared" si="100"/>
        <v>31.217999999999996</v>
      </c>
      <c r="AY126" s="93">
        <f t="shared" si="100"/>
        <v>31.217999999999996</v>
      </c>
      <c r="AZ126" s="93">
        <f t="shared" si="100"/>
        <v>31.217999999999996</v>
      </c>
      <c r="BA126" s="93">
        <f t="shared" si="100"/>
        <v>31.217999999999996</v>
      </c>
      <c r="BB126" s="93">
        <f t="shared" si="100"/>
        <v>31.217999999999996</v>
      </c>
      <c r="BC126" s="93">
        <f t="shared" si="100"/>
        <v>31.217999999999996</v>
      </c>
      <c r="BD126" s="93">
        <f t="shared" si="100"/>
        <v>31.217999999999996</v>
      </c>
      <c r="BE126" s="93">
        <f t="shared" si="100"/>
        <v>31.217999999999996</v>
      </c>
      <c r="BF126" s="93">
        <f t="shared" si="100"/>
        <v>31.217999999999996</v>
      </c>
      <c r="BG126" s="93">
        <f t="shared" si="100"/>
        <v>31.217999999999996</v>
      </c>
      <c r="BH126" s="93">
        <f t="shared" si="100"/>
        <v>31.217999999999996</v>
      </c>
      <c r="BI126" s="93">
        <f t="shared" si="100"/>
        <v>31.217999999999996</v>
      </c>
      <c r="BJ126" s="93">
        <f t="shared" si="100"/>
        <v>31.217999999999996</v>
      </c>
      <c r="BK126" s="93">
        <f t="shared" si="100"/>
        <v>31.217999999999996</v>
      </c>
      <c r="BL126" s="93">
        <f t="shared" si="100"/>
        <v>31.217999999999996</v>
      </c>
      <c r="BM126" s="93">
        <f t="shared" si="100"/>
        <v>31.217999999999996</v>
      </c>
      <c r="BN126" s="93">
        <f t="shared" si="100"/>
        <v>31.217999999999996</v>
      </c>
      <c r="BO126" s="93">
        <f t="shared" si="100"/>
        <v>31.217999999999996</v>
      </c>
      <c r="BP126" s="93">
        <f t="shared" si="100"/>
        <v>31.217999999999996</v>
      </c>
      <c r="BQ126" s="93">
        <f t="shared" si="100"/>
        <v>31.217999999999996</v>
      </c>
      <c r="BR126" s="93">
        <f t="shared" si="100"/>
        <v>31.217999999999996</v>
      </c>
      <c r="BS126" s="93">
        <f t="shared" si="100"/>
        <v>31.217999999999996</v>
      </c>
      <c r="BT126" s="93">
        <f t="shared" si="100"/>
        <v>31.217999999999996</v>
      </c>
      <c r="BU126" s="93">
        <f t="shared" si="100"/>
        <v>31.217999999999996</v>
      </c>
      <c r="BV126" s="93">
        <f t="shared" ref="BV126:CC126" si="101">SUM(BV124)</f>
        <v>31.217999999999996</v>
      </c>
      <c r="BW126" s="93">
        <f t="shared" si="101"/>
        <v>31.217999999999996</v>
      </c>
      <c r="BX126" s="93">
        <f t="shared" si="101"/>
        <v>31.217999999999996</v>
      </c>
      <c r="BY126" s="93">
        <f t="shared" si="101"/>
        <v>31.217999999999996</v>
      </c>
      <c r="BZ126" s="93">
        <f t="shared" si="101"/>
        <v>31.217999999999996</v>
      </c>
      <c r="CA126" s="93">
        <f t="shared" si="101"/>
        <v>31.217999999999996</v>
      </c>
      <c r="CB126" s="93">
        <f t="shared" si="101"/>
        <v>31.217999999999996</v>
      </c>
      <c r="CC126" s="93">
        <f t="shared" si="101"/>
        <v>31.217999999999996</v>
      </c>
    </row>
    <row r="127" spans="5:81" s="36" customFormat="1" outlineLevel="1" x14ac:dyDescent="0.2"/>
    <row r="128" spans="5:81" s="36" customFormat="1" outlineLevel="1" x14ac:dyDescent="0.2">
      <c r="E128" s="43" t="s">
        <v>140</v>
      </c>
    </row>
    <row r="129" spans="4:81" s="36" customFormat="1" ht="5.85" customHeight="1" outlineLevel="1" x14ac:dyDescent="0.2"/>
    <row r="130" spans="4:81" s="36" customFormat="1" outlineLevel="1" x14ac:dyDescent="0.2">
      <c r="F130" s="91" t="s">
        <v>234</v>
      </c>
      <c r="J130" s="56">
        <f t="shared" ref="J130:AO130" si="102">GAAR_Opex_Base</f>
        <v>59.5</v>
      </c>
      <c r="K130" s="56">
        <f t="shared" si="102"/>
        <v>59.5</v>
      </c>
      <c r="L130" s="56">
        <f t="shared" si="102"/>
        <v>59.5</v>
      </c>
      <c r="M130" s="56">
        <f t="shared" si="102"/>
        <v>59.5</v>
      </c>
      <c r="N130" s="56">
        <f t="shared" si="102"/>
        <v>59.5</v>
      </c>
      <c r="O130" s="56">
        <f t="shared" si="102"/>
        <v>59.5</v>
      </c>
      <c r="P130" s="56">
        <f t="shared" si="102"/>
        <v>59.5</v>
      </c>
      <c r="Q130" s="56">
        <f t="shared" si="102"/>
        <v>59.5</v>
      </c>
      <c r="R130" s="56">
        <f t="shared" si="102"/>
        <v>59.5</v>
      </c>
      <c r="S130" s="56">
        <f t="shared" si="102"/>
        <v>59.5</v>
      </c>
      <c r="T130" s="56">
        <f t="shared" si="102"/>
        <v>59.5</v>
      </c>
      <c r="U130" s="56">
        <f t="shared" si="102"/>
        <v>59.5</v>
      </c>
      <c r="V130" s="56">
        <f t="shared" si="102"/>
        <v>59.5</v>
      </c>
      <c r="W130" s="56">
        <f t="shared" si="102"/>
        <v>59.5</v>
      </c>
      <c r="X130" s="56">
        <f t="shared" si="102"/>
        <v>59.5</v>
      </c>
      <c r="Y130" s="56">
        <f t="shared" si="102"/>
        <v>59.5</v>
      </c>
      <c r="Z130" s="56">
        <f t="shared" si="102"/>
        <v>59.5</v>
      </c>
      <c r="AA130" s="56">
        <f t="shared" si="102"/>
        <v>59.5</v>
      </c>
      <c r="AB130" s="56">
        <f t="shared" si="102"/>
        <v>59.5</v>
      </c>
      <c r="AC130" s="56">
        <f t="shared" si="102"/>
        <v>59.5</v>
      </c>
      <c r="AD130" s="56">
        <f t="shared" si="102"/>
        <v>59.5</v>
      </c>
      <c r="AE130" s="56">
        <f t="shared" si="102"/>
        <v>59.5</v>
      </c>
      <c r="AF130" s="56">
        <f t="shared" si="102"/>
        <v>59.5</v>
      </c>
      <c r="AG130" s="56">
        <f t="shared" si="102"/>
        <v>59.5</v>
      </c>
      <c r="AH130" s="56">
        <f t="shared" si="102"/>
        <v>59.5</v>
      </c>
      <c r="AI130" s="56">
        <f t="shared" si="102"/>
        <v>59.5</v>
      </c>
      <c r="AJ130" s="56">
        <f t="shared" si="102"/>
        <v>59.5</v>
      </c>
      <c r="AK130" s="56">
        <f t="shared" si="102"/>
        <v>59.5</v>
      </c>
      <c r="AL130" s="56">
        <f t="shared" si="102"/>
        <v>59.5</v>
      </c>
      <c r="AM130" s="56">
        <f t="shared" si="102"/>
        <v>59.5</v>
      </c>
      <c r="AN130" s="56">
        <f t="shared" si="102"/>
        <v>59.5</v>
      </c>
      <c r="AO130" s="56">
        <f t="shared" si="102"/>
        <v>59.5</v>
      </c>
      <c r="AP130" s="56">
        <f t="shared" ref="AP130:BU130" si="103">GAAR_Opex_Base</f>
        <v>59.5</v>
      </c>
      <c r="AQ130" s="56">
        <f t="shared" si="103"/>
        <v>59.5</v>
      </c>
      <c r="AR130" s="56">
        <f t="shared" si="103"/>
        <v>59.5</v>
      </c>
      <c r="AS130" s="56">
        <f t="shared" si="103"/>
        <v>59.5</v>
      </c>
      <c r="AT130" s="56">
        <f t="shared" si="103"/>
        <v>59.5</v>
      </c>
      <c r="AU130" s="56">
        <f t="shared" si="103"/>
        <v>59.5</v>
      </c>
      <c r="AV130" s="56">
        <f t="shared" si="103"/>
        <v>59.5</v>
      </c>
      <c r="AW130" s="56">
        <f t="shared" si="103"/>
        <v>59.5</v>
      </c>
      <c r="AX130" s="56">
        <f t="shared" si="103"/>
        <v>59.5</v>
      </c>
      <c r="AY130" s="56">
        <f t="shared" si="103"/>
        <v>59.5</v>
      </c>
      <c r="AZ130" s="56">
        <f t="shared" si="103"/>
        <v>59.5</v>
      </c>
      <c r="BA130" s="56">
        <f t="shared" si="103"/>
        <v>59.5</v>
      </c>
      <c r="BB130" s="56">
        <f t="shared" si="103"/>
        <v>59.5</v>
      </c>
      <c r="BC130" s="56">
        <f t="shared" si="103"/>
        <v>59.5</v>
      </c>
      <c r="BD130" s="56">
        <f t="shared" si="103"/>
        <v>59.5</v>
      </c>
      <c r="BE130" s="56">
        <f t="shared" si="103"/>
        <v>59.5</v>
      </c>
      <c r="BF130" s="56">
        <f t="shared" si="103"/>
        <v>59.5</v>
      </c>
      <c r="BG130" s="56">
        <f t="shared" si="103"/>
        <v>59.5</v>
      </c>
      <c r="BH130" s="56">
        <f t="shared" si="103"/>
        <v>59.5</v>
      </c>
      <c r="BI130" s="56">
        <f t="shared" si="103"/>
        <v>59.5</v>
      </c>
      <c r="BJ130" s="56">
        <f t="shared" si="103"/>
        <v>59.5</v>
      </c>
      <c r="BK130" s="56">
        <f t="shared" si="103"/>
        <v>59.5</v>
      </c>
      <c r="BL130" s="56">
        <f t="shared" si="103"/>
        <v>59.5</v>
      </c>
      <c r="BM130" s="56">
        <f t="shared" si="103"/>
        <v>59.5</v>
      </c>
      <c r="BN130" s="56">
        <f t="shared" si="103"/>
        <v>59.5</v>
      </c>
      <c r="BO130" s="56">
        <f t="shared" si="103"/>
        <v>59.5</v>
      </c>
      <c r="BP130" s="56">
        <f t="shared" si="103"/>
        <v>59.5</v>
      </c>
      <c r="BQ130" s="56">
        <f t="shared" si="103"/>
        <v>59.5</v>
      </c>
      <c r="BR130" s="56">
        <f t="shared" si="103"/>
        <v>59.5</v>
      </c>
      <c r="BS130" s="56">
        <f t="shared" si="103"/>
        <v>59.5</v>
      </c>
      <c r="BT130" s="56">
        <f t="shared" si="103"/>
        <v>59.5</v>
      </c>
      <c r="BU130" s="56">
        <f t="shared" si="103"/>
        <v>59.5</v>
      </c>
      <c r="BV130" s="56">
        <f t="shared" ref="BV130:CC130" si="104">GAAR_Opex_Base</f>
        <v>59.5</v>
      </c>
      <c r="BW130" s="56">
        <f t="shared" si="104"/>
        <v>59.5</v>
      </c>
      <c r="BX130" s="56">
        <f t="shared" si="104"/>
        <v>59.5</v>
      </c>
      <c r="BY130" s="56">
        <f t="shared" si="104"/>
        <v>59.5</v>
      </c>
      <c r="BZ130" s="56">
        <f t="shared" si="104"/>
        <v>59.5</v>
      </c>
      <c r="CA130" s="56">
        <f t="shared" si="104"/>
        <v>59.5</v>
      </c>
      <c r="CB130" s="56">
        <f t="shared" si="104"/>
        <v>59.5</v>
      </c>
      <c r="CC130" s="56">
        <f t="shared" si="104"/>
        <v>59.5</v>
      </c>
    </row>
    <row r="131" spans="4:81" s="36" customFormat="1" outlineLevel="1" x14ac:dyDescent="0.2">
      <c r="F131" s="91" t="s">
        <v>235</v>
      </c>
      <c r="J131" s="158">
        <f t="shared" ref="J131:AO131" si="105">J$22</f>
        <v>0.99525873439862056</v>
      </c>
      <c r="K131" s="158">
        <f t="shared" si="105"/>
        <v>0.98997930024813907</v>
      </c>
      <c r="L131" s="158">
        <f t="shared" si="105"/>
        <v>0.98495559109631126</v>
      </c>
      <c r="M131" s="158">
        <f t="shared" si="105"/>
        <v>0.98038724765418017</v>
      </c>
      <c r="N131" s="158">
        <f t="shared" si="105"/>
        <v>0.97582931356190095</v>
      </c>
      <c r="O131" s="158">
        <f t="shared" si="105"/>
        <v>0.97119030705289144</v>
      </c>
      <c r="P131" s="158">
        <f t="shared" si="105"/>
        <v>0.96646970429767443</v>
      </c>
      <c r="Q131" s="158">
        <f t="shared" si="105"/>
        <v>0.96134657607560781</v>
      </c>
      <c r="R131" s="158">
        <f t="shared" si="105"/>
        <v>0.95605607401521786</v>
      </c>
      <c r="S131" s="158">
        <f t="shared" si="105"/>
        <v>0.95051312586798287</v>
      </c>
      <c r="T131" s="158">
        <f t="shared" si="105"/>
        <v>0.94436143125451966</v>
      </c>
      <c r="U131" s="158">
        <f t="shared" si="105"/>
        <v>0.9375408733116265</v>
      </c>
      <c r="V131" s="158">
        <f t="shared" si="105"/>
        <v>0.93048279040879489</v>
      </c>
      <c r="W131" s="158">
        <f t="shared" si="105"/>
        <v>0.92323884469346262</v>
      </c>
      <c r="X131" s="158">
        <f t="shared" si="105"/>
        <v>0.91534398419214269</v>
      </c>
      <c r="Y131" s="158">
        <f t="shared" si="105"/>
        <v>0.90655820506034568</v>
      </c>
      <c r="Z131" s="158">
        <f t="shared" si="105"/>
        <v>0.89706288791716371</v>
      </c>
      <c r="AA131" s="158">
        <f t="shared" si="105"/>
        <v>0.886448040877167</v>
      </c>
      <c r="AB131" s="158">
        <f t="shared" si="105"/>
        <v>0.87517116276259888</v>
      </c>
      <c r="AC131" s="158">
        <f t="shared" si="105"/>
        <v>0.86342807957298784</v>
      </c>
      <c r="AD131" s="158">
        <f t="shared" si="105"/>
        <v>0.8514343390026643</v>
      </c>
      <c r="AE131" s="158">
        <f t="shared" si="105"/>
        <v>0.83920400067316336</v>
      </c>
      <c r="AF131" s="158">
        <f t="shared" si="105"/>
        <v>0.82655615186153908</v>
      </c>
      <c r="AG131" s="158">
        <f t="shared" si="105"/>
        <v>0.81452023196821699</v>
      </c>
      <c r="AH131" s="158">
        <f t="shared" si="105"/>
        <v>0.80243785206824181</v>
      </c>
      <c r="AI131" s="158">
        <f t="shared" si="105"/>
        <v>0.79081901457676673</v>
      </c>
      <c r="AJ131" s="158">
        <f t="shared" si="105"/>
        <v>0.77968314528688887</v>
      </c>
      <c r="AK131" s="158">
        <f t="shared" si="105"/>
        <v>0.76899604125254994</v>
      </c>
      <c r="AL131" s="158">
        <f t="shared" si="105"/>
        <v>0.75871949771587721</v>
      </c>
      <c r="AM131" s="158">
        <f t="shared" si="105"/>
        <v>0.75108808355928525</v>
      </c>
      <c r="AN131" s="158">
        <f t="shared" si="105"/>
        <v>0.74364313655538328</v>
      </c>
      <c r="AO131" s="158">
        <f t="shared" si="105"/>
        <v>0.7362981917986583</v>
      </c>
      <c r="AP131" s="158">
        <f t="shared" ref="AP131:BU131" si="106">AP$22</f>
        <v>0.72906881343246399</v>
      </c>
      <c r="AQ131" s="158">
        <f t="shared" si="106"/>
        <v>0.72191692314205858</v>
      </c>
      <c r="AR131" s="158">
        <f t="shared" si="106"/>
        <v>0.71486070455875406</v>
      </c>
      <c r="AS131" s="158">
        <f t="shared" si="106"/>
        <v>0.70789350948670104</v>
      </c>
      <c r="AT131" s="158">
        <f t="shared" si="106"/>
        <v>0.70103222865552328</v>
      </c>
      <c r="AU131" s="158">
        <f t="shared" si="106"/>
        <v>0.69421657229193445</v>
      </c>
      <c r="AV131" s="158">
        <f t="shared" si="106"/>
        <v>0.68748181617090254</v>
      </c>
      <c r="AW131" s="158">
        <f t="shared" si="106"/>
        <v>0.68081343940549555</v>
      </c>
      <c r="AX131" s="158">
        <f t="shared" si="106"/>
        <v>0.67424412895941532</v>
      </c>
      <c r="AY131" s="158">
        <f t="shared" si="106"/>
        <v>0.66772144843485148</v>
      </c>
      <c r="AZ131" s="158">
        <f t="shared" si="106"/>
        <v>0.66127410853874269</v>
      </c>
      <c r="BA131" s="158">
        <f t="shared" si="106"/>
        <v>0.65488504029230488</v>
      </c>
      <c r="BB131" s="158">
        <f t="shared" si="106"/>
        <v>0.64858562484721771</v>
      </c>
      <c r="BC131" s="158">
        <f t="shared" si="106"/>
        <v>0.64233393469282296</v>
      </c>
      <c r="BD131" s="158">
        <f t="shared" si="106"/>
        <v>0.63615347529024058</v>
      </c>
      <c r="BE131" s="158">
        <f t="shared" si="106"/>
        <v>0.63007167771322403</v>
      </c>
      <c r="BF131" s="158">
        <f t="shared" si="106"/>
        <v>0.62409893830107555</v>
      </c>
      <c r="BG131" s="158">
        <f t="shared" si="106"/>
        <v>0.618190754227116</v>
      </c>
      <c r="BH131" s="158">
        <f t="shared" si="106"/>
        <v>0.6123589096042622</v>
      </c>
      <c r="BI131" s="158">
        <f t="shared" si="106"/>
        <v>0.60659947474406195</v>
      </c>
      <c r="BJ131" s="158">
        <f t="shared" si="106"/>
        <v>0.60094511555772412</v>
      </c>
      <c r="BK131" s="158">
        <f t="shared" si="106"/>
        <v>0.59535002140597626</v>
      </c>
      <c r="BL131" s="158">
        <f t="shared" si="106"/>
        <v>0.58984031687908456</v>
      </c>
      <c r="BM131" s="158">
        <f t="shared" si="106"/>
        <v>0.5844067874947324</v>
      </c>
      <c r="BN131" s="158">
        <f t="shared" si="106"/>
        <v>0.57906904307036466</v>
      </c>
      <c r="BO131" s="158">
        <f t="shared" si="106"/>
        <v>0.57379041990445656</v>
      </c>
      <c r="BP131" s="158">
        <f t="shared" si="106"/>
        <v>0.56858660310534492</v>
      </c>
      <c r="BQ131" s="158">
        <f t="shared" si="106"/>
        <v>0.56344841860399719</v>
      </c>
      <c r="BR131" s="158">
        <f t="shared" si="106"/>
        <v>0.55838371458595593</v>
      </c>
      <c r="BS131" s="158">
        <f t="shared" si="106"/>
        <v>0.55336238298234564</v>
      </c>
      <c r="BT131" s="158">
        <f t="shared" si="106"/>
        <v>0.54840928116897469</v>
      </c>
      <c r="BU131" s="158">
        <f t="shared" si="106"/>
        <v>0.54350738510772301</v>
      </c>
      <c r="BV131" s="158">
        <f t="shared" ref="BV131:CC131" si="107">BV$22</f>
        <v>0.53867501041454691</v>
      </c>
      <c r="BW131" s="158">
        <f t="shared" si="107"/>
        <v>0.53388729598770934</v>
      </c>
      <c r="BX131" s="158">
        <f t="shared" si="107"/>
        <v>0.52914550921011017</v>
      </c>
      <c r="BY131" s="158">
        <f t="shared" si="107"/>
        <v>0.52445486920017648</v>
      </c>
      <c r="BZ131" s="158">
        <f t="shared" si="107"/>
        <v>0.51982190360651448</v>
      </c>
      <c r="CA131" s="158">
        <f t="shared" si="107"/>
        <v>0.5152217520421718</v>
      </c>
      <c r="CB131" s="158">
        <f t="shared" si="107"/>
        <v>0.5106648805507461</v>
      </c>
      <c r="CC131" s="158">
        <f t="shared" si="107"/>
        <v>0.50614474616923311</v>
      </c>
    </row>
    <row r="132" spans="4:81" s="36" customFormat="1" outlineLevel="1" x14ac:dyDescent="0.2">
      <c r="F132" s="91" t="s">
        <v>267</v>
      </c>
      <c r="J132" s="156">
        <v>1</v>
      </c>
      <c r="K132" s="156">
        <v>1</v>
      </c>
      <c r="L132" s="156">
        <v>0.95</v>
      </c>
      <c r="M132" s="156">
        <v>0.89999999999999991</v>
      </c>
      <c r="N132" s="156">
        <v>0.84999999999999987</v>
      </c>
      <c r="O132" s="156">
        <v>0.79999999999999982</v>
      </c>
      <c r="P132" s="156">
        <v>0.74999999999999978</v>
      </c>
      <c r="Q132" s="156">
        <v>0.69999999999999973</v>
      </c>
      <c r="R132" s="156">
        <v>0.64999999999999969</v>
      </c>
      <c r="S132" s="156">
        <v>0.59999999999999964</v>
      </c>
      <c r="T132" s="156">
        <v>0.5499999999999996</v>
      </c>
      <c r="U132" s="156">
        <v>0.49999999999999961</v>
      </c>
      <c r="V132" s="156">
        <v>0.44999999999999962</v>
      </c>
      <c r="W132" s="156">
        <v>0.39999999999999963</v>
      </c>
      <c r="X132" s="156">
        <v>0.34999999999999964</v>
      </c>
      <c r="Y132" s="156">
        <v>0.29999999999999966</v>
      </c>
      <c r="Z132" s="156">
        <v>0.24999999999999967</v>
      </c>
      <c r="AA132" s="156">
        <v>0.19999999999999968</v>
      </c>
      <c r="AB132" s="156">
        <v>0.14999999999999969</v>
      </c>
      <c r="AC132" s="156">
        <v>0.1</v>
      </c>
      <c r="AD132" s="156">
        <v>0.05</v>
      </c>
      <c r="AE132" s="156">
        <v>0</v>
      </c>
      <c r="AF132" s="156">
        <v>0</v>
      </c>
      <c r="AG132" s="156">
        <v>0</v>
      </c>
      <c r="AH132" s="156">
        <v>0</v>
      </c>
      <c r="AI132" s="156">
        <v>0</v>
      </c>
      <c r="AJ132" s="156">
        <v>0</v>
      </c>
      <c r="AK132" s="156">
        <v>0</v>
      </c>
      <c r="AL132" s="156">
        <v>0</v>
      </c>
      <c r="AM132" s="156">
        <v>0</v>
      </c>
      <c r="AN132" s="156">
        <v>0</v>
      </c>
      <c r="AO132" s="156">
        <v>0</v>
      </c>
      <c r="AP132" s="156">
        <v>0</v>
      </c>
      <c r="AQ132" s="156">
        <v>0</v>
      </c>
      <c r="AR132" s="156">
        <v>0</v>
      </c>
      <c r="AS132" s="156">
        <v>0</v>
      </c>
      <c r="AT132" s="156">
        <v>0</v>
      </c>
      <c r="AU132" s="156">
        <v>0</v>
      </c>
      <c r="AV132" s="156">
        <v>0</v>
      </c>
      <c r="AW132" s="156">
        <v>0</v>
      </c>
      <c r="AX132" s="156">
        <v>0</v>
      </c>
      <c r="AY132" s="156">
        <v>0</v>
      </c>
      <c r="AZ132" s="156">
        <v>0</v>
      </c>
      <c r="BA132" s="156">
        <v>0</v>
      </c>
      <c r="BB132" s="156">
        <v>0</v>
      </c>
      <c r="BC132" s="156">
        <v>0</v>
      </c>
      <c r="BD132" s="156">
        <v>0</v>
      </c>
      <c r="BE132" s="156">
        <v>0</v>
      </c>
      <c r="BF132" s="156">
        <v>0</v>
      </c>
      <c r="BG132" s="156">
        <v>0</v>
      </c>
      <c r="BH132" s="156">
        <v>0</v>
      </c>
      <c r="BI132" s="156">
        <v>0</v>
      </c>
      <c r="BJ132" s="156">
        <v>0</v>
      </c>
      <c r="BK132" s="156">
        <v>0</v>
      </c>
      <c r="BL132" s="156">
        <v>0</v>
      </c>
      <c r="BM132" s="156">
        <v>0</v>
      </c>
      <c r="BN132" s="156">
        <v>0</v>
      </c>
      <c r="BO132" s="156">
        <v>0</v>
      </c>
      <c r="BP132" s="156">
        <v>0</v>
      </c>
      <c r="BQ132" s="156">
        <v>0</v>
      </c>
      <c r="BR132" s="156">
        <v>0</v>
      </c>
      <c r="BS132" s="156">
        <v>0</v>
      </c>
      <c r="BT132" s="156">
        <v>0</v>
      </c>
      <c r="BU132" s="156">
        <v>0</v>
      </c>
      <c r="BV132" s="156">
        <v>0</v>
      </c>
      <c r="BW132" s="156">
        <v>0</v>
      </c>
      <c r="BX132" s="156">
        <v>0</v>
      </c>
      <c r="BY132" s="156">
        <v>0</v>
      </c>
      <c r="BZ132" s="156">
        <v>0</v>
      </c>
      <c r="CA132" s="156">
        <v>0</v>
      </c>
      <c r="CB132" s="156">
        <v>0</v>
      </c>
      <c r="CC132" s="156">
        <v>0</v>
      </c>
    </row>
    <row r="133" spans="4:81" s="36" customFormat="1" ht="5.85" customHeight="1" outlineLevel="1" x14ac:dyDescent="0.2"/>
    <row r="134" spans="4:81" s="36" customFormat="1" outlineLevel="1" x14ac:dyDescent="0.2">
      <c r="F134" s="207" t="s">
        <v>236</v>
      </c>
      <c r="G134" s="207"/>
      <c r="H134" s="207"/>
      <c r="I134" s="207"/>
      <c r="J134" s="93">
        <f t="shared" ref="J134:AO134" si="108">J130*J131*J132</f>
        <v>59.21789469671792</v>
      </c>
      <c r="K134" s="93">
        <f t="shared" si="108"/>
        <v>58.903768364764275</v>
      </c>
      <c r="L134" s="93">
        <f t="shared" si="108"/>
        <v>55.67461478671899</v>
      </c>
      <c r="M134" s="93">
        <f t="shared" si="108"/>
        <v>52.499737111881345</v>
      </c>
      <c r="N134" s="93">
        <f t="shared" si="108"/>
        <v>49.352567533393135</v>
      </c>
      <c r="O134" s="93">
        <f t="shared" si="108"/>
        <v>46.22865861571762</v>
      </c>
      <c r="P134" s="93">
        <f t="shared" si="108"/>
        <v>43.128710554283707</v>
      </c>
      <c r="Q134" s="93">
        <f t="shared" si="108"/>
        <v>40.04008489354905</v>
      </c>
      <c r="R134" s="93">
        <f t="shared" si="108"/>
        <v>36.975468662538532</v>
      </c>
      <c r="S134" s="93">
        <f t="shared" si="108"/>
        <v>33.933318593486973</v>
      </c>
      <c r="T134" s="93">
        <f t="shared" si="108"/>
        <v>30.904227837804136</v>
      </c>
      <c r="U134" s="93">
        <f t="shared" si="108"/>
        <v>27.891840981020867</v>
      </c>
      <c r="V134" s="93">
        <f t="shared" si="108"/>
        <v>24.913676713195461</v>
      </c>
      <c r="W134" s="93">
        <f t="shared" si="108"/>
        <v>21.973084503704392</v>
      </c>
      <c r="X134" s="93">
        <f t="shared" si="108"/>
        <v>19.062038470801355</v>
      </c>
      <c r="Y134" s="93">
        <f t="shared" si="108"/>
        <v>16.182063960327152</v>
      </c>
      <c r="Z134" s="93">
        <f t="shared" si="108"/>
        <v>13.343810457767793</v>
      </c>
      <c r="AA134" s="93">
        <f t="shared" si="108"/>
        <v>10.54873168643827</v>
      </c>
      <c r="AB134" s="93">
        <f t="shared" si="108"/>
        <v>7.8109026276561782</v>
      </c>
      <c r="AC134" s="93">
        <f t="shared" si="108"/>
        <v>5.1373970734592778</v>
      </c>
      <c r="AD134" s="93">
        <f t="shared" si="108"/>
        <v>2.5330171585329264</v>
      </c>
      <c r="AE134" s="93">
        <f t="shared" si="108"/>
        <v>0</v>
      </c>
      <c r="AF134" s="93">
        <f t="shared" si="108"/>
        <v>0</v>
      </c>
      <c r="AG134" s="93">
        <f t="shared" si="108"/>
        <v>0</v>
      </c>
      <c r="AH134" s="93">
        <f t="shared" si="108"/>
        <v>0</v>
      </c>
      <c r="AI134" s="93">
        <f t="shared" si="108"/>
        <v>0</v>
      </c>
      <c r="AJ134" s="93">
        <f t="shared" si="108"/>
        <v>0</v>
      </c>
      <c r="AK134" s="93">
        <f t="shared" si="108"/>
        <v>0</v>
      </c>
      <c r="AL134" s="93">
        <f t="shared" si="108"/>
        <v>0</v>
      </c>
      <c r="AM134" s="93">
        <f t="shared" si="108"/>
        <v>0</v>
      </c>
      <c r="AN134" s="93">
        <f t="shared" si="108"/>
        <v>0</v>
      </c>
      <c r="AO134" s="93">
        <f t="shared" si="108"/>
        <v>0</v>
      </c>
      <c r="AP134" s="93">
        <f t="shared" ref="AP134:BU134" si="109">AP130*AP131*AP132</f>
        <v>0</v>
      </c>
      <c r="AQ134" s="93">
        <f t="shared" si="109"/>
        <v>0</v>
      </c>
      <c r="AR134" s="93">
        <f t="shared" si="109"/>
        <v>0</v>
      </c>
      <c r="AS134" s="93">
        <f t="shared" si="109"/>
        <v>0</v>
      </c>
      <c r="AT134" s="93">
        <f t="shared" si="109"/>
        <v>0</v>
      </c>
      <c r="AU134" s="93">
        <f t="shared" si="109"/>
        <v>0</v>
      </c>
      <c r="AV134" s="93">
        <f t="shared" si="109"/>
        <v>0</v>
      </c>
      <c r="AW134" s="93">
        <f t="shared" si="109"/>
        <v>0</v>
      </c>
      <c r="AX134" s="93">
        <f t="shared" si="109"/>
        <v>0</v>
      </c>
      <c r="AY134" s="93">
        <f t="shared" si="109"/>
        <v>0</v>
      </c>
      <c r="AZ134" s="93">
        <f t="shared" si="109"/>
        <v>0</v>
      </c>
      <c r="BA134" s="93">
        <f t="shared" si="109"/>
        <v>0</v>
      </c>
      <c r="BB134" s="93">
        <f t="shared" si="109"/>
        <v>0</v>
      </c>
      <c r="BC134" s="93">
        <f t="shared" si="109"/>
        <v>0</v>
      </c>
      <c r="BD134" s="93">
        <f t="shared" si="109"/>
        <v>0</v>
      </c>
      <c r="BE134" s="93">
        <f t="shared" si="109"/>
        <v>0</v>
      </c>
      <c r="BF134" s="93">
        <f t="shared" si="109"/>
        <v>0</v>
      </c>
      <c r="BG134" s="93">
        <f t="shared" si="109"/>
        <v>0</v>
      </c>
      <c r="BH134" s="93">
        <f t="shared" si="109"/>
        <v>0</v>
      </c>
      <c r="BI134" s="93">
        <f t="shared" si="109"/>
        <v>0</v>
      </c>
      <c r="BJ134" s="93">
        <f t="shared" si="109"/>
        <v>0</v>
      </c>
      <c r="BK134" s="93">
        <f t="shared" si="109"/>
        <v>0</v>
      </c>
      <c r="BL134" s="93">
        <f t="shared" si="109"/>
        <v>0</v>
      </c>
      <c r="BM134" s="93">
        <f t="shared" si="109"/>
        <v>0</v>
      </c>
      <c r="BN134" s="93">
        <f t="shared" si="109"/>
        <v>0</v>
      </c>
      <c r="BO134" s="93">
        <f t="shared" si="109"/>
        <v>0</v>
      </c>
      <c r="BP134" s="93">
        <f t="shared" si="109"/>
        <v>0</v>
      </c>
      <c r="BQ134" s="93">
        <f t="shared" si="109"/>
        <v>0</v>
      </c>
      <c r="BR134" s="93">
        <f t="shared" si="109"/>
        <v>0</v>
      </c>
      <c r="BS134" s="93">
        <f t="shared" si="109"/>
        <v>0</v>
      </c>
      <c r="BT134" s="93">
        <f t="shared" si="109"/>
        <v>0</v>
      </c>
      <c r="BU134" s="93">
        <f t="shared" si="109"/>
        <v>0</v>
      </c>
      <c r="BV134" s="93">
        <f t="shared" ref="BV134:CC134" si="110">BV130*BV131*BV132</f>
        <v>0</v>
      </c>
      <c r="BW134" s="93">
        <f t="shared" si="110"/>
        <v>0</v>
      </c>
      <c r="BX134" s="93">
        <f t="shared" si="110"/>
        <v>0</v>
      </c>
      <c r="BY134" s="93">
        <f t="shared" si="110"/>
        <v>0</v>
      </c>
      <c r="BZ134" s="93">
        <f t="shared" si="110"/>
        <v>0</v>
      </c>
      <c r="CA134" s="93">
        <f t="shared" si="110"/>
        <v>0</v>
      </c>
      <c r="CB134" s="93">
        <f t="shared" si="110"/>
        <v>0</v>
      </c>
      <c r="CC134" s="93">
        <f t="shared" si="110"/>
        <v>0</v>
      </c>
    </row>
    <row r="135" spans="4:81" s="36" customFormat="1" outlineLevel="1" x14ac:dyDescent="0.2"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</row>
  </sheetData>
  <sheetProtection formatColumns="0" formatRows="0"/>
  <mergeCells count="16">
    <mergeCell ref="F50:I50"/>
    <mergeCell ref="F78:I78"/>
    <mergeCell ref="F106:I106"/>
    <mergeCell ref="F134:I134"/>
    <mergeCell ref="F33:I33"/>
    <mergeCell ref="F61:I61"/>
    <mergeCell ref="F89:I89"/>
    <mergeCell ref="F117:I117"/>
    <mergeCell ref="F38:I38"/>
    <mergeCell ref="F66:I66"/>
    <mergeCell ref="F94:I94"/>
    <mergeCell ref="F122:I122"/>
    <mergeCell ref="F42:I42"/>
    <mergeCell ref="F70:I70"/>
    <mergeCell ref="F98:I98"/>
    <mergeCell ref="F126:I126"/>
  </mergeCells>
  <dataValidations disablePrompts="1" count="1">
    <dataValidation type="custom" showErrorMessage="1" errorTitle="Invalid Assumption" error="Assumption must be a number." sqref="J76:CC76 J104:CC104 J132:CC132 J48:CC48 J36:CC36 J64:CC64 J92:CC92 J120:CC120 J40:CC40 J68:CC68 J96:CC96 J124:CC124 J30:CC31 J58:CC59 J86:CC87 J114:CC115" xr:uid="{A4F409DE-58B0-4EC4-B097-98EA11871C47}">
      <formula1>NOT(ISERROR(J30/1))</formula1>
    </dataValidation>
  </dataValidations>
  <hyperlinks>
    <hyperlink ref="A1" location="HL_Home" tooltip="Go to Table of Contents" display="HL_Home" xr:uid="{244A5E0A-08B7-46F5-8A50-893F8531CBD9}"/>
    <hyperlink ref="A2" location="HL_Err_Chk" tooltip="Go to Error Checks" display="HL_Err_Chk" xr:uid="{C9AEE6F7-E89C-496C-8E31-A7021C5B1EC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4D12-2860-400D-BEA5-27C342E0428F}">
  <sheetPr>
    <pageSetUpPr autoPageBreaks="0"/>
  </sheetPr>
  <dimension ref="A1:CC66"/>
  <sheetViews>
    <sheetView showGridLine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L104" sqref="L104"/>
    </sheetView>
  </sheetViews>
  <sheetFormatPr defaultColWidth="11.5703125" defaultRowHeight="12" outlineLevelRow="1" x14ac:dyDescent="0.2"/>
  <cols>
    <col min="1" max="5" width="3.5703125" customWidth="1"/>
    <col min="6" max="6" width="20.5703125" customWidth="1"/>
  </cols>
  <sheetData>
    <row r="1" spans="1:81" ht="15" x14ac:dyDescent="0.2">
      <c r="A1" s="10" t="s">
        <v>11</v>
      </c>
      <c r="B1" s="6" t="s">
        <v>117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117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>
      <c r="E13" s="43" t="str">
        <f>"Selected - "&amp;CHOOSE(DD_GAAR_Scenario,E24,E35,E46,E57)</f>
        <v>Selected - Electrification</v>
      </c>
    </row>
    <row r="14" spans="1:81" s="36" customFormat="1" outlineLevel="1" x14ac:dyDescent="0.2"/>
    <row r="15" spans="1:81" s="36" customFormat="1" outlineLevel="1" x14ac:dyDescent="0.2">
      <c r="F15" s="51" t="str">
        <f>GA!F8</f>
        <v>Mains &amp; Services</v>
      </c>
      <c r="J15" s="56">
        <f t="shared" ref="J15:AO15" si="12">CHOOSE(DD_GAAR_Scenario,J26,J37,J48,J59)</f>
        <v>20.572483683887459</v>
      </c>
      <c r="K15" s="56">
        <f t="shared" si="12"/>
        <v>20.527318464511495</v>
      </c>
      <c r="L15" s="56">
        <f t="shared" si="12"/>
        <v>19.85695204378165</v>
      </c>
      <c r="M15" s="56">
        <f t="shared" si="12"/>
        <v>19.233308263785563</v>
      </c>
      <c r="N15" s="56">
        <f t="shared" si="12"/>
        <v>18.544252786762211</v>
      </c>
      <c r="O15" s="56">
        <f t="shared" si="12"/>
        <v>17.82560630394082</v>
      </c>
      <c r="P15" s="56">
        <f t="shared" si="12"/>
        <v>17.145895355064223</v>
      </c>
      <c r="Q15" s="56">
        <f t="shared" si="12"/>
        <v>16.453725035325295</v>
      </c>
      <c r="R15" s="56">
        <f t="shared" si="12"/>
        <v>15.745980502008443</v>
      </c>
      <c r="S15" s="56">
        <f t="shared" si="12"/>
        <v>14.944790687224078</v>
      </c>
      <c r="T15" s="56">
        <f t="shared" si="12"/>
        <v>13.726211948551489</v>
      </c>
      <c r="U15" s="56">
        <f t="shared" si="12"/>
        <v>12.453123462356185</v>
      </c>
      <c r="V15" s="56">
        <f t="shared" si="12"/>
        <v>11.583407107828979</v>
      </c>
      <c r="W15" s="56">
        <f t="shared" si="12"/>
        <v>10.810250877484869</v>
      </c>
      <c r="X15" s="56">
        <f t="shared" si="12"/>
        <v>10.002831377269338</v>
      </c>
      <c r="Y15" s="56">
        <f t="shared" si="12"/>
        <v>9.1673782926135541</v>
      </c>
      <c r="Z15" s="56">
        <f t="shared" si="12"/>
        <v>8.3101213089486841</v>
      </c>
      <c r="AA15" s="56">
        <f t="shared" si="12"/>
        <v>7.2862202400000813</v>
      </c>
      <c r="AB15" s="56">
        <f t="shared" si="12"/>
        <v>6.346419924372241</v>
      </c>
      <c r="AC15" s="56">
        <f t="shared" si="12"/>
        <v>5.4486699854047842</v>
      </c>
      <c r="AD15" s="56">
        <f t="shared" si="12"/>
        <v>4.6132169007489994</v>
      </c>
      <c r="AE15" s="56">
        <f t="shared" si="12"/>
        <v>3.7808786588087986</v>
      </c>
      <c r="AF15" s="56">
        <f t="shared" si="12"/>
        <v>3.5472654551400153</v>
      </c>
      <c r="AG15" s="56">
        <f t="shared" si="12"/>
        <v>3.6204642589562335</v>
      </c>
      <c r="AH15" s="56">
        <f t="shared" si="12"/>
        <v>3.5036576571218423</v>
      </c>
      <c r="AI15" s="56">
        <f t="shared" si="12"/>
        <v>3.5394783483510555</v>
      </c>
      <c r="AJ15" s="56">
        <f t="shared" si="12"/>
        <v>3.5893158318003966</v>
      </c>
      <c r="AK15" s="56">
        <f t="shared" si="12"/>
        <v>3.6360384725341528</v>
      </c>
      <c r="AL15" s="56">
        <f t="shared" si="12"/>
        <v>3.6765314278367422</v>
      </c>
      <c r="AM15" s="56">
        <f t="shared" si="12"/>
        <v>4.5190963824021546</v>
      </c>
      <c r="AN15" s="56">
        <f t="shared" si="12"/>
        <v>4.5222112251177382</v>
      </c>
      <c r="AO15" s="56">
        <f t="shared" si="12"/>
        <v>4.4957350620352763</v>
      </c>
      <c r="AP15" s="56">
        <f t="shared" ref="AP15:BU15" si="13">CHOOSE(DD_GAAR_Scenario,AP26,AP37,AP48,AP59)</f>
        <v>4.4786034270995652</v>
      </c>
      <c r="AQ15" s="56">
        <f t="shared" si="13"/>
        <v>4.4474549999437274</v>
      </c>
      <c r="AR15" s="56">
        <f t="shared" si="13"/>
        <v>4.4256511009346413</v>
      </c>
      <c r="AS15" s="56">
        <f t="shared" si="13"/>
        <v>4.3976175164943871</v>
      </c>
      <c r="AT15" s="56">
        <f t="shared" si="13"/>
        <v>4.3789284602008847</v>
      </c>
      <c r="AU15" s="56">
        <f t="shared" si="13"/>
        <v>4.3368780835405039</v>
      </c>
      <c r="AV15" s="56">
        <f t="shared" si="13"/>
        <v>4.310401920458041</v>
      </c>
      <c r="AW15" s="56">
        <f t="shared" si="13"/>
        <v>4.28392575737558</v>
      </c>
      <c r="AX15" s="56">
        <f t="shared" si="13"/>
        <v>4.2590070156509094</v>
      </c>
      <c r="AY15" s="56">
        <f t="shared" si="13"/>
        <v>4.2216289030639036</v>
      </c>
      <c r="AZ15" s="56">
        <f t="shared" si="13"/>
        <v>4.1951527399814408</v>
      </c>
      <c r="BA15" s="56">
        <f t="shared" si="13"/>
        <v>4.164004312825603</v>
      </c>
      <c r="BB15" s="56">
        <f t="shared" si="13"/>
        <v>4.1437578351743092</v>
      </c>
      <c r="BC15" s="56">
        <f t="shared" si="13"/>
        <v>4.104822301229512</v>
      </c>
      <c r="BD15" s="56">
        <f t="shared" si="13"/>
        <v>4.0799035595048414</v>
      </c>
      <c r="BE15" s="56">
        <f t="shared" si="13"/>
        <v>4.0643293459269225</v>
      </c>
      <c r="BF15" s="56">
        <f t="shared" si="13"/>
        <v>4.0565422391379631</v>
      </c>
      <c r="BG15" s="56">
        <f t="shared" si="13"/>
        <v>4.0316234974132925</v>
      </c>
      <c r="BH15" s="56">
        <f t="shared" si="13"/>
        <v>4.01293444111979</v>
      </c>
      <c r="BI15" s="56">
        <f t="shared" si="13"/>
        <v>3.9880156993951199</v>
      </c>
      <c r="BJ15" s="56">
        <f t="shared" si="13"/>
        <v>3.9771137498905769</v>
      </c>
      <c r="BK15" s="56">
        <f t="shared" si="13"/>
        <v>3.9506375868081145</v>
      </c>
      <c r="BL15" s="56">
        <f t="shared" si="13"/>
        <v>3.9366207945879879</v>
      </c>
      <c r="BM15" s="56">
        <f t="shared" si="13"/>
        <v>3.921046581010069</v>
      </c>
      <c r="BN15" s="56">
        <f t="shared" si="13"/>
        <v>3.9132594742211095</v>
      </c>
      <c r="BO15" s="56">
        <f t="shared" si="13"/>
        <v>3.891455575212023</v>
      </c>
      <c r="BP15" s="56">
        <f t="shared" si="13"/>
        <v>3.8743239402763119</v>
      </c>
      <c r="BQ15" s="56">
        <f t="shared" si="13"/>
        <v>3.855634883982809</v>
      </c>
      <c r="BR15" s="56">
        <f t="shared" si="13"/>
        <v>3.8431755131204746</v>
      </c>
      <c r="BS15" s="56">
        <f t="shared" si="13"/>
        <v>3.8104696646068446</v>
      </c>
      <c r="BT15" s="56">
        <f t="shared" si="13"/>
        <v>3.7964528723867179</v>
      </c>
      <c r="BU15" s="56">
        <f t="shared" si="13"/>
        <v>3.7699767093042555</v>
      </c>
      <c r="BV15" s="56">
        <f t="shared" ref="BV15:CC15" si="14">CHOOSE(DD_GAAR_Scenario,BV26,BV37,BV48,BV59)</f>
        <v>3.7590747597997121</v>
      </c>
      <c r="BW15" s="56">
        <f t="shared" si="14"/>
        <v>3.7325985967172497</v>
      </c>
      <c r="BX15" s="56">
        <f t="shared" si="14"/>
        <v>3.7061224336347878</v>
      </c>
      <c r="BY15" s="56">
        <f t="shared" si="14"/>
        <v>3.6827611132679099</v>
      </c>
      <c r="BZ15" s="56">
        <f t="shared" si="14"/>
        <v>3.6671868996899906</v>
      </c>
      <c r="CA15" s="56">
        <f t="shared" si="14"/>
        <v>3.634481051176361</v>
      </c>
      <c r="CB15" s="56">
        <f t="shared" si="14"/>
        <v>3.6142345735250667</v>
      </c>
      <c r="CC15" s="56">
        <f t="shared" si="14"/>
        <v>3.5846435677270208</v>
      </c>
    </row>
    <row r="16" spans="1:81" s="36" customFormat="1" outlineLevel="1" x14ac:dyDescent="0.2">
      <c r="F16" s="51" t="str">
        <f>GA!F9</f>
        <v>Meters &amp; SCADA</v>
      </c>
      <c r="J16" s="56">
        <f t="shared" ref="J16:AO16" si="15">CHOOSE(DD_GAAR_Scenario,J27,J38,J49,J60)</f>
        <v>8.2471376470318969</v>
      </c>
      <c r="K16" s="56">
        <f t="shared" si="15"/>
        <v>8.2320825739065757</v>
      </c>
      <c r="L16" s="56">
        <f t="shared" si="15"/>
        <v>7.9017498830653539</v>
      </c>
      <c r="M16" s="56">
        <f t="shared" si="15"/>
        <v>7.58699140580205</v>
      </c>
      <c r="N16" s="56">
        <f t="shared" si="15"/>
        <v>7.2504290295296601</v>
      </c>
      <c r="O16" s="56">
        <f t="shared" si="15"/>
        <v>6.9040029846579216</v>
      </c>
      <c r="P16" s="56">
        <f t="shared" si="15"/>
        <v>6.5705554511011153</v>
      </c>
      <c r="Q16" s="56">
        <f t="shared" si="15"/>
        <v>6.2329547939235317</v>
      </c>
      <c r="R16" s="56">
        <f t="shared" si="15"/>
        <v>5.8901627322199728</v>
      </c>
      <c r="S16" s="56">
        <f t="shared" si="15"/>
        <v>5.5162222433605788</v>
      </c>
      <c r="T16" s="56">
        <f t="shared" si="15"/>
        <v>5.0031521132051084</v>
      </c>
      <c r="U16" s="56">
        <f t="shared" si="15"/>
        <v>4.4719120672087325</v>
      </c>
      <c r="V16" s="56">
        <f t="shared" si="15"/>
        <v>4.0751293984350569</v>
      </c>
      <c r="W16" s="56">
        <f t="shared" si="15"/>
        <v>3.7105334377224133</v>
      </c>
      <c r="X16" s="56">
        <f t="shared" si="15"/>
        <v>3.3345163870526284</v>
      </c>
      <c r="Y16" s="56">
        <f t="shared" si="15"/>
        <v>2.9491548082360937</v>
      </c>
      <c r="Z16" s="56">
        <f t="shared" si="15"/>
        <v>2.5565252630831958</v>
      </c>
      <c r="AA16" s="56">
        <f t="shared" si="15"/>
        <v>2.1083476895023874</v>
      </c>
      <c r="AB16" s="56">
        <f t="shared" si="15"/>
        <v>1.6882037003618333</v>
      </c>
      <c r="AC16" s="56">
        <f t="shared" si="15"/>
        <v>1.2820765034414081</v>
      </c>
      <c r="AD16" s="56">
        <f t="shared" si="15"/>
        <v>0.89671492462487246</v>
      </c>
      <c r="AE16" s="56">
        <f t="shared" si="15"/>
        <v>0.51239162671353167</v>
      </c>
      <c r="AF16" s="56">
        <f t="shared" si="15"/>
        <v>0.4345205588239372</v>
      </c>
      <c r="AG16" s="56">
        <f t="shared" si="15"/>
        <v>0.45892016009601017</v>
      </c>
      <c r="AH16" s="56">
        <f t="shared" si="15"/>
        <v>0.41998462615121296</v>
      </c>
      <c r="AI16" s="56">
        <f t="shared" si="15"/>
        <v>0.4319248565609507</v>
      </c>
      <c r="AJ16" s="56">
        <f t="shared" si="15"/>
        <v>0.44853735104406423</v>
      </c>
      <c r="AK16" s="56">
        <f t="shared" si="15"/>
        <v>0.46411156462198311</v>
      </c>
      <c r="AL16" s="56">
        <f t="shared" si="15"/>
        <v>0.47760921638951281</v>
      </c>
      <c r="AM16" s="56">
        <f t="shared" si="15"/>
        <v>0.75846420124465019</v>
      </c>
      <c r="AN16" s="56">
        <f t="shared" si="15"/>
        <v>0.75950248214984495</v>
      </c>
      <c r="AO16" s="56">
        <f t="shared" si="15"/>
        <v>0.75067709445569086</v>
      </c>
      <c r="AP16" s="56">
        <f t="shared" ref="AP16:BU16" si="16">CHOOSE(DD_GAAR_Scenario,AP27,AP38,AP49,AP60)</f>
        <v>0.7449665494771206</v>
      </c>
      <c r="AQ16" s="56">
        <f t="shared" si="16"/>
        <v>0.73458374042517471</v>
      </c>
      <c r="AR16" s="56">
        <f t="shared" si="16"/>
        <v>0.72731577408881254</v>
      </c>
      <c r="AS16" s="56">
        <f t="shared" si="16"/>
        <v>0.71797124594206119</v>
      </c>
      <c r="AT16" s="56">
        <f t="shared" si="16"/>
        <v>0.71174156051089366</v>
      </c>
      <c r="AU16" s="56">
        <f t="shared" si="16"/>
        <v>0.69772476829076657</v>
      </c>
      <c r="AV16" s="56">
        <f t="shared" si="16"/>
        <v>0.68889938059661249</v>
      </c>
      <c r="AW16" s="56">
        <f t="shared" si="16"/>
        <v>0.68007399290245862</v>
      </c>
      <c r="AX16" s="56">
        <f t="shared" si="16"/>
        <v>0.67176774566090169</v>
      </c>
      <c r="AY16" s="56">
        <f t="shared" si="16"/>
        <v>0.65930837479856663</v>
      </c>
      <c r="AZ16" s="56">
        <f t="shared" si="16"/>
        <v>0.65048298710441255</v>
      </c>
      <c r="BA16" s="56">
        <f t="shared" si="16"/>
        <v>0.64010017805246666</v>
      </c>
      <c r="BB16" s="56">
        <f t="shared" si="16"/>
        <v>0.63335135216870186</v>
      </c>
      <c r="BC16" s="56">
        <f t="shared" si="16"/>
        <v>0.62037284085376942</v>
      </c>
      <c r="BD16" s="56">
        <f t="shared" si="16"/>
        <v>0.61206659361221261</v>
      </c>
      <c r="BE16" s="56">
        <f t="shared" si="16"/>
        <v>0.60687518908623961</v>
      </c>
      <c r="BF16" s="56">
        <f t="shared" si="16"/>
        <v>0.60427948682325316</v>
      </c>
      <c r="BG16" s="56">
        <f t="shared" si="16"/>
        <v>0.59597323958169646</v>
      </c>
      <c r="BH16" s="56">
        <f t="shared" si="16"/>
        <v>0.58974355415052893</v>
      </c>
      <c r="BI16" s="56">
        <f t="shared" si="16"/>
        <v>0.58143730690897222</v>
      </c>
      <c r="BJ16" s="56">
        <f t="shared" si="16"/>
        <v>0.57780332374079113</v>
      </c>
      <c r="BK16" s="56">
        <f t="shared" si="16"/>
        <v>0.56897793604663705</v>
      </c>
      <c r="BL16" s="56">
        <f t="shared" si="16"/>
        <v>0.56430567197326142</v>
      </c>
      <c r="BM16" s="56">
        <f t="shared" si="16"/>
        <v>0.55911426744728854</v>
      </c>
      <c r="BN16" s="56">
        <f t="shared" si="16"/>
        <v>0.55651856518430198</v>
      </c>
      <c r="BO16" s="56">
        <f t="shared" si="16"/>
        <v>0.54925059884793981</v>
      </c>
      <c r="BP16" s="56">
        <f t="shared" si="16"/>
        <v>0.54354005386936943</v>
      </c>
      <c r="BQ16" s="56">
        <f t="shared" si="16"/>
        <v>0.5373103684382019</v>
      </c>
      <c r="BR16" s="56">
        <f t="shared" si="16"/>
        <v>0.53315724481742355</v>
      </c>
      <c r="BS16" s="56">
        <f t="shared" si="16"/>
        <v>0.5222552953128804</v>
      </c>
      <c r="BT16" s="56">
        <f t="shared" si="16"/>
        <v>0.51758303123950467</v>
      </c>
      <c r="BU16" s="56">
        <f t="shared" si="16"/>
        <v>0.50875764354535069</v>
      </c>
      <c r="BV16" s="56">
        <f t="shared" ref="BV16:CC16" si="17">CHOOSE(DD_GAAR_Scenario,BV27,BV38,BV49,BV60)</f>
        <v>0.5051236603771696</v>
      </c>
      <c r="BW16" s="56">
        <f t="shared" si="17"/>
        <v>0.49629827268301552</v>
      </c>
      <c r="BX16" s="56">
        <f t="shared" si="17"/>
        <v>0.48747288498886149</v>
      </c>
      <c r="BY16" s="56">
        <f t="shared" si="17"/>
        <v>0.47968577819990205</v>
      </c>
      <c r="BZ16" s="56">
        <f t="shared" si="17"/>
        <v>0.4744943736739291</v>
      </c>
      <c r="CA16" s="56">
        <f t="shared" si="17"/>
        <v>0.46359242416938584</v>
      </c>
      <c r="CB16" s="56">
        <f t="shared" si="17"/>
        <v>0.45684359828562099</v>
      </c>
      <c r="CC16" s="56">
        <f t="shared" si="17"/>
        <v>0.44697992968627231</v>
      </c>
    </row>
    <row r="17" spans="3:81" s="36" customFormat="1" outlineLevel="1" x14ac:dyDescent="0.2">
      <c r="F17" s="51" t="str">
        <f>GA!F10</f>
        <v>IT &amp; Other</v>
      </c>
      <c r="J17" s="56">
        <f t="shared" ref="J17:AO17" si="18">CHOOSE(DD_GAAR_Scenario,J28,J39,J50,J61)</f>
        <v>16.265080940568449</v>
      </c>
      <c r="K17" s="56">
        <f t="shared" si="18"/>
        <v>16.265080940568449</v>
      </c>
      <c r="L17" s="56">
        <f t="shared" si="18"/>
        <v>15.451826893540026</v>
      </c>
      <c r="M17" s="56">
        <f t="shared" si="18"/>
        <v>14.638572846511602</v>
      </c>
      <c r="N17" s="56">
        <f t="shared" si="18"/>
        <v>13.825318799483179</v>
      </c>
      <c r="O17" s="56">
        <f t="shared" si="18"/>
        <v>13.012064752454757</v>
      </c>
      <c r="P17" s="56">
        <f t="shared" si="18"/>
        <v>12.198810705426334</v>
      </c>
      <c r="Q17" s="56">
        <f t="shared" si="18"/>
        <v>11.38555665839791</v>
      </c>
      <c r="R17" s="56">
        <f t="shared" si="18"/>
        <v>10.572302611369487</v>
      </c>
      <c r="S17" s="56">
        <f t="shared" si="18"/>
        <v>9.7590485643410645</v>
      </c>
      <c r="T17" s="56">
        <f t="shared" si="18"/>
        <v>8.9457945173126401</v>
      </c>
      <c r="U17" s="56">
        <f t="shared" si="18"/>
        <v>8.1325404702842174</v>
      </c>
      <c r="V17" s="56">
        <f t="shared" si="18"/>
        <v>7.3192864232557966</v>
      </c>
      <c r="W17" s="56">
        <f t="shared" si="18"/>
        <v>6.506032376227374</v>
      </c>
      <c r="X17" s="56">
        <f t="shared" si="18"/>
        <v>5.6927783291989513</v>
      </c>
      <c r="Y17" s="56">
        <f t="shared" si="18"/>
        <v>4.8795242821705296</v>
      </c>
      <c r="Z17" s="56">
        <f t="shared" si="18"/>
        <v>4.0662702351421069</v>
      </c>
      <c r="AA17" s="56">
        <f t="shared" si="18"/>
        <v>3.2530161881136848</v>
      </c>
      <c r="AB17" s="56">
        <f t="shared" si="18"/>
        <v>2.4397621410852626</v>
      </c>
      <c r="AC17" s="56">
        <f t="shared" si="18"/>
        <v>1.626508094056845</v>
      </c>
      <c r="AD17" s="56">
        <f t="shared" si="18"/>
        <v>0.81325404702842252</v>
      </c>
      <c r="AE17" s="56">
        <f t="shared" si="18"/>
        <v>0</v>
      </c>
      <c r="AF17" s="56">
        <f t="shared" si="18"/>
        <v>0</v>
      </c>
      <c r="AG17" s="56">
        <f t="shared" si="18"/>
        <v>0</v>
      </c>
      <c r="AH17" s="56">
        <f t="shared" si="18"/>
        <v>0</v>
      </c>
      <c r="AI17" s="56">
        <f t="shared" si="18"/>
        <v>0</v>
      </c>
      <c r="AJ17" s="56">
        <f t="shared" si="18"/>
        <v>0</v>
      </c>
      <c r="AK17" s="56">
        <f t="shared" si="18"/>
        <v>0</v>
      </c>
      <c r="AL17" s="56">
        <f t="shared" si="18"/>
        <v>0</v>
      </c>
      <c r="AM17" s="56">
        <f t="shared" si="18"/>
        <v>0</v>
      </c>
      <c r="AN17" s="56">
        <f t="shared" si="18"/>
        <v>0</v>
      </c>
      <c r="AO17" s="56">
        <f t="shared" si="18"/>
        <v>0</v>
      </c>
      <c r="AP17" s="56">
        <f t="shared" ref="AP17:BU17" si="19">CHOOSE(DD_GAAR_Scenario,AP28,AP39,AP50,AP61)</f>
        <v>0</v>
      </c>
      <c r="AQ17" s="56">
        <f t="shared" si="19"/>
        <v>0</v>
      </c>
      <c r="AR17" s="56">
        <f t="shared" si="19"/>
        <v>0</v>
      </c>
      <c r="AS17" s="56">
        <f t="shared" si="19"/>
        <v>0</v>
      </c>
      <c r="AT17" s="56">
        <f t="shared" si="19"/>
        <v>0</v>
      </c>
      <c r="AU17" s="56">
        <f t="shared" si="19"/>
        <v>0</v>
      </c>
      <c r="AV17" s="56">
        <f t="shared" si="19"/>
        <v>0</v>
      </c>
      <c r="AW17" s="56">
        <f t="shared" si="19"/>
        <v>0</v>
      </c>
      <c r="AX17" s="56">
        <f t="shared" si="19"/>
        <v>0</v>
      </c>
      <c r="AY17" s="56">
        <f t="shared" si="19"/>
        <v>0</v>
      </c>
      <c r="AZ17" s="56">
        <f t="shared" si="19"/>
        <v>0</v>
      </c>
      <c r="BA17" s="56">
        <f t="shared" si="19"/>
        <v>0</v>
      </c>
      <c r="BB17" s="56">
        <f t="shared" si="19"/>
        <v>0</v>
      </c>
      <c r="BC17" s="56">
        <f t="shared" si="19"/>
        <v>0</v>
      </c>
      <c r="BD17" s="56">
        <f t="shared" si="19"/>
        <v>0</v>
      </c>
      <c r="BE17" s="56">
        <f t="shared" si="19"/>
        <v>0</v>
      </c>
      <c r="BF17" s="56">
        <f t="shared" si="19"/>
        <v>0</v>
      </c>
      <c r="BG17" s="56">
        <f t="shared" si="19"/>
        <v>0</v>
      </c>
      <c r="BH17" s="56">
        <f t="shared" si="19"/>
        <v>0</v>
      </c>
      <c r="BI17" s="56">
        <f t="shared" si="19"/>
        <v>0</v>
      </c>
      <c r="BJ17" s="56">
        <f t="shared" si="19"/>
        <v>0</v>
      </c>
      <c r="BK17" s="56">
        <f t="shared" si="19"/>
        <v>0</v>
      </c>
      <c r="BL17" s="56">
        <f t="shared" si="19"/>
        <v>0</v>
      </c>
      <c r="BM17" s="56">
        <f t="shared" si="19"/>
        <v>0</v>
      </c>
      <c r="BN17" s="56">
        <f t="shared" si="19"/>
        <v>0</v>
      </c>
      <c r="BO17" s="56">
        <f t="shared" si="19"/>
        <v>0</v>
      </c>
      <c r="BP17" s="56">
        <f t="shared" si="19"/>
        <v>0</v>
      </c>
      <c r="BQ17" s="56">
        <f t="shared" si="19"/>
        <v>0</v>
      </c>
      <c r="BR17" s="56">
        <f t="shared" si="19"/>
        <v>0</v>
      </c>
      <c r="BS17" s="56">
        <f t="shared" si="19"/>
        <v>0</v>
      </c>
      <c r="BT17" s="56">
        <f t="shared" si="19"/>
        <v>0</v>
      </c>
      <c r="BU17" s="56">
        <f t="shared" si="19"/>
        <v>0</v>
      </c>
      <c r="BV17" s="56">
        <f t="shared" ref="BV17:CC17" si="20">CHOOSE(DD_GAAR_Scenario,BV28,BV39,BV50,BV61)</f>
        <v>0</v>
      </c>
      <c r="BW17" s="56">
        <f t="shared" si="20"/>
        <v>0</v>
      </c>
      <c r="BX17" s="56">
        <f t="shared" si="20"/>
        <v>0</v>
      </c>
      <c r="BY17" s="56">
        <f t="shared" si="20"/>
        <v>0</v>
      </c>
      <c r="BZ17" s="56">
        <f t="shared" si="20"/>
        <v>0</v>
      </c>
      <c r="CA17" s="56">
        <f t="shared" si="20"/>
        <v>0</v>
      </c>
      <c r="CB17" s="56">
        <f t="shared" si="20"/>
        <v>0</v>
      </c>
      <c r="CC17" s="56">
        <f t="shared" si="20"/>
        <v>0</v>
      </c>
    </row>
    <row r="18" spans="3:81" s="36" customFormat="1" ht="5.85" customHeight="1" outlineLevel="1" x14ac:dyDescent="0.2"/>
    <row r="19" spans="3:81" s="36" customFormat="1" outlineLevel="1" x14ac:dyDescent="0.2">
      <c r="F19" s="207" t="s">
        <v>269</v>
      </c>
      <c r="G19" s="207"/>
      <c r="H19" s="207"/>
      <c r="I19" s="207"/>
      <c r="J19" s="93">
        <f t="shared" ref="J19:AO19" si="21">SUM(J15:J17)</f>
        <v>45.084702271487799</v>
      </c>
      <c r="K19" s="93">
        <f t="shared" si="21"/>
        <v>45.024481978986515</v>
      </c>
      <c r="L19" s="93">
        <f t="shared" si="21"/>
        <v>43.210528820387026</v>
      </c>
      <c r="M19" s="93">
        <f t="shared" si="21"/>
        <v>41.458872516099213</v>
      </c>
      <c r="N19" s="93">
        <f t="shared" si="21"/>
        <v>39.620000615775048</v>
      </c>
      <c r="O19" s="93">
        <f t="shared" si="21"/>
        <v>37.7416740410535</v>
      </c>
      <c r="P19" s="93">
        <f t="shared" si="21"/>
        <v>35.915261511591673</v>
      </c>
      <c r="Q19" s="93">
        <f t="shared" si="21"/>
        <v>34.072236487646734</v>
      </c>
      <c r="R19" s="93">
        <f t="shared" si="21"/>
        <v>32.208445845597907</v>
      </c>
      <c r="S19" s="93">
        <f t="shared" si="21"/>
        <v>30.220061494925723</v>
      </c>
      <c r="T19" s="93">
        <f t="shared" si="21"/>
        <v>27.67515857906924</v>
      </c>
      <c r="U19" s="93">
        <f t="shared" si="21"/>
        <v>25.057575999849135</v>
      </c>
      <c r="V19" s="93">
        <f t="shared" si="21"/>
        <v>22.977822929519832</v>
      </c>
      <c r="W19" s="93">
        <f t="shared" si="21"/>
        <v>21.026816691434654</v>
      </c>
      <c r="X19" s="93">
        <f t="shared" si="21"/>
        <v>19.03012609352092</v>
      </c>
      <c r="Y19" s="93">
        <f t="shared" si="21"/>
        <v>16.996057383020176</v>
      </c>
      <c r="Z19" s="93">
        <f t="shared" si="21"/>
        <v>14.932916807173985</v>
      </c>
      <c r="AA19" s="93">
        <f t="shared" si="21"/>
        <v>12.647584117616153</v>
      </c>
      <c r="AB19" s="93">
        <f t="shared" si="21"/>
        <v>10.474385765819337</v>
      </c>
      <c r="AC19" s="93">
        <f t="shared" si="21"/>
        <v>8.3572545829030371</v>
      </c>
      <c r="AD19" s="93">
        <f t="shared" si="21"/>
        <v>6.3231858724022949</v>
      </c>
      <c r="AE19" s="93">
        <f t="shared" si="21"/>
        <v>4.2932702855223299</v>
      </c>
      <c r="AF19" s="93">
        <f t="shared" si="21"/>
        <v>3.9817860139639527</v>
      </c>
      <c r="AG19" s="93">
        <f t="shared" si="21"/>
        <v>4.0793844190522437</v>
      </c>
      <c r="AH19" s="93">
        <f t="shared" si="21"/>
        <v>3.9236422832730553</v>
      </c>
      <c r="AI19" s="93">
        <f t="shared" si="21"/>
        <v>3.971403204912006</v>
      </c>
      <c r="AJ19" s="93">
        <f t="shared" si="21"/>
        <v>4.0378531828444606</v>
      </c>
      <c r="AK19" s="93">
        <f t="shared" si="21"/>
        <v>4.1001500371561361</v>
      </c>
      <c r="AL19" s="93">
        <f t="shared" si="21"/>
        <v>4.1541406442262554</v>
      </c>
      <c r="AM19" s="93">
        <f t="shared" si="21"/>
        <v>5.2775605836468049</v>
      </c>
      <c r="AN19" s="93">
        <f t="shared" si="21"/>
        <v>5.281713707267583</v>
      </c>
      <c r="AO19" s="93">
        <f t="shared" si="21"/>
        <v>5.2464121564909671</v>
      </c>
      <c r="AP19" s="93">
        <f t="shared" ref="AP19:BU19" si="22">SUM(AP15:AP17)</f>
        <v>5.2235699765766856</v>
      </c>
      <c r="AQ19" s="93">
        <f t="shared" si="22"/>
        <v>5.1820387403689026</v>
      </c>
      <c r="AR19" s="93">
        <f t="shared" si="22"/>
        <v>5.1529668750234539</v>
      </c>
      <c r="AS19" s="93">
        <f t="shared" si="22"/>
        <v>5.115588762436448</v>
      </c>
      <c r="AT19" s="93">
        <f t="shared" si="22"/>
        <v>5.0906700207117783</v>
      </c>
      <c r="AU19" s="93">
        <f t="shared" si="22"/>
        <v>5.03460285183127</v>
      </c>
      <c r="AV19" s="93">
        <f t="shared" si="22"/>
        <v>4.9993013010546532</v>
      </c>
      <c r="AW19" s="93">
        <f t="shared" si="22"/>
        <v>4.9639997502780382</v>
      </c>
      <c r="AX19" s="93">
        <f t="shared" si="22"/>
        <v>4.9307747613118114</v>
      </c>
      <c r="AY19" s="93">
        <f t="shared" si="22"/>
        <v>4.8809372778624702</v>
      </c>
      <c r="AZ19" s="93">
        <f t="shared" si="22"/>
        <v>4.8456357270858534</v>
      </c>
      <c r="BA19" s="93">
        <f t="shared" si="22"/>
        <v>4.8041044908780695</v>
      </c>
      <c r="BB19" s="93">
        <f t="shared" si="22"/>
        <v>4.7771091873430107</v>
      </c>
      <c r="BC19" s="93">
        <f t="shared" si="22"/>
        <v>4.7251951420832814</v>
      </c>
      <c r="BD19" s="93">
        <f t="shared" si="22"/>
        <v>4.6919701531170537</v>
      </c>
      <c r="BE19" s="93">
        <f t="shared" si="22"/>
        <v>4.6712045350131621</v>
      </c>
      <c r="BF19" s="93">
        <f t="shared" si="22"/>
        <v>4.6608217259612159</v>
      </c>
      <c r="BG19" s="93">
        <f t="shared" si="22"/>
        <v>4.6275967369949891</v>
      </c>
      <c r="BH19" s="93">
        <f t="shared" si="22"/>
        <v>4.6026779952703194</v>
      </c>
      <c r="BI19" s="93">
        <f t="shared" si="22"/>
        <v>4.5694530063040926</v>
      </c>
      <c r="BJ19" s="93">
        <f t="shared" si="22"/>
        <v>4.5549170736313682</v>
      </c>
      <c r="BK19" s="93">
        <f t="shared" si="22"/>
        <v>4.5196155228547514</v>
      </c>
      <c r="BL19" s="93">
        <f t="shared" si="22"/>
        <v>4.500926466561249</v>
      </c>
      <c r="BM19" s="93">
        <f t="shared" si="22"/>
        <v>4.4801608484573574</v>
      </c>
      <c r="BN19" s="93">
        <f t="shared" si="22"/>
        <v>4.4697780394054112</v>
      </c>
      <c r="BO19" s="93">
        <f t="shared" si="22"/>
        <v>4.4407061740599625</v>
      </c>
      <c r="BP19" s="93">
        <f t="shared" si="22"/>
        <v>4.417863994145681</v>
      </c>
      <c r="BQ19" s="93">
        <f t="shared" si="22"/>
        <v>4.3929452524210113</v>
      </c>
      <c r="BR19" s="93">
        <f t="shared" si="22"/>
        <v>4.3763327579378979</v>
      </c>
      <c r="BS19" s="93">
        <f t="shared" si="22"/>
        <v>4.3327249599197248</v>
      </c>
      <c r="BT19" s="93">
        <f t="shared" si="22"/>
        <v>4.3140359036262224</v>
      </c>
      <c r="BU19" s="93">
        <f t="shared" si="22"/>
        <v>4.2787343528496065</v>
      </c>
      <c r="BV19" s="93">
        <f t="shared" ref="BV19:CC19" si="23">SUM(BV15:BV17)</f>
        <v>4.2641984201768821</v>
      </c>
      <c r="BW19" s="93">
        <f t="shared" si="23"/>
        <v>4.2288968694002653</v>
      </c>
      <c r="BX19" s="93">
        <f t="shared" si="23"/>
        <v>4.1935953186236494</v>
      </c>
      <c r="BY19" s="93">
        <f t="shared" si="23"/>
        <v>4.1624468914678117</v>
      </c>
      <c r="BZ19" s="93">
        <f t="shared" si="23"/>
        <v>4.1416812733639201</v>
      </c>
      <c r="CA19" s="93">
        <f t="shared" si="23"/>
        <v>4.0980734753457471</v>
      </c>
      <c r="CB19" s="93">
        <f t="shared" si="23"/>
        <v>4.0710781718106874</v>
      </c>
      <c r="CC19" s="93">
        <f t="shared" si="23"/>
        <v>4.0316234974132934</v>
      </c>
    </row>
    <row r="20" spans="3:81" s="36" customFormat="1" ht="5.85" customHeight="1" outlineLevel="1" x14ac:dyDescent="0.2"/>
    <row r="21" spans="3:81" s="36" customFormat="1" outlineLevel="1" x14ac:dyDescent="0.2">
      <c r="F21" s="91" t="s">
        <v>140</v>
      </c>
      <c r="J21" s="56">
        <f t="shared" ref="J21:AO21" si="24">CHOOSE(DD_GAAR_Scenario,J32,J43,J54,J65)</f>
        <v>59.21789469671792</v>
      </c>
      <c r="K21" s="56">
        <f t="shared" si="24"/>
        <v>58.903768364764275</v>
      </c>
      <c r="L21" s="56">
        <f t="shared" si="24"/>
        <v>61.535100553742055</v>
      </c>
      <c r="M21" s="56">
        <f t="shared" si="24"/>
        <v>64.166345358966097</v>
      </c>
      <c r="N21" s="56">
        <f t="shared" si="24"/>
        <v>66.771120780473083</v>
      </c>
      <c r="O21" s="56">
        <f t="shared" si="24"/>
        <v>69.342987923576459</v>
      </c>
      <c r="P21" s="56">
        <f t="shared" si="24"/>
        <v>71.881184257139552</v>
      </c>
      <c r="Q21" s="56">
        <f t="shared" si="24"/>
        <v>74.360157659448276</v>
      </c>
      <c r="R21" s="56">
        <f t="shared" si="24"/>
        <v>76.795204145272393</v>
      </c>
      <c r="S21" s="56">
        <f t="shared" si="24"/>
        <v>79.177743384802994</v>
      </c>
      <c r="T21" s="56">
        <f t="shared" si="24"/>
        <v>81.474782481483714</v>
      </c>
      <c r="U21" s="56">
        <f t="shared" si="24"/>
        <v>83.675522943062688</v>
      </c>
      <c r="V21" s="56">
        <f t="shared" si="24"/>
        <v>85.813775345451134</v>
      </c>
      <c r="W21" s="56">
        <f t="shared" si="24"/>
        <v>87.892338014817668</v>
      </c>
      <c r="X21" s="56">
        <f t="shared" si="24"/>
        <v>89.863895648063647</v>
      </c>
      <c r="Y21" s="56">
        <f t="shared" si="24"/>
        <v>91.698362441853988</v>
      </c>
      <c r="Z21" s="56">
        <f t="shared" si="24"/>
        <v>93.406673204374712</v>
      </c>
      <c r="AA21" s="56">
        <f t="shared" si="24"/>
        <v>94.938585177944631</v>
      </c>
      <c r="AB21" s="56">
        <f t="shared" si="24"/>
        <v>96.334465741093098</v>
      </c>
      <c r="AC21" s="56">
        <f t="shared" si="24"/>
        <v>97.610544395726308</v>
      </c>
      <c r="AD21" s="56">
        <f t="shared" si="24"/>
        <v>98.787669182784171</v>
      </c>
      <c r="AE21" s="56">
        <f t="shared" si="24"/>
        <v>99.865276080106483</v>
      </c>
      <c r="AF21" s="56">
        <f t="shared" si="24"/>
        <v>98.360182071523155</v>
      </c>
      <c r="AG21" s="56">
        <f t="shared" si="24"/>
        <v>96.927907604217822</v>
      </c>
      <c r="AH21" s="56">
        <f t="shared" si="24"/>
        <v>95.490104396120771</v>
      </c>
      <c r="AI21" s="56">
        <f t="shared" si="24"/>
        <v>94.107462734635234</v>
      </c>
      <c r="AJ21" s="56">
        <f t="shared" si="24"/>
        <v>92.78229428913977</v>
      </c>
      <c r="AK21" s="56">
        <f t="shared" si="24"/>
        <v>91.510528909053448</v>
      </c>
      <c r="AL21" s="56">
        <f t="shared" si="24"/>
        <v>90.287620228189382</v>
      </c>
      <c r="AM21" s="56">
        <f t="shared" si="24"/>
        <v>89.37948194355495</v>
      </c>
      <c r="AN21" s="56">
        <f t="shared" si="24"/>
        <v>88.493533250090607</v>
      </c>
      <c r="AO21" s="56">
        <f t="shared" si="24"/>
        <v>87.619484824040342</v>
      </c>
      <c r="AP21" s="56">
        <f t="shared" ref="AP21:BU21" si="25">CHOOSE(DD_GAAR_Scenario,AP32,AP43,AP54,AP65)</f>
        <v>86.759188798463214</v>
      </c>
      <c r="AQ21" s="56">
        <f t="shared" si="25"/>
        <v>85.908113853904965</v>
      </c>
      <c r="AR21" s="56">
        <f t="shared" si="25"/>
        <v>85.06842384249174</v>
      </c>
      <c r="AS21" s="56">
        <f t="shared" si="25"/>
        <v>84.239327628917422</v>
      </c>
      <c r="AT21" s="56">
        <f t="shared" si="25"/>
        <v>83.422835210007264</v>
      </c>
      <c r="AU21" s="56">
        <f t="shared" si="25"/>
        <v>82.611772102740204</v>
      </c>
      <c r="AV21" s="56">
        <f t="shared" si="25"/>
        <v>81.810336124337397</v>
      </c>
      <c r="AW21" s="56">
        <f t="shared" si="25"/>
        <v>81.016799289253967</v>
      </c>
      <c r="AX21" s="56">
        <f t="shared" si="25"/>
        <v>80.235051346170422</v>
      </c>
      <c r="AY21" s="56">
        <f t="shared" si="25"/>
        <v>79.458852363747326</v>
      </c>
      <c r="AZ21" s="56">
        <f t="shared" si="25"/>
        <v>78.691618916110386</v>
      </c>
      <c r="BA21" s="56">
        <f t="shared" si="25"/>
        <v>77.931319794784287</v>
      </c>
      <c r="BB21" s="56">
        <f t="shared" si="25"/>
        <v>77.181689356818907</v>
      </c>
      <c r="BC21" s="56">
        <f t="shared" si="25"/>
        <v>76.437738228445937</v>
      </c>
      <c r="BD21" s="56">
        <f t="shared" si="25"/>
        <v>75.702263559538622</v>
      </c>
      <c r="BE21" s="56">
        <f t="shared" si="25"/>
        <v>74.978529647873657</v>
      </c>
      <c r="BF21" s="56">
        <f t="shared" si="25"/>
        <v>74.267773657827988</v>
      </c>
      <c r="BG21" s="56">
        <f t="shared" si="25"/>
        <v>73.564699753026801</v>
      </c>
      <c r="BH21" s="56">
        <f t="shared" si="25"/>
        <v>72.870710242907208</v>
      </c>
      <c r="BI21" s="56">
        <f t="shared" si="25"/>
        <v>72.185337494543376</v>
      </c>
      <c r="BJ21" s="56">
        <f t="shared" si="25"/>
        <v>71.51246875136917</v>
      </c>
      <c r="BK21" s="56">
        <f t="shared" si="25"/>
        <v>70.84665254731118</v>
      </c>
      <c r="BL21" s="56">
        <f t="shared" si="25"/>
        <v>70.190997708611064</v>
      </c>
      <c r="BM21" s="56">
        <f t="shared" si="25"/>
        <v>69.544407711873163</v>
      </c>
      <c r="BN21" s="56">
        <f t="shared" si="25"/>
        <v>68.909216125373391</v>
      </c>
      <c r="BO21" s="56">
        <f t="shared" si="25"/>
        <v>68.281059968630331</v>
      </c>
      <c r="BP21" s="56">
        <f t="shared" si="25"/>
        <v>67.661805769536045</v>
      </c>
      <c r="BQ21" s="56">
        <f t="shared" si="25"/>
        <v>67.050361813875668</v>
      </c>
      <c r="BR21" s="56">
        <f t="shared" si="25"/>
        <v>66.447662035728754</v>
      </c>
      <c r="BS21" s="56">
        <f t="shared" si="25"/>
        <v>65.850123574899129</v>
      </c>
      <c r="BT21" s="56">
        <f t="shared" si="25"/>
        <v>65.260704459107984</v>
      </c>
      <c r="BU21" s="56">
        <f t="shared" si="25"/>
        <v>64.677378827819041</v>
      </c>
      <c r="BV21" s="56">
        <f t="shared" ref="BV21:CC21" si="26">CHOOSE(DD_GAAR_Scenario,BV32,BV43,BV54,BV65)</f>
        <v>64.102326239331077</v>
      </c>
      <c r="BW21" s="56">
        <f t="shared" si="26"/>
        <v>63.532588222537413</v>
      </c>
      <c r="BX21" s="56">
        <f t="shared" si="26"/>
        <v>62.968315596003109</v>
      </c>
      <c r="BY21" s="56">
        <f t="shared" si="26"/>
        <v>62.410129434821002</v>
      </c>
      <c r="BZ21" s="56">
        <f t="shared" si="26"/>
        <v>61.858806529175226</v>
      </c>
      <c r="CA21" s="56">
        <f t="shared" si="26"/>
        <v>61.311388493018441</v>
      </c>
      <c r="CB21" s="56">
        <f t="shared" si="26"/>
        <v>60.769120785538789</v>
      </c>
      <c r="CC21" s="56">
        <f t="shared" si="26"/>
        <v>60.23122479413874</v>
      </c>
    </row>
    <row r="22" spans="3:81" s="36" customFormat="1" ht="12.75" outlineLevel="1" thickBot="1" x14ac:dyDescent="0.25"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</row>
    <row r="23" spans="3:81" s="36" customFormat="1" outlineLevel="1" x14ac:dyDescent="0.2"/>
    <row r="24" spans="3:81" s="36" customFormat="1" outlineLevel="1" x14ac:dyDescent="0.2">
      <c r="E24" s="43" t="str">
        <f>GA!F25</f>
        <v>Electrification</v>
      </c>
    </row>
    <row r="25" spans="3:81" s="36" customFormat="1" ht="5.85" customHeight="1" outlineLevel="1" x14ac:dyDescent="0.2"/>
    <row r="26" spans="3:81" s="36" customFormat="1" outlineLevel="1" x14ac:dyDescent="0.2">
      <c r="F26" s="91" t="s">
        <v>103</v>
      </c>
      <c r="J26" s="56">
        <f>Scenario_Inputs!J33*GAAR_Net_Capex_Factor</f>
        <v>20.572483683887459</v>
      </c>
      <c r="K26" s="56">
        <f>Scenario_Inputs!K33*GAAR_Net_Capex_Factor</f>
        <v>20.527318464511495</v>
      </c>
      <c r="L26" s="56">
        <f>Scenario_Inputs!L33*GAAR_Net_Capex_Factor</f>
        <v>19.85695204378165</v>
      </c>
      <c r="M26" s="56">
        <f>Scenario_Inputs!M33*GAAR_Net_Capex_Factor</f>
        <v>19.233308263785563</v>
      </c>
      <c r="N26" s="56">
        <f>Scenario_Inputs!N33*GAAR_Net_Capex_Factor</f>
        <v>18.544252786762211</v>
      </c>
      <c r="O26" s="56">
        <f>Scenario_Inputs!O33*GAAR_Net_Capex_Factor</f>
        <v>17.82560630394082</v>
      </c>
      <c r="P26" s="56">
        <f>Scenario_Inputs!P33*GAAR_Net_Capex_Factor</f>
        <v>17.145895355064223</v>
      </c>
      <c r="Q26" s="56">
        <f>Scenario_Inputs!Q33*GAAR_Net_Capex_Factor</f>
        <v>16.453725035325295</v>
      </c>
      <c r="R26" s="56">
        <f>Scenario_Inputs!R33*GAAR_Net_Capex_Factor</f>
        <v>15.745980502008443</v>
      </c>
      <c r="S26" s="56">
        <f>Scenario_Inputs!S33*GAAR_Net_Capex_Factor</f>
        <v>14.944790687224078</v>
      </c>
      <c r="T26" s="56">
        <f>Scenario_Inputs!T33*GAAR_Net_Capex_Factor</f>
        <v>13.726211948551489</v>
      </c>
      <c r="U26" s="56">
        <f>Scenario_Inputs!U33*GAAR_Net_Capex_Factor</f>
        <v>12.453123462356185</v>
      </c>
      <c r="V26" s="56">
        <f>Scenario_Inputs!V33*GAAR_Net_Capex_Factor</f>
        <v>11.583407107828979</v>
      </c>
      <c r="W26" s="56">
        <f>Scenario_Inputs!W33*GAAR_Net_Capex_Factor</f>
        <v>10.810250877484869</v>
      </c>
      <c r="X26" s="56">
        <f>Scenario_Inputs!X33*GAAR_Net_Capex_Factor</f>
        <v>10.002831377269338</v>
      </c>
      <c r="Y26" s="56">
        <f>Scenario_Inputs!Y33*GAAR_Net_Capex_Factor</f>
        <v>9.1673782926135541</v>
      </c>
      <c r="Z26" s="56">
        <f>Scenario_Inputs!Z33*GAAR_Net_Capex_Factor</f>
        <v>8.3101213089486841</v>
      </c>
      <c r="AA26" s="56">
        <f>Scenario_Inputs!AA33*GAAR_Net_Capex_Factor</f>
        <v>7.2862202400000813</v>
      </c>
      <c r="AB26" s="56">
        <f>Scenario_Inputs!AB33*GAAR_Net_Capex_Factor</f>
        <v>6.346419924372241</v>
      </c>
      <c r="AC26" s="56">
        <f>Scenario_Inputs!AC33*GAAR_Net_Capex_Factor</f>
        <v>5.4486699854047842</v>
      </c>
      <c r="AD26" s="56">
        <f>Scenario_Inputs!AD33*GAAR_Net_Capex_Factor</f>
        <v>4.6132169007489994</v>
      </c>
      <c r="AE26" s="56">
        <f>Scenario_Inputs!AE33*GAAR_Net_Capex_Factor</f>
        <v>3.7808786588087986</v>
      </c>
      <c r="AF26" s="56">
        <f>Scenario_Inputs!AF33*GAAR_Net_Capex_Factor</f>
        <v>3.5472654551400153</v>
      </c>
      <c r="AG26" s="56">
        <f>Scenario_Inputs!AG33*GAAR_Net_Capex_Factor</f>
        <v>3.6204642589562335</v>
      </c>
      <c r="AH26" s="56">
        <f>Scenario_Inputs!AH33*GAAR_Net_Capex_Factor</f>
        <v>3.5036576571218423</v>
      </c>
      <c r="AI26" s="56">
        <f>Scenario_Inputs!AI33*GAAR_Net_Capex_Factor</f>
        <v>3.5394783483510555</v>
      </c>
      <c r="AJ26" s="56">
        <f>Scenario_Inputs!AJ33*GAAR_Net_Capex_Factor</f>
        <v>3.5893158318003966</v>
      </c>
      <c r="AK26" s="56">
        <f>Scenario_Inputs!AK33*GAAR_Net_Capex_Factor</f>
        <v>3.6360384725341528</v>
      </c>
      <c r="AL26" s="56">
        <f>Scenario_Inputs!AL33*GAAR_Net_Capex_Factor</f>
        <v>3.6765314278367422</v>
      </c>
      <c r="AM26" s="56">
        <f>Scenario_Inputs!AM33*GAAR_Net_Capex_Factor</f>
        <v>4.5190963824021546</v>
      </c>
      <c r="AN26" s="56">
        <f>Scenario_Inputs!AN33*GAAR_Net_Capex_Factor</f>
        <v>4.5222112251177382</v>
      </c>
      <c r="AO26" s="56">
        <f>Scenario_Inputs!AO33*GAAR_Net_Capex_Factor</f>
        <v>4.4957350620352763</v>
      </c>
      <c r="AP26" s="56">
        <f>Scenario_Inputs!AP33*GAAR_Net_Capex_Factor</f>
        <v>4.4786034270995652</v>
      </c>
      <c r="AQ26" s="56">
        <f>Scenario_Inputs!AQ33*GAAR_Net_Capex_Factor</f>
        <v>4.4474549999437274</v>
      </c>
      <c r="AR26" s="56">
        <f>Scenario_Inputs!AR33*GAAR_Net_Capex_Factor</f>
        <v>4.4256511009346413</v>
      </c>
      <c r="AS26" s="56">
        <f>Scenario_Inputs!AS33*GAAR_Net_Capex_Factor</f>
        <v>4.3976175164943871</v>
      </c>
      <c r="AT26" s="56">
        <f>Scenario_Inputs!AT33*GAAR_Net_Capex_Factor</f>
        <v>4.3789284602008847</v>
      </c>
      <c r="AU26" s="56">
        <f>Scenario_Inputs!AU33*GAAR_Net_Capex_Factor</f>
        <v>4.3368780835405039</v>
      </c>
      <c r="AV26" s="56">
        <f>Scenario_Inputs!AV33*GAAR_Net_Capex_Factor</f>
        <v>4.310401920458041</v>
      </c>
      <c r="AW26" s="56">
        <f>Scenario_Inputs!AW33*GAAR_Net_Capex_Factor</f>
        <v>4.28392575737558</v>
      </c>
      <c r="AX26" s="56">
        <f>Scenario_Inputs!AX33*GAAR_Net_Capex_Factor</f>
        <v>4.2590070156509094</v>
      </c>
      <c r="AY26" s="56">
        <f>Scenario_Inputs!AY33*GAAR_Net_Capex_Factor</f>
        <v>4.2216289030639036</v>
      </c>
      <c r="AZ26" s="56">
        <f>Scenario_Inputs!AZ33*GAAR_Net_Capex_Factor</f>
        <v>4.1951527399814408</v>
      </c>
      <c r="BA26" s="56">
        <f>Scenario_Inputs!BA33*GAAR_Net_Capex_Factor</f>
        <v>4.164004312825603</v>
      </c>
      <c r="BB26" s="56">
        <f>Scenario_Inputs!BB33*GAAR_Net_Capex_Factor</f>
        <v>4.1437578351743092</v>
      </c>
      <c r="BC26" s="56">
        <f>Scenario_Inputs!BC33*GAAR_Net_Capex_Factor</f>
        <v>4.104822301229512</v>
      </c>
      <c r="BD26" s="56">
        <f>Scenario_Inputs!BD33*GAAR_Net_Capex_Factor</f>
        <v>4.0799035595048414</v>
      </c>
      <c r="BE26" s="56">
        <f>Scenario_Inputs!BE33*GAAR_Net_Capex_Factor</f>
        <v>4.0643293459269225</v>
      </c>
      <c r="BF26" s="56">
        <f>Scenario_Inputs!BF33*GAAR_Net_Capex_Factor</f>
        <v>4.0565422391379631</v>
      </c>
      <c r="BG26" s="56">
        <f>Scenario_Inputs!BG33*GAAR_Net_Capex_Factor</f>
        <v>4.0316234974132925</v>
      </c>
      <c r="BH26" s="56">
        <f>Scenario_Inputs!BH33*GAAR_Net_Capex_Factor</f>
        <v>4.01293444111979</v>
      </c>
      <c r="BI26" s="56">
        <f>Scenario_Inputs!BI33*GAAR_Net_Capex_Factor</f>
        <v>3.9880156993951199</v>
      </c>
      <c r="BJ26" s="56">
        <f>Scenario_Inputs!BJ33*GAAR_Net_Capex_Factor</f>
        <v>3.9771137498905769</v>
      </c>
      <c r="BK26" s="56">
        <f>Scenario_Inputs!BK33*GAAR_Net_Capex_Factor</f>
        <v>3.9506375868081145</v>
      </c>
      <c r="BL26" s="56">
        <f>Scenario_Inputs!BL33*GAAR_Net_Capex_Factor</f>
        <v>3.9366207945879879</v>
      </c>
      <c r="BM26" s="56">
        <f>Scenario_Inputs!BM33*GAAR_Net_Capex_Factor</f>
        <v>3.921046581010069</v>
      </c>
      <c r="BN26" s="56">
        <f>Scenario_Inputs!BN33*GAAR_Net_Capex_Factor</f>
        <v>3.9132594742211095</v>
      </c>
      <c r="BO26" s="56">
        <f>Scenario_Inputs!BO33*GAAR_Net_Capex_Factor</f>
        <v>3.891455575212023</v>
      </c>
      <c r="BP26" s="56">
        <f>Scenario_Inputs!BP33*GAAR_Net_Capex_Factor</f>
        <v>3.8743239402763119</v>
      </c>
      <c r="BQ26" s="56">
        <f>Scenario_Inputs!BQ33*GAAR_Net_Capex_Factor</f>
        <v>3.855634883982809</v>
      </c>
      <c r="BR26" s="56">
        <f>Scenario_Inputs!BR33*GAAR_Net_Capex_Factor</f>
        <v>3.8431755131204746</v>
      </c>
      <c r="BS26" s="56">
        <f>Scenario_Inputs!BS33*GAAR_Net_Capex_Factor</f>
        <v>3.8104696646068446</v>
      </c>
      <c r="BT26" s="56">
        <f>Scenario_Inputs!BT33*GAAR_Net_Capex_Factor</f>
        <v>3.7964528723867179</v>
      </c>
      <c r="BU26" s="56">
        <f>Scenario_Inputs!BU33*GAAR_Net_Capex_Factor</f>
        <v>3.7699767093042555</v>
      </c>
      <c r="BV26" s="56">
        <f>Scenario_Inputs!BV33*GAAR_Net_Capex_Factor</f>
        <v>3.7590747597997121</v>
      </c>
      <c r="BW26" s="56">
        <f>Scenario_Inputs!BW33*GAAR_Net_Capex_Factor</f>
        <v>3.7325985967172497</v>
      </c>
      <c r="BX26" s="56">
        <f>Scenario_Inputs!BX33*GAAR_Net_Capex_Factor</f>
        <v>3.7061224336347878</v>
      </c>
      <c r="BY26" s="56">
        <f>Scenario_Inputs!BY33*GAAR_Net_Capex_Factor</f>
        <v>3.6827611132679099</v>
      </c>
      <c r="BZ26" s="56">
        <f>Scenario_Inputs!BZ33*GAAR_Net_Capex_Factor</f>
        <v>3.6671868996899906</v>
      </c>
      <c r="CA26" s="56">
        <f>Scenario_Inputs!CA33*GAAR_Net_Capex_Factor</f>
        <v>3.634481051176361</v>
      </c>
      <c r="CB26" s="56">
        <f>Scenario_Inputs!CB33*GAAR_Net_Capex_Factor</f>
        <v>3.6142345735250667</v>
      </c>
      <c r="CC26" s="56">
        <f>Scenario_Inputs!CC33*GAAR_Net_Capex_Factor</f>
        <v>3.5846435677270208</v>
      </c>
    </row>
    <row r="27" spans="3:81" s="36" customFormat="1" outlineLevel="1" x14ac:dyDescent="0.2">
      <c r="F27" s="91" t="s">
        <v>104</v>
      </c>
      <c r="J27" s="56">
        <f>Scenario_Inputs!J38*GAAR_Net_Capex_Factor</f>
        <v>8.2471376470318969</v>
      </c>
      <c r="K27" s="56">
        <f>Scenario_Inputs!K38*GAAR_Net_Capex_Factor</f>
        <v>8.2320825739065757</v>
      </c>
      <c r="L27" s="56">
        <f>Scenario_Inputs!L38*GAAR_Net_Capex_Factor</f>
        <v>7.9017498830653539</v>
      </c>
      <c r="M27" s="56">
        <f>Scenario_Inputs!M38*GAAR_Net_Capex_Factor</f>
        <v>7.58699140580205</v>
      </c>
      <c r="N27" s="56">
        <f>Scenario_Inputs!N38*GAAR_Net_Capex_Factor</f>
        <v>7.2504290295296601</v>
      </c>
      <c r="O27" s="56">
        <f>Scenario_Inputs!O38*GAAR_Net_Capex_Factor</f>
        <v>6.9040029846579216</v>
      </c>
      <c r="P27" s="56">
        <f>Scenario_Inputs!P38*GAAR_Net_Capex_Factor</f>
        <v>6.5705554511011153</v>
      </c>
      <c r="Q27" s="56">
        <f>Scenario_Inputs!Q38*GAAR_Net_Capex_Factor</f>
        <v>6.2329547939235317</v>
      </c>
      <c r="R27" s="56">
        <f>Scenario_Inputs!R38*GAAR_Net_Capex_Factor</f>
        <v>5.8901627322199728</v>
      </c>
      <c r="S27" s="56">
        <f>Scenario_Inputs!S38*GAAR_Net_Capex_Factor</f>
        <v>5.5162222433605788</v>
      </c>
      <c r="T27" s="56">
        <f>Scenario_Inputs!T38*GAAR_Net_Capex_Factor</f>
        <v>5.0031521132051084</v>
      </c>
      <c r="U27" s="56">
        <f>Scenario_Inputs!U38*GAAR_Net_Capex_Factor</f>
        <v>4.4719120672087325</v>
      </c>
      <c r="V27" s="56">
        <f>Scenario_Inputs!V38*GAAR_Net_Capex_Factor</f>
        <v>4.0751293984350569</v>
      </c>
      <c r="W27" s="56">
        <f>Scenario_Inputs!W38*GAAR_Net_Capex_Factor</f>
        <v>3.7105334377224133</v>
      </c>
      <c r="X27" s="56">
        <f>Scenario_Inputs!X38*GAAR_Net_Capex_Factor</f>
        <v>3.3345163870526284</v>
      </c>
      <c r="Y27" s="56">
        <f>Scenario_Inputs!Y38*GAAR_Net_Capex_Factor</f>
        <v>2.9491548082360937</v>
      </c>
      <c r="Z27" s="56">
        <f>Scenario_Inputs!Z38*GAAR_Net_Capex_Factor</f>
        <v>2.5565252630831958</v>
      </c>
      <c r="AA27" s="56">
        <f>Scenario_Inputs!AA38*GAAR_Net_Capex_Factor</f>
        <v>2.1083476895023874</v>
      </c>
      <c r="AB27" s="56">
        <f>Scenario_Inputs!AB38*GAAR_Net_Capex_Factor</f>
        <v>1.6882037003618333</v>
      </c>
      <c r="AC27" s="56">
        <f>Scenario_Inputs!AC38*GAAR_Net_Capex_Factor</f>
        <v>1.2820765034414081</v>
      </c>
      <c r="AD27" s="56">
        <f>Scenario_Inputs!AD38*GAAR_Net_Capex_Factor</f>
        <v>0.89671492462487246</v>
      </c>
      <c r="AE27" s="56">
        <f>Scenario_Inputs!AE38*GAAR_Net_Capex_Factor</f>
        <v>0.51239162671353167</v>
      </c>
      <c r="AF27" s="56">
        <f>Scenario_Inputs!AF38*GAAR_Net_Capex_Factor</f>
        <v>0.4345205588239372</v>
      </c>
      <c r="AG27" s="56">
        <f>Scenario_Inputs!AG38*GAAR_Net_Capex_Factor</f>
        <v>0.45892016009601017</v>
      </c>
      <c r="AH27" s="56">
        <f>Scenario_Inputs!AH38*GAAR_Net_Capex_Factor</f>
        <v>0.41998462615121296</v>
      </c>
      <c r="AI27" s="56">
        <f>Scenario_Inputs!AI38*GAAR_Net_Capex_Factor</f>
        <v>0.4319248565609507</v>
      </c>
      <c r="AJ27" s="56">
        <f>Scenario_Inputs!AJ38*GAAR_Net_Capex_Factor</f>
        <v>0.44853735104406423</v>
      </c>
      <c r="AK27" s="56">
        <f>Scenario_Inputs!AK38*GAAR_Net_Capex_Factor</f>
        <v>0.46411156462198311</v>
      </c>
      <c r="AL27" s="56">
        <f>Scenario_Inputs!AL38*GAAR_Net_Capex_Factor</f>
        <v>0.47760921638951281</v>
      </c>
      <c r="AM27" s="56">
        <f>Scenario_Inputs!AM38*GAAR_Net_Capex_Factor</f>
        <v>0.75846420124465019</v>
      </c>
      <c r="AN27" s="56">
        <f>Scenario_Inputs!AN38*GAAR_Net_Capex_Factor</f>
        <v>0.75950248214984495</v>
      </c>
      <c r="AO27" s="56">
        <f>Scenario_Inputs!AO38*GAAR_Net_Capex_Factor</f>
        <v>0.75067709445569086</v>
      </c>
      <c r="AP27" s="56">
        <f>Scenario_Inputs!AP38*GAAR_Net_Capex_Factor</f>
        <v>0.7449665494771206</v>
      </c>
      <c r="AQ27" s="56">
        <f>Scenario_Inputs!AQ38*GAAR_Net_Capex_Factor</f>
        <v>0.73458374042517471</v>
      </c>
      <c r="AR27" s="56">
        <f>Scenario_Inputs!AR38*GAAR_Net_Capex_Factor</f>
        <v>0.72731577408881254</v>
      </c>
      <c r="AS27" s="56">
        <f>Scenario_Inputs!AS38*GAAR_Net_Capex_Factor</f>
        <v>0.71797124594206119</v>
      </c>
      <c r="AT27" s="56">
        <f>Scenario_Inputs!AT38*GAAR_Net_Capex_Factor</f>
        <v>0.71174156051089366</v>
      </c>
      <c r="AU27" s="56">
        <f>Scenario_Inputs!AU38*GAAR_Net_Capex_Factor</f>
        <v>0.69772476829076657</v>
      </c>
      <c r="AV27" s="56">
        <f>Scenario_Inputs!AV38*GAAR_Net_Capex_Factor</f>
        <v>0.68889938059661249</v>
      </c>
      <c r="AW27" s="56">
        <f>Scenario_Inputs!AW38*GAAR_Net_Capex_Factor</f>
        <v>0.68007399290245862</v>
      </c>
      <c r="AX27" s="56">
        <f>Scenario_Inputs!AX38*GAAR_Net_Capex_Factor</f>
        <v>0.67176774566090169</v>
      </c>
      <c r="AY27" s="56">
        <f>Scenario_Inputs!AY38*GAAR_Net_Capex_Factor</f>
        <v>0.65930837479856663</v>
      </c>
      <c r="AZ27" s="56">
        <f>Scenario_Inputs!AZ38*GAAR_Net_Capex_Factor</f>
        <v>0.65048298710441255</v>
      </c>
      <c r="BA27" s="56">
        <f>Scenario_Inputs!BA38*GAAR_Net_Capex_Factor</f>
        <v>0.64010017805246666</v>
      </c>
      <c r="BB27" s="56">
        <f>Scenario_Inputs!BB38*GAAR_Net_Capex_Factor</f>
        <v>0.63335135216870186</v>
      </c>
      <c r="BC27" s="56">
        <f>Scenario_Inputs!BC38*GAAR_Net_Capex_Factor</f>
        <v>0.62037284085376942</v>
      </c>
      <c r="BD27" s="56">
        <f>Scenario_Inputs!BD38*GAAR_Net_Capex_Factor</f>
        <v>0.61206659361221261</v>
      </c>
      <c r="BE27" s="56">
        <f>Scenario_Inputs!BE38*GAAR_Net_Capex_Factor</f>
        <v>0.60687518908623961</v>
      </c>
      <c r="BF27" s="56">
        <f>Scenario_Inputs!BF38*GAAR_Net_Capex_Factor</f>
        <v>0.60427948682325316</v>
      </c>
      <c r="BG27" s="56">
        <f>Scenario_Inputs!BG38*GAAR_Net_Capex_Factor</f>
        <v>0.59597323958169646</v>
      </c>
      <c r="BH27" s="56">
        <f>Scenario_Inputs!BH38*GAAR_Net_Capex_Factor</f>
        <v>0.58974355415052893</v>
      </c>
      <c r="BI27" s="56">
        <f>Scenario_Inputs!BI38*GAAR_Net_Capex_Factor</f>
        <v>0.58143730690897222</v>
      </c>
      <c r="BJ27" s="56">
        <f>Scenario_Inputs!BJ38*GAAR_Net_Capex_Factor</f>
        <v>0.57780332374079113</v>
      </c>
      <c r="BK27" s="56">
        <f>Scenario_Inputs!BK38*GAAR_Net_Capex_Factor</f>
        <v>0.56897793604663705</v>
      </c>
      <c r="BL27" s="56">
        <f>Scenario_Inputs!BL38*GAAR_Net_Capex_Factor</f>
        <v>0.56430567197326142</v>
      </c>
      <c r="BM27" s="56">
        <f>Scenario_Inputs!BM38*GAAR_Net_Capex_Factor</f>
        <v>0.55911426744728854</v>
      </c>
      <c r="BN27" s="56">
        <f>Scenario_Inputs!BN38*GAAR_Net_Capex_Factor</f>
        <v>0.55651856518430198</v>
      </c>
      <c r="BO27" s="56">
        <f>Scenario_Inputs!BO38*GAAR_Net_Capex_Factor</f>
        <v>0.54925059884793981</v>
      </c>
      <c r="BP27" s="56">
        <f>Scenario_Inputs!BP38*GAAR_Net_Capex_Factor</f>
        <v>0.54354005386936943</v>
      </c>
      <c r="BQ27" s="56">
        <f>Scenario_Inputs!BQ38*GAAR_Net_Capex_Factor</f>
        <v>0.5373103684382019</v>
      </c>
      <c r="BR27" s="56">
        <f>Scenario_Inputs!BR38*GAAR_Net_Capex_Factor</f>
        <v>0.53315724481742355</v>
      </c>
      <c r="BS27" s="56">
        <f>Scenario_Inputs!BS38*GAAR_Net_Capex_Factor</f>
        <v>0.5222552953128804</v>
      </c>
      <c r="BT27" s="56">
        <f>Scenario_Inputs!BT38*GAAR_Net_Capex_Factor</f>
        <v>0.51758303123950467</v>
      </c>
      <c r="BU27" s="56">
        <f>Scenario_Inputs!BU38*GAAR_Net_Capex_Factor</f>
        <v>0.50875764354535069</v>
      </c>
      <c r="BV27" s="56">
        <f>Scenario_Inputs!BV38*GAAR_Net_Capex_Factor</f>
        <v>0.5051236603771696</v>
      </c>
      <c r="BW27" s="56">
        <f>Scenario_Inputs!BW38*GAAR_Net_Capex_Factor</f>
        <v>0.49629827268301552</v>
      </c>
      <c r="BX27" s="56">
        <f>Scenario_Inputs!BX38*GAAR_Net_Capex_Factor</f>
        <v>0.48747288498886149</v>
      </c>
      <c r="BY27" s="56">
        <f>Scenario_Inputs!BY38*GAAR_Net_Capex_Factor</f>
        <v>0.47968577819990205</v>
      </c>
      <c r="BZ27" s="56">
        <f>Scenario_Inputs!BZ38*GAAR_Net_Capex_Factor</f>
        <v>0.4744943736739291</v>
      </c>
      <c r="CA27" s="56">
        <f>Scenario_Inputs!CA38*GAAR_Net_Capex_Factor</f>
        <v>0.46359242416938584</v>
      </c>
      <c r="CB27" s="56">
        <f>Scenario_Inputs!CB38*GAAR_Net_Capex_Factor</f>
        <v>0.45684359828562099</v>
      </c>
      <c r="CC27" s="56">
        <f>Scenario_Inputs!CC38*GAAR_Net_Capex_Factor</f>
        <v>0.44697992968627231</v>
      </c>
    </row>
    <row r="28" spans="3:81" s="36" customFormat="1" outlineLevel="1" x14ac:dyDescent="0.2">
      <c r="F28" s="91" t="s">
        <v>105</v>
      </c>
      <c r="J28" s="56">
        <f>Scenario_Inputs!J42*GAAR_Net_Capex_Factor</f>
        <v>16.265080940568449</v>
      </c>
      <c r="K28" s="56">
        <f>Scenario_Inputs!K42*GAAR_Net_Capex_Factor</f>
        <v>16.265080940568449</v>
      </c>
      <c r="L28" s="56">
        <f>Scenario_Inputs!L42*GAAR_Net_Capex_Factor</f>
        <v>15.451826893540026</v>
      </c>
      <c r="M28" s="56">
        <f>Scenario_Inputs!M42*GAAR_Net_Capex_Factor</f>
        <v>14.638572846511602</v>
      </c>
      <c r="N28" s="56">
        <f>Scenario_Inputs!N42*GAAR_Net_Capex_Factor</f>
        <v>13.825318799483179</v>
      </c>
      <c r="O28" s="56">
        <f>Scenario_Inputs!O42*GAAR_Net_Capex_Factor</f>
        <v>13.012064752454757</v>
      </c>
      <c r="P28" s="56">
        <f>Scenario_Inputs!P42*GAAR_Net_Capex_Factor</f>
        <v>12.198810705426334</v>
      </c>
      <c r="Q28" s="56">
        <f>Scenario_Inputs!Q42*GAAR_Net_Capex_Factor</f>
        <v>11.38555665839791</v>
      </c>
      <c r="R28" s="56">
        <f>Scenario_Inputs!R42*GAAR_Net_Capex_Factor</f>
        <v>10.572302611369487</v>
      </c>
      <c r="S28" s="56">
        <f>Scenario_Inputs!S42*GAAR_Net_Capex_Factor</f>
        <v>9.7590485643410645</v>
      </c>
      <c r="T28" s="56">
        <f>Scenario_Inputs!T42*GAAR_Net_Capex_Factor</f>
        <v>8.9457945173126401</v>
      </c>
      <c r="U28" s="56">
        <f>Scenario_Inputs!U42*GAAR_Net_Capex_Factor</f>
        <v>8.1325404702842174</v>
      </c>
      <c r="V28" s="56">
        <f>Scenario_Inputs!V42*GAAR_Net_Capex_Factor</f>
        <v>7.3192864232557966</v>
      </c>
      <c r="W28" s="56">
        <f>Scenario_Inputs!W42*GAAR_Net_Capex_Factor</f>
        <v>6.506032376227374</v>
      </c>
      <c r="X28" s="56">
        <f>Scenario_Inputs!X42*GAAR_Net_Capex_Factor</f>
        <v>5.6927783291989513</v>
      </c>
      <c r="Y28" s="56">
        <f>Scenario_Inputs!Y42*GAAR_Net_Capex_Factor</f>
        <v>4.8795242821705296</v>
      </c>
      <c r="Z28" s="56">
        <f>Scenario_Inputs!Z42*GAAR_Net_Capex_Factor</f>
        <v>4.0662702351421069</v>
      </c>
      <c r="AA28" s="56">
        <f>Scenario_Inputs!AA42*GAAR_Net_Capex_Factor</f>
        <v>3.2530161881136848</v>
      </c>
      <c r="AB28" s="56">
        <f>Scenario_Inputs!AB42*GAAR_Net_Capex_Factor</f>
        <v>2.4397621410852626</v>
      </c>
      <c r="AC28" s="56">
        <f>Scenario_Inputs!AC42*GAAR_Net_Capex_Factor</f>
        <v>1.626508094056845</v>
      </c>
      <c r="AD28" s="56">
        <f>Scenario_Inputs!AD42*GAAR_Net_Capex_Factor</f>
        <v>0.81325404702842252</v>
      </c>
      <c r="AE28" s="56">
        <f>Scenario_Inputs!AE42*GAAR_Net_Capex_Factor</f>
        <v>0</v>
      </c>
      <c r="AF28" s="56">
        <f>Scenario_Inputs!AF42*GAAR_Net_Capex_Factor</f>
        <v>0</v>
      </c>
      <c r="AG28" s="56">
        <f>Scenario_Inputs!AG42*GAAR_Net_Capex_Factor</f>
        <v>0</v>
      </c>
      <c r="AH28" s="56">
        <f>Scenario_Inputs!AH42*GAAR_Net_Capex_Factor</f>
        <v>0</v>
      </c>
      <c r="AI28" s="56">
        <f>Scenario_Inputs!AI42*GAAR_Net_Capex_Factor</f>
        <v>0</v>
      </c>
      <c r="AJ28" s="56">
        <f>Scenario_Inputs!AJ42*GAAR_Net_Capex_Factor</f>
        <v>0</v>
      </c>
      <c r="AK28" s="56">
        <f>Scenario_Inputs!AK42*GAAR_Net_Capex_Factor</f>
        <v>0</v>
      </c>
      <c r="AL28" s="56">
        <f>Scenario_Inputs!AL42*GAAR_Net_Capex_Factor</f>
        <v>0</v>
      </c>
      <c r="AM28" s="56">
        <f>Scenario_Inputs!AM42*GAAR_Net_Capex_Factor</f>
        <v>0</v>
      </c>
      <c r="AN28" s="56">
        <f>Scenario_Inputs!AN42*GAAR_Net_Capex_Factor</f>
        <v>0</v>
      </c>
      <c r="AO28" s="56">
        <f>Scenario_Inputs!AO42*GAAR_Net_Capex_Factor</f>
        <v>0</v>
      </c>
      <c r="AP28" s="56">
        <f>Scenario_Inputs!AP42*GAAR_Net_Capex_Factor</f>
        <v>0</v>
      </c>
      <c r="AQ28" s="56">
        <f>Scenario_Inputs!AQ42*GAAR_Net_Capex_Factor</f>
        <v>0</v>
      </c>
      <c r="AR28" s="56">
        <f>Scenario_Inputs!AR42*GAAR_Net_Capex_Factor</f>
        <v>0</v>
      </c>
      <c r="AS28" s="56">
        <f>Scenario_Inputs!AS42*GAAR_Net_Capex_Factor</f>
        <v>0</v>
      </c>
      <c r="AT28" s="56">
        <f>Scenario_Inputs!AT42*GAAR_Net_Capex_Factor</f>
        <v>0</v>
      </c>
      <c r="AU28" s="56">
        <f>Scenario_Inputs!AU42*GAAR_Net_Capex_Factor</f>
        <v>0</v>
      </c>
      <c r="AV28" s="56">
        <f>Scenario_Inputs!AV42*GAAR_Net_Capex_Factor</f>
        <v>0</v>
      </c>
      <c r="AW28" s="56">
        <f>Scenario_Inputs!AW42*GAAR_Net_Capex_Factor</f>
        <v>0</v>
      </c>
      <c r="AX28" s="56">
        <f>Scenario_Inputs!AX42*GAAR_Net_Capex_Factor</f>
        <v>0</v>
      </c>
      <c r="AY28" s="56">
        <f>Scenario_Inputs!AY42*GAAR_Net_Capex_Factor</f>
        <v>0</v>
      </c>
      <c r="AZ28" s="56">
        <f>Scenario_Inputs!AZ42*GAAR_Net_Capex_Factor</f>
        <v>0</v>
      </c>
      <c r="BA28" s="56">
        <f>Scenario_Inputs!BA42*GAAR_Net_Capex_Factor</f>
        <v>0</v>
      </c>
      <c r="BB28" s="56">
        <f>Scenario_Inputs!BB42*GAAR_Net_Capex_Factor</f>
        <v>0</v>
      </c>
      <c r="BC28" s="56">
        <f>Scenario_Inputs!BC42*GAAR_Net_Capex_Factor</f>
        <v>0</v>
      </c>
      <c r="BD28" s="56">
        <f>Scenario_Inputs!BD42*GAAR_Net_Capex_Factor</f>
        <v>0</v>
      </c>
      <c r="BE28" s="56">
        <f>Scenario_Inputs!BE42*GAAR_Net_Capex_Factor</f>
        <v>0</v>
      </c>
      <c r="BF28" s="56">
        <f>Scenario_Inputs!BF42*GAAR_Net_Capex_Factor</f>
        <v>0</v>
      </c>
      <c r="BG28" s="56">
        <f>Scenario_Inputs!BG42*GAAR_Net_Capex_Factor</f>
        <v>0</v>
      </c>
      <c r="BH28" s="56">
        <f>Scenario_Inputs!BH42*GAAR_Net_Capex_Factor</f>
        <v>0</v>
      </c>
      <c r="BI28" s="56">
        <f>Scenario_Inputs!BI42*GAAR_Net_Capex_Factor</f>
        <v>0</v>
      </c>
      <c r="BJ28" s="56">
        <f>Scenario_Inputs!BJ42*GAAR_Net_Capex_Factor</f>
        <v>0</v>
      </c>
      <c r="BK28" s="56">
        <f>Scenario_Inputs!BK42*GAAR_Net_Capex_Factor</f>
        <v>0</v>
      </c>
      <c r="BL28" s="56">
        <f>Scenario_Inputs!BL42*GAAR_Net_Capex_Factor</f>
        <v>0</v>
      </c>
      <c r="BM28" s="56">
        <f>Scenario_Inputs!BM42*GAAR_Net_Capex_Factor</f>
        <v>0</v>
      </c>
      <c r="BN28" s="56">
        <f>Scenario_Inputs!BN42*GAAR_Net_Capex_Factor</f>
        <v>0</v>
      </c>
      <c r="BO28" s="56">
        <f>Scenario_Inputs!BO42*GAAR_Net_Capex_Factor</f>
        <v>0</v>
      </c>
      <c r="BP28" s="56">
        <f>Scenario_Inputs!BP42*GAAR_Net_Capex_Factor</f>
        <v>0</v>
      </c>
      <c r="BQ28" s="56">
        <f>Scenario_Inputs!BQ42*GAAR_Net_Capex_Factor</f>
        <v>0</v>
      </c>
      <c r="BR28" s="56">
        <f>Scenario_Inputs!BR42*GAAR_Net_Capex_Factor</f>
        <v>0</v>
      </c>
      <c r="BS28" s="56">
        <f>Scenario_Inputs!BS42*GAAR_Net_Capex_Factor</f>
        <v>0</v>
      </c>
      <c r="BT28" s="56">
        <f>Scenario_Inputs!BT42*GAAR_Net_Capex_Factor</f>
        <v>0</v>
      </c>
      <c r="BU28" s="56">
        <f>Scenario_Inputs!BU42*GAAR_Net_Capex_Factor</f>
        <v>0</v>
      </c>
      <c r="BV28" s="56">
        <f>Scenario_Inputs!BV42*GAAR_Net_Capex_Factor</f>
        <v>0</v>
      </c>
      <c r="BW28" s="56">
        <f>Scenario_Inputs!BW42*GAAR_Net_Capex_Factor</f>
        <v>0</v>
      </c>
      <c r="BX28" s="56">
        <f>Scenario_Inputs!BX42*GAAR_Net_Capex_Factor</f>
        <v>0</v>
      </c>
      <c r="BY28" s="56">
        <f>Scenario_Inputs!BY42*GAAR_Net_Capex_Factor</f>
        <v>0</v>
      </c>
      <c r="BZ28" s="56">
        <f>Scenario_Inputs!BZ42*GAAR_Net_Capex_Factor</f>
        <v>0</v>
      </c>
      <c r="CA28" s="56">
        <f>Scenario_Inputs!CA42*GAAR_Net_Capex_Factor</f>
        <v>0</v>
      </c>
      <c r="CB28" s="56">
        <f>Scenario_Inputs!CB42*GAAR_Net_Capex_Factor</f>
        <v>0</v>
      </c>
      <c r="CC28" s="56">
        <f>Scenario_Inputs!CC42*GAAR_Net_Capex_Factor</f>
        <v>0</v>
      </c>
    </row>
    <row r="29" spans="3:81" s="36" customFormat="1" ht="5.85" customHeight="1" outlineLevel="1" x14ac:dyDescent="0.2"/>
    <row r="30" spans="3:81" s="36" customFormat="1" outlineLevel="1" x14ac:dyDescent="0.2">
      <c r="F30" s="207" t="s">
        <v>269</v>
      </c>
      <c r="G30" s="207"/>
      <c r="H30" s="207"/>
      <c r="I30" s="207"/>
      <c r="J30" s="93">
        <f t="shared" ref="J30:AO30" si="27">SUM(J26:J28)</f>
        <v>45.084702271487799</v>
      </c>
      <c r="K30" s="93">
        <f t="shared" si="27"/>
        <v>45.024481978986515</v>
      </c>
      <c r="L30" s="93">
        <f t="shared" si="27"/>
        <v>43.210528820387026</v>
      </c>
      <c r="M30" s="93">
        <f t="shared" si="27"/>
        <v>41.458872516099213</v>
      </c>
      <c r="N30" s="93">
        <f t="shared" si="27"/>
        <v>39.620000615775048</v>
      </c>
      <c r="O30" s="93">
        <f t="shared" si="27"/>
        <v>37.7416740410535</v>
      </c>
      <c r="P30" s="93">
        <f t="shared" si="27"/>
        <v>35.915261511591673</v>
      </c>
      <c r="Q30" s="93">
        <f t="shared" si="27"/>
        <v>34.072236487646734</v>
      </c>
      <c r="R30" s="93">
        <f t="shared" si="27"/>
        <v>32.208445845597907</v>
      </c>
      <c r="S30" s="93">
        <f t="shared" si="27"/>
        <v>30.220061494925723</v>
      </c>
      <c r="T30" s="93">
        <f t="shared" si="27"/>
        <v>27.67515857906924</v>
      </c>
      <c r="U30" s="93">
        <f t="shared" si="27"/>
        <v>25.057575999849135</v>
      </c>
      <c r="V30" s="93">
        <f t="shared" si="27"/>
        <v>22.977822929519832</v>
      </c>
      <c r="W30" s="93">
        <f t="shared" si="27"/>
        <v>21.026816691434654</v>
      </c>
      <c r="X30" s="93">
        <f t="shared" si="27"/>
        <v>19.03012609352092</v>
      </c>
      <c r="Y30" s="93">
        <f t="shared" si="27"/>
        <v>16.996057383020176</v>
      </c>
      <c r="Z30" s="93">
        <f t="shared" si="27"/>
        <v>14.932916807173985</v>
      </c>
      <c r="AA30" s="93">
        <f t="shared" si="27"/>
        <v>12.647584117616153</v>
      </c>
      <c r="AB30" s="93">
        <f t="shared" si="27"/>
        <v>10.474385765819337</v>
      </c>
      <c r="AC30" s="93">
        <f t="shared" si="27"/>
        <v>8.3572545829030371</v>
      </c>
      <c r="AD30" s="93">
        <f t="shared" si="27"/>
        <v>6.3231858724022949</v>
      </c>
      <c r="AE30" s="93">
        <f t="shared" si="27"/>
        <v>4.2932702855223299</v>
      </c>
      <c r="AF30" s="93">
        <f t="shared" si="27"/>
        <v>3.9817860139639527</v>
      </c>
      <c r="AG30" s="93">
        <f t="shared" si="27"/>
        <v>4.0793844190522437</v>
      </c>
      <c r="AH30" s="93">
        <f t="shared" si="27"/>
        <v>3.9236422832730553</v>
      </c>
      <c r="AI30" s="93">
        <f t="shared" si="27"/>
        <v>3.971403204912006</v>
      </c>
      <c r="AJ30" s="93">
        <f t="shared" si="27"/>
        <v>4.0378531828444606</v>
      </c>
      <c r="AK30" s="93">
        <f t="shared" si="27"/>
        <v>4.1001500371561361</v>
      </c>
      <c r="AL30" s="93">
        <f t="shared" si="27"/>
        <v>4.1541406442262554</v>
      </c>
      <c r="AM30" s="93">
        <f t="shared" si="27"/>
        <v>5.2775605836468049</v>
      </c>
      <c r="AN30" s="93">
        <f t="shared" si="27"/>
        <v>5.281713707267583</v>
      </c>
      <c r="AO30" s="93">
        <f t="shared" si="27"/>
        <v>5.2464121564909671</v>
      </c>
      <c r="AP30" s="93">
        <f t="shared" ref="AP30:BU30" si="28">SUM(AP26:AP28)</f>
        <v>5.2235699765766856</v>
      </c>
      <c r="AQ30" s="93">
        <f t="shared" si="28"/>
        <v>5.1820387403689026</v>
      </c>
      <c r="AR30" s="93">
        <f t="shared" si="28"/>
        <v>5.1529668750234539</v>
      </c>
      <c r="AS30" s="93">
        <f t="shared" si="28"/>
        <v>5.115588762436448</v>
      </c>
      <c r="AT30" s="93">
        <f t="shared" si="28"/>
        <v>5.0906700207117783</v>
      </c>
      <c r="AU30" s="93">
        <f t="shared" si="28"/>
        <v>5.03460285183127</v>
      </c>
      <c r="AV30" s="93">
        <f t="shared" si="28"/>
        <v>4.9993013010546532</v>
      </c>
      <c r="AW30" s="93">
        <f t="shared" si="28"/>
        <v>4.9639997502780382</v>
      </c>
      <c r="AX30" s="93">
        <f t="shared" si="28"/>
        <v>4.9307747613118114</v>
      </c>
      <c r="AY30" s="93">
        <f t="shared" si="28"/>
        <v>4.8809372778624702</v>
      </c>
      <c r="AZ30" s="93">
        <f t="shared" si="28"/>
        <v>4.8456357270858534</v>
      </c>
      <c r="BA30" s="93">
        <f t="shared" si="28"/>
        <v>4.8041044908780695</v>
      </c>
      <c r="BB30" s="93">
        <f t="shared" si="28"/>
        <v>4.7771091873430107</v>
      </c>
      <c r="BC30" s="93">
        <f t="shared" si="28"/>
        <v>4.7251951420832814</v>
      </c>
      <c r="BD30" s="93">
        <f t="shared" si="28"/>
        <v>4.6919701531170537</v>
      </c>
      <c r="BE30" s="93">
        <f t="shared" si="28"/>
        <v>4.6712045350131621</v>
      </c>
      <c r="BF30" s="93">
        <f t="shared" si="28"/>
        <v>4.6608217259612159</v>
      </c>
      <c r="BG30" s="93">
        <f t="shared" si="28"/>
        <v>4.6275967369949891</v>
      </c>
      <c r="BH30" s="93">
        <f t="shared" si="28"/>
        <v>4.6026779952703194</v>
      </c>
      <c r="BI30" s="93">
        <f t="shared" si="28"/>
        <v>4.5694530063040926</v>
      </c>
      <c r="BJ30" s="93">
        <f t="shared" si="28"/>
        <v>4.5549170736313682</v>
      </c>
      <c r="BK30" s="93">
        <f t="shared" si="28"/>
        <v>4.5196155228547514</v>
      </c>
      <c r="BL30" s="93">
        <f t="shared" si="28"/>
        <v>4.500926466561249</v>
      </c>
      <c r="BM30" s="93">
        <f t="shared" si="28"/>
        <v>4.4801608484573574</v>
      </c>
      <c r="BN30" s="93">
        <f t="shared" si="28"/>
        <v>4.4697780394054112</v>
      </c>
      <c r="BO30" s="93">
        <f t="shared" si="28"/>
        <v>4.4407061740599625</v>
      </c>
      <c r="BP30" s="93">
        <f t="shared" si="28"/>
        <v>4.417863994145681</v>
      </c>
      <c r="BQ30" s="93">
        <f t="shared" si="28"/>
        <v>4.3929452524210113</v>
      </c>
      <c r="BR30" s="93">
        <f t="shared" si="28"/>
        <v>4.3763327579378979</v>
      </c>
      <c r="BS30" s="93">
        <f t="shared" si="28"/>
        <v>4.3327249599197248</v>
      </c>
      <c r="BT30" s="93">
        <f t="shared" si="28"/>
        <v>4.3140359036262224</v>
      </c>
      <c r="BU30" s="93">
        <f t="shared" si="28"/>
        <v>4.2787343528496065</v>
      </c>
      <c r="BV30" s="93">
        <f t="shared" ref="BV30:CC30" si="29">SUM(BV26:BV28)</f>
        <v>4.2641984201768821</v>
      </c>
      <c r="BW30" s="93">
        <f t="shared" si="29"/>
        <v>4.2288968694002653</v>
      </c>
      <c r="BX30" s="93">
        <f t="shared" si="29"/>
        <v>4.1935953186236494</v>
      </c>
      <c r="BY30" s="93">
        <f t="shared" si="29"/>
        <v>4.1624468914678117</v>
      </c>
      <c r="BZ30" s="93">
        <f t="shared" si="29"/>
        <v>4.1416812733639201</v>
      </c>
      <c r="CA30" s="93">
        <f t="shared" si="29"/>
        <v>4.0980734753457471</v>
      </c>
      <c r="CB30" s="93">
        <f t="shared" si="29"/>
        <v>4.0710781718106874</v>
      </c>
      <c r="CC30" s="93">
        <f t="shared" si="29"/>
        <v>4.0316234974132934</v>
      </c>
    </row>
    <row r="31" spans="3:81" s="36" customFormat="1" ht="5.85" customHeight="1" outlineLevel="1" x14ac:dyDescent="0.2"/>
    <row r="32" spans="3:81" s="36" customFormat="1" outlineLevel="1" x14ac:dyDescent="0.2">
      <c r="F32" s="91" t="s">
        <v>140</v>
      </c>
      <c r="J32" s="56">
        <f>Scenario_Inputs!J50</f>
        <v>59.21789469671792</v>
      </c>
      <c r="K32" s="56">
        <f>Scenario_Inputs!K50</f>
        <v>58.903768364764275</v>
      </c>
      <c r="L32" s="56">
        <f>Scenario_Inputs!L50</f>
        <v>61.535100553742055</v>
      </c>
      <c r="M32" s="56">
        <f>Scenario_Inputs!M50</f>
        <v>64.166345358966097</v>
      </c>
      <c r="N32" s="56">
        <f>Scenario_Inputs!N50</f>
        <v>66.771120780473083</v>
      </c>
      <c r="O32" s="56">
        <f>Scenario_Inputs!O50</f>
        <v>69.342987923576459</v>
      </c>
      <c r="P32" s="56">
        <f>Scenario_Inputs!P50</f>
        <v>71.881184257139552</v>
      </c>
      <c r="Q32" s="56">
        <f>Scenario_Inputs!Q50</f>
        <v>74.360157659448276</v>
      </c>
      <c r="R32" s="56">
        <f>Scenario_Inputs!R50</f>
        <v>76.795204145272393</v>
      </c>
      <c r="S32" s="56">
        <f>Scenario_Inputs!S50</f>
        <v>79.177743384802994</v>
      </c>
      <c r="T32" s="56">
        <f>Scenario_Inputs!T50</f>
        <v>81.474782481483714</v>
      </c>
      <c r="U32" s="56">
        <f>Scenario_Inputs!U50</f>
        <v>83.675522943062688</v>
      </c>
      <c r="V32" s="56">
        <f>Scenario_Inputs!V50</f>
        <v>85.813775345451134</v>
      </c>
      <c r="W32" s="56">
        <f>Scenario_Inputs!W50</f>
        <v>87.892338014817668</v>
      </c>
      <c r="X32" s="56">
        <f>Scenario_Inputs!X50</f>
        <v>89.863895648063647</v>
      </c>
      <c r="Y32" s="56">
        <f>Scenario_Inputs!Y50</f>
        <v>91.698362441853988</v>
      </c>
      <c r="Z32" s="56">
        <f>Scenario_Inputs!Z50</f>
        <v>93.406673204374712</v>
      </c>
      <c r="AA32" s="56">
        <f>Scenario_Inputs!AA50</f>
        <v>94.938585177944631</v>
      </c>
      <c r="AB32" s="56">
        <f>Scenario_Inputs!AB50</f>
        <v>96.334465741093098</v>
      </c>
      <c r="AC32" s="56">
        <f>Scenario_Inputs!AC50</f>
        <v>97.610544395726308</v>
      </c>
      <c r="AD32" s="56">
        <f>Scenario_Inputs!AD50</f>
        <v>98.787669182784171</v>
      </c>
      <c r="AE32" s="56">
        <f>Scenario_Inputs!AE50</f>
        <v>99.865276080106483</v>
      </c>
      <c r="AF32" s="56">
        <f>Scenario_Inputs!AF50</f>
        <v>98.360182071523155</v>
      </c>
      <c r="AG32" s="56">
        <f>Scenario_Inputs!AG50</f>
        <v>96.927907604217822</v>
      </c>
      <c r="AH32" s="56">
        <f>Scenario_Inputs!AH50</f>
        <v>95.490104396120771</v>
      </c>
      <c r="AI32" s="56">
        <f>Scenario_Inputs!AI50</f>
        <v>94.107462734635234</v>
      </c>
      <c r="AJ32" s="56">
        <f>Scenario_Inputs!AJ50</f>
        <v>92.78229428913977</v>
      </c>
      <c r="AK32" s="56">
        <f>Scenario_Inputs!AK50</f>
        <v>91.510528909053448</v>
      </c>
      <c r="AL32" s="56">
        <f>Scenario_Inputs!AL50</f>
        <v>90.287620228189382</v>
      </c>
      <c r="AM32" s="56">
        <f>Scenario_Inputs!AM50</f>
        <v>89.37948194355495</v>
      </c>
      <c r="AN32" s="56">
        <f>Scenario_Inputs!AN50</f>
        <v>88.493533250090607</v>
      </c>
      <c r="AO32" s="56">
        <f>Scenario_Inputs!AO50</f>
        <v>87.619484824040342</v>
      </c>
      <c r="AP32" s="56">
        <f>Scenario_Inputs!AP50</f>
        <v>86.759188798463214</v>
      </c>
      <c r="AQ32" s="56">
        <f>Scenario_Inputs!AQ50</f>
        <v>85.908113853904965</v>
      </c>
      <c r="AR32" s="56">
        <f>Scenario_Inputs!AR50</f>
        <v>85.06842384249174</v>
      </c>
      <c r="AS32" s="56">
        <f>Scenario_Inputs!AS50</f>
        <v>84.239327628917422</v>
      </c>
      <c r="AT32" s="56">
        <f>Scenario_Inputs!AT50</f>
        <v>83.422835210007264</v>
      </c>
      <c r="AU32" s="56">
        <f>Scenario_Inputs!AU50</f>
        <v>82.611772102740204</v>
      </c>
      <c r="AV32" s="56">
        <f>Scenario_Inputs!AV50</f>
        <v>81.810336124337397</v>
      </c>
      <c r="AW32" s="56">
        <f>Scenario_Inputs!AW50</f>
        <v>81.016799289253967</v>
      </c>
      <c r="AX32" s="56">
        <f>Scenario_Inputs!AX50</f>
        <v>80.235051346170422</v>
      </c>
      <c r="AY32" s="56">
        <f>Scenario_Inputs!AY50</f>
        <v>79.458852363747326</v>
      </c>
      <c r="AZ32" s="56">
        <f>Scenario_Inputs!AZ50</f>
        <v>78.691618916110386</v>
      </c>
      <c r="BA32" s="56">
        <f>Scenario_Inputs!BA50</f>
        <v>77.931319794784287</v>
      </c>
      <c r="BB32" s="56">
        <f>Scenario_Inputs!BB50</f>
        <v>77.181689356818907</v>
      </c>
      <c r="BC32" s="56">
        <f>Scenario_Inputs!BC50</f>
        <v>76.437738228445937</v>
      </c>
      <c r="BD32" s="56">
        <f>Scenario_Inputs!BD50</f>
        <v>75.702263559538622</v>
      </c>
      <c r="BE32" s="56">
        <f>Scenario_Inputs!BE50</f>
        <v>74.978529647873657</v>
      </c>
      <c r="BF32" s="56">
        <f>Scenario_Inputs!BF50</f>
        <v>74.267773657827988</v>
      </c>
      <c r="BG32" s="56">
        <f>Scenario_Inputs!BG50</f>
        <v>73.564699753026801</v>
      </c>
      <c r="BH32" s="56">
        <f>Scenario_Inputs!BH50</f>
        <v>72.870710242907208</v>
      </c>
      <c r="BI32" s="56">
        <f>Scenario_Inputs!BI50</f>
        <v>72.185337494543376</v>
      </c>
      <c r="BJ32" s="56">
        <f>Scenario_Inputs!BJ50</f>
        <v>71.51246875136917</v>
      </c>
      <c r="BK32" s="56">
        <f>Scenario_Inputs!BK50</f>
        <v>70.84665254731118</v>
      </c>
      <c r="BL32" s="56">
        <f>Scenario_Inputs!BL50</f>
        <v>70.190997708611064</v>
      </c>
      <c r="BM32" s="56">
        <f>Scenario_Inputs!BM50</f>
        <v>69.544407711873163</v>
      </c>
      <c r="BN32" s="56">
        <f>Scenario_Inputs!BN50</f>
        <v>68.909216125373391</v>
      </c>
      <c r="BO32" s="56">
        <f>Scenario_Inputs!BO50</f>
        <v>68.281059968630331</v>
      </c>
      <c r="BP32" s="56">
        <f>Scenario_Inputs!BP50</f>
        <v>67.661805769536045</v>
      </c>
      <c r="BQ32" s="56">
        <f>Scenario_Inputs!BQ50</f>
        <v>67.050361813875668</v>
      </c>
      <c r="BR32" s="56">
        <f>Scenario_Inputs!BR50</f>
        <v>66.447662035728754</v>
      </c>
      <c r="BS32" s="56">
        <f>Scenario_Inputs!BS50</f>
        <v>65.850123574899129</v>
      </c>
      <c r="BT32" s="56">
        <f>Scenario_Inputs!BT50</f>
        <v>65.260704459107984</v>
      </c>
      <c r="BU32" s="56">
        <f>Scenario_Inputs!BU50</f>
        <v>64.677378827819041</v>
      </c>
      <c r="BV32" s="56">
        <f>Scenario_Inputs!BV50</f>
        <v>64.102326239331077</v>
      </c>
      <c r="BW32" s="56">
        <f>Scenario_Inputs!BW50</f>
        <v>63.532588222537413</v>
      </c>
      <c r="BX32" s="56">
        <f>Scenario_Inputs!BX50</f>
        <v>62.968315596003109</v>
      </c>
      <c r="BY32" s="56">
        <f>Scenario_Inputs!BY50</f>
        <v>62.410129434821002</v>
      </c>
      <c r="BZ32" s="56">
        <f>Scenario_Inputs!BZ50</f>
        <v>61.858806529175226</v>
      </c>
      <c r="CA32" s="56">
        <f>Scenario_Inputs!CA50</f>
        <v>61.311388493018441</v>
      </c>
      <c r="CB32" s="56">
        <f>Scenario_Inputs!CB50</f>
        <v>60.769120785538789</v>
      </c>
      <c r="CC32" s="56">
        <f>Scenario_Inputs!CC50</f>
        <v>60.23122479413874</v>
      </c>
    </row>
    <row r="33" spans="4:81" s="36" customFormat="1" outlineLevel="1" x14ac:dyDescent="0.2"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</row>
    <row r="34" spans="4:81" s="36" customFormat="1" outlineLevel="1" x14ac:dyDescent="0.2"/>
    <row r="35" spans="4:81" s="36" customFormat="1" outlineLevel="1" x14ac:dyDescent="0.2">
      <c r="E35" s="43" t="str">
        <f>GA!F26</f>
        <v>Combined Transition</v>
      </c>
    </row>
    <row r="36" spans="4:81" s="36" customFormat="1" ht="5.85" customHeight="1" outlineLevel="1" x14ac:dyDescent="0.2"/>
    <row r="37" spans="4:81" s="36" customFormat="1" outlineLevel="1" x14ac:dyDescent="0.2">
      <c r="F37" s="91" t="s">
        <v>103</v>
      </c>
      <c r="J37" s="56">
        <f>Scenario_Inputs!J61*GAAR_Net_Capex_Factor</f>
        <v>34.660342501499684</v>
      </c>
      <c r="K37" s="56">
        <f>Scenario_Inputs!K61*GAAR_Net_Capex_Factor</f>
        <v>34.615177282123717</v>
      </c>
      <c r="L37" s="56">
        <f>Scenario_Inputs!L61*GAAR_Net_Capex_Factor</f>
        <v>34.968026481547383</v>
      </c>
      <c r="M37" s="56">
        <f>Scenario_Inputs!M61*GAAR_Net_Capex_Factor</f>
        <v>35.367598321704797</v>
      </c>
      <c r="N37" s="56">
        <f>Scenario_Inputs!N61*GAAR_Net_Capex_Factor</f>
        <v>35.70175846483496</v>
      </c>
      <c r="O37" s="56">
        <f>Scenario_Inputs!O61*GAAR_Net_Capex_Factor</f>
        <v>36.006327602167062</v>
      </c>
      <c r="P37" s="56">
        <f>Scenario_Inputs!P61*GAAR_Net_Capex_Factor</f>
        <v>36.349832273443972</v>
      </c>
      <c r="Q37" s="56">
        <f>Scenario_Inputs!Q61*GAAR_Net_Capex_Factor</f>
        <v>36.680877573858552</v>
      </c>
      <c r="R37" s="56">
        <f>Scenario_Inputs!R61*GAAR_Net_Capex_Factor</f>
        <v>36.996348660695205</v>
      </c>
      <c r="S37" s="56">
        <f>Scenario_Inputs!S61*GAAR_Net_Capex_Factor</f>
        <v>37.218374466064347</v>
      </c>
      <c r="T37" s="56">
        <f>Scenario_Inputs!T61*GAAR_Net_Capex_Factor</f>
        <v>37.02301134754525</v>
      </c>
      <c r="U37" s="56">
        <f>Scenario_Inputs!U61*GAAR_Net_Capex_Factor</f>
        <v>36.773138481503466</v>
      </c>
      <c r="V37" s="56">
        <f>Scenario_Inputs!V61*GAAR_Net_Capex_Factor</f>
        <v>36.926637747129753</v>
      </c>
      <c r="W37" s="56">
        <f>Scenario_Inputs!W61*GAAR_Net_Capex_Factor</f>
        <v>37.176697136939147</v>
      </c>
      <c r="X37" s="56">
        <f>Scenario_Inputs!X61*GAAR_Net_Capex_Factor</f>
        <v>37.392493256877124</v>
      </c>
      <c r="Y37" s="56">
        <f>Scenario_Inputs!Y61*GAAR_Net_Capex_Factor</f>
        <v>37.580255792374842</v>
      </c>
      <c r="Z37" s="56">
        <f>Scenario_Inputs!Z61*GAAR_Net_Capex_Factor</f>
        <v>37.746214428863475</v>
      </c>
      <c r="AA37" s="56">
        <f>Scenario_Inputs!AA61*GAAR_Net_Capex_Factor</f>
        <v>37.745528980068386</v>
      </c>
      <c r="AB37" s="56">
        <f>Scenario_Inputs!AB61*GAAR_Net_Capex_Factor</f>
        <v>37.828944284594037</v>
      </c>
      <c r="AC37" s="56">
        <f>Scenario_Inputs!AC61*GAAR_Net_Capex_Factor</f>
        <v>37.954409965780087</v>
      </c>
      <c r="AD37" s="56">
        <f>Scenario_Inputs!AD61*GAAR_Net_Capex_Factor</f>
        <v>38.142172501277798</v>
      </c>
      <c r="AE37" s="56">
        <f>Scenario_Inputs!AE61*GAAR_Net_Capex_Factor</f>
        <v>38.333049879491107</v>
      </c>
      <c r="AF37" s="56">
        <f>Scenario_Inputs!AF61*GAAR_Net_Capex_Factor</f>
        <v>38.099436675822318</v>
      </c>
      <c r="AG37" s="56">
        <f>Scenario_Inputs!AG61*GAAR_Net_Capex_Factor</f>
        <v>38.172635479638537</v>
      </c>
      <c r="AH37" s="56">
        <f>Scenario_Inputs!AH61*GAAR_Net_Capex_Factor</f>
        <v>38.055828877804146</v>
      </c>
      <c r="AI37" s="56">
        <f>Scenario_Inputs!AI61*GAAR_Net_Capex_Factor</f>
        <v>38.091649569033365</v>
      </c>
      <c r="AJ37" s="56">
        <f>Scenario_Inputs!AJ61*GAAR_Net_Capex_Factor</f>
        <v>38.141487052482702</v>
      </c>
      <c r="AK37" s="56">
        <f>Scenario_Inputs!AK61*GAAR_Net_Capex_Factor</f>
        <v>38.188209693216457</v>
      </c>
      <c r="AL37" s="56">
        <f>Scenario_Inputs!AL61*GAAR_Net_Capex_Factor</f>
        <v>38.22870264851904</v>
      </c>
      <c r="AM37" s="56">
        <f>Scenario_Inputs!AM61*GAAR_Net_Capex_Factor</f>
        <v>39.071267603084458</v>
      </c>
      <c r="AN37" s="56">
        <f>Scenario_Inputs!AN61*GAAR_Net_Capex_Factor</f>
        <v>39.07438244580004</v>
      </c>
      <c r="AO37" s="56">
        <f>Scenario_Inputs!AO61*GAAR_Net_Capex_Factor</f>
        <v>39.047906282717584</v>
      </c>
      <c r="AP37" s="56">
        <f>Scenario_Inputs!AP61*GAAR_Net_Capex_Factor</f>
        <v>39.030774647781868</v>
      </c>
      <c r="AQ37" s="56">
        <f>Scenario_Inputs!AQ61*GAAR_Net_Capex_Factor</f>
        <v>38.999626220626034</v>
      </c>
      <c r="AR37" s="56">
        <f>Scenario_Inputs!AR61*GAAR_Net_Capex_Factor</f>
        <v>38.977822321616948</v>
      </c>
      <c r="AS37" s="56">
        <f>Scenario_Inputs!AS61*GAAR_Net_Capex_Factor</f>
        <v>38.949788737176689</v>
      </c>
      <c r="AT37" s="56">
        <f>Scenario_Inputs!AT61*GAAR_Net_Capex_Factor</f>
        <v>38.931099680883193</v>
      </c>
      <c r="AU37" s="56">
        <f>Scenario_Inputs!AU61*GAAR_Net_Capex_Factor</f>
        <v>38.889049304222809</v>
      </c>
      <c r="AV37" s="56">
        <f>Scenario_Inputs!AV61*GAAR_Net_Capex_Factor</f>
        <v>38.862573141140345</v>
      </c>
      <c r="AW37" s="56">
        <f>Scenario_Inputs!AW61*GAAR_Net_Capex_Factor</f>
        <v>38.836096978057881</v>
      </c>
      <c r="AX37" s="56">
        <f>Scenario_Inputs!AX61*GAAR_Net_Capex_Factor</f>
        <v>38.811178236333213</v>
      </c>
      <c r="AY37" s="56">
        <f>Scenario_Inputs!AY61*GAAR_Net_Capex_Factor</f>
        <v>38.773800123746206</v>
      </c>
      <c r="AZ37" s="56">
        <f>Scenario_Inputs!AZ61*GAAR_Net_Capex_Factor</f>
        <v>38.747323960663742</v>
      </c>
      <c r="BA37" s="56">
        <f>Scenario_Inputs!BA61*GAAR_Net_Capex_Factor</f>
        <v>38.716175533507908</v>
      </c>
      <c r="BB37" s="56">
        <f>Scenario_Inputs!BB61*GAAR_Net_Capex_Factor</f>
        <v>38.69592905585661</v>
      </c>
      <c r="BC37" s="56">
        <f>Scenario_Inputs!BC61*GAAR_Net_Capex_Factor</f>
        <v>38.656993521911815</v>
      </c>
      <c r="BD37" s="56">
        <f>Scenario_Inputs!BD61*GAAR_Net_Capex_Factor</f>
        <v>38.632074780187146</v>
      </c>
      <c r="BE37" s="56">
        <f>Scenario_Inputs!BE61*GAAR_Net_Capex_Factor</f>
        <v>38.616500566609226</v>
      </c>
      <c r="BF37" s="56">
        <f>Scenario_Inputs!BF61*GAAR_Net_Capex_Factor</f>
        <v>38.608713459820272</v>
      </c>
      <c r="BG37" s="56">
        <f>Scenario_Inputs!BG61*GAAR_Net_Capex_Factor</f>
        <v>38.583794718095596</v>
      </c>
      <c r="BH37" s="56">
        <f>Scenario_Inputs!BH61*GAAR_Net_Capex_Factor</f>
        <v>38.565105661802093</v>
      </c>
      <c r="BI37" s="56">
        <f>Scenario_Inputs!BI61*GAAR_Net_Capex_Factor</f>
        <v>38.540186920077424</v>
      </c>
      <c r="BJ37" s="56">
        <f>Scenario_Inputs!BJ61*GAAR_Net_Capex_Factor</f>
        <v>38.529284970572881</v>
      </c>
      <c r="BK37" s="56">
        <f>Scenario_Inputs!BK61*GAAR_Net_Capex_Factor</f>
        <v>38.502808807490418</v>
      </c>
      <c r="BL37" s="56">
        <f>Scenario_Inputs!BL61*GAAR_Net_Capex_Factor</f>
        <v>38.488792015270299</v>
      </c>
      <c r="BM37" s="56">
        <f>Scenario_Inputs!BM61*GAAR_Net_Capex_Factor</f>
        <v>38.473217801692378</v>
      </c>
      <c r="BN37" s="56">
        <f>Scenario_Inputs!BN61*GAAR_Net_Capex_Factor</f>
        <v>38.465430694903411</v>
      </c>
      <c r="BO37" s="56">
        <f>Scenario_Inputs!BO61*GAAR_Net_Capex_Factor</f>
        <v>38.443626795894325</v>
      </c>
      <c r="BP37" s="56">
        <f>Scenario_Inputs!BP61*GAAR_Net_Capex_Factor</f>
        <v>38.426495160958609</v>
      </c>
      <c r="BQ37" s="56">
        <f>Scenario_Inputs!BQ61*GAAR_Net_Capex_Factor</f>
        <v>38.407806104665113</v>
      </c>
      <c r="BR37" s="56">
        <f>Scenario_Inputs!BR61*GAAR_Net_Capex_Factor</f>
        <v>38.395346733802775</v>
      </c>
      <c r="BS37" s="56">
        <f>Scenario_Inputs!BS61*GAAR_Net_Capex_Factor</f>
        <v>38.362640885289153</v>
      </c>
      <c r="BT37" s="56">
        <f>Scenario_Inputs!BT61*GAAR_Net_Capex_Factor</f>
        <v>38.34862409306902</v>
      </c>
      <c r="BU37" s="56">
        <f>Scenario_Inputs!BU61*GAAR_Net_Capex_Factor</f>
        <v>38.322147929986556</v>
      </c>
      <c r="BV37" s="56">
        <f>Scenario_Inputs!BV61*GAAR_Net_Capex_Factor</f>
        <v>38.31124598048202</v>
      </c>
      <c r="BW37" s="56">
        <f>Scenario_Inputs!BW61*GAAR_Net_Capex_Factor</f>
        <v>38.284769817399557</v>
      </c>
      <c r="BX37" s="56">
        <f>Scenario_Inputs!BX61*GAAR_Net_Capex_Factor</f>
        <v>38.258293654317093</v>
      </c>
      <c r="BY37" s="56">
        <f>Scenario_Inputs!BY61*GAAR_Net_Capex_Factor</f>
        <v>38.234932333950212</v>
      </c>
      <c r="BZ37" s="56">
        <f>Scenario_Inputs!BZ61*GAAR_Net_Capex_Factor</f>
        <v>38.219358120372299</v>
      </c>
      <c r="CA37" s="56">
        <f>Scenario_Inputs!CA61*GAAR_Net_Capex_Factor</f>
        <v>38.186652271858662</v>
      </c>
      <c r="CB37" s="56">
        <f>Scenario_Inputs!CB61*GAAR_Net_Capex_Factor</f>
        <v>38.166405794207371</v>
      </c>
      <c r="CC37" s="56">
        <f>Scenario_Inputs!CC61*GAAR_Net_Capex_Factor</f>
        <v>38.136814788409325</v>
      </c>
    </row>
    <row r="38" spans="4:81" s="36" customFormat="1" outlineLevel="1" x14ac:dyDescent="0.2">
      <c r="F38" s="91" t="s">
        <v>104</v>
      </c>
      <c r="J38" s="56">
        <f>Scenario_Inputs!J66*GAAR_Net_Capex_Factor</f>
        <v>8.8072299659219944</v>
      </c>
      <c r="K38" s="56">
        <f>Scenario_Inputs!K66*GAAR_Net_Capex_Factor</f>
        <v>8.7921748927966732</v>
      </c>
      <c r="L38" s="56">
        <f>Scenario_Inputs!L66*GAAR_Net_Capex_Factor</f>
        <v>8.7279249914630697</v>
      </c>
      <c r="M38" s="56">
        <f>Scenario_Inputs!M66*GAAR_Net_Capex_Factor</f>
        <v>8.679249303707385</v>
      </c>
      <c r="N38" s="56">
        <f>Scenario_Inputs!N66*GAAR_Net_Capex_Factor</f>
        <v>8.6087697169426161</v>
      </c>
      <c r="O38" s="56">
        <f>Scenario_Inputs!O66*GAAR_Net_Capex_Factor</f>
        <v>8.5284264615784959</v>
      </c>
      <c r="P38" s="56">
        <f>Scenario_Inputs!P66*GAAR_Net_Capex_Factor</f>
        <v>8.4610617175293097</v>
      </c>
      <c r="Q38" s="56">
        <f>Scenario_Inputs!Q66*GAAR_Net_Capex_Factor</f>
        <v>8.3895438498593435</v>
      </c>
      <c r="R38" s="56">
        <f>Scenario_Inputs!R66*GAAR_Net_Capex_Factor</f>
        <v>8.3128345776634056</v>
      </c>
      <c r="S38" s="56">
        <f>Scenario_Inputs!S66*GAAR_Net_Capex_Factor</f>
        <v>8.2049768783116281</v>
      </c>
      <c r="T38" s="56">
        <f>Scenario_Inputs!T66*GAAR_Net_Capex_Factor</f>
        <v>7.957989537663777</v>
      </c>
      <c r="U38" s="56">
        <f>Scenario_Inputs!U66*GAAR_Net_Capex_Factor</f>
        <v>7.6928322811750203</v>
      </c>
      <c r="V38" s="56">
        <f>Scenario_Inputs!V66*GAAR_Net_Capex_Factor</f>
        <v>7.562132401908964</v>
      </c>
      <c r="W38" s="56">
        <f>Scenario_Inputs!W66*GAAR_Net_Capex_Factor</f>
        <v>7.4636192307039382</v>
      </c>
      <c r="X38" s="56">
        <f>Scenario_Inputs!X66*GAAR_Net_Capex_Factor</f>
        <v>7.3536849695417725</v>
      </c>
      <c r="Y38" s="56">
        <f>Scenario_Inputs!Y66*GAAR_Net_Capex_Factor</f>
        <v>7.2344061802328561</v>
      </c>
      <c r="Z38" s="56">
        <f>Scenario_Inputs!Z66*GAAR_Net_Capex_Factor</f>
        <v>7.1078594245875779</v>
      </c>
      <c r="AA38" s="56">
        <f>Scenario_Inputs!AA66*GAAR_Net_Capex_Factor</f>
        <v>6.9257646405143873</v>
      </c>
      <c r="AB38" s="56">
        <f>Scenario_Inputs!AB66*GAAR_Net_Capex_Factor</f>
        <v>6.7717034408814518</v>
      </c>
      <c r="AC38" s="56">
        <f>Scenario_Inputs!AC66*GAAR_Net_Capex_Factor</f>
        <v>6.6316590334686421</v>
      </c>
      <c r="AD38" s="56">
        <f>Scenario_Inputs!AD66*GAAR_Net_Capex_Factor</f>
        <v>6.5123802441597265</v>
      </c>
      <c r="AE38" s="56">
        <f>Scenario_Inputs!AE66*GAAR_Net_Capex_Factor</f>
        <v>6.3941397357560046</v>
      </c>
      <c r="AF38" s="56">
        <f>Scenario_Inputs!AF66*GAAR_Net_Capex_Factor</f>
        <v>6.3162686678664102</v>
      </c>
      <c r="AG38" s="56">
        <f>Scenario_Inputs!AG66*GAAR_Net_Capex_Factor</f>
        <v>6.3406682691384839</v>
      </c>
      <c r="AH38" s="56">
        <f>Scenario_Inputs!AH66*GAAR_Net_Capex_Factor</f>
        <v>6.3017327351936858</v>
      </c>
      <c r="AI38" s="56">
        <f>Scenario_Inputs!AI66*GAAR_Net_Capex_Factor</f>
        <v>6.3136729656034243</v>
      </c>
      <c r="AJ38" s="56">
        <f>Scenario_Inputs!AJ66*GAAR_Net_Capex_Factor</f>
        <v>6.3302854600865377</v>
      </c>
      <c r="AK38" s="56">
        <f>Scenario_Inputs!AK66*GAAR_Net_Capex_Factor</f>
        <v>6.3458596736644566</v>
      </c>
      <c r="AL38" s="56">
        <f>Scenario_Inputs!AL66*GAAR_Net_Capex_Factor</f>
        <v>6.3593573254319864</v>
      </c>
      <c r="AM38" s="56">
        <f>Scenario_Inputs!AM66*GAAR_Net_Capex_Factor</f>
        <v>6.6402123102871231</v>
      </c>
      <c r="AN38" s="56">
        <f>Scenario_Inputs!AN66*GAAR_Net_Capex_Factor</f>
        <v>6.6412505911923185</v>
      </c>
      <c r="AO38" s="56">
        <f>Scenario_Inputs!AO66*GAAR_Net_Capex_Factor</f>
        <v>6.6324252034981637</v>
      </c>
      <c r="AP38" s="56">
        <f>Scenario_Inputs!AP66*GAAR_Net_Capex_Factor</f>
        <v>6.6267146585195933</v>
      </c>
      <c r="AQ38" s="56">
        <f>Scenario_Inputs!AQ66*GAAR_Net_Capex_Factor</f>
        <v>6.616331849467648</v>
      </c>
      <c r="AR38" s="56">
        <f>Scenario_Inputs!AR66*GAAR_Net_Capex_Factor</f>
        <v>6.6090638831312853</v>
      </c>
      <c r="AS38" s="56">
        <f>Scenario_Inputs!AS66*GAAR_Net_Capex_Factor</f>
        <v>6.5997193549845337</v>
      </c>
      <c r="AT38" s="56">
        <f>Scenario_Inputs!AT66*GAAR_Net_Capex_Factor</f>
        <v>6.5934896695533665</v>
      </c>
      <c r="AU38" s="56">
        <f>Scenario_Inputs!AU66*GAAR_Net_Capex_Factor</f>
        <v>6.5794728773332398</v>
      </c>
      <c r="AV38" s="56">
        <f>Scenario_Inputs!AV66*GAAR_Net_Capex_Factor</f>
        <v>6.5706474896390858</v>
      </c>
      <c r="AW38" s="56">
        <f>Scenario_Inputs!AW66*GAAR_Net_Capex_Factor</f>
        <v>6.5618221019449319</v>
      </c>
      <c r="AX38" s="56">
        <f>Scenario_Inputs!AX66*GAAR_Net_Capex_Factor</f>
        <v>6.5535158547033756</v>
      </c>
      <c r="AY38" s="56">
        <f>Scenario_Inputs!AY66*GAAR_Net_Capex_Factor</f>
        <v>6.5410564838410403</v>
      </c>
      <c r="AZ38" s="56">
        <f>Scenario_Inputs!AZ66*GAAR_Net_Capex_Factor</f>
        <v>6.5322310961468855</v>
      </c>
      <c r="BA38" s="56">
        <f>Scenario_Inputs!BA66*GAAR_Net_Capex_Factor</f>
        <v>6.5218482870949401</v>
      </c>
      <c r="BB38" s="56">
        <f>Scenario_Inputs!BB66*GAAR_Net_Capex_Factor</f>
        <v>6.5150994612111752</v>
      </c>
      <c r="BC38" s="56">
        <f>Scenario_Inputs!BC66*GAAR_Net_Capex_Factor</f>
        <v>6.5021209498962422</v>
      </c>
      <c r="BD38" s="56">
        <f>Scenario_Inputs!BD66*GAAR_Net_Capex_Factor</f>
        <v>6.493814702654686</v>
      </c>
      <c r="BE38" s="56">
        <f>Scenario_Inputs!BE66*GAAR_Net_Capex_Factor</f>
        <v>6.4886232981287124</v>
      </c>
      <c r="BF38" s="56">
        <f>Scenario_Inputs!BF66*GAAR_Net_Capex_Factor</f>
        <v>6.4860275958657265</v>
      </c>
      <c r="BG38" s="56">
        <f>Scenario_Inputs!BG66*GAAR_Net_Capex_Factor</f>
        <v>6.4777213486241694</v>
      </c>
      <c r="BH38" s="56">
        <f>Scenario_Inputs!BH66*GAAR_Net_Capex_Factor</f>
        <v>6.4714916631930022</v>
      </c>
      <c r="BI38" s="56">
        <f>Scenario_Inputs!BI66*GAAR_Net_Capex_Factor</f>
        <v>6.4631854159514459</v>
      </c>
      <c r="BJ38" s="56">
        <f>Scenario_Inputs!BJ66*GAAR_Net_Capex_Factor</f>
        <v>6.4595514327832646</v>
      </c>
      <c r="BK38" s="56">
        <f>Scenario_Inputs!BK66*GAAR_Net_Capex_Factor</f>
        <v>6.4507260450891106</v>
      </c>
      <c r="BL38" s="56">
        <f>Scenario_Inputs!BL66*GAAR_Net_Capex_Factor</f>
        <v>6.4460537810157348</v>
      </c>
      <c r="BM38" s="56">
        <f>Scenario_Inputs!BM66*GAAR_Net_Capex_Factor</f>
        <v>6.4408623764897621</v>
      </c>
      <c r="BN38" s="56">
        <f>Scenario_Inputs!BN66*GAAR_Net_Capex_Factor</f>
        <v>6.4382666742267753</v>
      </c>
      <c r="BO38" s="56">
        <f>Scenario_Inputs!BO66*GAAR_Net_Capex_Factor</f>
        <v>6.4309987078904127</v>
      </c>
      <c r="BP38" s="56">
        <f>Scenario_Inputs!BP66*GAAR_Net_Capex_Factor</f>
        <v>6.4252881629118432</v>
      </c>
      <c r="BQ38" s="56">
        <f>Scenario_Inputs!BQ66*GAAR_Net_Capex_Factor</f>
        <v>6.4190584774806752</v>
      </c>
      <c r="BR38" s="56">
        <f>Scenario_Inputs!BR66*GAAR_Net_Capex_Factor</f>
        <v>6.414905353859897</v>
      </c>
      <c r="BS38" s="56">
        <f>Scenario_Inputs!BS66*GAAR_Net_Capex_Factor</f>
        <v>6.4040034043553531</v>
      </c>
      <c r="BT38" s="56">
        <f>Scenario_Inputs!BT66*GAAR_Net_Capex_Factor</f>
        <v>6.3993311402819781</v>
      </c>
      <c r="BU38" s="56">
        <f>Scenario_Inputs!BU66*GAAR_Net_Capex_Factor</f>
        <v>6.3905057525878233</v>
      </c>
      <c r="BV38" s="56">
        <f>Scenario_Inputs!BV66*GAAR_Net_Capex_Factor</f>
        <v>6.3868717694196429</v>
      </c>
      <c r="BW38" s="56">
        <f>Scenario_Inputs!BW66*GAAR_Net_Capex_Factor</f>
        <v>6.378046381725488</v>
      </c>
      <c r="BX38" s="56">
        <f>Scenario_Inputs!BX66*GAAR_Net_Capex_Factor</f>
        <v>6.3692209940313349</v>
      </c>
      <c r="BY38" s="56">
        <f>Scenario_Inputs!BY66*GAAR_Net_Capex_Factor</f>
        <v>6.3614338872423755</v>
      </c>
      <c r="BZ38" s="56">
        <f>Scenario_Inputs!BZ66*GAAR_Net_Capex_Factor</f>
        <v>6.3562424827164028</v>
      </c>
      <c r="CA38" s="56">
        <f>Scenario_Inputs!CA66*GAAR_Net_Capex_Factor</f>
        <v>6.3453405332118598</v>
      </c>
      <c r="CB38" s="56">
        <f>Scenario_Inputs!CB66*GAAR_Net_Capex_Factor</f>
        <v>6.3385917073280948</v>
      </c>
      <c r="CC38" s="56">
        <f>Scenario_Inputs!CC66*GAAR_Net_Capex_Factor</f>
        <v>6.3287280387287455</v>
      </c>
    </row>
    <row r="39" spans="4:81" s="36" customFormat="1" outlineLevel="1" x14ac:dyDescent="0.2">
      <c r="F39" s="91" t="s">
        <v>105</v>
      </c>
      <c r="J39" s="56">
        <f>Scenario_Inputs!J70*GAAR_Net_Capex_Factor</f>
        <v>16.265080940568449</v>
      </c>
      <c r="K39" s="56">
        <f>Scenario_Inputs!K70*GAAR_Net_Capex_Factor</f>
        <v>16.265080940568449</v>
      </c>
      <c r="L39" s="56">
        <f>Scenario_Inputs!L70*GAAR_Net_Capex_Factor</f>
        <v>16.265080940568449</v>
      </c>
      <c r="M39" s="56">
        <f>Scenario_Inputs!M70*GAAR_Net_Capex_Factor</f>
        <v>16.265080940568449</v>
      </c>
      <c r="N39" s="56">
        <f>Scenario_Inputs!N70*GAAR_Net_Capex_Factor</f>
        <v>16.265080940568449</v>
      </c>
      <c r="O39" s="56">
        <f>Scenario_Inputs!O70*GAAR_Net_Capex_Factor</f>
        <v>16.265080940568449</v>
      </c>
      <c r="P39" s="56">
        <f>Scenario_Inputs!P70*GAAR_Net_Capex_Factor</f>
        <v>16.265080940568449</v>
      </c>
      <c r="Q39" s="56">
        <f>Scenario_Inputs!Q70*GAAR_Net_Capex_Factor</f>
        <v>16.265080940568449</v>
      </c>
      <c r="R39" s="56">
        <f>Scenario_Inputs!R70*GAAR_Net_Capex_Factor</f>
        <v>16.265080940568449</v>
      </c>
      <c r="S39" s="56">
        <f>Scenario_Inputs!S70*GAAR_Net_Capex_Factor</f>
        <v>16.265080940568449</v>
      </c>
      <c r="T39" s="56">
        <f>Scenario_Inputs!T70*GAAR_Net_Capex_Factor</f>
        <v>16.265080940568449</v>
      </c>
      <c r="U39" s="56">
        <f>Scenario_Inputs!U70*GAAR_Net_Capex_Factor</f>
        <v>16.265080940568449</v>
      </c>
      <c r="V39" s="56">
        <f>Scenario_Inputs!V70*GAAR_Net_Capex_Factor</f>
        <v>16.265080940568449</v>
      </c>
      <c r="W39" s="56">
        <f>Scenario_Inputs!W70*GAAR_Net_Capex_Factor</f>
        <v>16.265080940568449</v>
      </c>
      <c r="X39" s="56">
        <f>Scenario_Inputs!X70*GAAR_Net_Capex_Factor</f>
        <v>16.265080940568449</v>
      </c>
      <c r="Y39" s="56">
        <f>Scenario_Inputs!Y70*GAAR_Net_Capex_Factor</f>
        <v>16.265080940568449</v>
      </c>
      <c r="Z39" s="56">
        <f>Scenario_Inputs!Z70*GAAR_Net_Capex_Factor</f>
        <v>16.265080940568449</v>
      </c>
      <c r="AA39" s="56">
        <f>Scenario_Inputs!AA70*GAAR_Net_Capex_Factor</f>
        <v>16.265080940568449</v>
      </c>
      <c r="AB39" s="56">
        <f>Scenario_Inputs!AB70*GAAR_Net_Capex_Factor</f>
        <v>16.265080940568449</v>
      </c>
      <c r="AC39" s="56">
        <f>Scenario_Inputs!AC70*GAAR_Net_Capex_Factor</f>
        <v>16.265080940568449</v>
      </c>
      <c r="AD39" s="56">
        <f>Scenario_Inputs!AD70*GAAR_Net_Capex_Factor</f>
        <v>16.265080940568449</v>
      </c>
      <c r="AE39" s="56">
        <f>Scenario_Inputs!AE70*GAAR_Net_Capex_Factor</f>
        <v>16.265080940568449</v>
      </c>
      <c r="AF39" s="56">
        <f>Scenario_Inputs!AF70*GAAR_Net_Capex_Factor</f>
        <v>16.265080940568449</v>
      </c>
      <c r="AG39" s="56">
        <f>Scenario_Inputs!AG70*GAAR_Net_Capex_Factor</f>
        <v>16.265080940568449</v>
      </c>
      <c r="AH39" s="56">
        <f>Scenario_Inputs!AH70*GAAR_Net_Capex_Factor</f>
        <v>16.265080940568449</v>
      </c>
      <c r="AI39" s="56">
        <f>Scenario_Inputs!AI70*GAAR_Net_Capex_Factor</f>
        <v>16.265080940568449</v>
      </c>
      <c r="AJ39" s="56">
        <f>Scenario_Inputs!AJ70*GAAR_Net_Capex_Factor</f>
        <v>16.265080940568449</v>
      </c>
      <c r="AK39" s="56">
        <f>Scenario_Inputs!AK70*GAAR_Net_Capex_Factor</f>
        <v>16.265080940568449</v>
      </c>
      <c r="AL39" s="56">
        <f>Scenario_Inputs!AL70*GAAR_Net_Capex_Factor</f>
        <v>16.265080940568449</v>
      </c>
      <c r="AM39" s="56">
        <f>Scenario_Inputs!AM70*GAAR_Net_Capex_Factor</f>
        <v>16.265080940568449</v>
      </c>
      <c r="AN39" s="56">
        <f>Scenario_Inputs!AN70*GAAR_Net_Capex_Factor</f>
        <v>16.265080940568449</v>
      </c>
      <c r="AO39" s="56">
        <f>Scenario_Inputs!AO70*GAAR_Net_Capex_Factor</f>
        <v>16.265080940568449</v>
      </c>
      <c r="AP39" s="56">
        <f>Scenario_Inputs!AP70*GAAR_Net_Capex_Factor</f>
        <v>16.265080940568449</v>
      </c>
      <c r="AQ39" s="56">
        <f>Scenario_Inputs!AQ70*GAAR_Net_Capex_Factor</f>
        <v>16.265080940568449</v>
      </c>
      <c r="AR39" s="56">
        <f>Scenario_Inputs!AR70*GAAR_Net_Capex_Factor</f>
        <v>16.265080940568449</v>
      </c>
      <c r="AS39" s="56">
        <f>Scenario_Inputs!AS70*GAAR_Net_Capex_Factor</f>
        <v>16.265080940568449</v>
      </c>
      <c r="AT39" s="56">
        <f>Scenario_Inputs!AT70*GAAR_Net_Capex_Factor</f>
        <v>16.265080940568449</v>
      </c>
      <c r="AU39" s="56">
        <f>Scenario_Inputs!AU70*GAAR_Net_Capex_Factor</f>
        <v>16.265080940568449</v>
      </c>
      <c r="AV39" s="56">
        <f>Scenario_Inputs!AV70*GAAR_Net_Capex_Factor</f>
        <v>16.265080940568449</v>
      </c>
      <c r="AW39" s="56">
        <f>Scenario_Inputs!AW70*GAAR_Net_Capex_Factor</f>
        <v>16.265080940568449</v>
      </c>
      <c r="AX39" s="56">
        <f>Scenario_Inputs!AX70*GAAR_Net_Capex_Factor</f>
        <v>16.265080940568449</v>
      </c>
      <c r="AY39" s="56">
        <f>Scenario_Inputs!AY70*GAAR_Net_Capex_Factor</f>
        <v>16.265080940568449</v>
      </c>
      <c r="AZ39" s="56">
        <f>Scenario_Inputs!AZ70*GAAR_Net_Capex_Factor</f>
        <v>16.265080940568449</v>
      </c>
      <c r="BA39" s="56">
        <f>Scenario_Inputs!BA70*GAAR_Net_Capex_Factor</f>
        <v>16.265080940568449</v>
      </c>
      <c r="BB39" s="56">
        <f>Scenario_Inputs!BB70*GAAR_Net_Capex_Factor</f>
        <v>16.265080940568449</v>
      </c>
      <c r="BC39" s="56">
        <f>Scenario_Inputs!BC70*GAAR_Net_Capex_Factor</f>
        <v>16.265080940568449</v>
      </c>
      <c r="BD39" s="56">
        <f>Scenario_Inputs!BD70*GAAR_Net_Capex_Factor</f>
        <v>16.265080940568449</v>
      </c>
      <c r="BE39" s="56">
        <f>Scenario_Inputs!BE70*GAAR_Net_Capex_Factor</f>
        <v>16.265080940568449</v>
      </c>
      <c r="BF39" s="56">
        <f>Scenario_Inputs!BF70*GAAR_Net_Capex_Factor</f>
        <v>16.265080940568449</v>
      </c>
      <c r="BG39" s="56">
        <f>Scenario_Inputs!BG70*GAAR_Net_Capex_Factor</f>
        <v>16.265080940568449</v>
      </c>
      <c r="BH39" s="56">
        <f>Scenario_Inputs!BH70*GAAR_Net_Capex_Factor</f>
        <v>16.265080940568449</v>
      </c>
      <c r="BI39" s="56">
        <f>Scenario_Inputs!BI70*GAAR_Net_Capex_Factor</f>
        <v>16.265080940568449</v>
      </c>
      <c r="BJ39" s="56">
        <f>Scenario_Inputs!BJ70*GAAR_Net_Capex_Factor</f>
        <v>16.265080940568449</v>
      </c>
      <c r="BK39" s="56">
        <f>Scenario_Inputs!BK70*GAAR_Net_Capex_Factor</f>
        <v>16.265080940568449</v>
      </c>
      <c r="BL39" s="56">
        <f>Scenario_Inputs!BL70*GAAR_Net_Capex_Factor</f>
        <v>16.265080940568449</v>
      </c>
      <c r="BM39" s="56">
        <f>Scenario_Inputs!BM70*GAAR_Net_Capex_Factor</f>
        <v>16.265080940568449</v>
      </c>
      <c r="BN39" s="56">
        <f>Scenario_Inputs!BN70*GAAR_Net_Capex_Factor</f>
        <v>16.265080940568449</v>
      </c>
      <c r="BO39" s="56">
        <f>Scenario_Inputs!BO70*GAAR_Net_Capex_Factor</f>
        <v>16.265080940568449</v>
      </c>
      <c r="BP39" s="56">
        <f>Scenario_Inputs!BP70*GAAR_Net_Capex_Factor</f>
        <v>16.265080940568449</v>
      </c>
      <c r="BQ39" s="56">
        <f>Scenario_Inputs!BQ70*GAAR_Net_Capex_Factor</f>
        <v>16.265080940568449</v>
      </c>
      <c r="BR39" s="56">
        <f>Scenario_Inputs!BR70*GAAR_Net_Capex_Factor</f>
        <v>16.265080940568449</v>
      </c>
      <c r="BS39" s="56">
        <f>Scenario_Inputs!BS70*GAAR_Net_Capex_Factor</f>
        <v>16.265080940568449</v>
      </c>
      <c r="BT39" s="56">
        <f>Scenario_Inputs!BT70*GAAR_Net_Capex_Factor</f>
        <v>16.265080940568449</v>
      </c>
      <c r="BU39" s="56">
        <f>Scenario_Inputs!BU70*GAAR_Net_Capex_Factor</f>
        <v>16.265080940568449</v>
      </c>
      <c r="BV39" s="56">
        <f>Scenario_Inputs!BV70*GAAR_Net_Capex_Factor</f>
        <v>16.265080940568449</v>
      </c>
      <c r="BW39" s="56">
        <f>Scenario_Inputs!BW70*GAAR_Net_Capex_Factor</f>
        <v>16.265080940568449</v>
      </c>
      <c r="BX39" s="56">
        <f>Scenario_Inputs!BX70*GAAR_Net_Capex_Factor</f>
        <v>16.265080940568449</v>
      </c>
      <c r="BY39" s="56">
        <f>Scenario_Inputs!BY70*GAAR_Net_Capex_Factor</f>
        <v>16.265080940568449</v>
      </c>
      <c r="BZ39" s="56">
        <f>Scenario_Inputs!BZ70*GAAR_Net_Capex_Factor</f>
        <v>16.265080940568449</v>
      </c>
      <c r="CA39" s="56">
        <f>Scenario_Inputs!CA70*GAAR_Net_Capex_Factor</f>
        <v>16.265080940568449</v>
      </c>
      <c r="CB39" s="56">
        <f>Scenario_Inputs!CB70*GAAR_Net_Capex_Factor</f>
        <v>16.265080940568449</v>
      </c>
      <c r="CC39" s="56">
        <f>Scenario_Inputs!CC70*GAAR_Net_Capex_Factor</f>
        <v>16.265080940568449</v>
      </c>
    </row>
    <row r="40" spans="4:81" s="36" customFormat="1" ht="5.85" customHeight="1" outlineLevel="1" x14ac:dyDescent="0.2"/>
    <row r="41" spans="4:81" s="36" customFormat="1" outlineLevel="1" x14ac:dyDescent="0.2">
      <c r="F41" s="207" t="s">
        <v>269</v>
      </c>
      <c r="G41" s="207"/>
      <c r="H41" s="207"/>
      <c r="I41" s="207"/>
      <c r="J41" s="93">
        <f t="shared" ref="J41:AO41" si="30">SUM(J37:J39)</f>
        <v>59.732653407990128</v>
      </c>
      <c r="K41" s="93">
        <f t="shared" si="30"/>
        <v>59.672433115488843</v>
      </c>
      <c r="L41" s="93">
        <f t="shared" si="30"/>
        <v>59.961032413578906</v>
      </c>
      <c r="M41" s="93">
        <f t="shared" si="30"/>
        <v>60.311928565980637</v>
      </c>
      <c r="N41" s="93">
        <f t="shared" si="30"/>
        <v>60.575609122346023</v>
      </c>
      <c r="O41" s="93">
        <f t="shared" si="30"/>
        <v>60.799835004314005</v>
      </c>
      <c r="P41" s="93">
        <f t="shared" si="30"/>
        <v>61.075974931541737</v>
      </c>
      <c r="Q41" s="93">
        <f t="shared" si="30"/>
        <v>61.335502364286342</v>
      </c>
      <c r="R41" s="93">
        <f t="shared" si="30"/>
        <v>61.574264178927066</v>
      </c>
      <c r="S41" s="93">
        <f t="shared" si="30"/>
        <v>61.688432284944426</v>
      </c>
      <c r="T41" s="93">
        <f t="shared" si="30"/>
        <v>61.24608182577748</v>
      </c>
      <c r="U41" s="93">
        <f t="shared" si="30"/>
        <v>60.731051703246933</v>
      </c>
      <c r="V41" s="93">
        <f t="shared" si="30"/>
        <v>60.753851089607167</v>
      </c>
      <c r="W41" s="93">
        <f t="shared" si="30"/>
        <v>60.905397308211533</v>
      </c>
      <c r="X41" s="93">
        <f t="shared" si="30"/>
        <v>61.011259166987344</v>
      </c>
      <c r="Y41" s="93">
        <f t="shared" si="30"/>
        <v>61.079742913176148</v>
      </c>
      <c r="Z41" s="93">
        <f t="shared" si="30"/>
        <v>61.119154794019508</v>
      </c>
      <c r="AA41" s="93">
        <f t="shared" si="30"/>
        <v>60.936374561151226</v>
      </c>
      <c r="AB41" s="93">
        <f t="shared" si="30"/>
        <v>60.865728666043935</v>
      </c>
      <c r="AC41" s="93">
        <f t="shared" si="30"/>
        <v>60.851149939817176</v>
      </c>
      <c r="AD41" s="93">
        <f t="shared" si="30"/>
        <v>60.91963368600598</v>
      </c>
      <c r="AE41" s="93">
        <f t="shared" si="30"/>
        <v>60.992270555815566</v>
      </c>
      <c r="AF41" s="93">
        <f t="shared" si="30"/>
        <v>60.680786284257181</v>
      </c>
      <c r="AG41" s="93">
        <f t="shared" si="30"/>
        <v>60.778384689345472</v>
      </c>
      <c r="AH41" s="93">
        <f t="shared" si="30"/>
        <v>60.62264255356628</v>
      </c>
      <c r="AI41" s="93">
        <f t="shared" si="30"/>
        <v>60.670403475205234</v>
      </c>
      <c r="AJ41" s="93">
        <f t="shared" si="30"/>
        <v>60.736853453137684</v>
      </c>
      <c r="AK41" s="93">
        <f t="shared" si="30"/>
        <v>60.799150307449366</v>
      </c>
      <c r="AL41" s="93">
        <f t="shared" si="30"/>
        <v>60.853140914519471</v>
      </c>
      <c r="AM41" s="93">
        <f t="shared" si="30"/>
        <v>61.976560853940029</v>
      </c>
      <c r="AN41" s="93">
        <f t="shared" si="30"/>
        <v>61.980713977560811</v>
      </c>
      <c r="AO41" s="93">
        <f t="shared" si="30"/>
        <v>61.945412426784202</v>
      </c>
      <c r="AP41" s="93">
        <f t="shared" ref="AP41:BU41" si="31">SUM(AP37:AP39)</f>
        <v>61.92257024686991</v>
      </c>
      <c r="AQ41" s="93">
        <f t="shared" si="31"/>
        <v>61.881039010662136</v>
      </c>
      <c r="AR41" s="93">
        <f t="shared" si="31"/>
        <v>61.851967145316678</v>
      </c>
      <c r="AS41" s="93">
        <f t="shared" si="31"/>
        <v>61.814589032729671</v>
      </c>
      <c r="AT41" s="93">
        <f t="shared" si="31"/>
        <v>61.78967029100501</v>
      </c>
      <c r="AU41" s="93">
        <f t="shared" si="31"/>
        <v>61.733603122124492</v>
      </c>
      <c r="AV41" s="93">
        <f t="shared" si="31"/>
        <v>61.698301571347884</v>
      </c>
      <c r="AW41" s="93">
        <f t="shared" si="31"/>
        <v>61.663000020571261</v>
      </c>
      <c r="AX41" s="93">
        <f t="shared" si="31"/>
        <v>61.629775031605035</v>
      </c>
      <c r="AY41" s="93">
        <f t="shared" si="31"/>
        <v>61.579937548155698</v>
      </c>
      <c r="AZ41" s="93">
        <f t="shared" si="31"/>
        <v>61.544635997379075</v>
      </c>
      <c r="BA41" s="93">
        <f t="shared" si="31"/>
        <v>61.503104761171301</v>
      </c>
      <c r="BB41" s="93">
        <f t="shared" si="31"/>
        <v>61.476109457636241</v>
      </c>
      <c r="BC41" s="93">
        <f t="shared" si="31"/>
        <v>61.424195412376505</v>
      </c>
      <c r="BD41" s="93">
        <f t="shared" si="31"/>
        <v>61.39097042341028</v>
      </c>
      <c r="BE41" s="93">
        <f t="shared" si="31"/>
        <v>61.370204805306386</v>
      </c>
      <c r="BF41" s="93">
        <f t="shared" si="31"/>
        <v>61.359821996254453</v>
      </c>
      <c r="BG41" s="93">
        <f t="shared" si="31"/>
        <v>61.326597007288214</v>
      </c>
      <c r="BH41" s="93">
        <f t="shared" si="31"/>
        <v>61.301678265563538</v>
      </c>
      <c r="BI41" s="93">
        <f t="shared" si="31"/>
        <v>61.268453276597313</v>
      </c>
      <c r="BJ41" s="93">
        <f t="shared" si="31"/>
        <v>61.253917343924599</v>
      </c>
      <c r="BK41" s="93">
        <f t="shared" si="31"/>
        <v>61.218615793147976</v>
      </c>
      <c r="BL41" s="93">
        <f t="shared" si="31"/>
        <v>61.199926736854479</v>
      </c>
      <c r="BM41" s="93">
        <f t="shared" si="31"/>
        <v>61.179161118750585</v>
      </c>
      <c r="BN41" s="93">
        <f t="shared" si="31"/>
        <v>61.168778309698638</v>
      </c>
      <c r="BO41" s="93">
        <f t="shared" si="31"/>
        <v>61.13970644435318</v>
      </c>
      <c r="BP41" s="93">
        <f t="shared" si="31"/>
        <v>61.116864264438902</v>
      </c>
      <c r="BQ41" s="93">
        <f t="shared" si="31"/>
        <v>61.091945522714241</v>
      </c>
      <c r="BR41" s="93">
        <f t="shared" si="31"/>
        <v>61.075333028231128</v>
      </c>
      <c r="BS41" s="93">
        <f t="shared" si="31"/>
        <v>61.031725230212956</v>
      </c>
      <c r="BT41" s="93">
        <f t="shared" si="31"/>
        <v>61.013036173919446</v>
      </c>
      <c r="BU41" s="93">
        <f t="shared" si="31"/>
        <v>60.977734623142823</v>
      </c>
      <c r="BV41" s="93">
        <f t="shared" ref="BV41:CC41" si="32">SUM(BV37:BV39)</f>
        <v>60.963198690470108</v>
      </c>
      <c r="BW41" s="93">
        <f t="shared" si="32"/>
        <v>60.927897139693499</v>
      </c>
      <c r="BX41" s="93">
        <f t="shared" si="32"/>
        <v>60.892595588916876</v>
      </c>
      <c r="BY41" s="93">
        <f t="shared" si="32"/>
        <v>60.861447161761035</v>
      </c>
      <c r="BZ41" s="93">
        <f t="shared" si="32"/>
        <v>60.840681543657155</v>
      </c>
      <c r="CA41" s="93">
        <f t="shared" si="32"/>
        <v>60.797073745638968</v>
      </c>
      <c r="CB41" s="93">
        <f t="shared" si="32"/>
        <v>60.770078442103909</v>
      </c>
      <c r="CC41" s="93">
        <f t="shared" si="32"/>
        <v>60.730623767706518</v>
      </c>
    </row>
    <row r="42" spans="4:81" s="36" customFormat="1" ht="5.85" customHeight="1" outlineLevel="1" x14ac:dyDescent="0.2"/>
    <row r="43" spans="4:81" s="36" customFormat="1" outlineLevel="1" x14ac:dyDescent="0.2">
      <c r="F43" s="91" t="s">
        <v>140</v>
      </c>
      <c r="J43" s="56">
        <f>Scenario_Inputs!J78</f>
        <v>59.21789469671792</v>
      </c>
      <c r="K43" s="56">
        <f>Scenario_Inputs!K78</f>
        <v>58.903768364764275</v>
      </c>
      <c r="L43" s="56">
        <f>Scenario_Inputs!L78</f>
        <v>57.13973622847476</v>
      </c>
      <c r="M43" s="56">
        <f>Scenario_Inputs!M78</f>
        <v>55.416389173652533</v>
      </c>
      <c r="N43" s="56">
        <f>Scenario_Inputs!N78</f>
        <v>53.707205845163116</v>
      </c>
      <c r="O43" s="56">
        <f>Scenario_Inputs!O78</f>
        <v>52.00724094268233</v>
      </c>
      <c r="P43" s="56">
        <f>Scenario_Inputs!P78</f>
        <v>50.316828979997666</v>
      </c>
      <c r="Q43" s="56">
        <f>Scenario_Inputs!Q78</f>
        <v>48.620103085023857</v>
      </c>
      <c r="R43" s="56">
        <f>Scenario_Inputs!R78</f>
        <v>46.930402533222001</v>
      </c>
      <c r="S43" s="56">
        <f>Scenario_Inputs!S78</f>
        <v>45.244424791315978</v>
      </c>
      <c r="T43" s="56">
        <f>Scenario_Inputs!T78</f>
        <v>43.546866498724029</v>
      </c>
      <c r="U43" s="56">
        <f>Scenario_Inputs!U78</f>
        <v>41.837761471531323</v>
      </c>
      <c r="V43" s="56">
        <f>Scenario_Inputs!V78</f>
        <v>40.138701371259373</v>
      </c>
      <c r="W43" s="56">
        <f>Scenario_Inputs!W78</f>
        <v>38.452897881482706</v>
      </c>
      <c r="X43" s="56">
        <f>Scenario_Inputs!X78</f>
        <v>36.762502765116921</v>
      </c>
      <c r="Y43" s="56">
        <f>Scenario_Inputs!Y78</f>
        <v>35.06113858070885</v>
      </c>
      <c r="Z43" s="56">
        <f>Scenario_Inputs!Z78</f>
        <v>33.359526144419512</v>
      </c>
      <c r="AA43" s="56">
        <f>Scenario_Inputs!AA78</f>
        <v>31.646195059314845</v>
      </c>
      <c r="AB43" s="56">
        <f>Scenario_Inputs!AB78</f>
        <v>29.941793406015393</v>
      </c>
      <c r="AC43" s="56">
        <f>Scenario_Inputs!AC78</f>
        <v>28.255683904026004</v>
      </c>
      <c r="AD43" s="56">
        <f>Scenario_Inputs!AD78</f>
        <v>26.596680164595707</v>
      </c>
      <c r="AE43" s="56">
        <f>Scenario_Inputs!AE78</f>
        <v>24.966319020026589</v>
      </c>
      <c r="AF43" s="56">
        <f>Scenario_Inputs!AF78</f>
        <v>24.590045517880789</v>
      </c>
      <c r="AG43" s="56">
        <f>Scenario_Inputs!AG78</f>
        <v>24.231976901054455</v>
      </c>
      <c r="AH43" s="56">
        <f>Scenario_Inputs!AH78</f>
        <v>23.872526099030193</v>
      </c>
      <c r="AI43" s="56">
        <f>Scenario_Inputs!AI78</f>
        <v>23.526865683658809</v>
      </c>
      <c r="AJ43" s="56">
        <f>Scenario_Inputs!AJ78</f>
        <v>23.195573572284943</v>
      </c>
      <c r="AK43" s="56">
        <f>Scenario_Inputs!AK78</f>
        <v>22.877632227263362</v>
      </c>
      <c r="AL43" s="56">
        <f>Scenario_Inputs!AL78</f>
        <v>22.571905057047346</v>
      </c>
      <c r="AM43" s="56">
        <f>Scenario_Inputs!AM78</f>
        <v>22.344870485888737</v>
      </c>
      <c r="AN43" s="56">
        <f>Scenario_Inputs!AN78</f>
        <v>22.123383312522652</v>
      </c>
      <c r="AO43" s="56">
        <f>Scenario_Inputs!AO78</f>
        <v>21.904871206010085</v>
      </c>
      <c r="AP43" s="56">
        <f>Scenario_Inputs!AP78</f>
        <v>21.689797199615803</v>
      </c>
      <c r="AQ43" s="56">
        <f>Scenario_Inputs!AQ78</f>
        <v>21.477028463476241</v>
      </c>
      <c r="AR43" s="56">
        <f>Scenario_Inputs!AR78</f>
        <v>21.267105960622935</v>
      </c>
      <c r="AS43" s="56">
        <f>Scenario_Inputs!AS78</f>
        <v>21.059831907229356</v>
      </c>
      <c r="AT43" s="56">
        <f>Scenario_Inputs!AT78</f>
        <v>20.855708802501816</v>
      </c>
      <c r="AU43" s="56">
        <f>Scenario_Inputs!AU78</f>
        <v>20.652943025685051</v>
      </c>
      <c r="AV43" s="56">
        <f>Scenario_Inputs!AV78</f>
        <v>20.452584031084349</v>
      </c>
      <c r="AW43" s="56">
        <f>Scenario_Inputs!AW78</f>
        <v>20.254199822313492</v>
      </c>
      <c r="AX43" s="56">
        <f>Scenario_Inputs!AX78</f>
        <v>20.058762836542606</v>
      </c>
      <c r="AY43" s="56">
        <f>Scenario_Inputs!AY78</f>
        <v>19.864713090936831</v>
      </c>
      <c r="AZ43" s="56">
        <f>Scenario_Inputs!AZ78</f>
        <v>19.672904729027596</v>
      </c>
      <c r="BA43" s="56">
        <f>Scenario_Inputs!BA78</f>
        <v>19.482829948696072</v>
      </c>
      <c r="BB43" s="56">
        <f>Scenario_Inputs!BB78</f>
        <v>19.295422339204727</v>
      </c>
      <c r="BC43" s="56">
        <f>Scenario_Inputs!BC78</f>
        <v>19.109434557111484</v>
      </c>
      <c r="BD43" s="56">
        <f>Scenario_Inputs!BD78</f>
        <v>18.925565889884655</v>
      </c>
      <c r="BE43" s="56">
        <f>Scenario_Inputs!BE78</f>
        <v>18.744632411968414</v>
      </c>
      <c r="BF43" s="56">
        <f>Scenario_Inputs!BF78</f>
        <v>18.566943414456997</v>
      </c>
      <c r="BG43" s="56">
        <f>Scenario_Inputs!BG78</f>
        <v>18.3911749382567</v>
      </c>
      <c r="BH43" s="56">
        <f>Scenario_Inputs!BH78</f>
        <v>18.217677560726802</v>
      </c>
      <c r="BI43" s="56">
        <f>Scenario_Inputs!BI78</f>
        <v>18.046334373635844</v>
      </c>
      <c r="BJ43" s="56">
        <f>Scenario_Inputs!BJ78</f>
        <v>17.878117187842292</v>
      </c>
      <c r="BK43" s="56">
        <f>Scenario_Inputs!BK78</f>
        <v>17.711663136827795</v>
      </c>
      <c r="BL43" s="56">
        <f>Scenario_Inputs!BL78</f>
        <v>17.547749427152766</v>
      </c>
      <c r="BM43" s="56">
        <f>Scenario_Inputs!BM78</f>
        <v>17.386101927968291</v>
      </c>
      <c r="BN43" s="56">
        <f>Scenario_Inputs!BN78</f>
        <v>17.227304031343348</v>
      </c>
      <c r="BO43" s="56">
        <f>Scenario_Inputs!BO78</f>
        <v>17.070264992157583</v>
      </c>
      <c r="BP43" s="56">
        <f>Scenario_Inputs!BP78</f>
        <v>16.915451442384011</v>
      </c>
      <c r="BQ43" s="56">
        <f>Scenario_Inputs!BQ78</f>
        <v>16.762590453468917</v>
      </c>
      <c r="BR43" s="56">
        <f>Scenario_Inputs!BR78</f>
        <v>16.611915508932189</v>
      </c>
      <c r="BS43" s="56">
        <f>Scenario_Inputs!BS78</f>
        <v>16.462530893724782</v>
      </c>
      <c r="BT43" s="56">
        <f>Scenario_Inputs!BT78</f>
        <v>16.315176114776996</v>
      </c>
      <c r="BU43" s="56">
        <f>Scenario_Inputs!BU78</f>
        <v>16.16934470695476</v>
      </c>
      <c r="BV43" s="56">
        <f>Scenario_Inputs!BV78</f>
        <v>16.025581559832769</v>
      </c>
      <c r="BW43" s="56">
        <f>Scenario_Inputs!BW78</f>
        <v>15.883147055634353</v>
      </c>
      <c r="BX43" s="56">
        <f>Scenario_Inputs!BX78</f>
        <v>15.742078899000777</v>
      </c>
      <c r="BY43" s="56">
        <f>Scenario_Inputs!BY78</f>
        <v>15.60253235870525</v>
      </c>
      <c r="BZ43" s="56">
        <f>Scenario_Inputs!BZ78</f>
        <v>15.464701632293806</v>
      </c>
      <c r="CA43" s="56">
        <f>Scenario_Inputs!CA78</f>
        <v>15.32784712325461</v>
      </c>
      <c r="CB43" s="56">
        <f>Scenario_Inputs!CB78</f>
        <v>15.192280196384697</v>
      </c>
      <c r="CC43" s="56">
        <f>Scenario_Inputs!CC78</f>
        <v>15.057806198534685</v>
      </c>
    </row>
    <row r="44" spans="4:81" s="36" customFormat="1" outlineLevel="1" x14ac:dyDescent="0.2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</row>
    <row r="45" spans="4:81" s="36" customFormat="1" outlineLevel="1" x14ac:dyDescent="0.2"/>
    <row r="46" spans="4:81" s="36" customFormat="1" outlineLevel="1" x14ac:dyDescent="0.2">
      <c r="E46" s="43" t="str">
        <f>GA!F27</f>
        <v>Business as Usual</v>
      </c>
    </row>
    <row r="47" spans="4:81" s="36" customFormat="1" ht="5.85" customHeight="1" outlineLevel="1" x14ac:dyDescent="0.2"/>
    <row r="48" spans="4:81" s="36" customFormat="1" outlineLevel="1" x14ac:dyDescent="0.2">
      <c r="F48" s="91" t="s">
        <v>103</v>
      </c>
      <c r="J48" s="56">
        <f>Scenario_Inputs!J89*GAAR_Net_Capex_Factor</f>
        <v>34.660342501499684</v>
      </c>
      <c r="K48" s="56">
        <f>Scenario_Inputs!K89*GAAR_Net_Capex_Factor</f>
        <v>34.615177282123717</v>
      </c>
      <c r="L48" s="56">
        <f>Scenario_Inputs!L89*GAAR_Net_Capex_Factor</f>
        <v>33.788707244637159</v>
      </c>
      <c r="M48" s="56">
        <f>Scenario_Inputs!M89*GAAR_Net_Capex_Factor</f>
        <v>33.008959847884341</v>
      </c>
      <c r="N48" s="56">
        <f>Scenario_Inputs!N89*GAAR_Net_Capex_Factor</f>
        <v>32.16380075410428</v>
      </c>
      <c r="O48" s="56">
        <f>Scenario_Inputs!O89*GAAR_Net_Capex_Factor</f>
        <v>31.289050654526164</v>
      </c>
      <c r="P48" s="56">
        <f>Scenario_Inputs!P89*GAAR_Net_Capex_Factor</f>
        <v>30.453236088892851</v>
      </c>
      <c r="Q48" s="56">
        <f>Scenario_Inputs!Q89*GAAR_Net_Capex_Factor</f>
        <v>29.604962152397199</v>
      </c>
      <c r="R48" s="56">
        <f>Scenario_Inputs!R89*GAAR_Net_Capex_Factor</f>
        <v>28.741114002323631</v>
      </c>
      <c r="S48" s="56">
        <f>Scenario_Inputs!S89*GAAR_Net_Capex_Factor</f>
        <v>27.783820570782542</v>
      </c>
      <c r="T48" s="56">
        <f>Scenario_Inputs!T89*GAAR_Net_Capex_Factor</f>
        <v>26.409138215353231</v>
      </c>
      <c r="U48" s="56">
        <f>Scenario_Inputs!U89*GAAR_Net_Capex_Factor</f>
        <v>24.979946112401208</v>
      </c>
      <c r="V48" s="56">
        <f>Scenario_Inputs!V89*GAAR_Net_Capex_Factor</f>
        <v>23.954126141117285</v>
      </c>
      <c r="W48" s="56">
        <f>Scenario_Inputs!W89*GAAR_Net_Capex_Factor</f>
        <v>23.024866294016455</v>
      </c>
      <c r="X48" s="56">
        <f>Scenario_Inputs!X89*GAAR_Net_Capex_Factor</f>
        <v>22.061343177044201</v>
      </c>
      <c r="Y48" s="56">
        <f>Scenario_Inputs!Y89*GAAR_Net_Capex_Factor</f>
        <v>21.069786475631698</v>
      </c>
      <c r="Z48" s="56">
        <f>Scenario_Inputs!Z89*GAAR_Net_Capex_Factor</f>
        <v>20.05642587521011</v>
      </c>
      <c r="AA48" s="56">
        <f>Scenario_Inputs!AA89*GAAR_Net_Capex_Factor</f>
        <v>18.876421189504782</v>
      </c>
      <c r="AB48" s="56">
        <f>Scenario_Inputs!AB89*GAAR_Net_Capex_Factor</f>
        <v>17.78051725712022</v>
      </c>
      <c r="AC48" s="56">
        <f>Scenario_Inputs!AC89*GAAR_Net_Capex_Factor</f>
        <v>16.726663701396046</v>
      </c>
      <c r="AD48" s="56">
        <f>Scenario_Inputs!AD89*GAAR_Net_Capex_Factor</f>
        <v>15.735106999983543</v>
      </c>
      <c r="AE48" s="56">
        <f>Scenario_Inputs!AE89*GAAR_Net_Capex_Factor</f>
        <v>14.74666514128662</v>
      </c>
      <c r="AF48" s="56">
        <f>Scenario_Inputs!AF89*GAAR_Net_Capex_Factor</f>
        <v>14.51305193761784</v>
      </c>
      <c r="AG48" s="56">
        <f>Scenario_Inputs!AG89*GAAR_Net_Capex_Factor</f>
        <v>14.586250741434059</v>
      </c>
      <c r="AH48" s="56">
        <f>Scenario_Inputs!AH89*GAAR_Net_Capex_Factor</f>
        <v>14.469444139599668</v>
      </c>
      <c r="AI48" s="56">
        <f>Scenario_Inputs!AI89*GAAR_Net_Capex_Factor</f>
        <v>14.50526483082888</v>
      </c>
      <c r="AJ48" s="56">
        <f>Scenario_Inputs!AJ89*GAAR_Net_Capex_Factor</f>
        <v>14.555102314278221</v>
      </c>
      <c r="AK48" s="56">
        <f>Scenario_Inputs!AK89*GAAR_Net_Capex_Factor</f>
        <v>14.601824955011978</v>
      </c>
      <c r="AL48" s="56">
        <f>Scenario_Inputs!AL89*GAAR_Net_Capex_Factor</f>
        <v>14.642317910314567</v>
      </c>
      <c r="AM48" s="56">
        <f>Scenario_Inputs!AM89*GAAR_Net_Capex_Factor</f>
        <v>15.484882864879978</v>
      </c>
      <c r="AN48" s="56">
        <f>Scenario_Inputs!AN89*GAAR_Net_Capex_Factor</f>
        <v>15.487997707595563</v>
      </c>
      <c r="AO48" s="56">
        <f>Scenario_Inputs!AO89*GAAR_Net_Capex_Factor</f>
        <v>15.461521544513101</v>
      </c>
      <c r="AP48" s="56">
        <f>Scenario_Inputs!AP89*GAAR_Net_Capex_Factor</f>
        <v>15.444389909577389</v>
      </c>
      <c r="AQ48" s="56">
        <f>Scenario_Inputs!AQ89*GAAR_Net_Capex_Factor</f>
        <v>15.413241482421551</v>
      </c>
      <c r="AR48" s="56">
        <f>Scenario_Inputs!AR89*GAAR_Net_Capex_Factor</f>
        <v>15.391437583412467</v>
      </c>
      <c r="AS48" s="56">
        <f>Scenario_Inputs!AS89*GAAR_Net_Capex_Factor</f>
        <v>15.36340399897221</v>
      </c>
      <c r="AT48" s="56">
        <f>Scenario_Inputs!AT89*GAAR_Net_Capex_Factor</f>
        <v>15.34471494267871</v>
      </c>
      <c r="AU48" s="56">
        <f>Scenario_Inputs!AU89*GAAR_Net_Capex_Factor</f>
        <v>15.302664566018327</v>
      </c>
      <c r="AV48" s="56">
        <f>Scenario_Inputs!AV89*GAAR_Net_Capex_Factor</f>
        <v>15.276188402935865</v>
      </c>
      <c r="AW48" s="56">
        <f>Scenario_Inputs!AW89*GAAR_Net_Capex_Factor</f>
        <v>15.249712239853404</v>
      </c>
      <c r="AX48" s="56">
        <f>Scenario_Inputs!AX89*GAAR_Net_Capex_Factor</f>
        <v>15.224793498128733</v>
      </c>
      <c r="AY48" s="56">
        <f>Scenario_Inputs!AY89*GAAR_Net_Capex_Factor</f>
        <v>15.187415385541728</v>
      </c>
      <c r="AZ48" s="56">
        <f>Scenario_Inputs!AZ89*GAAR_Net_Capex_Factor</f>
        <v>15.160939222459264</v>
      </c>
      <c r="BA48" s="56">
        <f>Scenario_Inputs!BA89*GAAR_Net_Capex_Factor</f>
        <v>15.129790795303428</v>
      </c>
      <c r="BB48" s="56">
        <f>Scenario_Inputs!BB89*GAAR_Net_Capex_Factor</f>
        <v>15.109544317652134</v>
      </c>
      <c r="BC48" s="56">
        <f>Scenario_Inputs!BC89*GAAR_Net_Capex_Factor</f>
        <v>15.070608783707335</v>
      </c>
      <c r="BD48" s="56">
        <f>Scenario_Inputs!BD89*GAAR_Net_Capex_Factor</f>
        <v>15.045690041982665</v>
      </c>
      <c r="BE48" s="56">
        <f>Scenario_Inputs!BE89*GAAR_Net_Capex_Factor</f>
        <v>15.030115828404746</v>
      </c>
      <c r="BF48" s="56">
        <f>Scenario_Inputs!BF89*GAAR_Net_Capex_Factor</f>
        <v>15.022328721615787</v>
      </c>
      <c r="BG48" s="56">
        <f>Scenario_Inputs!BG89*GAAR_Net_Capex_Factor</f>
        <v>14.997409979891117</v>
      </c>
      <c r="BH48" s="56">
        <f>Scenario_Inputs!BH89*GAAR_Net_Capex_Factor</f>
        <v>14.978720923597615</v>
      </c>
      <c r="BI48" s="56">
        <f>Scenario_Inputs!BI89*GAAR_Net_Capex_Factor</f>
        <v>14.953802181872945</v>
      </c>
      <c r="BJ48" s="56">
        <f>Scenario_Inputs!BJ89*GAAR_Net_Capex_Factor</f>
        <v>14.942900232368402</v>
      </c>
      <c r="BK48" s="56">
        <f>Scenario_Inputs!BK89*GAAR_Net_Capex_Factor</f>
        <v>14.916424069285938</v>
      </c>
      <c r="BL48" s="56">
        <f>Scenario_Inputs!BL89*GAAR_Net_Capex_Factor</f>
        <v>14.902407277065812</v>
      </c>
      <c r="BM48" s="56">
        <f>Scenario_Inputs!BM89*GAAR_Net_Capex_Factor</f>
        <v>14.886833063487893</v>
      </c>
      <c r="BN48" s="56">
        <f>Scenario_Inputs!BN89*GAAR_Net_Capex_Factor</f>
        <v>14.879045956698933</v>
      </c>
      <c r="BO48" s="56">
        <f>Scenario_Inputs!BO89*GAAR_Net_Capex_Factor</f>
        <v>14.857242057689847</v>
      </c>
      <c r="BP48" s="56">
        <f>Scenario_Inputs!BP89*GAAR_Net_Capex_Factor</f>
        <v>14.840110422754137</v>
      </c>
      <c r="BQ48" s="56">
        <f>Scenario_Inputs!BQ89*GAAR_Net_Capex_Factor</f>
        <v>14.821421366460633</v>
      </c>
      <c r="BR48" s="56">
        <f>Scenario_Inputs!BR89*GAAR_Net_Capex_Factor</f>
        <v>14.808961995598299</v>
      </c>
      <c r="BS48" s="56">
        <f>Scenario_Inputs!BS89*GAAR_Net_Capex_Factor</f>
        <v>14.77625614708467</v>
      </c>
      <c r="BT48" s="56">
        <f>Scenario_Inputs!BT89*GAAR_Net_Capex_Factor</f>
        <v>14.762239354864541</v>
      </c>
      <c r="BU48" s="56">
        <f>Scenario_Inputs!BU89*GAAR_Net_Capex_Factor</f>
        <v>14.73576319178208</v>
      </c>
      <c r="BV48" s="56">
        <f>Scenario_Inputs!BV89*GAAR_Net_Capex_Factor</f>
        <v>14.724861242277536</v>
      </c>
      <c r="BW48" s="56">
        <f>Scenario_Inputs!BW89*GAAR_Net_Capex_Factor</f>
        <v>14.698385079195074</v>
      </c>
      <c r="BX48" s="56">
        <f>Scenario_Inputs!BX89*GAAR_Net_Capex_Factor</f>
        <v>14.671908916112613</v>
      </c>
      <c r="BY48" s="56">
        <f>Scenario_Inputs!BY89*GAAR_Net_Capex_Factor</f>
        <v>14.648547595745733</v>
      </c>
      <c r="BZ48" s="56">
        <f>Scenario_Inputs!BZ89*GAAR_Net_Capex_Factor</f>
        <v>14.632973382167814</v>
      </c>
      <c r="CA48" s="56">
        <f>Scenario_Inputs!CA89*GAAR_Net_Capex_Factor</f>
        <v>14.600267533654185</v>
      </c>
      <c r="CB48" s="56">
        <f>Scenario_Inputs!CB89*GAAR_Net_Capex_Factor</f>
        <v>14.580021056002892</v>
      </c>
      <c r="CC48" s="56">
        <f>Scenario_Inputs!CC89*GAAR_Net_Capex_Factor</f>
        <v>14.550430050204845</v>
      </c>
    </row>
    <row r="49" spans="4:81" s="36" customFormat="1" outlineLevel="1" x14ac:dyDescent="0.2">
      <c r="F49" s="91" t="s">
        <v>104</v>
      </c>
      <c r="J49" s="56">
        <f>Scenario_Inputs!J94*GAAR_Net_Capex_Factor</f>
        <v>8.8072299659219961</v>
      </c>
      <c r="K49" s="56">
        <f>Scenario_Inputs!K94*GAAR_Net_Capex_Factor</f>
        <v>8.792174892796675</v>
      </c>
      <c r="L49" s="56">
        <f>Scenario_Inputs!L94*GAAR_Net_Capex_Factor</f>
        <v>8.6057893326462871</v>
      </c>
      <c r="M49" s="56">
        <f>Scenario_Inputs!M94*GAAR_Net_Capex_Factor</f>
        <v>8.4349779860738163</v>
      </c>
      <c r="N49" s="56">
        <f>Scenario_Inputs!N94*GAAR_Net_Capex_Factor</f>
        <v>8.242362740492263</v>
      </c>
      <c r="O49" s="56">
        <f>Scenario_Inputs!O94*GAAR_Net_Capex_Factor</f>
        <v>8.0398838263113603</v>
      </c>
      <c r="P49" s="56">
        <f>Scenario_Inputs!P94*GAAR_Net_Capex_Factor</f>
        <v>7.8503834234453889</v>
      </c>
      <c r="Q49" s="56">
        <f>Scenario_Inputs!Q94*GAAR_Net_Capex_Factor</f>
        <v>7.6567298969586384</v>
      </c>
      <c r="R49" s="56">
        <f>Scenario_Inputs!R94*GAAR_Net_Capex_Factor</f>
        <v>7.4578849659459179</v>
      </c>
      <c r="S49" s="56">
        <f>Scenario_Inputs!S94*GAAR_Net_Capex_Factor</f>
        <v>7.2278916077773561</v>
      </c>
      <c r="T49" s="56">
        <f>Scenario_Inputs!T94*GAAR_Net_Capex_Factor</f>
        <v>6.8587686083127206</v>
      </c>
      <c r="U49" s="56">
        <f>Scenario_Inputs!U94*GAAR_Net_Capex_Factor</f>
        <v>6.4714756930071786</v>
      </c>
      <c r="V49" s="56">
        <f>Scenario_Inputs!V94*GAAR_Net_Capex_Factor</f>
        <v>6.218640154924338</v>
      </c>
      <c r="W49" s="56">
        <f>Scenario_Inputs!W94*GAAR_Net_Capex_Factor</f>
        <v>5.9979913249025296</v>
      </c>
      <c r="X49" s="56">
        <f>Scenario_Inputs!X94*GAAR_Net_Capex_Factor</f>
        <v>5.7659214049235787</v>
      </c>
      <c r="Y49" s="56">
        <f>Scenario_Inputs!Y94*GAAR_Net_Capex_Factor</f>
        <v>5.5245069567978788</v>
      </c>
      <c r="Z49" s="56">
        <f>Scenario_Inputs!Z94*GAAR_Net_Capex_Factor</f>
        <v>5.2758245423358154</v>
      </c>
      <c r="AA49" s="56">
        <f>Scenario_Inputs!AA94*GAAR_Net_Capex_Factor</f>
        <v>4.9715940994458423</v>
      </c>
      <c r="AB49" s="56">
        <f>Scenario_Inputs!AB94*GAAR_Net_Capex_Factor</f>
        <v>4.6953972409961215</v>
      </c>
      <c r="AC49" s="56">
        <f>Scenario_Inputs!AC94*GAAR_Net_Capex_Factor</f>
        <v>4.4332171747665292</v>
      </c>
      <c r="AD49" s="56">
        <f>Scenario_Inputs!AD94*GAAR_Net_Capex_Factor</f>
        <v>4.1918027266408284</v>
      </c>
      <c r="AE49" s="56">
        <f>Scenario_Inputs!AE94*GAAR_Net_Capex_Factor</f>
        <v>3.9514265594203222</v>
      </c>
      <c r="AF49" s="56">
        <f>Scenario_Inputs!AF94*GAAR_Net_Capex_Factor</f>
        <v>3.8735554915307309</v>
      </c>
      <c r="AG49" s="56">
        <f>Scenario_Inputs!AG94*GAAR_Net_Capex_Factor</f>
        <v>3.8979550928028037</v>
      </c>
      <c r="AH49" s="56">
        <f>Scenario_Inputs!AH94*GAAR_Net_Capex_Factor</f>
        <v>3.8590195588580065</v>
      </c>
      <c r="AI49" s="56">
        <f>Scenario_Inputs!AI94*GAAR_Net_Capex_Factor</f>
        <v>3.8709597892677441</v>
      </c>
      <c r="AJ49" s="56">
        <f>Scenario_Inputs!AJ94*GAAR_Net_Capex_Factor</f>
        <v>3.8875722837508579</v>
      </c>
      <c r="AK49" s="56">
        <f>Scenario_Inputs!AK94*GAAR_Net_Capex_Factor</f>
        <v>3.9031464973287764</v>
      </c>
      <c r="AL49" s="56">
        <f>Scenario_Inputs!AL94*GAAR_Net_Capex_Factor</f>
        <v>3.9166441490963062</v>
      </c>
      <c r="AM49" s="56">
        <f>Scenario_Inputs!AM94*GAAR_Net_Capex_Factor</f>
        <v>4.1974991339514434</v>
      </c>
      <c r="AN49" s="56">
        <f>Scenario_Inputs!AN94*GAAR_Net_Capex_Factor</f>
        <v>4.1985374148566388</v>
      </c>
      <c r="AO49" s="56">
        <f>Scenario_Inputs!AO94*GAAR_Net_Capex_Factor</f>
        <v>4.1897120271624848</v>
      </c>
      <c r="AP49" s="56">
        <f>Scenario_Inputs!AP94*GAAR_Net_Capex_Factor</f>
        <v>4.1840014821839144</v>
      </c>
      <c r="AQ49" s="56">
        <f>Scenario_Inputs!AQ94*GAAR_Net_Capex_Factor</f>
        <v>4.1736186731319682</v>
      </c>
      <c r="AR49" s="56">
        <f>Scenario_Inputs!AR94*GAAR_Net_Capex_Factor</f>
        <v>4.1663507067956065</v>
      </c>
      <c r="AS49" s="56">
        <f>Scenario_Inputs!AS94*GAAR_Net_Capex_Factor</f>
        <v>4.1570061786488548</v>
      </c>
      <c r="AT49" s="56">
        <f>Scenario_Inputs!AT94*GAAR_Net_Capex_Factor</f>
        <v>4.1507764932176867</v>
      </c>
      <c r="AU49" s="56">
        <f>Scenario_Inputs!AU94*GAAR_Net_Capex_Factor</f>
        <v>4.1367597009975601</v>
      </c>
      <c r="AV49" s="56">
        <f>Scenario_Inputs!AV94*GAAR_Net_Capex_Factor</f>
        <v>4.1279343133034061</v>
      </c>
      <c r="AW49" s="56">
        <f>Scenario_Inputs!AW94*GAAR_Net_Capex_Factor</f>
        <v>4.1191089256092521</v>
      </c>
      <c r="AX49" s="56">
        <f>Scenario_Inputs!AX94*GAAR_Net_Capex_Factor</f>
        <v>4.110802678367695</v>
      </c>
      <c r="AY49" s="56">
        <f>Scenario_Inputs!AY94*GAAR_Net_Capex_Factor</f>
        <v>4.0983433075053606</v>
      </c>
      <c r="AZ49" s="56">
        <f>Scenario_Inputs!AZ94*GAAR_Net_Capex_Factor</f>
        <v>4.0895179198112057</v>
      </c>
      <c r="BA49" s="56">
        <f>Scenario_Inputs!BA94*GAAR_Net_Capex_Factor</f>
        <v>4.0791351107592604</v>
      </c>
      <c r="BB49" s="56">
        <f>Scenario_Inputs!BB94*GAAR_Net_Capex_Factor</f>
        <v>4.0723862848754955</v>
      </c>
      <c r="BC49" s="56">
        <f>Scenario_Inputs!BC94*GAAR_Net_Capex_Factor</f>
        <v>4.0594077735605634</v>
      </c>
      <c r="BD49" s="56">
        <f>Scenario_Inputs!BD94*GAAR_Net_Capex_Factor</f>
        <v>4.0511015263190062</v>
      </c>
      <c r="BE49" s="56">
        <f>Scenario_Inputs!BE94*GAAR_Net_Capex_Factor</f>
        <v>4.0459101217930336</v>
      </c>
      <c r="BF49" s="56">
        <f>Scenario_Inputs!BF94*GAAR_Net_Capex_Factor</f>
        <v>4.0433144195300468</v>
      </c>
      <c r="BG49" s="56">
        <f>Scenario_Inputs!BG94*GAAR_Net_Capex_Factor</f>
        <v>4.0350081722884896</v>
      </c>
      <c r="BH49" s="56">
        <f>Scenario_Inputs!BH94*GAAR_Net_Capex_Factor</f>
        <v>4.0287784868573224</v>
      </c>
      <c r="BI49" s="56">
        <f>Scenario_Inputs!BI94*GAAR_Net_Capex_Factor</f>
        <v>4.0204722396157653</v>
      </c>
      <c r="BJ49" s="56">
        <f>Scenario_Inputs!BJ94*GAAR_Net_Capex_Factor</f>
        <v>4.016838256447584</v>
      </c>
      <c r="BK49" s="56">
        <f>Scenario_Inputs!BK94*GAAR_Net_Capex_Factor</f>
        <v>4.00801286875343</v>
      </c>
      <c r="BL49" s="56">
        <f>Scenario_Inputs!BL94*GAAR_Net_Capex_Factor</f>
        <v>4.003340604680055</v>
      </c>
      <c r="BM49" s="56">
        <f>Scenario_Inputs!BM94*GAAR_Net_Capex_Factor</f>
        <v>3.9981492001540819</v>
      </c>
      <c r="BN49" s="56">
        <f>Scenario_Inputs!BN94*GAAR_Net_Capex_Factor</f>
        <v>3.9955534978910956</v>
      </c>
      <c r="BO49" s="56">
        <f>Scenario_Inputs!BO94*GAAR_Net_Capex_Factor</f>
        <v>3.9882855315547334</v>
      </c>
      <c r="BP49" s="56">
        <f>Scenario_Inputs!BP94*GAAR_Net_Capex_Factor</f>
        <v>3.982574986576163</v>
      </c>
      <c r="BQ49" s="56">
        <f>Scenario_Inputs!BQ94*GAAR_Net_Capex_Factor</f>
        <v>3.9763453011449954</v>
      </c>
      <c r="BR49" s="56">
        <f>Scenario_Inputs!BR94*GAAR_Net_Capex_Factor</f>
        <v>3.9721921775242168</v>
      </c>
      <c r="BS49" s="56">
        <f>Scenario_Inputs!BS94*GAAR_Net_Capex_Factor</f>
        <v>3.9612902280196742</v>
      </c>
      <c r="BT49" s="56">
        <f>Scenario_Inputs!BT94*GAAR_Net_Capex_Factor</f>
        <v>3.9566179639462984</v>
      </c>
      <c r="BU49" s="56">
        <f>Scenario_Inputs!BU94*GAAR_Net_Capex_Factor</f>
        <v>3.9477925762521444</v>
      </c>
      <c r="BV49" s="56">
        <f>Scenario_Inputs!BV94*GAAR_Net_Capex_Factor</f>
        <v>3.9441585930839631</v>
      </c>
      <c r="BW49" s="56">
        <f>Scenario_Inputs!BW94*GAAR_Net_Capex_Factor</f>
        <v>3.9353332053898091</v>
      </c>
      <c r="BX49" s="56">
        <f>Scenario_Inputs!BX94*GAAR_Net_Capex_Factor</f>
        <v>3.9265078176956552</v>
      </c>
      <c r="BY49" s="56">
        <f>Scenario_Inputs!BY94*GAAR_Net_Capex_Factor</f>
        <v>3.9187207109066953</v>
      </c>
      <c r="BZ49" s="56">
        <f>Scenario_Inputs!BZ94*GAAR_Net_Capex_Factor</f>
        <v>3.9135293063807226</v>
      </c>
      <c r="CA49" s="56">
        <f>Scenario_Inputs!CA94*GAAR_Net_Capex_Factor</f>
        <v>3.9026273568761791</v>
      </c>
      <c r="CB49" s="56">
        <f>Scenario_Inputs!CB94*GAAR_Net_Capex_Factor</f>
        <v>3.8958785309924147</v>
      </c>
      <c r="CC49" s="56">
        <f>Scenario_Inputs!CC94*GAAR_Net_Capex_Factor</f>
        <v>3.8860148623930661</v>
      </c>
    </row>
    <row r="50" spans="4:81" s="36" customFormat="1" outlineLevel="1" x14ac:dyDescent="0.2">
      <c r="F50" s="91" t="s">
        <v>105</v>
      </c>
      <c r="J50" s="56">
        <f>Scenario_Inputs!J98*GAAR_Net_Capex_Factor</f>
        <v>16.265080940568449</v>
      </c>
      <c r="K50" s="56">
        <f>Scenario_Inputs!K98*GAAR_Net_Capex_Factor</f>
        <v>16.265080940568449</v>
      </c>
      <c r="L50" s="56">
        <f>Scenario_Inputs!L98*GAAR_Net_Capex_Factor</f>
        <v>15.858453917054238</v>
      </c>
      <c r="M50" s="56">
        <f>Scenario_Inputs!M98*GAAR_Net_Capex_Factor</f>
        <v>15.451826893540026</v>
      </c>
      <c r="N50" s="56">
        <f>Scenario_Inputs!N98*GAAR_Net_Capex_Factor</f>
        <v>15.045199870025815</v>
      </c>
      <c r="O50" s="56">
        <f>Scenario_Inputs!O98*GAAR_Net_Capex_Factor</f>
        <v>14.638572846511602</v>
      </c>
      <c r="P50" s="56">
        <f>Scenario_Inputs!P98*GAAR_Net_Capex_Factor</f>
        <v>14.231945822997393</v>
      </c>
      <c r="Q50" s="56">
        <f>Scenario_Inputs!Q98*GAAR_Net_Capex_Factor</f>
        <v>13.825318799483179</v>
      </c>
      <c r="R50" s="56">
        <f>Scenario_Inputs!R98*GAAR_Net_Capex_Factor</f>
        <v>13.418691775968968</v>
      </c>
      <c r="S50" s="56">
        <f>Scenario_Inputs!S98*GAAR_Net_Capex_Factor</f>
        <v>13.012064752454757</v>
      </c>
      <c r="T50" s="56">
        <f>Scenario_Inputs!T98*GAAR_Net_Capex_Factor</f>
        <v>12.605437728940545</v>
      </c>
      <c r="U50" s="56">
        <f>Scenario_Inputs!U98*GAAR_Net_Capex_Factor</f>
        <v>12.198810705426334</v>
      </c>
      <c r="V50" s="56">
        <f>Scenario_Inputs!V98*GAAR_Net_Capex_Factor</f>
        <v>11.792183681912123</v>
      </c>
      <c r="W50" s="56">
        <f>Scenario_Inputs!W98*GAAR_Net_Capex_Factor</f>
        <v>11.38555665839791</v>
      </c>
      <c r="X50" s="56">
        <f>Scenario_Inputs!X98*GAAR_Net_Capex_Factor</f>
        <v>10.9789296348837</v>
      </c>
      <c r="Y50" s="56">
        <f>Scenario_Inputs!Y98*GAAR_Net_Capex_Factor</f>
        <v>10.572302611369487</v>
      </c>
      <c r="Z50" s="56">
        <f>Scenario_Inputs!Z98*GAAR_Net_Capex_Factor</f>
        <v>10.165675587855274</v>
      </c>
      <c r="AA50" s="56">
        <f>Scenario_Inputs!AA98*GAAR_Net_Capex_Factor</f>
        <v>9.7590485643410645</v>
      </c>
      <c r="AB50" s="56">
        <f>Scenario_Inputs!AB98*GAAR_Net_Capex_Factor</f>
        <v>9.3524215408268514</v>
      </c>
      <c r="AC50" s="56">
        <f>Scenario_Inputs!AC98*GAAR_Net_Capex_Factor</f>
        <v>8.9457945173126401</v>
      </c>
      <c r="AD50" s="56">
        <f>Scenario_Inputs!AD98*GAAR_Net_Capex_Factor</f>
        <v>8.5391674937984288</v>
      </c>
      <c r="AE50" s="56">
        <f>Scenario_Inputs!AE98*GAAR_Net_Capex_Factor</f>
        <v>8.1325404702842174</v>
      </c>
      <c r="AF50" s="56">
        <f>Scenario_Inputs!AF98*GAAR_Net_Capex_Factor</f>
        <v>8.1325404702842246</v>
      </c>
      <c r="AG50" s="56">
        <f>Scenario_Inputs!AG98*GAAR_Net_Capex_Factor</f>
        <v>8.1325404702842246</v>
      </c>
      <c r="AH50" s="56">
        <f>Scenario_Inputs!AH98*GAAR_Net_Capex_Factor</f>
        <v>8.1325404702842246</v>
      </c>
      <c r="AI50" s="56">
        <f>Scenario_Inputs!AI98*GAAR_Net_Capex_Factor</f>
        <v>8.1325404702842246</v>
      </c>
      <c r="AJ50" s="56">
        <f>Scenario_Inputs!AJ98*GAAR_Net_Capex_Factor</f>
        <v>8.1325404702842246</v>
      </c>
      <c r="AK50" s="56">
        <f>Scenario_Inputs!AK98*GAAR_Net_Capex_Factor</f>
        <v>8.1325404702842246</v>
      </c>
      <c r="AL50" s="56">
        <f>Scenario_Inputs!AL98*GAAR_Net_Capex_Factor</f>
        <v>8.1325404702842246</v>
      </c>
      <c r="AM50" s="56">
        <f>Scenario_Inputs!AM98*GAAR_Net_Capex_Factor</f>
        <v>8.1325404702842246</v>
      </c>
      <c r="AN50" s="56">
        <f>Scenario_Inputs!AN98*GAAR_Net_Capex_Factor</f>
        <v>8.1325404702842246</v>
      </c>
      <c r="AO50" s="56">
        <f>Scenario_Inputs!AO98*GAAR_Net_Capex_Factor</f>
        <v>8.1325404702842246</v>
      </c>
      <c r="AP50" s="56">
        <f>Scenario_Inputs!AP98*GAAR_Net_Capex_Factor</f>
        <v>8.1325404702842246</v>
      </c>
      <c r="AQ50" s="56">
        <f>Scenario_Inputs!AQ98*GAAR_Net_Capex_Factor</f>
        <v>8.1325404702842246</v>
      </c>
      <c r="AR50" s="56">
        <f>Scenario_Inputs!AR98*GAAR_Net_Capex_Factor</f>
        <v>8.1325404702842246</v>
      </c>
      <c r="AS50" s="56">
        <f>Scenario_Inputs!AS98*GAAR_Net_Capex_Factor</f>
        <v>8.1325404702842246</v>
      </c>
      <c r="AT50" s="56">
        <f>Scenario_Inputs!AT98*GAAR_Net_Capex_Factor</f>
        <v>8.1325404702842246</v>
      </c>
      <c r="AU50" s="56">
        <f>Scenario_Inputs!AU98*GAAR_Net_Capex_Factor</f>
        <v>8.1325404702842246</v>
      </c>
      <c r="AV50" s="56">
        <f>Scenario_Inputs!AV98*GAAR_Net_Capex_Factor</f>
        <v>8.1325404702842246</v>
      </c>
      <c r="AW50" s="56">
        <f>Scenario_Inputs!AW98*GAAR_Net_Capex_Factor</f>
        <v>8.1325404702842246</v>
      </c>
      <c r="AX50" s="56">
        <f>Scenario_Inputs!AX98*GAAR_Net_Capex_Factor</f>
        <v>8.1325404702842246</v>
      </c>
      <c r="AY50" s="56">
        <f>Scenario_Inputs!AY98*GAAR_Net_Capex_Factor</f>
        <v>8.1325404702842246</v>
      </c>
      <c r="AZ50" s="56">
        <f>Scenario_Inputs!AZ98*GAAR_Net_Capex_Factor</f>
        <v>8.1325404702842246</v>
      </c>
      <c r="BA50" s="56">
        <f>Scenario_Inputs!BA98*GAAR_Net_Capex_Factor</f>
        <v>8.1325404702842246</v>
      </c>
      <c r="BB50" s="56">
        <f>Scenario_Inputs!BB98*GAAR_Net_Capex_Factor</f>
        <v>8.1325404702842246</v>
      </c>
      <c r="BC50" s="56">
        <f>Scenario_Inputs!BC98*GAAR_Net_Capex_Factor</f>
        <v>8.1325404702842246</v>
      </c>
      <c r="BD50" s="56">
        <f>Scenario_Inputs!BD98*GAAR_Net_Capex_Factor</f>
        <v>8.1325404702842246</v>
      </c>
      <c r="BE50" s="56">
        <f>Scenario_Inputs!BE98*GAAR_Net_Capex_Factor</f>
        <v>8.1325404702842246</v>
      </c>
      <c r="BF50" s="56">
        <f>Scenario_Inputs!BF98*GAAR_Net_Capex_Factor</f>
        <v>8.1325404702842246</v>
      </c>
      <c r="BG50" s="56">
        <f>Scenario_Inputs!BG98*GAAR_Net_Capex_Factor</f>
        <v>8.1325404702842246</v>
      </c>
      <c r="BH50" s="56">
        <f>Scenario_Inputs!BH98*GAAR_Net_Capex_Factor</f>
        <v>8.1325404702842246</v>
      </c>
      <c r="BI50" s="56">
        <f>Scenario_Inputs!BI98*GAAR_Net_Capex_Factor</f>
        <v>8.1325404702842246</v>
      </c>
      <c r="BJ50" s="56">
        <f>Scenario_Inputs!BJ98*GAAR_Net_Capex_Factor</f>
        <v>8.1325404702842246</v>
      </c>
      <c r="BK50" s="56">
        <f>Scenario_Inputs!BK98*GAAR_Net_Capex_Factor</f>
        <v>8.1325404702842246</v>
      </c>
      <c r="BL50" s="56">
        <f>Scenario_Inputs!BL98*GAAR_Net_Capex_Factor</f>
        <v>8.1325404702842246</v>
      </c>
      <c r="BM50" s="56">
        <f>Scenario_Inputs!BM98*GAAR_Net_Capex_Factor</f>
        <v>8.1325404702842246</v>
      </c>
      <c r="BN50" s="56">
        <f>Scenario_Inputs!BN98*GAAR_Net_Capex_Factor</f>
        <v>8.1325404702842246</v>
      </c>
      <c r="BO50" s="56">
        <f>Scenario_Inputs!BO98*GAAR_Net_Capex_Factor</f>
        <v>8.1325404702842246</v>
      </c>
      <c r="BP50" s="56">
        <f>Scenario_Inputs!BP98*GAAR_Net_Capex_Factor</f>
        <v>8.1325404702842246</v>
      </c>
      <c r="BQ50" s="56">
        <f>Scenario_Inputs!BQ98*GAAR_Net_Capex_Factor</f>
        <v>8.1325404702842246</v>
      </c>
      <c r="BR50" s="56">
        <f>Scenario_Inputs!BR98*GAAR_Net_Capex_Factor</f>
        <v>8.1325404702842246</v>
      </c>
      <c r="BS50" s="56">
        <f>Scenario_Inputs!BS98*GAAR_Net_Capex_Factor</f>
        <v>8.1325404702842246</v>
      </c>
      <c r="BT50" s="56">
        <f>Scenario_Inputs!BT98*GAAR_Net_Capex_Factor</f>
        <v>8.1325404702842246</v>
      </c>
      <c r="BU50" s="56">
        <f>Scenario_Inputs!BU98*GAAR_Net_Capex_Factor</f>
        <v>8.1325404702842246</v>
      </c>
      <c r="BV50" s="56">
        <f>Scenario_Inputs!BV98*GAAR_Net_Capex_Factor</f>
        <v>8.1325404702842246</v>
      </c>
      <c r="BW50" s="56">
        <f>Scenario_Inputs!BW98*GAAR_Net_Capex_Factor</f>
        <v>8.1325404702842246</v>
      </c>
      <c r="BX50" s="56">
        <f>Scenario_Inputs!BX98*GAAR_Net_Capex_Factor</f>
        <v>8.1325404702842246</v>
      </c>
      <c r="BY50" s="56">
        <f>Scenario_Inputs!BY98*GAAR_Net_Capex_Factor</f>
        <v>8.1325404702842246</v>
      </c>
      <c r="BZ50" s="56">
        <f>Scenario_Inputs!BZ98*GAAR_Net_Capex_Factor</f>
        <v>8.1325404702842246</v>
      </c>
      <c r="CA50" s="56">
        <f>Scenario_Inputs!CA98*GAAR_Net_Capex_Factor</f>
        <v>8.1325404702842246</v>
      </c>
      <c r="CB50" s="56">
        <f>Scenario_Inputs!CB98*GAAR_Net_Capex_Factor</f>
        <v>8.1325404702842246</v>
      </c>
      <c r="CC50" s="56">
        <f>Scenario_Inputs!CC98*GAAR_Net_Capex_Factor</f>
        <v>8.1325404702842246</v>
      </c>
    </row>
    <row r="51" spans="4:81" s="36" customFormat="1" ht="5.85" customHeight="1" outlineLevel="1" x14ac:dyDescent="0.2"/>
    <row r="52" spans="4:81" s="36" customFormat="1" outlineLevel="1" x14ac:dyDescent="0.2">
      <c r="F52" s="207" t="s">
        <v>269</v>
      </c>
      <c r="G52" s="207"/>
      <c r="H52" s="207"/>
      <c r="I52" s="207"/>
      <c r="J52" s="93">
        <f t="shared" ref="J52:AO52" si="33">SUM(J48:J50)</f>
        <v>59.732653407990128</v>
      </c>
      <c r="K52" s="93">
        <f t="shared" si="33"/>
        <v>59.672433115488843</v>
      </c>
      <c r="L52" s="93">
        <f t="shared" si="33"/>
        <v>58.252950494337682</v>
      </c>
      <c r="M52" s="93">
        <f t="shared" si="33"/>
        <v>56.895764727498189</v>
      </c>
      <c r="N52" s="93">
        <f t="shared" si="33"/>
        <v>55.451363364622352</v>
      </c>
      <c r="O52" s="93">
        <f t="shared" si="33"/>
        <v>53.967507327349125</v>
      </c>
      <c r="P52" s="93">
        <f t="shared" si="33"/>
        <v>52.535565335335633</v>
      </c>
      <c r="Q52" s="93">
        <f t="shared" si="33"/>
        <v>51.087010848839014</v>
      </c>
      <c r="R52" s="93">
        <f t="shared" si="33"/>
        <v>49.617690744238516</v>
      </c>
      <c r="S52" s="93">
        <f t="shared" si="33"/>
        <v>48.023776931014652</v>
      </c>
      <c r="T52" s="93">
        <f t="shared" si="33"/>
        <v>45.873344552606497</v>
      </c>
      <c r="U52" s="93">
        <f t="shared" si="33"/>
        <v>43.650232510834719</v>
      </c>
      <c r="V52" s="93">
        <f t="shared" si="33"/>
        <v>41.964949977953744</v>
      </c>
      <c r="W52" s="93">
        <f t="shared" si="33"/>
        <v>40.408414277316894</v>
      </c>
      <c r="X52" s="93">
        <f t="shared" si="33"/>
        <v>38.80619421685148</v>
      </c>
      <c r="Y52" s="93">
        <f t="shared" si="33"/>
        <v>37.166596043799061</v>
      </c>
      <c r="Z52" s="93">
        <f t="shared" si="33"/>
        <v>35.497926005401197</v>
      </c>
      <c r="AA52" s="93">
        <f t="shared" si="33"/>
        <v>33.607063853291692</v>
      </c>
      <c r="AB52" s="93">
        <f t="shared" si="33"/>
        <v>31.828336038943192</v>
      </c>
      <c r="AC52" s="93">
        <f t="shared" si="33"/>
        <v>30.105675393475217</v>
      </c>
      <c r="AD52" s="93">
        <f t="shared" si="33"/>
        <v>28.466077220422804</v>
      </c>
      <c r="AE52" s="93">
        <f t="shared" si="33"/>
        <v>26.830632170991159</v>
      </c>
      <c r="AF52" s="93">
        <f t="shared" si="33"/>
        <v>26.519147899432795</v>
      </c>
      <c r="AG52" s="93">
        <f t="shared" si="33"/>
        <v>26.616746304521087</v>
      </c>
      <c r="AH52" s="93">
        <f t="shared" si="33"/>
        <v>26.461004168741901</v>
      </c>
      <c r="AI52" s="93">
        <f t="shared" si="33"/>
        <v>26.508765090380848</v>
      </c>
      <c r="AJ52" s="93">
        <f t="shared" si="33"/>
        <v>26.575215068313305</v>
      </c>
      <c r="AK52" s="93">
        <f t="shared" si="33"/>
        <v>26.637511922624981</v>
      </c>
      <c r="AL52" s="93">
        <f t="shared" si="33"/>
        <v>26.6915025296951</v>
      </c>
      <c r="AM52" s="93">
        <f t="shared" si="33"/>
        <v>27.814922469115643</v>
      </c>
      <c r="AN52" s="93">
        <f t="shared" si="33"/>
        <v>27.819075592736425</v>
      </c>
      <c r="AO52" s="93">
        <f t="shared" si="33"/>
        <v>27.783774041959809</v>
      </c>
      <c r="AP52" s="93">
        <f t="shared" ref="AP52:BU52" si="34">SUM(AP48:AP50)</f>
        <v>27.760931862045531</v>
      </c>
      <c r="AQ52" s="93">
        <f t="shared" si="34"/>
        <v>27.719400625837743</v>
      </c>
      <c r="AR52" s="93">
        <f t="shared" si="34"/>
        <v>27.690328760492299</v>
      </c>
      <c r="AS52" s="93">
        <f t="shared" si="34"/>
        <v>27.652950647905293</v>
      </c>
      <c r="AT52" s="93">
        <f t="shared" si="34"/>
        <v>27.628031906180624</v>
      </c>
      <c r="AU52" s="93">
        <f t="shared" si="34"/>
        <v>27.571964737300114</v>
      </c>
      <c r="AV52" s="93">
        <f t="shared" si="34"/>
        <v>27.536663186523498</v>
      </c>
      <c r="AW52" s="93">
        <f t="shared" si="34"/>
        <v>27.501361635746882</v>
      </c>
      <c r="AX52" s="93">
        <f t="shared" si="34"/>
        <v>27.46813664678065</v>
      </c>
      <c r="AY52" s="93">
        <f t="shared" si="34"/>
        <v>27.418299163331312</v>
      </c>
      <c r="AZ52" s="93">
        <f t="shared" si="34"/>
        <v>27.382997612554696</v>
      </c>
      <c r="BA52" s="93">
        <f t="shared" si="34"/>
        <v>27.341466376346915</v>
      </c>
      <c r="BB52" s="93">
        <f t="shared" si="34"/>
        <v>27.314471072811855</v>
      </c>
      <c r="BC52" s="93">
        <f t="shared" si="34"/>
        <v>27.262557027552127</v>
      </c>
      <c r="BD52" s="93">
        <f t="shared" si="34"/>
        <v>27.229332038585895</v>
      </c>
      <c r="BE52" s="93">
        <f t="shared" si="34"/>
        <v>27.208566420482008</v>
      </c>
      <c r="BF52" s="93">
        <f t="shared" si="34"/>
        <v>27.198183611430061</v>
      </c>
      <c r="BG52" s="93">
        <f t="shared" si="34"/>
        <v>27.164958622463828</v>
      </c>
      <c r="BH52" s="93">
        <f t="shared" si="34"/>
        <v>27.14003988073916</v>
      </c>
      <c r="BI52" s="93">
        <f t="shared" si="34"/>
        <v>27.106814891772935</v>
      </c>
      <c r="BJ52" s="93">
        <f t="shared" si="34"/>
        <v>27.092278959100213</v>
      </c>
      <c r="BK52" s="93">
        <f t="shared" si="34"/>
        <v>27.05697740832359</v>
      </c>
      <c r="BL52" s="93">
        <f t="shared" si="34"/>
        <v>27.038288352030094</v>
      </c>
      <c r="BM52" s="93">
        <f t="shared" si="34"/>
        <v>27.017522733926199</v>
      </c>
      <c r="BN52" s="93">
        <f t="shared" si="34"/>
        <v>27.007139924874252</v>
      </c>
      <c r="BO52" s="93">
        <f t="shared" si="34"/>
        <v>26.978068059528802</v>
      </c>
      <c r="BP52" s="93">
        <f t="shared" si="34"/>
        <v>26.955225879614524</v>
      </c>
      <c r="BQ52" s="93">
        <f t="shared" si="34"/>
        <v>26.930307137889855</v>
      </c>
      <c r="BR52" s="93">
        <f t="shared" si="34"/>
        <v>26.913694643406743</v>
      </c>
      <c r="BS52" s="93">
        <f t="shared" si="34"/>
        <v>26.87008684538857</v>
      </c>
      <c r="BT52" s="93">
        <f t="shared" si="34"/>
        <v>26.851397789095067</v>
      </c>
      <c r="BU52" s="93">
        <f t="shared" si="34"/>
        <v>26.816096238318451</v>
      </c>
      <c r="BV52" s="93">
        <f t="shared" ref="BV52:CC52" si="35">SUM(BV48:BV50)</f>
        <v>26.801560305645722</v>
      </c>
      <c r="BW52" s="93">
        <f t="shared" si="35"/>
        <v>26.766258754869106</v>
      </c>
      <c r="BX52" s="93">
        <f t="shared" si="35"/>
        <v>26.730957204092491</v>
      </c>
      <c r="BY52" s="93">
        <f t="shared" si="35"/>
        <v>26.699808776936649</v>
      </c>
      <c r="BZ52" s="93">
        <f t="shared" si="35"/>
        <v>26.679043158832762</v>
      </c>
      <c r="CA52" s="93">
        <f t="shared" si="35"/>
        <v>26.63543536081459</v>
      </c>
      <c r="CB52" s="93">
        <f t="shared" si="35"/>
        <v>26.60844005727953</v>
      </c>
      <c r="CC52" s="93">
        <f t="shared" si="35"/>
        <v>26.568985382882133</v>
      </c>
    </row>
    <row r="53" spans="4:81" s="36" customFormat="1" ht="5.85" customHeight="1" outlineLevel="1" x14ac:dyDescent="0.2"/>
    <row r="54" spans="4:81" s="36" customFormat="1" outlineLevel="1" x14ac:dyDescent="0.2">
      <c r="F54" s="91" t="s">
        <v>140</v>
      </c>
      <c r="J54" s="56">
        <f>Scenario_Inputs!J106</f>
        <v>59.21789469671792</v>
      </c>
      <c r="K54" s="56">
        <f>Scenario_Inputs!K106</f>
        <v>58.903768364764275</v>
      </c>
      <c r="L54" s="56">
        <f>Scenario_Inputs!L106</f>
        <v>58.604857670230523</v>
      </c>
      <c r="M54" s="56">
        <f>Scenario_Inputs!M106</f>
        <v>58.333041235423721</v>
      </c>
      <c r="N54" s="56">
        <f>Scenario_Inputs!N106</f>
        <v>58.061844156933105</v>
      </c>
      <c r="O54" s="56">
        <f>Scenario_Inputs!O106</f>
        <v>57.78582326964704</v>
      </c>
      <c r="P54" s="56">
        <f>Scenario_Inputs!P106</f>
        <v>57.504947405711626</v>
      </c>
      <c r="Q54" s="56">
        <f>Scenario_Inputs!Q106</f>
        <v>57.200121276498663</v>
      </c>
      <c r="R54" s="56">
        <f>Scenario_Inputs!R106</f>
        <v>56.885336403905463</v>
      </c>
      <c r="S54" s="56">
        <f>Scenario_Inputs!S106</f>
        <v>56.555530989144984</v>
      </c>
      <c r="T54" s="56">
        <f>Scenario_Inputs!T106</f>
        <v>56.189505159643922</v>
      </c>
      <c r="U54" s="56">
        <f>Scenario_Inputs!U106</f>
        <v>55.783681962041776</v>
      </c>
      <c r="V54" s="56">
        <f>Scenario_Inputs!V106</f>
        <v>55.363726029323296</v>
      </c>
      <c r="W54" s="56">
        <f>Scenario_Inputs!W106</f>
        <v>54.932711259261026</v>
      </c>
      <c r="X54" s="56">
        <f>Scenario_Inputs!X106</f>
        <v>54.462967059432493</v>
      </c>
      <c r="Y54" s="56">
        <f>Scenario_Inputs!Y106</f>
        <v>53.940213201090565</v>
      </c>
      <c r="Z54" s="56">
        <f>Scenario_Inputs!Z106</f>
        <v>53.375241831071243</v>
      </c>
      <c r="AA54" s="56">
        <f>Scenario_Inputs!AA106</f>
        <v>52.743658432191438</v>
      </c>
      <c r="AB54" s="56">
        <f>Scenario_Inputs!AB106</f>
        <v>52.07268418437463</v>
      </c>
      <c r="AC54" s="56">
        <f>Scenario_Inputs!AC106</f>
        <v>51.373970734592774</v>
      </c>
      <c r="AD54" s="56">
        <f>Scenario_Inputs!AD106</f>
        <v>50.660343170658528</v>
      </c>
      <c r="AE54" s="56">
        <f>Scenario_Inputs!AE106</f>
        <v>49.93263804005322</v>
      </c>
      <c r="AF54" s="56">
        <f>Scenario_Inputs!AF106</f>
        <v>49.180091035761578</v>
      </c>
      <c r="AG54" s="56">
        <f>Scenario_Inputs!AG106</f>
        <v>48.463953802108911</v>
      </c>
      <c r="AH54" s="56">
        <f>Scenario_Inputs!AH106</f>
        <v>47.745052198060385</v>
      </c>
      <c r="AI54" s="56">
        <f>Scenario_Inputs!AI106</f>
        <v>47.053731367317617</v>
      </c>
      <c r="AJ54" s="56">
        <f>Scenario_Inputs!AJ106</f>
        <v>46.391147144569885</v>
      </c>
      <c r="AK54" s="56">
        <f>Scenario_Inputs!AK106</f>
        <v>45.755264454526724</v>
      </c>
      <c r="AL54" s="56">
        <f>Scenario_Inputs!AL106</f>
        <v>45.143810114094691</v>
      </c>
      <c r="AM54" s="56">
        <f>Scenario_Inputs!AM106</f>
        <v>44.689740971777475</v>
      </c>
      <c r="AN54" s="56">
        <f>Scenario_Inputs!AN106</f>
        <v>44.246766625045304</v>
      </c>
      <c r="AO54" s="56">
        <f>Scenario_Inputs!AO106</f>
        <v>43.809742412020171</v>
      </c>
      <c r="AP54" s="56">
        <f>Scenario_Inputs!AP106</f>
        <v>43.379594399231607</v>
      </c>
      <c r="AQ54" s="56">
        <f>Scenario_Inputs!AQ106</f>
        <v>42.954056926952482</v>
      </c>
      <c r="AR54" s="56">
        <f>Scenario_Inputs!AR106</f>
        <v>42.53421192124587</v>
      </c>
      <c r="AS54" s="56">
        <f>Scenario_Inputs!AS106</f>
        <v>42.119663814458711</v>
      </c>
      <c r="AT54" s="56">
        <f>Scenario_Inputs!AT106</f>
        <v>41.711417605003632</v>
      </c>
      <c r="AU54" s="56">
        <f>Scenario_Inputs!AU106</f>
        <v>41.305886051370102</v>
      </c>
      <c r="AV54" s="56">
        <f>Scenario_Inputs!AV106</f>
        <v>40.905168062168698</v>
      </c>
      <c r="AW54" s="56">
        <f>Scenario_Inputs!AW106</f>
        <v>40.508399644626984</v>
      </c>
      <c r="AX54" s="56">
        <f>Scenario_Inputs!AX106</f>
        <v>40.117525673085211</v>
      </c>
      <c r="AY54" s="56">
        <f>Scenario_Inputs!AY106</f>
        <v>39.729426181873663</v>
      </c>
      <c r="AZ54" s="56">
        <f>Scenario_Inputs!AZ106</f>
        <v>39.345809458055193</v>
      </c>
      <c r="BA54" s="56">
        <f>Scenario_Inputs!BA106</f>
        <v>38.965659897392143</v>
      </c>
      <c r="BB54" s="56">
        <f>Scenario_Inputs!BB106</f>
        <v>38.590844678409454</v>
      </c>
      <c r="BC54" s="56">
        <f>Scenario_Inputs!BC106</f>
        <v>38.218869114222969</v>
      </c>
      <c r="BD54" s="56">
        <f>Scenario_Inputs!BD106</f>
        <v>37.851131779769311</v>
      </c>
      <c r="BE54" s="56">
        <f>Scenario_Inputs!BE106</f>
        <v>37.489264823936828</v>
      </c>
      <c r="BF54" s="56">
        <f>Scenario_Inputs!BF106</f>
        <v>37.133886828913994</v>
      </c>
      <c r="BG54" s="56">
        <f>Scenario_Inputs!BG106</f>
        <v>36.7823498765134</v>
      </c>
      <c r="BH54" s="56">
        <f>Scenario_Inputs!BH106</f>
        <v>36.435355121453604</v>
      </c>
      <c r="BI54" s="56">
        <f>Scenario_Inputs!BI106</f>
        <v>36.092668747271688</v>
      </c>
      <c r="BJ54" s="56">
        <f>Scenario_Inputs!BJ106</f>
        <v>35.756234375684585</v>
      </c>
      <c r="BK54" s="56">
        <f>Scenario_Inputs!BK106</f>
        <v>35.42332627365559</v>
      </c>
      <c r="BL54" s="56">
        <f>Scenario_Inputs!BL106</f>
        <v>35.095498854305532</v>
      </c>
      <c r="BM54" s="56">
        <f>Scenario_Inputs!BM106</f>
        <v>34.772203855936581</v>
      </c>
      <c r="BN54" s="56">
        <f>Scenario_Inputs!BN106</f>
        <v>34.454608062686695</v>
      </c>
      <c r="BO54" s="56">
        <f>Scenario_Inputs!BO106</f>
        <v>34.140529984315165</v>
      </c>
      <c r="BP54" s="56">
        <f>Scenario_Inputs!BP106</f>
        <v>33.830902884768022</v>
      </c>
      <c r="BQ54" s="56">
        <f>Scenario_Inputs!BQ106</f>
        <v>33.525180906937834</v>
      </c>
      <c r="BR54" s="56">
        <f>Scenario_Inputs!BR106</f>
        <v>33.223831017864377</v>
      </c>
      <c r="BS54" s="56">
        <f>Scenario_Inputs!BS106</f>
        <v>32.925061787449565</v>
      </c>
      <c r="BT54" s="56">
        <f>Scenario_Inputs!BT106</f>
        <v>32.630352229553992</v>
      </c>
      <c r="BU54" s="56">
        <f>Scenario_Inputs!BU106</f>
        <v>32.33868941390952</v>
      </c>
      <c r="BV54" s="56">
        <f>Scenario_Inputs!BV106</f>
        <v>32.051163119665539</v>
      </c>
      <c r="BW54" s="56">
        <f>Scenario_Inputs!BW106</f>
        <v>31.766294111268707</v>
      </c>
      <c r="BX54" s="56">
        <f>Scenario_Inputs!BX106</f>
        <v>31.484157798001554</v>
      </c>
      <c r="BY54" s="56">
        <f>Scenario_Inputs!BY106</f>
        <v>31.205064717410501</v>
      </c>
      <c r="BZ54" s="56">
        <f>Scenario_Inputs!BZ106</f>
        <v>30.929403264587613</v>
      </c>
      <c r="CA54" s="56">
        <f>Scenario_Inputs!CA106</f>
        <v>30.655694246509221</v>
      </c>
      <c r="CB54" s="56">
        <f>Scenario_Inputs!CB106</f>
        <v>30.384560392769394</v>
      </c>
      <c r="CC54" s="56">
        <f>Scenario_Inputs!CC106</f>
        <v>30.11561239706937</v>
      </c>
    </row>
    <row r="55" spans="4:81" s="36" customFormat="1" outlineLevel="1" x14ac:dyDescent="0.2"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</row>
    <row r="56" spans="4:81" s="36" customFormat="1" outlineLevel="1" x14ac:dyDescent="0.2"/>
    <row r="57" spans="4:81" s="36" customFormat="1" outlineLevel="1" x14ac:dyDescent="0.2">
      <c r="E57" s="43" t="str">
        <f>GA!F28</f>
        <v>Hydrogen</v>
      </c>
    </row>
    <row r="58" spans="4:81" s="36" customFormat="1" ht="5.85" customHeight="1" outlineLevel="1" x14ac:dyDescent="0.2"/>
    <row r="59" spans="4:81" s="36" customFormat="1" outlineLevel="1" x14ac:dyDescent="0.2">
      <c r="F59" s="91" t="s">
        <v>103</v>
      </c>
      <c r="J59" s="56">
        <f>Scenario_Inputs!J117*GAAR_Net_Capex_Factor</f>
        <v>34.660342501499684</v>
      </c>
      <c r="K59" s="56">
        <f>Scenario_Inputs!K117*GAAR_Net_Capex_Factor</f>
        <v>34.615177282123717</v>
      </c>
      <c r="L59" s="56">
        <f>Scenario_Inputs!L117*GAAR_Net_Capex_Factor</f>
        <v>36.010086003982451</v>
      </c>
      <c r="M59" s="56">
        <f>Scenario_Inputs!M117*GAAR_Net_Capex_Factor</f>
        <v>37.451717366574954</v>
      </c>
      <c r="N59" s="56">
        <f>Scenario_Inputs!N117*GAAR_Net_Capex_Factor</f>
        <v>38.827937032140177</v>
      </c>
      <c r="O59" s="56">
        <f>Scenario_Inputs!O117*GAAR_Net_Capex_Factor</f>
        <v>40.174565691907368</v>
      </c>
      <c r="P59" s="56">
        <f>Scenario_Inputs!P117*GAAR_Net_Capex_Factor</f>
        <v>41.560129885619361</v>
      </c>
      <c r="Q59" s="56">
        <f>Scenario_Inputs!Q117*GAAR_Net_Capex_Factor</f>
        <v>42.933234708469008</v>
      </c>
      <c r="R59" s="56">
        <f>Scenario_Inputs!R117*GAAR_Net_Capex_Factor</f>
        <v>44.290765317740743</v>
      </c>
      <c r="S59" s="56">
        <f>Scenario_Inputs!S117*GAAR_Net_Capex_Factor</f>
        <v>45.55485064554496</v>
      </c>
      <c r="T59" s="56">
        <f>Scenario_Inputs!T117*GAAR_Net_Capex_Factor</f>
        <v>46.401547049460945</v>
      </c>
      <c r="U59" s="56">
        <f>Scenario_Inputs!U117*GAAR_Net_Capex_Factor</f>
        <v>47.193733705854228</v>
      </c>
      <c r="V59" s="56">
        <f>Scenario_Inputs!V117*GAAR_Net_Capex_Factor</f>
        <v>47.643101139765683</v>
      </c>
      <c r="W59" s="56">
        <f>Scenario_Inputs!W117*GAAR_Net_Capex_Factor</f>
        <v>48.189028697860245</v>
      </c>
      <c r="X59" s="56">
        <f>Scenario_Inputs!X117*GAAR_Net_Capex_Factor</f>
        <v>48.700692986083382</v>
      </c>
      <c r="Y59" s="56">
        <f>Scenario_Inputs!Y117*GAAR_Net_Capex_Factor</f>
        <v>49.184323689866268</v>
      </c>
      <c r="Z59" s="56">
        <f>Scenario_Inputs!Z117*GAAR_Net_Capex_Factor</f>
        <v>49.646150494640068</v>
      </c>
      <c r="AA59" s="56">
        <f>Scenario_Inputs!AA117*GAAR_Net_Capex_Factor</f>
        <v>49.94133321413014</v>
      </c>
      <c r="AB59" s="56">
        <f>Scenario_Inputs!AB117*GAAR_Net_Capex_Factor</f>
        <v>50.320616686940973</v>
      </c>
      <c r="AC59" s="56">
        <f>Scenario_Inputs!AC117*GAAR_Net_Capex_Factor</f>
        <v>50.741950536412183</v>
      </c>
      <c r="AD59" s="56">
        <f>Scenario_Inputs!AD117*GAAR_Net_Capex_Factor</f>
        <v>51.225581240195069</v>
      </c>
      <c r="AE59" s="56">
        <f>Scenario_Inputs!AE117*GAAR_Net_Capex_Factor</f>
        <v>51.712326786693538</v>
      </c>
      <c r="AF59" s="56">
        <f>Scenario_Inputs!AF117*GAAR_Net_Capex_Factor</f>
        <v>51.478713583024742</v>
      </c>
      <c r="AG59" s="56">
        <f>Scenario_Inputs!AG117*GAAR_Net_Capex_Factor</f>
        <v>51.551912386840961</v>
      </c>
      <c r="AH59" s="56">
        <f>Scenario_Inputs!AH117*GAAR_Net_Capex_Factor</f>
        <v>51.43510578500657</v>
      </c>
      <c r="AI59" s="56">
        <f>Scenario_Inputs!AI117*GAAR_Net_Capex_Factor</f>
        <v>51.470926476235789</v>
      </c>
      <c r="AJ59" s="56">
        <f>Scenario_Inputs!AJ117*GAAR_Net_Capex_Factor</f>
        <v>51.520763959685127</v>
      </c>
      <c r="AK59" s="56">
        <f>Scenario_Inputs!AK117*GAAR_Net_Capex_Factor</f>
        <v>51.567486600418881</v>
      </c>
      <c r="AL59" s="56">
        <f>Scenario_Inputs!AL117*GAAR_Net_Capex_Factor</f>
        <v>51.607979555721471</v>
      </c>
      <c r="AM59" s="56">
        <f>Scenario_Inputs!AM117*GAAR_Net_Capex_Factor</f>
        <v>52.450544510286889</v>
      </c>
      <c r="AN59" s="56">
        <f>Scenario_Inputs!AN117*GAAR_Net_Capex_Factor</f>
        <v>52.453659353002472</v>
      </c>
      <c r="AO59" s="56">
        <f>Scenario_Inputs!AO117*GAAR_Net_Capex_Factor</f>
        <v>52.427183189920008</v>
      </c>
      <c r="AP59" s="56">
        <f>Scenario_Inputs!AP117*GAAR_Net_Capex_Factor</f>
        <v>52.410051554984292</v>
      </c>
      <c r="AQ59" s="56">
        <f>Scenario_Inputs!AQ117*GAAR_Net_Capex_Factor</f>
        <v>52.378903127828458</v>
      </c>
      <c r="AR59" s="56">
        <f>Scenario_Inputs!AR117*GAAR_Net_Capex_Factor</f>
        <v>52.357099228819372</v>
      </c>
      <c r="AS59" s="56">
        <f>Scenario_Inputs!AS117*GAAR_Net_Capex_Factor</f>
        <v>52.329065644379114</v>
      </c>
      <c r="AT59" s="56">
        <f>Scenario_Inputs!AT117*GAAR_Net_Capex_Factor</f>
        <v>52.31037658808561</v>
      </c>
      <c r="AU59" s="56">
        <f>Scenario_Inputs!AU117*GAAR_Net_Capex_Factor</f>
        <v>52.268326211425233</v>
      </c>
      <c r="AV59" s="56">
        <f>Scenario_Inputs!AV117*GAAR_Net_Capex_Factor</f>
        <v>52.241850048342769</v>
      </c>
      <c r="AW59" s="56">
        <f>Scenario_Inputs!AW117*GAAR_Net_Capex_Factor</f>
        <v>52.215373885260306</v>
      </c>
      <c r="AX59" s="56">
        <f>Scenario_Inputs!AX117*GAAR_Net_Capex_Factor</f>
        <v>52.190455143535637</v>
      </c>
      <c r="AY59" s="56">
        <f>Scenario_Inputs!AY117*GAAR_Net_Capex_Factor</f>
        <v>52.153077030948637</v>
      </c>
      <c r="AZ59" s="56">
        <f>Scenario_Inputs!AZ117*GAAR_Net_Capex_Factor</f>
        <v>52.126600867866173</v>
      </c>
      <c r="BA59" s="56">
        <f>Scenario_Inputs!BA117*GAAR_Net_Capex_Factor</f>
        <v>52.095452440710332</v>
      </c>
      <c r="BB59" s="56">
        <f>Scenario_Inputs!BB117*GAAR_Net_Capex_Factor</f>
        <v>52.075205963059041</v>
      </c>
      <c r="BC59" s="56">
        <f>Scenario_Inputs!BC117*GAAR_Net_Capex_Factor</f>
        <v>52.036270429114239</v>
      </c>
      <c r="BD59" s="56">
        <f>Scenario_Inputs!BD117*GAAR_Net_Capex_Factor</f>
        <v>52.01135168738957</v>
      </c>
      <c r="BE59" s="56">
        <f>Scenario_Inputs!BE117*GAAR_Net_Capex_Factor</f>
        <v>51.99577747381165</v>
      </c>
      <c r="BF59" s="56">
        <f>Scenario_Inputs!BF117*GAAR_Net_Capex_Factor</f>
        <v>51.987990367022697</v>
      </c>
      <c r="BG59" s="56">
        <f>Scenario_Inputs!BG117*GAAR_Net_Capex_Factor</f>
        <v>51.963071625298021</v>
      </c>
      <c r="BH59" s="56">
        <f>Scenario_Inputs!BH117*GAAR_Net_Capex_Factor</f>
        <v>51.944382569004517</v>
      </c>
      <c r="BI59" s="56">
        <f>Scenario_Inputs!BI117*GAAR_Net_Capex_Factor</f>
        <v>51.919463827279849</v>
      </c>
      <c r="BJ59" s="56">
        <f>Scenario_Inputs!BJ117*GAAR_Net_Capex_Factor</f>
        <v>51.908561877775313</v>
      </c>
      <c r="BK59" s="56">
        <f>Scenario_Inputs!BK117*GAAR_Net_Capex_Factor</f>
        <v>51.882085714692849</v>
      </c>
      <c r="BL59" s="56">
        <f>Scenario_Inputs!BL117*GAAR_Net_Capex_Factor</f>
        <v>51.868068922472716</v>
      </c>
      <c r="BM59" s="56">
        <f>Scenario_Inputs!BM117*GAAR_Net_Capex_Factor</f>
        <v>51.852494708894802</v>
      </c>
      <c r="BN59" s="56">
        <f>Scenario_Inputs!BN117*GAAR_Net_Capex_Factor</f>
        <v>51.844707602105835</v>
      </c>
      <c r="BO59" s="56">
        <f>Scenario_Inputs!BO117*GAAR_Net_Capex_Factor</f>
        <v>51.822903703096749</v>
      </c>
      <c r="BP59" s="56">
        <f>Scenario_Inputs!BP117*GAAR_Net_Capex_Factor</f>
        <v>51.805772068161048</v>
      </c>
      <c r="BQ59" s="56">
        <f>Scenario_Inputs!BQ117*GAAR_Net_Capex_Factor</f>
        <v>51.787083011867544</v>
      </c>
      <c r="BR59" s="56">
        <f>Scenario_Inputs!BR117*GAAR_Net_Capex_Factor</f>
        <v>51.774623641005199</v>
      </c>
      <c r="BS59" s="56">
        <f>Scenario_Inputs!BS117*GAAR_Net_Capex_Factor</f>
        <v>51.741917792491577</v>
      </c>
      <c r="BT59" s="56">
        <f>Scenario_Inputs!BT117*GAAR_Net_Capex_Factor</f>
        <v>51.727901000271444</v>
      </c>
      <c r="BU59" s="56">
        <f>Scenario_Inputs!BU117*GAAR_Net_Capex_Factor</f>
        <v>51.701424837188981</v>
      </c>
      <c r="BV59" s="56">
        <f>Scenario_Inputs!BV117*GAAR_Net_Capex_Factor</f>
        <v>51.690522887684445</v>
      </c>
      <c r="BW59" s="56">
        <f>Scenario_Inputs!BW117*GAAR_Net_Capex_Factor</f>
        <v>51.664046724601988</v>
      </c>
      <c r="BX59" s="56">
        <f>Scenario_Inputs!BX117*GAAR_Net_Capex_Factor</f>
        <v>51.637570561519524</v>
      </c>
      <c r="BY59" s="56">
        <f>Scenario_Inputs!BY117*GAAR_Net_Capex_Factor</f>
        <v>51.614209241152643</v>
      </c>
      <c r="BZ59" s="56">
        <f>Scenario_Inputs!BZ117*GAAR_Net_Capex_Factor</f>
        <v>51.598635027574716</v>
      </c>
      <c r="CA59" s="56">
        <f>Scenario_Inputs!CA117*GAAR_Net_Capex_Factor</f>
        <v>51.565929179061094</v>
      </c>
      <c r="CB59" s="56">
        <f>Scenario_Inputs!CB117*GAAR_Net_Capex_Factor</f>
        <v>51.545682701409795</v>
      </c>
      <c r="CC59" s="56">
        <f>Scenario_Inputs!CC117*GAAR_Net_Capex_Factor</f>
        <v>51.516091695611756</v>
      </c>
    </row>
    <row r="60" spans="4:81" s="36" customFormat="1" outlineLevel="1" x14ac:dyDescent="0.2">
      <c r="F60" s="91" t="s">
        <v>104</v>
      </c>
      <c r="J60" s="56">
        <f>Scenario_Inputs!J122*GAAR_Net_Capex_Factor</f>
        <v>8.8072299659219961</v>
      </c>
      <c r="K60" s="56">
        <f>Scenario_Inputs!K122*GAAR_Net_Capex_Factor</f>
        <v>8.792174892796675</v>
      </c>
      <c r="L60" s="56">
        <f>Scenario_Inputs!L122*GAAR_Net_Capex_Factor</f>
        <v>9.4264718575283286</v>
      </c>
      <c r="M60" s="56">
        <f>Scenario_Inputs!M122*GAAR_Net_Capex_Factor</f>
        <v>10.076343035837901</v>
      </c>
      <c r="N60" s="56">
        <f>Scenario_Inputs!N122*GAAR_Net_Capex_Factor</f>
        <v>10.704410315138388</v>
      </c>
      <c r="O60" s="56">
        <f>Scenario_Inputs!O122*GAAR_Net_Capex_Factor</f>
        <v>11.322613925839523</v>
      </c>
      <c r="P60" s="56">
        <f>Scenario_Inputs!P122*GAAR_Net_Capex_Factor</f>
        <v>11.953796047855596</v>
      </c>
      <c r="Q60" s="56">
        <f>Scenario_Inputs!Q122*GAAR_Net_Capex_Factor</f>
        <v>12.580825046250885</v>
      </c>
      <c r="R60" s="56">
        <f>Scenario_Inputs!R122*GAAR_Net_Capex_Factor</f>
        <v>13.202662640120204</v>
      </c>
      <c r="S60" s="56">
        <f>Scenario_Inputs!S122*GAAR_Net_Capex_Factor</f>
        <v>13.793351806833684</v>
      </c>
      <c r="T60" s="56">
        <f>Scenario_Inputs!T122*GAAR_Net_Capex_Factor</f>
        <v>14.244911332251091</v>
      </c>
      <c r="U60" s="56">
        <f>Scenario_Inputs!U122*GAAR_Net_Capex_Factor</f>
        <v>14.67830094182759</v>
      </c>
      <c r="V60" s="56">
        <f>Scenario_Inputs!V122*GAAR_Net_Capex_Factor</f>
        <v>14.606066017815968</v>
      </c>
      <c r="W60" s="56">
        <f>Scenario_Inputs!W122*GAAR_Net_Capex_Factor</f>
        <v>14.566017801865382</v>
      </c>
      <c r="X60" s="56">
        <f>Scenario_Inputs!X122*GAAR_Net_Capex_Factor</f>
        <v>14.514548495957657</v>
      </c>
      <c r="Y60" s="56">
        <f>Scenario_Inputs!Y122*GAAR_Net_Capex_Factor</f>
        <v>14.45373466190318</v>
      </c>
      <c r="Z60" s="56">
        <f>Scenario_Inputs!Z122*GAAR_Net_Capex_Factor</f>
        <v>14.385652861512341</v>
      </c>
      <c r="AA60" s="56">
        <f>Scenario_Inputs!AA122*GAAR_Net_Capex_Factor</f>
        <v>14.262023032693591</v>
      </c>
      <c r="AB60" s="56">
        <f>Scenario_Inputs!AB122*GAAR_Net_Capex_Factor</f>
        <v>14.166426788315096</v>
      </c>
      <c r="AC60" s="56">
        <f>Scenario_Inputs!AC122*GAAR_Net_Capex_Factor</f>
        <v>14.084847336156727</v>
      </c>
      <c r="AD60" s="56">
        <f>Scenario_Inputs!AD122*GAAR_Net_Capex_Factor</f>
        <v>14.024033502102251</v>
      </c>
      <c r="AE60" s="56">
        <f>Scenario_Inputs!AE122*GAAR_Net_Capex_Factor</f>
        <v>13.964257948952969</v>
      </c>
      <c r="AF60" s="56">
        <f>Scenario_Inputs!AF122*GAAR_Net_Capex_Factor</f>
        <v>13.886386881063373</v>
      </c>
      <c r="AG60" s="56">
        <f>Scenario_Inputs!AG122*GAAR_Net_Capex_Factor</f>
        <v>13.910786482335448</v>
      </c>
      <c r="AH60" s="56">
        <f>Scenario_Inputs!AH122*GAAR_Net_Capex_Factor</f>
        <v>13.871850948390652</v>
      </c>
      <c r="AI60" s="56">
        <f>Scenario_Inputs!AI122*GAAR_Net_Capex_Factor</f>
        <v>13.883791178800388</v>
      </c>
      <c r="AJ60" s="56">
        <f>Scenario_Inputs!AJ122*GAAR_Net_Capex_Factor</f>
        <v>13.900403673283501</v>
      </c>
      <c r="AK60" s="56">
        <f>Scenario_Inputs!AK122*GAAR_Net_Capex_Factor</f>
        <v>13.915977886861421</v>
      </c>
      <c r="AL60" s="56">
        <f>Scenario_Inputs!AL122*GAAR_Net_Capex_Factor</f>
        <v>13.929475538628951</v>
      </c>
      <c r="AM60" s="56">
        <f>Scenario_Inputs!AM122*GAAR_Net_Capex_Factor</f>
        <v>14.210330523484087</v>
      </c>
      <c r="AN60" s="56">
        <f>Scenario_Inputs!AN122*GAAR_Net_Capex_Factor</f>
        <v>14.211368804389283</v>
      </c>
      <c r="AO60" s="56">
        <f>Scenario_Inputs!AO122*GAAR_Net_Capex_Factor</f>
        <v>14.202543416695129</v>
      </c>
      <c r="AP60" s="56">
        <f>Scenario_Inputs!AP122*GAAR_Net_Capex_Factor</f>
        <v>14.196832871716557</v>
      </c>
      <c r="AQ60" s="56">
        <f>Scenario_Inputs!AQ122*GAAR_Net_Capex_Factor</f>
        <v>14.186450062664612</v>
      </c>
      <c r="AR60" s="56">
        <f>Scenario_Inputs!AR122*GAAR_Net_Capex_Factor</f>
        <v>14.179182096328249</v>
      </c>
      <c r="AS60" s="56">
        <f>Scenario_Inputs!AS122*GAAR_Net_Capex_Factor</f>
        <v>14.169837568181498</v>
      </c>
      <c r="AT60" s="56">
        <f>Scenario_Inputs!AT122*GAAR_Net_Capex_Factor</f>
        <v>14.16360788275033</v>
      </c>
      <c r="AU60" s="56">
        <f>Scenario_Inputs!AU122*GAAR_Net_Capex_Factor</f>
        <v>14.149591090530205</v>
      </c>
      <c r="AV60" s="56">
        <f>Scenario_Inputs!AV122*GAAR_Net_Capex_Factor</f>
        <v>14.140765702836049</v>
      </c>
      <c r="AW60" s="56">
        <f>Scenario_Inputs!AW122*GAAR_Net_Capex_Factor</f>
        <v>14.131940315141897</v>
      </c>
      <c r="AX60" s="56">
        <f>Scenario_Inputs!AX122*GAAR_Net_Capex_Factor</f>
        <v>14.123634067900339</v>
      </c>
      <c r="AY60" s="56">
        <f>Scenario_Inputs!AY122*GAAR_Net_Capex_Factor</f>
        <v>14.111174697038004</v>
      </c>
      <c r="AZ60" s="56">
        <f>Scenario_Inputs!AZ122*GAAR_Net_Capex_Factor</f>
        <v>14.10234930934385</v>
      </c>
      <c r="BA60" s="56">
        <f>Scenario_Inputs!BA122*GAAR_Net_Capex_Factor</f>
        <v>14.091966500291905</v>
      </c>
      <c r="BB60" s="56">
        <f>Scenario_Inputs!BB122*GAAR_Net_Capex_Factor</f>
        <v>14.085217674408138</v>
      </c>
      <c r="BC60" s="56">
        <f>Scenario_Inputs!BC122*GAAR_Net_Capex_Factor</f>
        <v>14.072239163093208</v>
      </c>
      <c r="BD60" s="56">
        <f>Scenario_Inputs!BD122*GAAR_Net_Capex_Factor</f>
        <v>14.06393291585165</v>
      </c>
      <c r="BE60" s="56">
        <f>Scenario_Inputs!BE122*GAAR_Net_Capex_Factor</f>
        <v>14.058741511325678</v>
      </c>
      <c r="BF60" s="56">
        <f>Scenario_Inputs!BF122*GAAR_Net_Capex_Factor</f>
        <v>14.05614580906269</v>
      </c>
      <c r="BG60" s="56">
        <f>Scenario_Inputs!BG122*GAAR_Net_Capex_Factor</f>
        <v>14.047839561821133</v>
      </c>
      <c r="BH60" s="56">
        <f>Scenario_Inputs!BH122*GAAR_Net_Capex_Factor</f>
        <v>14.041609876389966</v>
      </c>
      <c r="BI60" s="56">
        <f>Scenario_Inputs!BI122*GAAR_Net_Capex_Factor</f>
        <v>14.033303629148408</v>
      </c>
      <c r="BJ60" s="56">
        <f>Scenario_Inputs!BJ122*GAAR_Net_Capex_Factor</f>
        <v>14.029669645980228</v>
      </c>
      <c r="BK60" s="56">
        <f>Scenario_Inputs!BK122*GAAR_Net_Capex_Factor</f>
        <v>14.020844258286074</v>
      </c>
      <c r="BL60" s="56">
        <f>Scenario_Inputs!BL122*GAAR_Net_Capex_Factor</f>
        <v>14.016171994212698</v>
      </c>
      <c r="BM60" s="56">
        <f>Scenario_Inputs!BM122*GAAR_Net_Capex_Factor</f>
        <v>14.010980589686726</v>
      </c>
      <c r="BN60" s="56">
        <f>Scenario_Inputs!BN122*GAAR_Net_Capex_Factor</f>
        <v>14.008384887423739</v>
      </c>
      <c r="BO60" s="56">
        <f>Scenario_Inputs!BO122*GAAR_Net_Capex_Factor</f>
        <v>14.001116921087377</v>
      </c>
      <c r="BP60" s="56">
        <f>Scenario_Inputs!BP122*GAAR_Net_Capex_Factor</f>
        <v>13.995406376108807</v>
      </c>
      <c r="BQ60" s="56">
        <f>Scenario_Inputs!BQ122*GAAR_Net_Capex_Factor</f>
        <v>13.989176690677638</v>
      </c>
      <c r="BR60" s="56">
        <f>Scenario_Inputs!BR122*GAAR_Net_Capex_Factor</f>
        <v>13.98502356705686</v>
      </c>
      <c r="BS60" s="56">
        <f>Scenario_Inputs!BS122*GAAR_Net_Capex_Factor</f>
        <v>13.974121617552319</v>
      </c>
      <c r="BT60" s="56">
        <f>Scenario_Inputs!BT122*GAAR_Net_Capex_Factor</f>
        <v>13.969449353478941</v>
      </c>
      <c r="BU60" s="56">
        <f>Scenario_Inputs!BU122*GAAR_Net_Capex_Factor</f>
        <v>13.960623965784789</v>
      </c>
      <c r="BV60" s="56">
        <f>Scenario_Inputs!BV122*GAAR_Net_Capex_Factor</f>
        <v>13.956989982616607</v>
      </c>
      <c r="BW60" s="56">
        <f>Scenario_Inputs!BW122*GAAR_Net_Capex_Factor</f>
        <v>13.948164594922453</v>
      </c>
      <c r="BX60" s="56">
        <f>Scenario_Inputs!BX122*GAAR_Net_Capex_Factor</f>
        <v>13.939339207228299</v>
      </c>
      <c r="BY60" s="56">
        <f>Scenario_Inputs!BY122*GAAR_Net_Capex_Factor</f>
        <v>13.93155210043934</v>
      </c>
      <c r="BZ60" s="56">
        <f>Scenario_Inputs!BZ122*GAAR_Net_Capex_Factor</f>
        <v>13.926360695913367</v>
      </c>
      <c r="CA60" s="56">
        <f>Scenario_Inputs!CA122*GAAR_Net_Capex_Factor</f>
        <v>13.915458746408822</v>
      </c>
      <c r="CB60" s="56">
        <f>Scenario_Inputs!CB122*GAAR_Net_Capex_Factor</f>
        <v>13.908709920525059</v>
      </c>
      <c r="CC60" s="56">
        <f>Scenario_Inputs!CC122*GAAR_Net_Capex_Factor</f>
        <v>13.898846251925709</v>
      </c>
    </row>
    <row r="61" spans="4:81" s="36" customFormat="1" outlineLevel="1" x14ac:dyDescent="0.2">
      <c r="F61" s="91" t="s">
        <v>105</v>
      </c>
      <c r="J61" s="56">
        <f>Scenario_Inputs!J126*GAAR_Net_Capex_Factor</f>
        <v>16.265080940568449</v>
      </c>
      <c r="K61" s="56">
        <f>Scenario_Inputs!K126*GAAR_Net_Capex_Factor</f>
        <v>16.265080940568449</v>
      </c>
      <c r="L61" s="56">
        <f>Scenario_Inputs!L126*GAAR_Net_Capex_Factor</f>
        <v>17.078334987596875</v>
      </c>
      <c r="M61" s="56">
        <f>Scenario_Inputs!M126*GAAR_Net_Capex_Factor</f>
        <v>17.891589034625294</v>
      </c>
      <c r="N61" s="56">
        <f>Scenario_Inputs!N126*GAAR_Net_Capex_Factor</f>
        <v>18.704843081653721</v>
      </c>
      <c r="O61" s="56">
        <f>Scenario_Inputs!O126*GAAR_Net_Capex_Factor</f>
        <v>19.518097128682143</v>
      </c>
      <c r="P61" s="56">
        <f>Scenario_Inputs!P126*GAAR_Net_Capex_Factor</f>
        <v>20.331351175710566</v>
      </c>
      <c r="Q61" s="56">
        <f>Scenario_Inputs!Q126*GAAR_Net_Capex_Factor</f>
        <v>21.144605222738988</v>
      </c>
      <c r="R61" s="56">
        <f>Scenario_Inputs!R126*GAAR_Net_Capex_Factor</f>
        <v>21.957859269767415</v>
      </c>
      <c r="S61" s="56">
        <f>Scenario_Inputs!S126*GAAR_Net_Capex_Factor</f>
        <v>22.771113316795834</v>
      </c>
      <c r="T61" s="56">
        <f>Scenario_Inputs!T126*GAAR_Net_Capex_Factor</f>
        <v>23.58436736382426</v>
      </c>
      <c r="U61" s="56">
        <f>Scenario_Inputs!U126*GAAR_Net_Capex_Factor</f>
        <v>24.397621410852679</v>
      </c>
      <c r="V61" s="56">
        <f>Scenario_Inputs!V126*GAAR_Net_Capex_Factor</f>
        <v>25.210875457881105</v>
      </c>
      <c r="W61" s="56">
        <f>Scenario_Inputs!W126*GAAR_Net_Capex_Factor</f>
        <v>26.024129504909528</v>
      </c>
      <c r="X61" s="56">
        <f>Scenario_Inputs!X126*GAAR_Net_Capex_Factor</f>
        <v>26.83738355193795</v>
      </c>
      <c r="Y61" s="56">
        <f>Scenario_Inputs!Y126*GAAR_Net_Capex_Factor</f>
        <v>27.650637598966373</v>
      </c>
      <c r="Z61" s="56">
        <f>Scenario_Inputs!Z126*GAAR_Net_Capex_Factor</f>
        <v>28.463891645994799</v>
      </c>
      <c r="AA61" s="56">
        <f>Scenario_Inputs!AA126*GAAR_Net_Capex_Factor</f>
        <v>29.277145693023218</v>
      </c>
      <c r="AB61" s="56">
        <f>Scenario_Inputs!AB126*GAAR_Net_Capex_Factor</f>
        <v>30.090399740051645</v>
      </c>
      <c r="AC61" s="56">
        <f>Scenario_Inputs!AC126*GAAR_Net_Capex_Factor</f>
        <v>30.903653787080067</v>
      </c>
      <c r="AD61" s="56">
        <f>Scenario_Inputs!AD126*GAAR_Net_Capex_Factor</f>
        <v>31.71690783410849</v>
      </c>
      <c r="AE61" s="56">
        <f>Scenario_Inputs!AE126*GAAR_Net_Capex_Factor</f>
        <v>32.530161881136912</v>
      </c>
      <c r="AF61" s="56">
        <f>Scenario_Inputs!AF126*GAAR_Net_Capex_Factor</f>
        <v>32.530161881136898</v>
      </c>
      <c r="AG61" s="56">
        <f>Scenario_Inputs!AG126*GAAR_Net_Capex_Factor</f>
        <v>32.530161881136898</v>
      </c>
      <c r="AH61" s="56">
        <f>Scenario_Inputs!AH126*GAAR_Net_Capex_Factor</f>
        <v>32.530161881136898</v>
      </c>
      <c r="AI61" s="56">
        <f>Scenario_Inputs!AI126*GAAR_Net_Capex_Factor</f>
        <v>32.530161881136898</v>
      </c>
      <c r="AJ61" s="56">
        <f>Scenario_Inputs!AJ126*GAAR_Net_Capex_Factor</f>
        <v>32.530161881136898</v>
      </c>
      <c r="AK61" s="56">
        <f>Scenario_Inputs!AK126*GAAR_Net_Capex_Factor</f>
        <v>32.530161881136898</v>
      </c>
      <c r="AL61" s="56">
        <f>Scenario_Inputs!AL126*GAAR_Net_Capex_Factor</f>
        <v>32.530161881136898</v>
      </c>
      <c r="AM61" s="56">
        <f>Scenario_Inputs!AM126*GAAR_Net_Capex_Factor</f>
        <v>32.530161881136898</v>
      </c>
      <c r="AN61" s="56">
        <f>Scenario_Inputs!AN126*GAAR_Net_Capex_Factor</f>
        <v>32.530161881136898</v>
      </c>
      <c r="AO61" s="56">
        <f>Scenario_Inputs!AO126*GAAR_Net_Capex_Factor</f>
        <v>32.530161881136898</v>
      </c>
      <c r="AP61" s="56">
        <f>Scenario_Inputs!AP126*GAAR_Net_Capex_Factor</f>
        <v>32.530161881136898</v>
      </c>
      <c r="AQ61" s="56">
        <f>Scenario_Inputs!AQ126*GAAR_Net_Capex_Factor</f>
        <v>32.530161881136898</v>
      </c>
      <c r="AR61" s="56">
        <f>Scenario_Inputs!AR126*GAAR_Net_Capex_Factor</f>
        <v>32.530161881136898</v>
      </c>
      <c r="AS61" s="56">
        <f>Scenario_Inputs!AS126*GAAR_Net_Capex_Factor</f>
        <v>32.530161881136898</v>
      </c>
      <c r="AT61" s="56">
        <f>Scenario_Inputs!AT126*GAAR_Net_Capex_Factor</f>
        <v>32.530161881136898</v>
      </c>
      <c r="AU61" s="56">
        <f>Scenario_Inputs!AU126*GAAR_Net_Capex_Factor</f>
        <v>32.530161881136898</v>
      </c>
      <c r="AV61" s="56">
        <f>Scenario_Inputs!AV126*GAAR_Net_Capex_Factor</f>
        <v>32.530161881136898</v>
      </c>
      <c r="AW61" s="56">
        <f>Scenario_Inputs!AW126*GAAR_Net_Capex_Factor</f>
        <v>32.530161881136898</v>
      </c>
      <c r="AX61" s="56">
        <f>Scenario_Inputs!AX126*GAAR_Net_Capex_Factor</f>
        <v>32.530161881136898</v>
      </c>
      <c r="AY61" s="56">
        <f>Scenario_Inputs!AY126*GAAR_Net_Capex_Factor</f>
        <v>32.530161881136898</v>
      </c>
      <c r="AZ61" s="56">
        <f>Scenario_Inputs!AZ126*GAAR_Net_Capex_Factor</f>
        <v>32.530161881136898</v>
      </c>
      <c r="BA61" s="56">
        <f>Scenario_Inputs!BA126*GAAR_Net_Capex_Factor</f>
        <v>32.530161881136898</v>
      </c>
      <c r="BB61" s="56">
        <f>Scenario_Inputs!BB126*GAAR_Net_Capex_Factor</f>
        <v>32.530161881136898</v>
      </c>
      <c r="BC61" s="56">
        <f>Scenario_Inputs!BC126*GAAR_Net_Capex_Factor</f>
        <v>32.530161881136898</v>
      </c>
      <c r="BD61" s="56">
        <f>Scenario_Inputs!BD126*GAAR_Net_Capex_Factor</f>
        <v>32.530161881136898</v>
      </c>
      <c r="BE61" s="56">
        <f>Scenario_Inputs!BE126*GAAR_Net_Capex_Factor</f>
        <v>32.530161881136898</v>
      </c>
      <c r="BF61" s="56">
        <f>Scenario_Inputs!BF126*GAAR_Net_Capex_Factor</f>
        <v>32.530161881136898</v>
      </c>
      <c r="BG61" s="56">
        <f>Scenario_Inputs!BG126*GAAR_Net_Capex_Factor</f>
        <v>32.530161881136898</v>
      </c>
      <c r="BH61" s="56">
        <f>Scenario_Inputs!BH126*GAAR_Net_Capex_Factor</f>
        <v>32.530161881136898</v>
      </c>
      <c r="BI61" s="56">
        <f>Scenario_Inputs!BI126*GAAR_Net_Capex_Factor</f>
        <v>32.530161881136898</v>
      </c>
      <c r="BJ61" s="56">
        <f>Scenario_Inputs!BJ126*GAAR_Net_Capex_Factor</f>
        <v>32.530161881136898</v>
      </c>
      <c r="BK61" s="56">
        <f>Scenario_Inputs!BK126*GAAR_Net_Capex_Factor</f>
        <v>32.530161881136898</v>
      </c>
      <c r="BL61" s="56">
        <f>Scenario_Inputs!BL126*GAAR_Net_Capex_Factor</f>
        <v>32.530161881136898</v>
      </c>
      <c r="BM61" s="56">
        <f>Scenario_Inputs!BM126*GAAR_Net_Capex_Factor</f>
        <v>32.530161881136898</v>
      </c>
      <c r="BN61" s="56">
        <f>Scenario_Inputs!BN126*GAAR_Net_Capex_Factor</f>
        <v>32.530161881136898</v>
      </c>
      <c r="BO61" s="56">
        <f>Scenario_Inputs!BO126*GAAR_Net_Capex_Factor</f>
        <v>32.530161881136898</v>
      </c>
      <c r="BP61" s="56">
        <f>Scenario_Inputs!BP126*GAAR_Net_Capex_Factor</f>
        <v>32.530161881136898</v>
      </c>
      <c r="BQ61" s="56">
        <f>Scenario_Inputs!BQ126*GAAR_Net_Capex_Factor</f>
        <v>32.530161881136898</v>
      </c>
      <c r="BR61" s="56">
        <f>Scenario_Inputs!BR126*GAAR_Net_Capex_Factor</f>
        <v>32.530161881136898</v>
      </c>
      <c r="BS61" s="56">
        <f>Scenario_Inputs!BS126*GAAR_Net_Capex_Factor</f>
        <v>32.530161881136898</v>
      </c>
      <c r="BT61" s="56">
        <f>Scenario_Inputs!BT126*GAAR_Net_Capex_Factor</f>
        <v>32.530161881136898</v>
      </c>
      <c r="BU61" s="56">
        <f>Scenario_Inputs!BU126*GAAR_Net_Capex_Factor</f>
        <v>32.530161881136898</v>
      </c>
      <c r="BV61" s="56">
        <f>Scenario_Inputs!BV126*GAAR_Net_Capex_Factor</f>
        <v>32.530161881136898</v>
      </c>
      <c r="BW61" s="56">
        <f>Scenario_Inputs!BW126*GAAR_Net_Capex_Factor</f>
        <v>32.530161881136898</v>
      </c>
      <c r="BX61" s="56">
        <f>Scenario_Inputs!BX126*GAAR_Net_Capex_Factor</f>
        <v>32.530161881136898</v>
      </c>
      <c r="BY61" s="56">
        <f>Scenario_Inputs!BY126*GAAR_Net_Capex_Factor</f>
        <v>32.530161881136898</v>
      </c>
      <c r="BZ61" s="56">
        <f>Scenario_Inputs!BZ126*GAAR_Net_Capex_Factor</f>
        <v>32.530161881136898</v>
      </c>
      <c r="CA61" s="56">
        <f>Scenario_Inputs!CA126*GAAR_Net_Capex_Factor</f>
        <v>32.530161881136898</v>
      </c>
      <c r="CB61" s="56">
        <f>Scenario_Inputs!CB126*GAAR_Net_Capex_Factor</f>
        <v>32.530161881136898</v>
      </c>
      <c r="CC61" s="56">
        <f>Scenario_Inputs!CC126*GAAR_Net_Capex_Factor</f>
        <v>32.530161881136898</v>
      </c>
    </row>
    <row r="62" spans="4:81" s="36" customFormat="1" ht="5.85" customHeight="1" outlineLevel="1" x14ac:dyDescent="0.2"/>
    <row r="63" spans="4:81" s="36" customFormat="1" outlineLevel="1" x14ac:dyDescent="0.2">
      <c r="F63" s="207" t="s">
        <v>269</v>
      </c>
      <c r="G63" s="207"/>
      <c r="H63" s="207"/>
      <c r="I63" s="207"/>
      <c r="J63" s="93">
        <f t="shared" ref="J63:AO63" si="36">SUM(J59:J61)</f>
        <v>59.732653407990128</v>
      </c>
      <c r="K63" s="93">
        <f t="shared" si="36"/>
        <v>59.672433115488843</v>
      </c>
      <c r="L63" s="93">
        <f t="shared" si="36"/>
        <v>62.514892849107653</v>
      </c>
      <c r="M63" s="93">
        <f t="shared" si="36"/>
        <v>65.419649437038146</v>
      </c>
      <c r="N63" s="93">
        <f t="shared" si="36"/>
        <v>68.23719042893228</v>
      </c>
      <c r="O63" s="93">
        <f t="shared" si="36"/>
        <v>71.015276746429038</v>
      </c>
      <c r="P63" s="93">
        <f t="shared" si="36"/>
        <v>73.845277109185531</v>
      </c>
      <c r="Q63" s="93">
        <f t="shared" si="36"/>
        <v>76.658664977458884</v>
      </c>
      <c r="R63" s="93">
        <f t="shared" si="36"/>
        <v>79.451287227628356</v>
      </c>
      <c r="S63" s="93">
        <f t="shared" si="36"/>
        <v>82.119315769174477</v>
      </c>
      <c r="T63" s="93">
        <f t="shared" si="36"/>
        <v>84.230825745536293</v>
      </c>
      <c r="U63" s="93">
        <f t="shared" si="36"/>
        <v>86.269656058534494</v>
      </c>
      <c r="V63" s="93">
        <f t="shared" si="36"/>
        <v>87.460042615462754</v>
      </c>
      <c r="W63" s="93">
        <f t="shared" si="36"/>
        <v>88.779176004635147</v>
      </c>
      <c r="X63" s="93">
        <f t="shared" si="36"/>
        <v>90.052625033978984</v>
      </c>
      <c r="Y63" s="93">
        <f t="shared" si="36"/>
        <v>91.288695950735814</v>
      </c>
      <c r="Z63" s="93">
        <f t="shared" si="36"/>
        <v>92.495695002147215</v>
      </c>
      <c r="AA63" s="93">
        <f t="shared" si="36"/>
        <v>93.480501939846945</v>
      </c>
      <c r="AB63" s="93">
        <f t="shared" si="36"/>
        <v>94.57744321530771</v>
      </c>
      <c r="AC63" s="93">
        <f t="shared" si="36"/>
        <v>95.730451659648963</v>
      </c>
      <c r="AD63" s="93">
        <f t="shared" si="36"/>
        <v>96.966522576405822</v>
      </c>
      <c r="AE63" s="93">
        <f t="shared" si="36"/>
        <v>98.20674661678342</v>
      </c>
      <c r="AF63" s="93">
        <f t="shared" si="36"/>
        <v>97.895262345225007</v>
      </c>
      <c r="AG63" s="93">
        <f t="shared" si="36"/>
        <v>97.992860750313298</v>
      </c>
      <c r="AH63" s="93">
        <f t="shared" si="36"/>
        <v>97.83711861453412</v>
      </c>
      <c r="AI63" s="93">
        <f t="shared" si="36"/>
        <v>97.884879536173088</v>
      </c>
      <c r="AJ63" s="93">
        <f t="shared" si="36"/>
        <v>97.951329514105538</v>
      </c>
      <c r="AK63" s="93">
        <f t="shared" si="36"/>
        <v>98.013626368417192</v>
      </c>
      <c r="AL63" s="93">
        <f t="shared" si="36"/>
        <v>98.067616975487311</v>
      </c>
      <c r="AM63" s="93">
        <f t="shared" si="36"/>
        <v>99.191036914907869</v>
      </c>
      <c r="AN63" s="93">
        <f t="shared" si="36"/>
        <v>99.195190038528665</v>
      </c>
      <c r="AO63" s="93">
        <f t="shared" si="36"/>
        <v>99.159888487752028</v>
      </c>
      <c r="AP63" s="93">
        <f t="shared" ref="AP63:BU63" si="37">SUM(AP59:AP61)</f>
        <v>99.13704630783775</v>
      </c>
      <c r="AQ63" s="93">
        <f t="shared" si="37"/>
        <v>99.095515071629961</v>
      </c>
      <c r="AR63" s="93">
        <f t="shared" si="37"/>
        <v>99.066443206284532</v>
      </c>
      <c r="AS63" s="93">
        <f t="shared" si="37"/>
        <v>99.029065093697511</v>
      </c>
      <c r="AT63" s="93">
        <f t="shared" si="37"/>
        <v>99.00414635197285</v>
      </c>
      <c r="AU63" s="93">
        <f t="shared" si="37"/>
        <v>98.948079183092347</v>
      </c>
      <c r="AV63" s="93">
        <f t="shared" si="37"/>
        <v>98.912777632315709</v>
      </c>
      <c r="AW63" s="93">
        <f t="shared" si="37"/>
        <v>98.877476081539101</v>
      </c>
      <c r="AX63" s="93">
        <f t="shared" si="37"/>
        <v>98.844251092572875</v>
      </c>
      <c r="AY63" s="93">
        <f t="shared" si="37"/>
        <v>98.794413609123552</v>
      </c>
      <c r="AZ63" s="93">
        <f t="shared" si="37"/>
        <v>98.759112058346915</v>
      </c>
      <c r="BA63" s="93">
        <f t="shared" si="37"/>
        <v>98.717580822139126</v>
      </c>
      <c r="BB63" s="93">
        <f t="shared" si="37"/>
        <v>98.690585518604081</v>
      </c>
      <c r="BC63" s="93">
        <f t="shared" si="37"/>
        <v>98.638671473344345</v>
      </c>
      <c r="BD63" s="93">
        <f t="shared" si="37"/>
        <v>98.60544648437812</v>
      </c>
      <c r="BE63" s="93">
        <f t="shared" si="37"/>
        <v>98.584680866274226</v>
      </c>
      <c r="BF63" s="93">
        <f t="shared" si="37"/>
        <v>98.574298057222279</v>
      </c>
      <c r="BG63" s="93">
        <f t="shared" si="37"/>
        <v>98.541073068256054</v>
      </c>
      <c r="BH63" s="93">
        <f t="shared" si="37"/>
        <v>98.516154326531392</v>
      </c>
      <c r="BI63" s="93">
        <f t="shared" si="37"/>
        <v>98.482929337565167</v>
      </c>
      <c r="BJ63" s="93">
        <f t="shared" si="37"/>
        <v>98.468393404892453</v>
      </c>
      <c r="BK63" s="93">
        <f t="shared" si="37"/>
        <v>98.433091854115816</v>
      </c>
      <c r="BL63" s="93">
        <f t="shared" si="37"/>
        <v>98.414402797822305</v>
      </c>
      <c r="BM63" s="93">
        <f t="shared" si="37"/>
        <v>98.393637179718439</v>
      </c>
      <c r="BN63" s="93">
        <f t="shared" si="37"/>
        <v>98.383254370666464</v>
      </c>
      <c r="BO63" s="93">
        <f t="shared" si="37"/>
        <v>98.354182505321035</v>
      </c>
      <c r="BP63" s="93">
        <f t="shared" si="37"/>
        <v>98.331340325406757</v>
      </c>
      <c r="BQ63" s="93">
        <f t="shared" si="37"/>
        <v>98.306421583682095</v>
      </c>
      <c r="BR63" s="93">
        <f t="shared" si="37"/>
        <v>98.289809089198968</v>
      </c>
      <c r="BS63" s="93">
        <f t="shared" si="37"/>
        <v>98.246201291180796</v>
      </c>
      <c r="BT63" s="93">
        <f t="shared" si="37"/>
        <v>98.227512234887286</v>
      </c>
      <c r="BU63" s="93">
        <f t="shared" si="37"/>
        <v>98.192210684110677</v>
      </c>
      <c r="BV63" s="93">
        <f t="shared" ref="BV63:CC63" si="38">SUM(BV59:BV61)</f>
        <v>98.177674751437962</v>
      </c>
      <c r="BW63" s="93">
        <f t="shared" si="38"/>
        <v>98.142373200661353</v>
      </c>
      <c r="BX63" s="93">
        <f t="shared" si="38"/>
        <v>98.107071649884716</v>
      </c>
      <c r="BY63" s="93">
        <f t="shared" si="38"/>
        <v>98.075923222728875</v>
      </c>
      <c r="BZ63" s="93">
        <f t="shared" si="38"/>
        <v>98.055157604624981</v>
      </c>
      <c r="CA63" s="93">
        <f t="shared" si="38"/>
        <v>98.011549806606808</v>
      </c>
      <c r="CB63" s="93">
        <f t="shared" si="38"/>
        <v>97.984554503071763</v>
      </c>
      <c r="CC63" s="93">
        <f t="shared" si="38"/>
        <v>97.945099828674358</v>
      </c>
    </row>
    <row r="64" spans="4:81" s="36" customFormat="1" ht="5.85" customHeight="1" outlineLevel="1" x14ac:dyDescent="0.2"/>
    <row r="65" spans="4:81" s="36" customFormat="1" outlineLevel="1" x14ac:dyDescent="0.2">
      <c r="F65" s="91" t="s">
        <v>140</v>
      </c>
      <c r="J65" s="56">
        <f>Scenario_Inputs!J134</f>
        <v>59.21789469671792</v>
      </c>
      <c r="K65" s="56">
        <f>Scenario_Inputs!K134</f>
        <v>58.903768364764275</v>
      </c>
      <c r="L65" s="56">
        <f>Scenario_Inputs!L134</f>
        <v>55.67461478671899</v>
      </c>
      <c r="M65" s="56">
        <f>Scenario_Inputs!M134</f>
        <v>52.499737111881345</v>
      </c>
      <c r="N65" s="56">
        <f>Scenario_Inputs!N134</f>
        <v>49.352567533393135</v>
      </c>
      <c r="O65" s="56">
        <f>Scenario_Inputs!O134</f>
        <v>46.22865861571762</v>
      </c>
      <c r="P65" s="56">
        <f>Scenario_Inputs!P134</f>
        <v>43.128710554283707</v>
      </c>
      <c r="Q65" s="56">
        <f>Scenario_Inputs!Q134</f>
        <v>40.04008489354905</v>
      </c>
      <c r="R65" s="56">
        <f>Scenario_Inputs!R134</f>
        <v>36.975468662538532</v>
      </c>
      <c r="S65" s="56">
        <f>Scenario_Inputs!S134</f>
        <v>33.933318593486973</v>
      </c>
      <c r="T65" s="56">
        <f>Scenario_Inputs!T134</f>
        <v>30.904227837804136</v>
      </c>
      <c r="U65" s="56">
        <f>Scenario_Inputs!U134</f>
        <v>27.891840981020867</v>
      </c>
      <c r="V65" s="56">
        <f>Scenario_Inputs!V134</f>
        <v>24.913676713195461</v>
      </c>
      <c r="W65" s="56">
        <f>Scenario_Inputs!W134</f>
        <v>21.973084503704392</v>
      </c>
      <c r="X65" s="56">
        <f>Scenario_Inputs!X134</f>
        <v>19.062038470801355</v>
      </c>
      <c r="Y65" s="56">
        <f>Scenario_Inputs!Y134</f>
        <v>16.182063960327152</v>
      </c>
      <c r="Z65" s="56">
        <f>Scenario_Inputs!Z134</f>
        <v>13.343810457767793</v>
      </c>
      <c r="AA65" s="56">
        <f>Scenario_Inputs!AA134</f>
        <v>10.54873168643827</v>
      </c>
      <c r="AB65" s="56">
        <f>Scenario_Inputs!AB134</f>
        <v>7.8109026276561782</v>
      </c>
      <c r="AC65" s="56">
        <f>Scenario_Inputs!AC134</f>
        <v>5.1373970734592778</v>
      </c>
      <c r="AD65" s="56">
        <f>Scenario_Inputs!AD134</f>
        <v>2.5330171585329264</v>
      </c>
      <c r="AE65" s="56">
        <f>Scenario_Inputs!AE134</f>
        <v>0</v>
      </c>
      <c r="AF65" s="56">
        <f>Scenario_Inputs!AF134</f>
        <v>0</v>
      </c>
      <c r="AG65" s="56">
        <f>Scenario_Inputs!AG134</f>
        <v>0</v>
      </c>
      <c r="AH65" s="56">
        <f>Scenario_Inputs!AH134</f>
        <v>0</v>
      </c>
      <c r="AI65" s="56">
        <f>Scenario_Inputs!AI134</f>
        <v>0</v>
      </c>
      <c r="AJ65" s="56">
        <f>Scenario_Inputs!AJ134</f>
        <v>0</v>
      </c>
      <c r="AK65" s="56">
        <f>Scenario_Inputs!AK134</f>
        <v>0</v>
      </c>
      <c r="AL65" s="56">
        <f>Scenario_Inputs!AL134</f>
        <v>0</v>
      </c>
      <c r="AM65" s="56">
        <f>Scenario_Inputs!AM134</f>
        <v>0</v>
      </c>
      <c r="AN65" s="56">
        <f>Scenario_Inputs!AN134</f>
        <v>0</v>
      </c>
      <c r="AO65" s="56">
        <f>Scenario_Inputs!AO134</f>
        <v>0</v>
      </c>
      <c r="AP65" s="56">
        <f>Scenario_Inputs!AP134</f>
        <v>0</v>
      </c>
      <c r="AQ65" s="56">
        <f>Scenario_Inputs!AQ134</f>
        <v>0</v>
      </c>
      <c r="AR65" s="56">
        <f>Scenario_Inputs!AR134</f>
        <v>0</v>
      </c>
      <c r="AS65" s="56">
        <f>Scenario_Inputs!AS134</f>
        <v>0</v>
      </c>
      <c r="AT65" s="56">
        <f>Scenario_Inputs!AT134</f>
        <v>0</v>
      </c>
      <c r="AU65" s="56">
        <f>Scenario_Inputs!AU134</f>
        <v>0</v>
      </c>
      <c r="AV65" s="56">
        <f>Scenario_Inputs!AV134</f>
        <v>0</v>
      </c>
      <c r="AW65" s="56">
        <f>Scenario_Inputs!AW134</f>
        <v>0</v>
      </c>
      <c r="AX65" s="56">
        <f>Scenario_Inputs!AX134</f>
        <v>0</v>
      </c>
      <c r="AY65" s="56">
        <f>Scenario_Inputs!AY134</f>
        <v>0</v>
      </c>
      <c r="AZ65" s="56">
        <f>Scenario_Inputs!AZ134</f>
        <v>0</v>
      </c>
      <c r="BA65" s="56">
        <f>Scenario_Inputs!BA134</f>
        <v>0</v>
      </c>
      <c r="BB65" s="56">
        <f>Scenario_Inputs!BB134</f>
        <v>0</v>
      </c>
      <c r="BC65" s="56">
        <f>Scenario_Inputs!BC134</f>
        <v>0</v>
      </c>
      <c r="BD65" s="56">
        <f>Scenario_Inputs!BD134</f>
        <v>0</v>
      </c>
      <c r="BE65" s="56">
        <f>Scenario_Inputs!BE134</f>
        <v>0</v>
      </c>
      <c r="BF65" s="56">
        <f>Scenario_Inputs!BF134</f>
        <v>0</v>
      </c>
      <c r="BG65" s="56">
        <f>Scenario_Inputs!BG134</f>
        <v>0</v>
      </c>
      <c r="BH65" s="56">
        <f>Scenario_Inputs!BH134</f>
        <v>0</v>
      </c>
      <c r="BI65" s="56">
        <f>Scenario_Inputs!BI134</f>
        <v>0</v>
      </c>
      <c r="BJ65" s="56">
        <f>Scenario_Inputs!BJ134</f>
        <v>0</v>
      </c>
      <c r="BK65" s="56">
        <f>Scenario_Inputs!BK134</f>
        <v>0</v>
      </c>
      <c r="BL65" s="56">
        <f>Scenario_Inputs!BL134</f>
        <v>0</v>
      </c>
      <c r="BM65" s="56">
        <f>Scenario_Inputs!BM134</f>
        <v>0</v>
      </c>
      <c r="BN65" s="56">
        <f>Scenario_Inputs!BN134</f>
        <v>0</v>
      </c>
      <c r="BO65" s="56">
        <f>Scenario_Inputs!BO134</f>
        <v>0</v>
      </c>
      <c r="BP65" s="56">
        <f>Scenario_Inputs!BP134</f>
        <v>0</v>
      </c>
      <c r="BQ65" s="56">
        <f>Scenario_Inputs!BQ134</f>
        <v>0</v>
      </c>
      <c r="BR65" s="56">
        <f>Scenario_Inputs!BR134</f>
        <v>0</v>
      </c>
      <c r="BS65" s="56">
        <f>Scenario_Inputs!BS134</f>
        <v>0</v>
      </c>
      <c r="BT65" s="56">
        <f>Scenario_Inputs!BT134</f>
        <v>0</v>
      </c>
      <c r="BU65" s="56">
        <f>Scenario_Inputs!BU134</f>
        <v>0</v>
      </c>
      <c r="BV65" s="56">
        <f>Scenario_Inputs!BV134</f>
        <v>0</v>
      </c>
      <c r="BW65" s="56">
        <f>Scenario_Inputs!BW134</f>
        <v>0</v>
      </c>
      <c r="BX65" s="56">
        <f>Scenario_Inputs!BX134</f>
        <v>0</v>
      </c>
      <c r="BY65" s="56">
        <f>Scenario_Inputs!BY134</f>
        <v>0</v>
      </c>
      <c r="BZ65" s="56">
        <f>Scenario_Inputs!BZ134</f>
        <v>0</v>
      </c>
      <c r="CA65" s="56">
        <f>Scenario_Inputs!CA134</f>
        <v>0</v>
      </c>
      <c r="CB65" s="56">
        <f>Scenario_Inputs!CB134</f>
        <v>0</v>
      </c>
      <c r="CC65" s="56">
        <f>Scenario_Inputs!CC134</f>
        <v>0</v>
      </c>
    </row>
    <row r="66" spans="4:81" s="36" customFormat="1" outlineLevel="1" x14ac:dyDescent="0.2"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</row>
  </sheetData>
  <sheetProtection formatColumns="0" formatRows="0"/>
  <mergeCells count="5">
    <mergeCell ref="F30:I30"/>
    <mergeCell ref="F41:I41"/>
    <mergeCell ref="F52:I52"/>
    <mergeCell ref="F63:I63"/>
    <mergeCell ref="F19:I19"/>
  </mergeCells>
  <hyperlinks>
    <hyperlink ref="A1" location="HL_Home" tooltip="Go to Table of Contents" display="HL_Home" xr:uid="{4A461DB3-7944-49BD-9A8E-B944841A74EF}"/>
    <hyperlink ref="A2" location="HL_Err_Chk" tooltip="Go to Error Checks" display="HL_Err_Chk" xr:uid="{6EC8DD63-07A0-49A5-8049-4BAE0787405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4E066-21D0-4054-A902-1256C67D0B54}">
  <sheetPr>
    <pageSetUpPr autoPageBreaks="0"/>
  </sheetPr>
  <dimension ref="A1:CH252"/>
  <sheetViews>
    <sheetView showGridLines="0" tabSelected="1" zoomScale="80" zoomScaleNormal="8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G23" sqref="G23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7" max="7" width="12.7109375" bestFit="1" customWidth="1"/>
    <col min="8" max="9" width="16.140625" bestFit="1" customWidth="1"/>
    <col min="10" max="11" width="18" customWidth="1"/>
    <col min="12" max="12" width="16.85546875" customWidth="1"/>
    <col min="13" max="86" width="13.5703125" customWidth="1"/>
  </cols>
  <sheetData>
    <row r="1" spans="1:86" ht="15" x14ac:dyDescent="0.2">
      <c r="A1" s="10" t="s">
        <v>11</v>
      </c>
      <c r="B1" s="6" t="s">
        <v>255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174">
        <f t="shared" ref="J6:AO6" si="3">IF(J8=1,Ts_Start_Date,I7+1)</f>
        <v>45108</v>
      </c>
      <c r="K6" s="174">
        <f t="shared" si="3"/>
        <v>45474</v>
      </c>
      <c r="L6" s="174">
        <f t="shared" si="3"/>
        <v>45839</v>
      </c>
      <c r="M6" s="174">
        <f t="shared" si="3"/>
        <v>46204</v>
      </c>
      <c r="N6" s="174">
        <f t="shared" si="3"/>
        <v>46569</v>
      </c>
      <c r="O6" s="174">
        <f t="shared" si="3"/>
        <v>46935</v>
      </c>
      <c r="P6" s="174">
        <f t="shared" si="3"/>
        <v>47300</v>
      </c>
      <c r="Q6" s="174">
        <f t="shared" si="3"/>
        <v>47665</v>
      </c>
      <c r="R6" s="174">
        <f t="shared" si="3"/>
        <v>48030</v>
      </c>
      <c r="S6" s="174">
        <f t="shared" si="3"/>
        <v>48396</v>
      </c>
      <c r="T6" s="174">
        <f t="shared" si="3"/>
        <v>48761</v>
      </c>
      <c r="U6" s="174">
        <f t="shared" si="3"/>
        <v>49126</v>
      </c>
      <c r="V6" s="174">
        <f t="shared" si="3"/>
        <v>49491</v>
      </c>
      <c r="W6" s="174">
        <f t="shared" si="3"/>
        <v>49857</v>
      </c>
      <c r="X6" s="174">
        <f t="shared" si="3"/>
        <v>50222</v>
      </c>
      <c r="Y6" s="174">
        <f t="shared" si="3"/>
        <v>50587</v>
      </c>
      <c r="Z6" s="174">
        <f t="shared" si="3"/>
        <v>50952</v>
      </c>
      <c r="AA6" s="174">
        <f t="shared" si="3"/>
        <v>51318</v>
      </c>
      <c r="AB6" s="174">
        <f t="shared" si="3"/>
        <v>51683</v>
      </c>
      <c r="AC6" s="174">
        <f t="shared" si="3"/>
        <v>52048</v>
      </c>
      <c r="AD6" s="174">
        <f t="shared" si="3"/>
        <v>52413</v>
      </c>
      <c r="AE6" s="174">
        <f t="shared" si="3"/>
        <v>52779</v>
      </c>
      <c r="AF6" s="174">
        <f t="shared" si="3"/>
        <v>53144</v>
      </c>
      <c r="AG6" s="174">
        <f t="shared" si="3"/>
        <v>53509</v>
      </c>
      <c r="AH6" s="174">
        <f t="shared" si="3"/>
        <v>53874</v>
      </c>
      <c r="AI6" s="174">
        <f t="shared" si="3"/>
        <v>54240</v>
      </c>
      <c r="AJ6" s="174">
        <f t="shared" si="3"/>
        <v>54605</v>
      </c>
      <c r="AK6" s="174">
        <f t="shared" si="3"/>
        <v>54970</v>
      </c>
      <c r="AL6" s="174">
        <f t="shared" si="3"/>
        <v>55335</v>
      </c>
      <c r="AM6" s="174">
        <f t="shared" si="3"/>
        <v>55701</v>
      </c>
      <c r="AN6" s="174">
        <f t="shared" si="3"/>
        <v>56066</v>
      </c>
      <c r="AO6" s="174">
        <f t="shared" si="3"/>
        <v>56431</v>
      </c>
      <c r="AP6" s="174">
        <f t="shared" ref="AP6:BU6" si="4">IF(AP8=1,Ts_Start_Date,AO7+1)</f>
        <v>56796</v>
      </c>
      <c r="AQ6" s="174">
        <f t="shared" si="4"/>
        <v>57162</v>
      </c>
      <c r="AR6" s="174">
        <f t="shared" si="4"/>
        <v>57527</v>
      </c>
      <c r="AS6" s="174">
        <f t="shared" si="4"/>
        <v>57892</v>
      </c>
      <c r="AT6" s="174">
        <f t="shared" si="4"/>
        <v>58257</v>
      </c>
      <c r="AU6" s="174">
        <f t="shared" si="4"/>
        <v>58623</v>
      </c>
      <c r="AV6" s="174">
        <f t="shared" si="4"/>
        <v>58988</v>
      </c>
      <c r="AW6" s="174">
        <f t="shared" si="4"/>
        <v>59353</v>
      </c>
      <c r="AX6" s="174">
        <f t="shared" si="4"/>
        <v>59718</v>
      </c>
      <c r="AY6" s="174">
        <f t="shared" si="4"/>
        <v>60084</v>
      </c>
      <c r="AZ6" s="174">
        <f t="shared" si="4"/>
        <v>60449</v>
      </c>
      <c r="BA6" s="174">
        <f t="shared" si="4"/>
        <v>60814</v>
      </c>
      <c r="BB6" s="174">
        <f t="shared" si="4"/>
        <v>61179</v>
      </c>
      <c r="BC6" s="174">
        <f t="shared" si="4"/>
        <v>61545</v>
      </c>
      <c r="BD6" s="174">
        <f t="shared" si="4"/>
        <v>61910</v>
      </c>
      <c r="BE6" s="174">
        <f t="shared" si="4"/>
        <v>62275</v>
      </c>
      <c r="BF6" s="174">
        <f t="shared" si="4"/>
        <v>62640</v>
      </c>
      <c r="BG6" s="174">
        <f t="shared" si="4"/>
        <v>63006</v>
      </c>
      <c r="BH6" s="174">
        <f t="shared" si="4"/>
        <v>63371</v>
      </c>
      <c r="BI6" s="174">
        <f t="shared" si="4"/>
        <v>63736</v>
      </c>
      <c r="BJ6" s="174">
        <f t="shared" si="4"/>
        <v>64101</v>
      </c>
      <c r="BK6" s="174">
        <f t="shared" si="4"/>
        <v>64467</v>
      </c>
      <c r="BL6" s="174">
        <f t="shared" si="4"/>
        <v>64832</v>
      </c>
      <c r="BM6" s="174">
        <f t="shared" si="4"/>
        <v>65197</v>
      </c>
      <c r="BN6" s="174">
        <f t="shared" si="4"/>
        <v>65562</v>
      </c>
      <c r="BO6" s="174">
        <f t="shared" si="4"/>
        <v>65928</v>
      </c>
      <c r="BP6" s="174">
        <f t="shared" si="4"/>
        <v>66293</v>
      </c>
      <c r="BQ6" s="174">
        <f t="shared" si="4"/>
        <v>66658</v>
      </c>
      <c r="BR6" s="174">
        <f t="shared" si="4"/>
        <v>67023</v>
      </c>
      <c r="BS6" s="174">
        <f t="shared" si="4"/>
        <v>67389</v>
      </c>
      <c r="BT6" s="174">
        <f t="shared" si="4"/>
        <v>67754</v>
      </c>
      <c r="BU6" s="174">
        <f t="shared" si="4"/>
        <v>68119</v>
      </c>
      <c r="BV6" s="174">
        <f t="shared" ref="BV6:CH6" si="5">IF(BV8=1,Ts_Start_Date,BU7+1)</f>
        <v>68484</v>
      </c>
      <c r="BW6" s="174">
        <f t="shared" si="5"/>
        <v>68850</v>
      </c>
      <c r="BX6" s="174">
        <f t="shared" si="5"/>
        <v>69215</v>
      </c>
      <c r="BY6" s="174">
        <f t="shared" si="5"/>
        <v>69580</v>
      </c>
      <c r="BZ6" s="174">
        <f t="shared" si="5"/>
        <v>69945</v>
      </c>
      <c r="CA6" s="174">
        <f t="shared" si="5"/>
        <v>70311</v>
      </c>
      <c r="CB6" s="174">
        <f t="shared" si="5"/>
        <v>70676</v>
      </c>
      <c r="CC6" s="174">
        <f t="shared" si="5"/>
        <v>71041</v>
      </c>
      <c r="CD6" s="174">
        <f t="shared" si="5"/>
        <v>71406</v>
      </c>
      <c r="CE6" s="174">
        <f t="shared" si="5"/>
        <v>71772</v>
      </c>
      <c r="CF6" s="174">
        <f t="shared" si="5"/>
        <v>72137</v>
      </c>
      <c r="CG6" s="174">
        <f t="shared" si="5"/>
        <v>72502</v>
      </c>
      <c r="CH6" s="174">
        <f t="shared" si="5"/>
        <v>72867</v>
      </c>
    </row>
    <row r="7" spans="1:86" s="36" customFormat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174">
        <f t="shared" ref="J7:AO7" si="6">EDATE(J6,J5)-1</f>
        <v>45473</v>
      </c>
      <c r="K7" s="174">
        <f t="shared" si="6"/>
        <v>45838</v>
      </c>
      <c r="L7" s="174">
        <f t="shared" si="6"/>
        <v>46203</v>
      </c>
      <c r="M7" s="174">
        <f t="shared" si="6"/>
        <v>46568</v>
      </c>
      <c r="N7" s="174">
        <f t="shared" si="6"/>
        <v>46934</v>
      </c>
      <c r="O7" s="174">
        <f t="shared" si="6"/>
        <v>47299</v>
      </c>
      <c r="P7" s="174">
        <f t="shared" si="6"/>
        <v>47664</v>
      </c>
      <c r="Q7" s="174">
        <f t="shared" si="6"/>
        <v>48029</v>
      </c>
      <c r="R7" s="174">
        <f t="shared" si="6"/>
        <v>48395</v>
      </c>
      <c r="S7" s="174">
        <f t="shared" si="6"/>
        <v>48760</v>
      </c>
      <c r="T7" s="174">
        <f t="shared" si="6"/>
        <v>49125</v>
      </c>
      <c r="U7" s="174">
        <f t="shared" si="6"/>
        <v>49490</v>
      </c>
      <c r="V7" s="174">
        <f t="shared" si="6"/>
        <v>49856</v>
      </c>
      <c r="W7" s="174">
        <f t="shared" si="6"/>
        <v>50221</v>
      </c>
      <c r="X7" s="174">
        <f t="shared" si="6"/>
        <v>50586</v>
      </c>
      <c r="Y7" s="174">
        <f t="shared" si="6"/>
        <v>50951</v>
      </c>
      <c r="Z7" s="174">
        <f t="shared" si="6"/>
        <v>51317</v>
      </c>
      <c r="AA7" s="174">
        <f t="shared" si="6"/>
        <v>51682</v>
      </c>
      <c r="AB7" s="174">
        <f t="shared" si="6"/>
        <v>52047</v>
      </c>
      <c r="AC7" s="174">
        <f t="shared" si="6"/>
        <v>52412</v>
      </c>
      <c r="AD7" s="174">
        <f t="shared" si="6"/>
        <v>52778</v>
      </c>
      <c r="AE7" s="174">
        <f t="shared" si="6"/>
        <v>53143</v>
      </c>
      <c r="AF7" s="174">
        <f t="shared" si="6"/>
        <v>53508</v>
      </c>
      <c r="AG7" s="174">
        <f t="shared" si="6"/>
        <v>53873</v>
      </c>
      <c r="AH7" s="174">
        <f t="shared" si="6"/>
        <v>54239</v>
      </c>
      <c r="AI7" s="174">
        <f t="shared" si="6"/>
        <v>54604</v>
      </c>
      <c r="AJ7" s="174">
        <f t="shared" si="6"/>
        <v>54969</v>
      </c>
      <c r="AK7" s="174">
        <f t="shared" si="6"/>
        <v>55334</v>
      </c>
      <c r="AL7" s="174">
        <f t="shared" si="6"/>
        <v>55700</v>
      </c>
      <c r="AM7" s="174">
        <f t="shared" si="6"/>
        <v>56065</v>
      </c>
      <c r="AN7" s="174">
        <f t="shared" si="6"/>
        <v>56430</v>
      </c>
      <c r="AO7" s="174">
        <f t="shared" si="6"/>
        <v>56795</v>
      </c>
      <c r="AP7" s="174">
        <f t="shared" ref="AP7:BU7" si="7">EDATE(AP6,AP5)-1</f>
        <v>57161</v>
      </c>
      <c r="AQ7" s="174">
        <f t="shared" si="7"/>
        <v>57526</v>
      </c>
      <c r="AR7" s="174">
        <f t="shared" si="7"/>
        <v>57891</v>
      </c>
      <c r="AS7" s="174">
        <f t="shared" si="7"/>
        <v>58256</v>
      </c>
      <c r="AT7" s="174">
        <f t="shared" si="7"/>
        <v>58622</v>
      </c>
      <c r="AU7" s="174">
        <f t="shared" si="7"/>
        <v>58987</v>
      </c>
      <c r="AV7" s="174">
        <f t="shared" si="7"/>
        <v>59352</v>
      </c>
      <c r="AW7" s="174">
        <f t="shared" si="7"/>
        <v>59717</v>
      </c>
      <c r="AX7" s="174">
        <f t="shared" si="7"/>
        <v>60083</v>
      </c>
      <c r="AY7" s="174">
        <f t="shared" si="7"/>
        <v>60448</v>
      </c>
      <c r="AZ7" s="174">
        <f t="shared" si="7"/>
        <v>60813</v>
      </c>
      <c r="BA7" s="174">
        <f t="shared" si="7"/>
        <v>61178</v>
      </c>
      <c r="BB7" s="174">
        <f t="shared" si="7"/>
        <v>61544</v>
      </c>
      <c r="BC7" s="174">
        <f t="shared" si="7"/>
        <v>61909</v>
      </c>
      <c r="BD7" s="174">
        <f t="shared" si="7"/>
        <v>62274</v>
      </c>
      <c r="BE7" s="174">
        <f t="shared" si="7"/>
        <v>62639</v>
      </c>
      <c r="BF7" s="174">
        <f t="shared" si="7"/>
        <v>63005</v>
      </c>
      <c r="BG7" s="174">
        <f t="shared" si="7"/>
        <v>63370</v>
      </c>
      <c r="BH7" s="174">
        <f t="shared" si="7"/>
        <v>63735</v>
      </c>
      <c r="BI7" s="174">
        <f t="shared" si="7"/>
        <v>64100</v>
      </c>
      <c r="BJ7" s="174">
        <f t="shared" si="7"/>
        <v>64466</v>
      </c>
      <c r="BK7" s="174">
        <f t="shared" si="7"/>
        <v>64831</v>
      </c>
      <c r="BL7" s="174">
        <f t="shared" si="7"/>
        <v>65196</v>
      </c>
      <c r="BM7" s="174">
        <f t="shared" si="7"/>
        <v>65561</v>
      </c>
      <c r="BN7" s="174">
        <f t="shared" si="7"/>
        <v>65927</v>
      </c>
      <c r="BO7" s="174">
        <f t="shared" si="7"/>
        <v>66292</v>
      </c>
      <c r="BP7" s="174">
        <f t="shared" si="7"/>
        <v>66657</v>
      </c>
      <c r="BQ7" s="174">
        <f t="shared" si="7"/>
        <v>67022</v>
      </c>
      <c r="BR7" s="174">
        <f t="shared" si="7"/>
        <v>67388</v>
      </c>
      <c r="BS7" s="174">
        <f t="shared" si="7"/>
        <v>67753</v>
      </c>
      <c r="BT7" s="174">
        <f t="shared" si="7"/>
        <v>68118</v>
      </c>
      <c r="BU7" s="174">
        <f t="shared" si="7"/>
        <v>68483</v>
      </c>
      <c r="BV7" s="174">
        <f t="shared" ref="BV7:CH7" si="8">EDATE(BV6,BV5)-1</f>
        <v>68849</v>
      </c>
      <c r="BW7" s="174">
        <f t="shared" si="8"/>
        <v>69214</v>
      </c>
      <c r="BX7" s="174">
        <f t="shared" si="8"/>
        <v>69579</v>
      </c>
      <c r="BY7" s="174">
        <f t="shared" si="8"/>
        <v>69944</v>
      </c>
      <c r="BZ7" s="174">
        <f t="shared" si="8"/>
        <v>70310</v>
      </c>
      <c r="CA7" s="174">
        <f t="shared" si="8"/>
        <v>70675</v>
      </c>
      <c r="CB7" s="174">
        <f t="shared" si="8"/>
        <v>71040</v>
      </c>
      <c r="CC7" s="174">
        <f t="shared" si="8"/>
        <v>71405</v>
      </c>
      <c r="CD7" s="174">
        <f t="shared" si="8"/>
        <v>71771</v>
      </c>
      <c r="CE7" s="174">
        <f t="shared" si="8"/>
        <v>72136</v>
      </c>
      <c r="CF7" s="174">
        <f t="shared" si="8"/>
        <v>72501</v>
      </c>
      <c r="CG7" s="174">
        <f t="shared" si="8"/>
        <v>72866</v>
      </c>
      <c r="CH7" s="174">
        <f t="shared" si="8"/>
        <v>73231</v>
      </c>
    </row>
    <row r="8" spans="1:86" s="36" customFormat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x14ac:dyDescent="0.2"/>
    <row r="13" spans="1:86" s="36" customFormat="1" x14ac:dyDescent="0.2">
      <c r="B13" s="37" t="s">
        <v>255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112</v>
      </c>
    </row>
    <row r="16" spans="1:86" s="36" customFormat="1" ht="5.85" customHeight="1" outlineLevel="1" x14ac:dyDescent="0.2"/>
    <row r="17" spans="4:8" s="36" customFormat="1" outlineLevel="1" x14ac:dyDescent="0.2">
      <c r="E17" s="39">
        <v>1</v>
      </c>
      <c r="F17" s="39">
        <v>1</v>
      </c>
    </row>
    <row r="18" spans="4:8" s="36" customFormat="1" outlineLevel="1" x14ac:dyDescent="0.2"/>
    <row r="19" spans="4:8" s="36" customFormat="1" outlineLevel="1" x14ac:dyDescent="0.2">
      <c r="F19" s="39">
        <v>2</v>
      </c>
    </row>
    <row r="20" spans="4:8" s="36" customFormat="1" outlineLevel="1" x14ac:dyDescent="0.2"/>
    <row r="21" spans="4:8" s="36" customFormat="1" outlineLevel="1" x14ac:dyDescent="0.2">
      <c r="D21" s="43" t="s">
        <v>93</v>
      </c>
      <c r="H21" s="185" t="s">
        <v>318</v>
      </c>
    </row>
    <row r="22" spans="4:8" s="36" customFormat="1" ht="5.85" customHeight="1" outlineLevel="1" x14ac:dyDescent="0.2">
      <c r="H22" s="185"/>
    </row>
    <row r="23" spans="4:8" s="36" customFormat="1" ht="12.75" outlineLevel="1" x14ac:dyDescent="0.2">
      <c r="F23" s="43" t="s">
        <v>111</v>
      </c>
      <c r="G23" s="221">
        <v>4.0800000000000003E-2</v>
      </c>
      <c r="H23" s="187">
        <f>SUM(Analysis!J33:N33)</f>
        <v>198.2135219093218</v>
      </c>
    </row>
    <row r="24" spans="4:8" s="36" customFormat="1" outlineLevel="1" x14ac:dyDescent="0.2"/>
    <row r="25" spans="4:8" s="36" customFormat="1" outlineLevel="1" x14ac:dyDescent="0.2">
      <c r="F25" s="91" t="s">
        <v>218</v>
      </c>
    </row>
    <row r="26" spans="4:8" s="36" customFormat="1" outlineLevel="1" x14ac:dyDescent="0.2">
      <c r="F26" s="39" t="b">
        <v>1</v>
      </c>
    </row>
    <row r="27" spans="4:8" s="36" customFormat="1" outlineLevel="1" x14ac:dyDescent="0.2">
      <c r="F27" s="39" t="b">
        <v>1</v>
      </c>
    </row>
    <row r="28" spans="4:8" s="36" customFormat="1" outlineLevel="1" x14ac:dyDescent="0.2">
      <c r="F28" s="39" t="b">
        <v>0</v>
      </c>
    </row>
    <row r="29" spans="4:8" s="36" customFormat="1" ht="5.85" customHeight="1" outlineLevel="1" x14ac:dyDescent="0.2">
      <c r="F29" s="91"/>
    </row>
    <row r="30" spans="4:8" s="36" customFormat="1" outlineLevel="1" x14ac:dyDescent="0.2">
      <c r="F30" s="91" t="s">
        <v>142</v>
      </c>
    </row>
    <row r="31" spans="4:8" s="36" customFormat="1" outlineLevel="1" x14ac:dyDescent="0.2">
      <c r="F31" s="39" t="b">
        <v>1</v>
      </c>
    </row>
    <row r="32" spans="4:8" s="36" customFormat="1" outlineLevel="1" x14ac:dyDescent="0.2">
      <c r="F32" s="39" t="b">
        <v>1</v>
      </c>
    </row>
    <row r="33" spans="2:86" s="36" customFormat="1" outlineLevel="1" x14ac:dyDescent="0.2">
      <c r="F33" s="39" t="b">
        <v>0</v>
      </c>
    </row>
    <row r="34" spans="2:86" s="36" customFormat="1" outlineLevel="1" x14ac:dyDescent="0.2"/>
    <row r="35" spans="2:86" s="36" customFormat="1" outlineLevel="1" x14ac:dyDescent="0.2">
      <c r="F35" s="43" t="s">
        <v>110</v>
      </c>
      <c r="G35" s="173">
        <v>2055</v>
      </c>
    </row>
    <row r="36" spans="2:86" s="36" customFormat="1" ht="5.85" customHeight="1" outlineLevel="1" x14ac:dyDescent="0.2">
      <c r="F36" s="91"/>
    </row>
    <row r="37" spans="2:86" s="36" customFormat="1" outlineLevel="1" x14ac:dyDescent="0.2">
      <c r="F37" s="91" t="s">
        <v>298</v>
      </c>
    </row>
    <row r="38" spans="2:86" s="36" customFormat="1" outlineLevel="1" x14ac:dyDescent="0.2">
      <c r="F38" s="39" t="b">
        <v>0</v>
      </c>
    </row>
    <row r="39" spans="2:86" s="36" customFormat="1" outlineLevel="1" x14ac:dyDescent="0.2">
      <c r="F39" s="39" t="b">
        <v>0</v>
      </c>
    </row>
    <row r="40" spans="2:86" s="36" customFormat="1" outlineLevel="1" x14ac:dyDescent="0.2">
      <c r="F40" s="39" t="b">
        <v>0</v>
      </c>
    </row>
    <row r="41" spans="2:86" s="36" customFormat="1" outlineLevel="1" x14ac:dyDescent="0.2"/>
    <row r="42" spans="2:86" s="36" customFormat="1" outlineLevel="1" x14ac:dyDescent="0.2">
      <c r="F42" s="91" t="s">
        <v>141</v>
      </c>
    </row>
    <row r="43" spans="2:86" s="36" customFormat="1" outlineLevel="1" x14ac:dyDescent="0.2">
      <c r="F43" s="39" t="b">
        <v>0</v>
      </c>
      <c r="H43" s="163" t="s">
        <v>281</v>
      </c>
      <c r="I43" s="56">
        <f>INDEX(BB!$J$39:$CH$39,MATCH(GAAR_Focus_Date,BB!$J$9:$CH$9,0))</f>
        <v>285.72760301777765</v>
      </c>
    </row>
    <row r="44" spans="2:86" s="36" customFormat="1" outlineLevel="1" x14ac:dyDescent="0.2">
      <c r="F44" s="39" t="b">
        <v>0</v>
      </c>
      <c r="H44" s="163" t="s">
        <v>282</v>
      </c>
      <c r="I44" s="56">
        <f>INDEX(BB!$J$66:$CH$66,MATCH(GAAR_Focus_Date,BB!$J$9:$CH$9,0))</f>
        <v>374.88616864892515</v>
      </c>
    </row>
    <row r="45" spans="2:86" s="36" customFormat="1" outlineLevel="1" x14ac:dyDescent="0.2">
      <c r="F45" s="39" t="b">
        <v>0</v>
      </c>
    </row>
    <row r="46" spans="2:86" s="36" customFormat="1" ht="12.75" outlineLevel="1" thickBo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</row>
    <row r="47" spans="2:86" s="36" customFormat="1" outlineLevel="1" x14ac:dyDescent="0.2"/>
    <row r="48" spans="2:86" s="36" customFormat="1" outlineLevel="1" x14ac:dyDescent="0.2">
      <c r="C48" s="208" t="s">
        <v>232</v>
      </c>
      <c r="D48" s="208"/>
      <c r="E48" s="208"/>
      <c r="F48" s="208"/>
      <c r="G48" s="208"/>
      <c r="H48" s="208"/>
      <c r="I48" s="208"/>
    </row>
    <row r="49" spans="5:86" s="36" customFormat="1" ht="5.85" customHeight="1" outlineLevel="1" x14ac:dyDescent="0.2"/>
    <row r="50" spans="5:86" s="36" customFormat="1" outlineLevel="1" x14ac:dyDescent="0.2">
      <c r="E50" s="43" t="s">
        <v>120</v>
      </c>
    </row>
    <row r="51" spans="5:86" s="36" customFormat="1" outlineLevel="1" x14ac:dyDescent="0.2">
      <c r="F51" s="91" t="s">
        <v>125</v>
      </c>
      <c r="J51" s="138">
        <f>IFERROR(IF(J208=1,[4]Summary!F4,0),0)</f>
        <v>3452</v>
      </c>
      <c r="K51" s="138">
        <f>IFERROR(IF(K208=1,[4]Summary!G4,0),0)</f>
        <v>3466</v>
      </c>
      <c r="L51" s="138">
        <f>IFERROR(IF(L208=1,[4]Summary!H4,0),0)</f>
        <v>3447</v>
      </c>
      <c r="M51" s="138">
        <f>IFERROR(IF(M208=1,[4]Summary!I4,0),0)</f>
        <v>3430</v>
      </c>
      <c r="N51" s="138">
        <f>IFERROR(IF(N208=1,[4]Summary!J4,0),0)</f>
        <v>3415</v>
      </c>
      <c r="O51" s="138">
        <f>IFERROR(IF(O208=1,[4]Summary!K4,0),0)</f>
        <v>3391</v>
      </c>
      <c r="P51" s="138">
        <f>IFERROR(IF(P208=1,[4]Summary!L4,0),0)</f>
        <v>3378</v>
      </c>
      <c r="Q51" s="138">
        <f>IFERROR(IF(Q208=1,[4]Summary!M4,0),0)</f>
        <v>3361</v>
      </c>
      <c r="R51" s="138">
        <f>IFERROR(IF(R208=1,[4]Summary!N4,0),0)</f>
        <v>3343</v>
      </c>
      <c r="S51" s="138">
        <f>IFERROR(IF(S208=1,[4]Summary!O4,0),0)</f>
        <v>3324</v>
      </c>
      <c r="T51" s="138">
        <f>IFERROR(IF(T208=1,[4]Summary!P4,0),0)</f>
        <v>3307</v>
      </c>
      <c r="U51" s="138">
        <f>IFERROR(IF(U208=1,[4]Summary!Q4,0),0)</f>
        <v>3280</v>
      </c>
      <c r="V51" s="138">
        <f>IFERROR(IF(V208=1,[4]Summary!R4,0),0)</f>
        <v>3243</v>
      </c>
      <c r="W51" s="138">
        <f>IFERROR(IF(W208=1,[4]Summary!S4,0),0)</f>
        <v>3146</v>
      </c>
      <c r="X51" s="138">
        <f>IFERROR(IF(X208=1,[4]Summary!T4,0),0)</f>
        <v>2781</v>
      </c>
      <c r="Y51" s="138">
        <f>IFERROR(IF(Y208=1,[4]Summary!U4,0),0)</f>
        <v>2381</v>
      </c>
      <c r="Z51" s="138">
        <f>IFERROR(IF(Z208=1,[4]Summary!V4,0),0)</f>
        <v>2240</v>
      </c>
      <c r="AA51" s="138">
        <f>IFERROR(IF(AA208=1,[4]Summary!W4,0),0)</f>
        <v>2161</v>
      </c>
      <c r="AB51" s="138">
        <f>IFERROR(IF(AB208=1,[4]Summary!X4,0),0)</f>
        <v>2060</v>
      </c>
      <c r="AC51" s="138">
        <f>IFERROR(IF(AC208=1,[4]Summary!Y4,0),0)</f>
        <v>1941</v>
      </c>
      <c r="AD51" s="138">
        <f>IFERROR(IF(AD208=1,[4]Summary!Z4,0),0)</f>
        <v>1808</v>
      </c>
      <c r="AE51" s="138">
        <f>IFERROR(IF(AE208=1,[4]Summary!AA4,0),0)</f>
        <v>1568</v>
      </c>
      <c r="AF51" s="138">
        <f>IFERROR(IF(AF208=1,[4]Summary!AB4,0),0)</f>
        <v>1382</v>
      </c>
      <c r="AG51" s="138">
        <f>IFERROR(IF(AG208=1,[4]Summary!AC4,0),0)</f>
        <v>1223</v>
      </c>
      <c r="AH51" s="138">
        <f>IFERROR(IF(AH208=1,[4]Summary!AD4,0),0)</f>
        <v>1104</v>
      </c>
      <c r="AI51" s="138">
        <f>IFERROR(IF(AI208=1,[4]Summary!AE4,0),0)</f>
        <v>987</v>
      </c>
      <c r="AJ51" s="138">
        <f>IFERROR(IF(AJ208=1,[4]Summary!AF4,0),0)</f>
        <v>837</v>
      </c>
      <c r="AK51" s="138">
        <f>IFERROR(IF(AK208=1,[4]Summary!AG4,0),0)</f>
        <v>884</v>
      </c>
      <c r="AL51" s="138">
        <f>IFERROR(IF(AL208=1,[4]Summary!AH4,0),0)</f>
        <v>809</v>
      </c>
      <c r="AM51" s="138">
        <f>IFERROR(IF(AM208=1,[4]Summary!AI4,0),0)</f>
        <v>832</v>
      </c>
      <c r="AN51" s="138">
        <f>IFERROR(IF(AN208=1,[4]Summary!AJ4,0),0)</f>
        <v>864</v>
      </c>
      <c r="AO51" s="138">
        <f>IFERROR(IF(AO208=1,[4]Summary!AK4,0),0)</f>
        <v>894</v>
      </c>
      <c r="AP51" s="138">
        <f>IFERROR(IF(AP208=1,[4]Summary!AL4,0),0)</f>
        <v>920</v>
      </c>
      <c r="AQ51" s="138">
        <f>IFERROR(IF(AQ208=1,[4]Summary!AM4,0),0)</f>
        <v>1461</v>
      </c>
      <c r="AR51" s="138">
        <f>IFERROR(IF(AR208=1,[4]Summary!AN4,0),0)</f>
        <v>1463</v>
      </c>
      <c r="AS51" s="138">
        <f>IFERROR(IF(AS208=1,[4]Summary!AO4,0),0)</f>
        <v>1446</v>
      </c>
      <c r="AT51" s="138">
        <f>IFERROR(IF(AT208=1,[4]Summary!AP4,0),0)</f>
        <v>1435</v>
      </c>
      <c r="AU51" s="138">
        <f>IFERROR(IF(AU208=1,[4]Summary!AQ4,0),0)</f>
        <v>1415</v>
      </c>
      <c r="AV51" s="138">
        <f>IFERROR(IF(AV208=1,[4]Summary!AR4,0),0)</f>
        <v>1401</v>
      </c>
      <c r="AW51" s="138">
        <f>IFERROR(IF(AW208=1,[4]Summary!AS4,0),0)</f>
        <v>1383</v>
      </c>
      <c r="AX51" s="138">
        <f>IFERROR(IF(AX208=1,[4]Summary!AT4,0),0)</f>
        <v>1371</v>
      </c>
      <c r="AY51" s="138">
        <f>IFERROR(IF(AY208=1,[4]Summary!AU4,0),0)</f>
        <v>1344</v>
      </c>
      <c r="AZ51" s="138">
        <f>IFERROR(IF(AZ208=1,[4]Summary!AV4,0),0)</f>
        <v>1327</v>
      </c>
      <c r="BA51" s="138">
        <f>IFERROR(IF(BA208=1,[4]Summary!AW4,0),0)</f>
        <v>1310</v>
      </c>
      <c r="BB51" s="138">
        <f>IFERROR(IF(BB208=1,[4]Summary!AX4,0),0)</f>
        <v>1294</v>
      </c>
      <c r="BC51" s="138">
        <f>IFERROR(IF(BC208=1,[4]Summary!AY4,0),0)</f>
        <v>1270</v>
      </c>
      <c r="BD51" s="138">
        <f>IFERROR(IF(BD208=1,[4]Summary!AZ4,0),0)</f>
        <v>1253</v>
      </c>
      <c r="BE51" s="138">
        <f>IFERROR(IF(BE208=1,[4]Summary!BA4,0),0)</f>
        <v>1233</v>
      </c>
      <c r="BF51" s="138">
        <f>IFERROR(IF(BF208=1,[4]Summary!BB4,0),0)</f>
        <v>1220</v>
      </c>
      <c r="BG51" s="138">
        <f>IFERROR(IF(BG208=1,[4]Summary!BC4,0),0)</f>
        <v>1195</v>
      </c>
      <c r="BH51" s="138">
        <f>IFERROR(IF(BH208=1,[4]Summary!BD4,0),0)</f>
        <v>1179</v>
      </c>
      <c r="BI51" s="138">
        <f>IFERROR(IF(BI208=1,[4]Summary!BE4,0),0)</f>
        <v>1169</v>
      </c>
      <c r="BJ51" s="138">
        <f>IFERROR(IF(BJ208=1,[4]Summary!BF4,0),0)</f>
        <v>1164</v>
      </c>
      <c r="BK51" s="138">
        <f>IFERROR(IF(BK208=1,[4]Summary!BG4,0),0)</f>
        <v>1148</v>
      </c>
      <c r="BL51" s="138">
        <f>IFERROR(IF(BL208=1,[4]Summary!BH4,0),0)</f>
        <v>1136</v>
      </c>
      <c r="BM51" s="138">
        <f>IFERROR(IF(BM208=1,[4]Summary!BI4,0),0)</f>
        <v>1120</v>
      </c>
      <c r="BN51" s="138">
        <f>IFERROR(IF(BN208=1,[4]Summary!BJ4,0),0)</f>
        <v>1113</v>
      </c>
      <c r="BO51" s="138">
        <f>IFERROR(IF(BO208=1,[4]Summary!BK4,0),0)</f>
        <v>1096</v>
      </c>
      <c r="BP51" s="138">
        <f>IFERROR(IF(BP208=1,[4]Summary!BL4,0),0)</f>
        <v>1087</v>
      </c>
      <c r="BQ51" s="138">
        <f>IFERROR(IF(BQ208=1,[4]Summary!BM4,0),0)</f>
        <v>1077</v>
      </c>
      <c r="BR51" s="138">
        <f>IFERROR(IF(BR208=1,[4]Summary!BN4,0),0)</f>
        <v>1072</v>
      </c>
      <c r="BS51" s="138">
        <f>IFERROR(IF(BS208=1,[4]Summary!BO4,0),0)</f>
        <v>1058</v>
      </c>
      <c r="BT51" s="138">
        <f>IFERROR(IF(BT208=1,[4]Summary!BP4,0),0)</f>
        <v>1047</v>
      </c>
      <c r="BU51" s="138">
        <f>IFERROR(IF(BU208=1,[4]Summary!BQ4,0),0)</f>
        <v>1035</v>
      </c>
      <c r="BV51" s="138">
        <f>IFERROR(IF(BV208=1,[4]Summary!BR4,0),0)</f>
        <v>1027</v>
      </c>
      <c r="BW51" s="138">
        <f>IFERROR(IF(BW208=1,[4]Summary!BS4,0),0)</f>
        <v>1006</v>
      </c>
      <c r="BX51" s="138">
        <f>IFERROR(IF(BX208=1,[4]Summary!BT4,0),0)</f>
        <v>997</v>
      </c>
      <c r="BY51" s="138">
        <f>IFERROR(IF(BY208=1,[4]Summary!BU4,0),0)</f>
        <v>980</v>
      </c>
      <c r="BZ51" s="138">
        <f>IFERROR(IF(BZ208=1,[4]Summary!BV4,0),0)</f>
        <v>973</v>
      </c>
      <c r="CA51" s="138">
        <f>IFERROR(IF(CA208=1,[4]Summary!BW4,0),0)</f>
        <v>956</v>
      </c>
      <c r="CB51" s="138">
        <f>IFERROR(IF(CB208=1,[4]Summary!BX4,0),0)</f>
        <v>939</v>
      </c>
      <c r="CC51" s="138">
        <f>IFERROR(IF(CC208=1,[4]Summary!BY4,0),0)</f>
        <v>924</v>
      </c>
      <c r="CD51" s="138">
        <f>IFERROR(IF(CD208=1,[4]Summary!BZ4,0),0)</f>
        <v>914</v>
      </c>
      <c r="CE51" s="138">
        <f>IFERROR(IF(CE208=1,[4]Summary!CA4,0),0)</f>
        <v>893</v>
      </c>
      <c r="CF51" s="138">
        <f>IFERROR(IF(CF208=1,[4]Summary!CB4,0),0)</f>
        <v>880</v>
      </c>
      <c r="CG51" s="138">
        <f>IFERROR(IF(CG208=1,[4]Summary!CC4,0),0)</f>
        <v>861</v>
      </c>
      <c r="CH51" s="138">
        <f>IFERROR(IF(CH208=1,[4]Summary!CD4,0),0)</f>
        <v>843</v>
      </c>
    </row>
    <row r="52" spans="5:86" s="36" customFormat="1" outlineLevel="1" x14ac:dyDescent="0.2">
      <c r="F52" s="91" t="s">
        <v>126</v>
      </c>
      <c r="J52" s="138">
        <f>IFERROR(IF(J208=1,[4]Summary!F7,0),0)</f>
        <v>0</v>
      </c>
      <c r="K52" s="138">
        <f>IFERROR(IF(K208=1,[4]Summary!G7,0),0)</f>
        <v>52</v>
      </c>
      <c r="L52" s="138">
        <f>IFERROR(IF(L208=1,[4]Summary!H7,0),0)</f>
        <v>44</v>
      </c>
      <c r="M52" s="138">
        <f>IFERROR(IF(M208=1,[4]Summary!I7,0),0)</f>
        <v>0</v>
      </c>
      <c r="N52" s="138">
        <f>IFERROR(IF(N208=1,[4]Summary!J7,0),0)</f>
        <v>5</v>
      </c>
      <c r="O52" s="138">
        <f>IFERROR(IF(O208=1,[4]Summary!K7,0),0)</f>
        <v>0</v>
      </c>
      <c r="P52" s="138">
        <f>IFERROR(IF(P208=1,[4]Summary!L7,0),0)</f>
        <v>0</v>
      </c>
      <c r="Q52" s="138">
        <f>IFERROR(IF(Q208=1,[4]Summary!M7,0),0)</f>
        <v>34</v>
      </c>
      <c r="R52" s="138">
        <f>IFERROR(IF(R208=1,[4]Summary!N7,0),0)</f>
        <v>27</v>
      </c>
      <c r="S52" s="138">
        <f>IFERROR(IF(S208=1,[4]Summary!O7,0),0)</f>
        <v>2</v>
      </c>
      <c r="T52" s="138">
        <f>IFERROR(IF(T208=1,[4]Summary!P7,0),0)</f>
        <v>0</v>
      </c>
      <c r="U52" s="138">
        <f>IFERROR(IF(U208=1,[4]Summary!Q7,0),0)</f>
        <v>0</v>
      </c>
      <c r="V52" s="138">
        <f>IFERROR(IF(V208=1,[4]Summary!R7,0),0)</f>
        <v>0</v>
      </c>
      <c r="W52" s="138">
        <f>IFERROR(IF(W208=1,[4]Summary!S7,0),0)</f>
        <v>0</v>
      </c>
      <c r="X52" s="138">
        <f>IFERROR(IF(X208=1,[4]Summary!T7,0),0)</f>
        <v>0</v>
      </c>
      <c r="Y52" s="138">
        <f>IFERROR(IF(Y208=1,[4]Summary!U7,0),0)</f>
        <v>0</v>
      </c>
      <c r="Z52" s="138">
        <f>IFERROR(IF(Z208=1,[4]Summary!V7,0),0)</f>
        <v>0</v>
      </c>
      <c r="AA52" s="138">
        <f>IFERROR(IF(AA208=1,[4]Summary!W7,0),0)</f>
        <v>0</v>
      </c>
      <c r="AB52" s="138">
        <f>IFERROR(IF(AB208=1,[4]Summary!X7,0),0)</f>
        <v>0</v>
      </c>
      <c r="AC52" s="138">
        <f>IFERROR(IF(AC208=1,[4]Summary!Y7,0),0)</f>
        <v>0</v>
      </c>
      <c r="AD52" s="138">
        <f>IFERROR(IF(AD208=1,[4]Summary!Z7,0),0)</f>
        <v>0</v>
      </c>
      <c r="AE52" s="138">
        <f>IFERROR(IF(AE208=1,[4]Summary!AA7,0),0)</f>
        <v>0</v>
      </c>
      <c r="AF52" s="138">
        <f>IFERROR(IF(AF208=1,[4]Summary!AB7,0),0)</f>
        <v>0</v>
      </c>
      <c r="AG52" s="138">
        <f>IFERROR(IF(AG208=1,[4]Summary!AC7,0),0)</f>
        <v>0</v>
      </c>
      <c r="AH52" s="138">
        <f>IFERROR(IF(AH208=1,[4]Summary!AD7,0),0)</f>
        <v>0</v>
      </c>
      <c r="AI52" s="138">
        <f>IFERROR(IF(AI208=1,[4]Summary!AE7,0),0)</f>
        <v>0</v>
      </c>
      <c r="AJ52" s="138">
        <f>IFERROR(IF(AJ208=1,[4]Summary!AF7,0),0)</f>
        <v>0</v>
      </c>
      <c r="AK52" s="138">
        <f>IFERROR(IF(AK208=1,[4]Summary!AG7,0),0)</f>
        <v>0</v>
      </c>
      <c r="AL52" s="138">
        <f>IFERROR(IF(AL208=1,[4]Summary!AH7,0),0)</f>
        <v>0</v>
      </c>
      <c r="AM52" s="138">
        <f>IFERROR(IF(AM208=1,[4]Summary!AI7,0),0)</f>
        <v>0</v>
      </c>
      <c r="AN52" s="138">
        <f>IFERROR(IF(AN208=1,[4]Summary!AJ7,0),0)</f>
        <v>0</v>
      </c>
      <c r="AO52" s="138">
        <f>IFERROR(IF(AO208=1,[4]Summary!AK7,0),0)</f>
        <v>0</v>
      </c>
      <c r="AP52" s="138">
        <f>IFERROR(IF(AP208=1,[4]Summary!AL7,0),0)</f>
        <v>0</v>
      </c>
      <c r="AQ52" s="138">
        <f>IFERROR(IF(AQ208=1,[4]Summary!AM7,0),0)</f>
        <v>0</v>
      </c>
      <c r="AR52" s="138">
        <f>IFERROR(IF(AR208=1,[4]Summary!AN7,0),0)</f>
        <v>0</v>
      </c>
      <c r="AS52" s="138">
        <f>IFERROR(IF(AS208=1,[4]Summary!AO7,0),0)</f>
        <v>0</v>
      </c>
      <c r="AT52" s="138">
        <f>IFERROR(IF(AT208=1,[4]Summary!AP7,0),0)</f>
        <v>0</v>
      </c>
      <c r="AU52" s="138">
        <f>IFERROR(IF(AU208=1,[4]Summary!AQ7,0),0)</f>
        <v>0</v>
      </c>
      <c r="AV52" s="138">
        <f>IFERROR(IF(AV208=1,[4]Summary!AR7,0),0)</f>
        <v>0</v>
      </c>
      <c r="AW52" s="138">
        <f>IFERROR(IF(AW208=1,[4]Summary!AS7,0),0)</f>
        <v>0</v>
      </c>
      <c r="AX52" s="138">
        <f>IFERROR(IF(AX208=1,[4]Summary!AT7,0),0)</f>
        <v>0</v>
      </c>
      <c r="AY52" s="138">
        <f>IFERROR(IF(AY208=1,[4]Summary!AU7,0),0)</f>
        <v>0</v>
      </c>
      <c r="AZ52" s="138">
        <f>IFERROR(IF(AZ208=1,[4]Summary!AV7,0),0)</f>
        <v>0</v>
      </c>
      <c r="BA52" s="138">
        <f>IFERROR(IF(BA208=1,[4]Summary!AW7,0),0)</f>
        <v>0</v>
      </c>
      <c r="BB52" s="138">
        <f>IFERROR(IF(BB208=1,[4]Summary!AX7,0),0)</f>
        <v>0</v>
      </c>
      <c r="BC52" s="138">
        <f>IFERROR(IF(BC208=1,[4]Summary!AY7,0),0)</f>
        <v>0</v>
      </c>
      <c r="BD52" s="138">
        <f>IFERROR(IF(BD208=1,[4]Summary!AZ7,0),0)</f>
        <v>0</v>
      </c>
      <c r="BE52" s="138">
        <f>IFERROR(IF(BE208=1,[4]Summary!BA7,0),0)</f>
        <v>0</v>
      </c>
      <c r="BF52" s="138">
        <f>IFERROR(IF(BF208=1,[4]Summary!BB7,0),0)</f>
        <v>0</v>
      </c>
      <c r="BG52" s="138">
        <f>IFERROR(IF(BG208=1,[4]Summary!BC7,0),0)</f>
        <v>0</v>
      </c>
      <c r="BH52" s="138">
        <f>IFERROR(IF(BH208=1,[4]Summary!BD7,0),0)</f>
        <v>0</v>
      </c>
      <c r="BI52" s="138">
        <f>IFERROR(IF(BI208=1,[4]Summary!BE7,0),0)</f>
        <v>0</v>
      </c>
      <c r="BJ52" s="138">
        <f>IFERROR(IF(BJ208=1,[4]Summary!BF7,0),0)</f>
        <v>0</v>
      </c>
      <c r="BK52" s="138">
        <f>IFERROR(IF(BK208=1,[4]Summary!BG7,0),0)</f>
        <v>0</v>
      </c>
      <c r="BL52" s="138">
        <f>IFERROR(IF(BL208=1,[4]Summary!BH7,0),0)</f>
        <v>0</v>
      </c>
      <c r="BM52" s="138">
        <f>IFERROR(IF(BM208=1,[4]Summary!BI7,0),0)</f>
        <v>0</v>
      </c>
      <c r="BN52" s="138">
        <f>IFERROR(IF(BN208=1,[4]Summary!BJ7,0),0)</f>
        <v>0</v>
      </c>
      <c r="BO52" s="138">
        <f>IFERROR(IF(BO208=1,[4]Summary!BK7,0),0)</f>
        <v>0</v>
      </c>
      <c r="BP52" s="138">
        <f>IFERROR(IF(BP208=1,[4]Summary!BL7,0),0)</f>
        <v>0</v>
      </c>
      <c r="BQ52" s="138">
        <f>IFERROR(IF(BQ208=1,[4]Summary!BM7,0),0)</f>
        <v>0</v>
      </c>
      <c r="BR52" s="138">
        <f>IFERROR(IF(BR208=1,[4]Summary!BN7,0),0)</f>
        <v>0</v>
      </c>
      <c r="BS52" s="138">
        <f>IFERROR(IF(BS208=1,[4]Summary!BO7,0),0)</f>
        <v>0</v>
      </c>
      <c r="BT52" s="138">
        <f>IFERROR(IF(BT208=1,[4]Summary!BP7,0),0)</f>
        <v>0</v>
      </c>
      <c r="BU52" s="138">
        <f>IFERROR(IF(BU208=1,[4]Summary!BQ7,0),0)</f>
        <v>0</v>
      </c>
      <c r="BV52" s="138">
        <f>IFERROR(IF(BV208=1,[4]Summary!BR7,0),0)</f>
        <v>0</v>
      </c>
      <c r="BW52" s="138">
        <f>IFERROR(IF(BW208=1,[4]Summary!BS7,0),0)</f>
        <v>0</v>
      </c>
      <c r="BX52" s="138">
        <f>IFERROR(IF(BX208=1,[4]Summary!BT7,0),0)</f>
        <v>0</v>
      </c>
      <c r="BY52" s="138">
        <f>IFERROR(IF(BY208=1,[4]Summary!BU7,0),0)</f>
        <v>0</v>
      </c>
      <c r="BZ52" s="138">
        <f>IFERROR(IF(BZ208=1,[4]Summary!BV7,0),0)</f>
        <v>0</v>
      </c>
      <c r="CA52" s="138">
        <f>IFERROR(IF(CA208=1,[4]Summary!BW7,0),0)</f>
        <v>0</v>
      </c>
      <c r="CB52" s="138">
        <f>IFERROR(IF(CB208=1,[4]Summary!BX7,0),0)</f>
        <v>0</v>
      </c>
      <c r="CC52" s="138">
        <f>IFERROR(IF(CC208=1,[4]Summary!BY7,0),0)</f>
        <v>0</v>
      </c>
      <c r="CD52" s="138">
        <f>IFERROR(IF(CD208=1,[4]Summary!BZ7,0),0)</f>
        <v>0</v>
      </c>
      <c r="CE52" s="138">
        <f>IFERROR(IF(CE208=1,[4]Summary!CA7,0),0)</f>
        <v>0</v>
      </c>
      <c r="CF52" s="138">
        <f>IFERROR(IF(CF208=1,[4]Summary!CB7,0),0)</f>
        <v>0</v>
      </c>
      <c r="CG52" s="138">
        <f>IFERROR(IF(CG208=1,[4]Summary!CC7,0),0)</f>
        <v>0</v>
      </c>
      <c r="CH52" s="138">
        <f>IFERROR(IF(CH208=1,[4]Summary!CD7,0),0)</f>
        <v>0</v>
      </c>
    </row>
    <row r="53" spans="5:86" s="36" customFormat="1" ht="5.85" customHeight="1" outlineLevel="1" x14ac:dyDescent="0.2"/>
    <row r="54" spans="5:86" s="36" customFormat="1" outlineLevel="1" x14ac:dyDescent="0.2">
      <c r="E54" s="43" t="s">
        <v>224</v>
      </c>
    </row>
    <row r="55" spans="5:86" s="36" customFormat="1" outlineLevel="1" x14ac:dyDescent="0.2">
      <c r="F55" s="91" t="s">
        <v>125</v>
      </c>
      <c r="J55" s="138">
        <f>IFERROR(IF(J208=1,[4]Summary!F5,0),0)</f>
        <v>7116</v>
      </c>
      <c r="K55" s="138">
        <f>IFERROR(IF(K208=1,[4]Summary!G5,0),0)</f>
        <v>6983</v>
      </c>
      <c r="L55" s="138">
        <f>IFERROR(IF(L208=1,[4]Summary!H5,0),0)</f>
        <v>6947</v>
      </c>
      <c r="M55" s="138">
        <f>IFERROR(IF(M208=1,[4]Summary!I5,0),0)</f>
        <v>6936</v>
      </c>
      <c r="N55" s="138">
        <f>IFERROR(IF(N208=1,[4]Summary!J5,0),0)</f>
        <v>6871</v>
      </c>
      <c r="O55" s="138">
        <f>IFERROR(IF(O208=1,[4]Summary!K5,0),0)</f>
        <v>6881</v>
      </c>
      <c r="P55" s="138">
        <f>IFERROR(IF(P208=1,[4]Summary!L5,0),0)</f>
        <v>6814</v>
      </c>
      <c r="Q55" s="138">
        <f>IFERROR(IF(Q208=1,[4]Summary!M5,0),0)</f>
        <v>6757</v>
      </c>
      <c r="R55" s="138">
        <f>IFERROR(IF(R208=1,[4]Summary!N5,0),0)</f>
        <v>6723</v>
      </c>
      <c r="S55" s="138">
        <f>IFERROR(IF(S208=1,[4]Summary!O5,0),0)</f>
        <v>6706</v>
      </c>
      <c r="T55" s="138">
        <f>IFERROR(IF(T208=1,[4]Summary!P5,0),0)</f>
        <v>6680</v>
      </c>
      <c r="U55" s="138">
        <f>IFERROR(IF(U208=1,[4]Summary!Q5,0),0)</f>
        <v>6688</v>
      </c>
      <c r="V55" s="138">
        <f>IFERROR(IF(V208=1,[4]Summary!R5,0),0)</f>
        <v>6681</v>
      </c>
      <c r="W55" s="138">
        <f>IFERROR(IF(W208=1,[4]Summary!S5,0),0)</f>
        <v>6709</v>
      </c>
      <c r="X55" s="138">
        <f>IFERROR(IF(X208=1,[4]Summary!T5,0),0)</f>
        <v>6804</v>
      </c>
      <c r="Y55" s="138">
        <f>IFERROR(IF(Y208=1,[4]Summary!U5,0),0)</f>
        <v>6948</v>
      </c>
      <c r="Z55" s="138">
        <f>IFERROR(IF(Z208=1,[4]Summary!V5,0),0)</f>
        <v>7040</v>
      </c>
      <c r="AA55" s="138">
        <f>IFERROR(IF(AA208=1,[4]Summary!W5,0),0)</f>
        <v>7147</v>
      </c>
      <c r="AB55" s="138">
        <f>IFERROR(IF(AB208=1,[4]Summary!X5,0),0)</f>
        <v>7587</v>
      </c>
      <c r="AC55" s="138">
        <f>IFERROR(IF(AC208=1,[4]Summary!Y5,0),0)</f>
        <v>8186</v>
      </c>
      <c r="AD55" s="138">
        <f>IFERROR(IF(AD208=1,[4]Summary!Z5,0),0)</f>
        <v>8631</v>
      </c>
      <c r="AE55" s="138">
        <f>IFERROR(IF(AE208=1,[4]Summary!AA5,0),0)</f>
        <v>9280</v>
      </c>
      <c r="AF55" s="138">
        <f>IFERROR(IF(AF208=1,[4]Summary!AB5,0),0)</f>
        <v>9633</v>
      </c>
      <c r="AG55" s="138">
        <f>IFERROR(IF(AG208=1,[4]Summary!AC5,0),0)</f>
        <v>9856</v>
      </c>
      <c r="AH55" s="138">
        <f>IFERROR(IF(AH208=1,[4]Summary!AD5,0),0)</f>
        <v>9954</v>
      </c>
      <c r="AI55" s="138">
        <f>IFERROR(IF(AI208=1,[4]Summary!AE5,0),0)</f>
        <v>10045</v>
      </c>
      <c r="AJ55" s="138">
        <f>IFERROR(IF(AJ208=1,[4]Summary!AF5,0),0)</f>
        <v>10234</v>
      </c>
      <c r="AK55" s="138">
        <f>IFERROR(IF(AK208=1,[4]Summary!AG5,0),0)</f>
        <v>9834</v>
      </c>
      <c r="AL55" s="138">
        <f>IFERROR(IF(AL208=1,[4]Summary!AH5,0),0)</f>
        <v>9815</v>
      </c>
      <c r="AM55" s="138">
        <f>IFERROR(IF(AM208=1,[4]Summary!AI5,0),0)</f>
        <v>9499</v>
      </c>
      <c r="AN55" s="138">
        <f>IFERROR(IF(AN208=1,[4]Summary!AJ5,0),0)</f>
        <v>9176</v>
      </c>
      <c r="AO55" s="138">
        <f>IFERROR(IF(AO208=1,[4]Summary!AK5,0),0)</f>
        <v>8883</v>
      </c>
      <c r="AP55" s="138">
        <f>IFERROR(IF(AP208=1,[4]Summary!AL5,0),0)</f>
        <v>8607</v>
      </c>
      <c r="AQ55" s="138">
        <f>IFERROR(IF(AQ208=1,[4]Summary!AM5,0),0)</f>
        <v>7142</v>
      </c>
      <c r="AR55" s="138">
        <f>IFERROR(IF(AR208=1,[4]Summary!AN5,0),0)</f>
        <v>7010</v>
      </c>
      <c r="AS55" s="138">
        <f>IFERROR(IF(AS208=1,[4]Summary!AO5,0),0)</f>
        <v>6927</v>
      </c>
      <c r="AT55" s="138">
        <f>IFERROR(IF(AT208=1,[4]Summary!AP5,0),0)</f>
        <v>6838</v>
      </c>
      <c r="AU55" s="138">
        <f>IFERROR(IF(AU208=1,[4]Summary!AQ5,0),0)</f>
        <v>6769</v>
      </c>
      <c r="AV55" s="138">
        <f>IFERROR(IF(AV208=1,[4]Summary!AR5,0),0)</f>
        <v>6690</v>
      </c>
      <c r="AW55" s="138">
        <f>IFERROR(IF(AW208=1,[4]Summary!AS5,0),0)</f>
        <v>6613</v>
      </c>
      <c r="AX55" s="138">
        <f>IFERROR(IF(AX208=1,[4]Summary!AT5,0),0)</f>
        <v>6528</v>
      </c>
      <c r="AY55" s="138">
        <f>IFERROR(IF(AY208=1,[4]Summary!AU5,0),0)</f>
        <v>6470</v>
      </c>
      <c r="AZ55" s="138">
        <f>IFERROR(IF(AZ208=1,[4]Summary!AV5,0),0)</f>
        <v>6401</v>
      </c>
      <c r="BA55" s="138">
        <f>IFERROR(IF(BA208=1,[4]Summary!AW5,0),0)</f>
        <v>6335</v>
      </c>
      <c r="BB55" s="138">
        <f>IFERROR(IF(BB208=1,[4]Summary!AX5,0),0)</f>
        <v>6251</v>
      </c>
      <c r="BC55" s="138">
        <f>IFERROR(IF(BC208=1,[4]Summary!AY5,0),0)</f>
        <v>6197</v>
      </c>
      <c r="BD55" s="138">
        <f>IFERROR(IF(BD208=1,[4]Summary!AZ5,0),0)</f>
        <v>6127</v>
      </c>
      <c r="BE55" s="138">
        <f>IFERROR(IF(BE208=1,[4]Summary!BA5,0),0)</f>
        <v>6064</v>
      </c>
      <c r="BF55" s="138">
        <f>IFERROR(IF(BF208=1,[4]Summary!BB5,0),0)</f>
        <v>5987</v>
      </c>
      <c r="BG55" s="138">
        <f>IFERROR(IF(BG208=1,[4]Summary!BC5,0),0)</f>
        <v>5929</v>
      </c>
      <c r="BH55" s="138">
        <f>IFERROR(IF(BH208=1,[4]Summary!BD5,0),0)</f>
        <v>5862</v>
      </c>
      <c r="BI55" s="138">
        <f>IFERROR(IF(BI208=1,[4]Summary!BE5,0),0)</f>
        <v>5782</v>
      </c>
      <c r="BJ55" s="138">
        <f>IFERROR(IF(BJ208=1,[4]Summary!BF5,0),0)</f>
        <v>5695</v>
      </c>
      <c r="BK55" s="138">
        <f>IFERROR(IF(BK208=1,[4]Summary!BG5,0),0)</f>
        <v>5629</v>
      </c>
      <c r="BL55" s="138">
        <f>IFERROR(IF(BL208=1,[4]Summary!BH5,0),0)</f>
        <v>5559</v>
      </c>
      <c r="BM55" s="138">
        <f>IFERROR(IF(BM208=1,[4]Summary!BI5,0),0)</f>
        <v>5491</v>
      </c>
      <c r="BN55" s="138">
        <f>IFERROR(IF(BN208=1,[4]Summary!BJ5,0),0)</f>
        <v>5405</v>
      </c>
      <c r="BO55" s="138">
        <f>IFERROR(IF(BO208=1,[4]Summary!BK5,0),0)</f>
        <v>5346</v>
      </c>
      <c r="BP55" s="138">
        <f>IFERROR(IF(BP208=1,[4]Summary!BL5,0),0)</f>
        <v>5276</v>
      </c>
      <c r="BQ55" s="138">
        <f>IFERROR(IF(BQ208=1,[4]Summary!BM5,0),0)</f>
        <v>5209</v>
      </c>
      <c r="BR55" s="138">
        <f>IFERROR(IF(BR208=1,[4]Summary!BN5,0),0)</f>
        <v>5133</v>
      </c>
      <c r="BS55" s="138">
        <f>IFERROR(IF(BS208=1,[4]Summary!BO5,0),0)</f>
        <v>5075</v>
      </c>
      <c r="BT55" s="138">
        <f>IFERROR(IF(BT208=1,[4]Summary!BP5,0),0)</f>
        <v>5008</v>
      </c>
      <c r="BU55" s="138">
        <f>IFERROR(IF(BU208=1,[4]Summary!BQ5,0),0)</f>
        <v>4946</v>
      </c>
      <c r="BV55" s="138">
        <f>IFERROR(IF(BV208=1,[4]Summary!BR5,0),0)</f>
        <v>4883</v>
      </c>
      <c r="BW55" s="138">
        <f>IFERROR(IF(BW208=1,[4]Summary!BS5,0),0)</f>
        <v>4829</v>
      </c>
      <c r="BX55" s="138">
        <f>IFERROR(IF(BX208=1,[4]Summary!BT5,0),0)</f>
        <v>4769</v>
      </c>
      <c r="BY55" s="138">
        <f>IFERROR(IF(BY208=1,[4]Summary!BU5,0),0)</f>
        <v>4713</v>
      </c>
      <c r="BZ55" s="138">
        <f>IFERROR(IF(BZ208=1,[4]Summary!BV5,0),0)</f>
        <v>4653</v>
      </c>
      <c r="CA55" s="138">
        <f>IFERROR(IF(CA208=1,[4]Summary!BW5,0),0)</f>
        <v>4605</v>
      </c>
      <c r="CB55" s="138">
        <f>IFERROR(IF(CB208=1,[4]Summary!BX5,0),0)</f>
        <v>4554</v>
      </c>
      <c r="CC55" s="138">
        <f>IFERROR(IF(CC208=1,[4]Summary!BY5,0),0)</f>
        <v>4501</v>
      </c>
      <c r="CD55" s="138">
        <f>IFERROR(IF(CD208=1,[4]Summary!BZ5,0),0)</f>
        <v>4447</v>
      </c>
      <c r="CE55" s="138">
        <f>IFERROR(IF(CE208=1,[4]Summary!CA5,0),0)</f>
        <v>4401</v>
      </c>
      <c r="CF55" s="138">
        <f>IFERROR(IF(CF208=1,[4]Summary!CB5,0),0)</f>
        <v>4355</v>
      </c>
      <c r="CG55" s="138">
        <f>IFERROR(IF(CG208=1,[4]Summary!CC5,0),0)</f>
        <v>4309</v>
      </c>
      <c r="CH55" s="138">
        <f>IFERROR(IF(CH208=1,[4]Summary!CD5,0),0)</f>
        <v>4261</v>
      </c>
    </row>
    <row r="56" spans="5:86" s="36" customFormat="1" outlineLevel="1" x14ac:dyDescent="0.2">
      <c r="F56" s="91" t="s">
        <v>126</v>
      </c>
      <c r="J56" s="138">
        <f>IFERROR(IF(J208=1,[4]Summary!F8,0),0)</f>
        <v>736.00260751000008</v>
      </c>
      <c r="K56" s="138">
        <f>IFERROR(IF(K208=1,[4]Summary!G8,0),0)</f>
        <v>142.64258143489999</v>
      </c>
      <c r="L56" s="138">
        <f>IFERROR(IF(L208=1,[4]Summary!H8,0),0)</f>
        <v>145.73615562055102</v>
      </c>
      <c r="M56" s="138">
        <f>IFERROR(IF(M208=1,[4]Summary!I8,0),0)</f>
        <v>196.71879406434547</v>
      </c>
      <c r="N56" s="138">
        <f>IFERROR(IF(N208=1,[4]Summary!J8,0),0)</f>
        <v>172.75160612370206</v>
      </c>
      <c r="O56" s="138">
        <f>IFERROR(IF(O208=1,[4]Summary!K8,0),0)</f>
        <v>545.07409006246496</v>
      </c>
      <c r="P56" s="138">
        <f>IFERROR(IF(P208=1,[4]Summary!L8,0),0)</f>
        <v>403.62334916184039</v>
      </c>
      <c r="Q56" s="138">
        <f>IFERROR(IF(Q208=1,[4]Summary!M8,0),0)</f>
        <v>129.58711567022195</v>
      </c>
      <c r="R56" s="138">
        <f>IFERROR(IF(R208=1,[4]Summary!N8,0),0)</f>
        <v>130.63124451351973</v>
      </c>
      <c r="S56" s="138">
        <f>IFERROR(IF(S208=1,[4]Summary!O8,0),0)</f>
        <v>165.59493206838459</v>
      </c>
      <c r="T56" s="138">
        <f>IFERROR(IF(T208=1,[4]Summary!P8,0),0)</f>
        <v>234.95898274770065</v>
      </c>
      <c r="U56" s="138">
        <f>IFERROR(IF(U208=1,[4]Summary!Q8,0),0)</f>
        <v>507.60939292022363</v>
      </c>
      <c r="V56" s="138">
        <f>IFERROR(IF(V208=1,[4]Summary!R8,0),0)</f>
        <v>605.53329899102152</v>
      </c>
      <c r="W56" s="138">
        <f>IFERROR(IF(W208=1,[4]Summary!S8,0),0)</f>
        <v>673.4779660011111</v>
      </c>
      <c r="X56" s="138">
        <f>IFERROR(IF(X208=1,[4]Summary!T8,0),0)</f>
        <v>678.74318634110023</v>
      </c>
      <c r="Y56" s="138">
        <f>IFERROR(IF(Y208=1,[4]Summary!U8,0),0)</f>
        <v>645.9557544776892</v>
      </c>
      <c r="Z56" s="138">
        <f>IFERROR(IF(Z208=1,[4]Summary!V8,0),0)</f>
        <v>594.4961969329122</v>
      </c>
      <c r="AA56" s="138">
        <f>IFERROR(IF(AA208=1,[4]Summary!W8,0),0)</f>
        <v>550.55123496358306</v>
      </c>
      <c r="AB56" s="138">
        <f>IFERROR(IF(AB208=1,[4]Summary!X8,0),0)</f>
        <v>507.04572261394731</v>
      </c>
      <c r="AC56" s="138">
        <f>IFERROR(IF(AC208=1,[4]Summary!Y8,0),0)</f>
        <v>469.97526538780778</v>
      </c>
      <c r="AD56" s="138">
        <f>IFERROR(IF(AD208=1,[4]Summary!Z8,0),0)</f>
        <v>434.27551273392976</v>
      </c>
      <c r="AE56" s="138">
        <f>IFERROR(IF(AE208=1,[4]Summary!AA8,0),0)</f>
        <v>400.93275760659049</v>
      </c>
      <c r="AF56" s="138">
        <f>IFERROR(IF(AF208=1,[4]Summary!AB8,0),0)</f>
        <v>367.92343003052446</v>
      </c>
      <c r="AG56" s="138">
        <f>IFERROR(IF(AG208=1,[4]Summary!AC8,0),0)</f>
        <v>342.24419573021936</v>
      </c>
      <c r="AH56" s="138">
        <f>IFERROR(IF(AH208=1,[4]Summary!AD8,0),0)</f>
        <v>316.82175377291719</v>
      </c>
      <c r="AI56" s="138">
        <f>IFERROR(IF(AI208=1,[4]Summary!AE8,0),0)</f>
        <v>289.65353623518797</v>
      </c>
      <c r="AJ56" s="138">
        <f>IFERROR(IF(AJ208=1,[4]Summary!AF8,0),0)</f>
        <v>269.75700087283604</v>
      </c>
      <c r="AK56" s="138">
        <f>IFERROR(IF(AK208=1,[4]Summary!AG8,0),0)</f>
        <v>249.0594308641077</v>
      </c>
      <c r="AL56" s="138">
        <f>IFERROR(IF(AL208=1,[4]Summary!AH8,0),0)</f>
        <v>228.56883655546659</v>
      </c>
      <c r="AM56" s="138">
        <f>IFERROR(IF(AM208=1,[4]Summary!AI8,0),0)</f>
        <v>213.28314818991191</v>
      </c>
      <c r="AN56" s="138">
        <f>IFERROR(IF(AN208=1,[4]Summary!AJ8,0),0)</f>
        <v>199.15031670801272</v>
      </c>
      <c r="AO56" s="138">
        <f>IFERROR(IF(AO208=1,[4]Summary!AK8,0),0)</f>
        <v>179.1588135409327</v>
      </c>
      <c r="AP56" s="138">
        <f>IFERROR(IF(AP208=1,[4]Summary!AL8,0),0)</f>
        <v>167.36722540552333</v>
      </c>
      <c r="AQ56" s="138">
        <f>IFERROR(IF(AQ208=1,[4]Summary!AM8,0),0)</f>
        <v>151.69355315146808</v>
      </c>
      <c r="AR56" s="138">
        <f>IFERROR(IF(AR208=1,[4]Summary!AN8,0),0)</f>
        <v>143.17661761995345</v>
      </c>
      <c r="AS56" s="138">
        <f>IFERROR(IF(AS208=1,[4]Summary!AO8,0),0)</f>
        <v>132.7448514437539</v>
      </c>
      <c r="AT56" s="138">
        <f>IFERROR(IF(AT208=1,[4]Summary!AP8,0),0)</f>
        <v>122.4174029293164</v>
      </c>
      <c r="AU56" s="138">
        <f>IFERROR(IF(AU208=1,[4]Summary!AQ8,0),0)</f>
        <v>112.1932289000232</v>
      </c>
      <c r="AV56" s="138">
        <f>IFERROR(IF(AV208=1,[4]Summary!AR8,0),0)</f>
        <v>104.07129661102299</v>
      </c>
      <c r="AW56" s="138">
        <f>IFERROR(IF(AW208=1,[4]Summary!AS8,0),0)</f>
        <v>95.030583644912753</v>
      </c>
      <c r="AX56" s="138">
        <f>IFERROR(IF(AX208=1,[4]Summary!AT8,0),0)</f>
        <v>87.080277808463592</v>
      </c>
      <c r="AY56" s="138">
        <f>IFERROR(IF(AY208=1,[4]Summary!AU8,0),0)</f>
        <v>83.209475030378968</v>
      </c>
      <c r="AZ56" s="138">
        <f>IFERROR(IF(AZ208=1,[4]Summary!AV8,0),0)</f>
        <v>73.377380280075201</v>
      </c>
      <c r="BA56" s="138">
        <f>IFERROR(IF(BA208=1,[4]Summary!AW8,0),0)</f>
        <v>71.643606477274432</v>
      </c>
      <c r="BB56" s="138">
        <f>IFERROR(IF(BB208=1,[4]Summary!AX8,0),0)</f>
        <v>63.927170412501724</v>
      </c>
      <c r="BC56" s="138">
        <f>IFERROR(IF(BC208=1,[4]Summary!AY8,0),0)</f>
        <v>58.28789870837668</v>
      </c>
      <c r="BD56" s="138">
        <f>IFERROR(IF(BD208=1,[4]Summary!AZ8,0),0)</f>
        <v>53.705019721292921</v>
      </c>
      <c r="BE56" s="138">
        <f>IFERROR(IF(BE208=1,[4]Summary!BA8,0),0)</f>
        <v>52.16796952408</v>
      </c>
      <c r="BF56" s="138">
        <f>IFERROR(IF(BF208=1,[4]Summary!BB8,0),0)</f>
        <v>47.64628982883918</v>
      </c>
      <c r="BG56" s="138">
        <f>IFERROR(IF(BG208=1,[4]Summary!BC8,0),0)</f>
        <v>44.169826930550791</v>
      </c>
      <c r="BH56" s="138">
        <f>IFERROR(IF(BH208=1,[4]Summary!BD8,0),0)</f>
        <v>40.728128661245286</v>
      </c>
      <c r="BI56" s="138">
        <f>IFERROR(IF(BI208=1,[4]Summary!BE8,0),0)</f>
        <v>35.320847374632834</v>
      </c>
      <c r="BJ56" s="138">
        <f>IFERROR(IF(BJ208=1,[4]Summary!BF8,0),0)</f>
        <v>33.967638900886499</v>
      </c>
      <c r="BK56" s="138">
        <f>IFERROR(IF(BK208=1,[4]Summary!BG8,0),0)</f>
        <v>34.627962511877641</v>
      </c>
      <c r="BL56" s="138">
        <f>IFERROR(IF(BL208=1,[4]Summary!BH8,0),0)</f>
        <v>34.281682886758858</v>
      </c>
      <c r="BM56" s="138">
        <f>IFERROR(IF(BM208=1,[4]Summary!BI8,0),0)</f>
        <v>30.938866057891275</v>
      </c>
      <c r="BN56" s="138">
        <f>IFERROR(IF(BN208=1,[4]Summary!BJ8,0),0)</f>
        <v>29.629477397312357</v>
      </c>
      <c r="BO56" s="138">
        <f>IFERROR(IF(BO208=1,[4]Summary!BK8,0),0)</f>
        <v>26.333182623339233</v>
      </c>
      <c r="BP56" s="138">
        <f>IFERROR(IF(BP208=1,[4]Summary!BL8,0),0)</f>
        <v>22.069850797105847</v>
      </c>
      <c r="BQ56" s="138">
        <f>IFERROR(IF(BQ208=1,[4]Summary!BM8,0),0)</f>
        <v>20.849152289134796</v>
      </c>
      <c r="BR56" s="138">
        <f>IFERROR(IF(BR208=1,[4]Summary!BN8,0),0)</f>
        <v>18.640660766243432</v>
      </c>
      <c r="BS56" s="138">
        <f>IFERROR(IF(BS208=1,[4]Summary!BO8,0),0)</f>
        <v>17.454254158581012</v>
      </c>
      <c r="BT56" s="138">
        <f>IFERROR(IF(BT208=1,[4]Summary!BP8,0),0)</f>
        <v>16.279711616995193</v>
      </c>
      <c r="BU56" s="138">
        <f>IFERROR(IF(BU208=1,[4]Summary!BQ8,0),0)</f>
        <v>16.116914500825239</v>
      </c>
      <c r="BV56" s="138">
        <f>IFERROR(IF(BV208=1,[4]Summary!BR8,0),0)</f>
        <v>14.95574535581699</v>
      </c>
      <c r="BW56" s="138">
        <f>IFERROR(IF(BW208=1,[4]Summary!BS8,0),0)</f>
        <v>14.80618790225882</v>
      </c>
      <c r="BX56" s="138">
        <f>IFERROR(IF(BX208=1,[4]Summary!BT8,0),0)</f>
        <v>13.65812602323623</v>
      </c>
      <c r="BY56" s="138">
        <f>IFERROR(IF(BY208=1,[4]Summary!BU8,0),0)</f>
        <v>13.52154476300387</v>
      </c>
      <c r="BZ56" s="138">
        <f>IFERROR(IF(BZ208=1,[4]Summary!BV8,0),0)</f>
        <v>13.386329315373834</v>
      </c>
      <c r="CA56" s="138">
        <f>IFERROR(IF(CA208=1,[4]Summary!BW8,0),0)</f>
        <v>10.252466022220093</v>
      </c>
      <c r="CB56" s="138">
        <f>IFERROR(IF(CB208=1,[4]Summary!BX8,0),0)</f>
        <v>9.1499413619978895</v>
      </c>
      <c r="CC56" s="138">
        <f>IFERROR(IF(CC208=1,[4]Summary!BY8,0),0)</f>
        <v>8.0584419483779168</v>
      </c>
      <c r="CD56" s="138">
        <f>IFERROR(IF(CD208=1,[4]Summary!BZ8,0),0)</f>
        <v>7.977857528894134</v>
      </c>
      <c r="CE56" s="138">
        <f>IFERROR(IF(CE208=1,[4]Summary!CA8,0),0)</f>
        <v>7.8980789536051921</v>
      </c>
      <c r="CF56" s="138">
        <f>IFERROR(IF(CF208=1,[4]Summary!CB8,0),0)</f>
        <v>7.8190981640691408</v>
      </c>
      <c r="CG56" s="138">
        <f>IFERROR(IF(CG208=1,[4]Summary!CC8,0),0)</f>
        <v>6.7409071824284492</v>
      </c>
      <c r="CH56" s="138">
        <f>IFERROR(IF(CH208=1,[4]Summary!CD8,0),0)</f>
        <v>6.6734981106041644</v>
      </c>
    </row>
    <row r="57" spans="5:86" s="36" customFormat="1" ht="5.85" customHeight="1" outlineLevel="1" x14ac:dyDescent="0.2"/>
    <row r="58" spans="5:86" s="36" customFormat="1" outlineLevel="1" x14ac:dyDescent="0.2">
      <c r="E58" s="43" t="s">
        <v>225</v>
      </c>
    </row>
    <row r="59" spans="5:86" s="36" customFormat="1" outlineLevel="1" x14ac:dyDescent="0.2">
      <c r="F59" s="91" t="s">
        <v>125</v>
      </c>
      <c r="I59" s="135">
        <f>Demand!I19</f>
        <v>762911.10160035768</v>
      </c>
      <c r="J59" s="105">
        <f t="shared" ref="J59:AO59" si="18">I59+J51-J55</f>
        <v>759247.10160035768</v>
      </c>
      <c r="K59" s="105">
        <f t="shared" si="18"/>
        <v>755730.10160035768</v>
      </c>
      <c r="L59" s="105">
        <f t="shared" si="18"/>
        <v>752230.10160035768</v>
      </c>
      <c r="M59" s="105">
        <f t="shared" si="18"/>
        <v>748724.10160035768</v>
      </c>
      <c r="N59" s="105">
        <f t="shared" si="18"/>
        <v>745268.10160035768</v>
      </c>
      <c r="O59" s="105">
        <f t="shared" si="18"/>
        <v>741778.10160035768</v>
      </c>
      <c r="P59" s="105">
        <f t="shared" si="18"/>
        <v>738342.10160035768</v>
      </c>
      <c r="Q59" s="105">
        <f t="shared" si="18"/>
        <v>734946.10160035768</v>
      </c>
      <c r="R59" s="105">
        <f t="shared" si="18"/>
        <v>731566.10160035768</v>
      </c>
      <c r="S59" s="105">
        <f t="shared" si="18"/>
        <v>728184.10160035768</v>
      </c>
      <c r="T59" s="105">
        <f t="shared" si="18"/>
        <v>724811.10160035768</v>
      </c>
      <c r="U59" s="105">
        <f t="shared" si="18"/>
        <v>721403.10160035768</v>
      </c>
      <c r="V59" s="105">
        <f t="shared" si="18"/>
        <v>717965.10160035768</v>
      </c>
      <c r="W59" s="105">
        <f t="shared" si="18"/>
        <v>714402.10160035768</v>
      </c>
      <c r="X59" s="105">
        <f t="shared" si="18"/>
        <v>710379.10160035768</v>
      </c>
      <c r="Y59" s="105">
        <f t="shared" si="18"/>
        <v>705812.10160035768</v>
      </c>
      <c r="Z59" s="105">
        <f t="shared" si="18"/>
        <v>701012.10160035768</v>
      </c>
      <c r="AA59" s="105">
        <f t="shared" si="18"/>
        <v>696026.10160035768</v>
      </c>
      <c r="AB59" s="105">
        <f t="shared" si="18"/>
        <v>690499.10160035768</v>
      </c>
      <c r="AC59" s="105">
        <f t="shared" si="18"/>
        <v>684254.10160035768</v>
      </c>
      <c r="AD59" s="105">
        <f t="shared" si="18"/>
        <v>677431.10160035768</v>
      </c>
      <c r="AE59" s="105">
        <f t="shared" si="18"/>
        <v>669719.10160035768</v>
      </c>
      <c r="AF59" s="105">
        <f t="shared" si="18"/>
        <v>661468.10160035768</v>
      </c>
      <c r="AG59" s="105">
        <f t="shared" si="18"/>
        <v>652835.10160035768</v>
      </c>
      <c r="AH59" s="105">
        <f t="shared" si="18"/>
        <v>643985.10160035768</v>
      </c>
      <c r="AI59" s="105">
        <f t="shared" si="18"/>
        <v>634927.10160035768</v>
      </c>
      <c r="AJ59" s="105">
        <f t="shared" si="18"/>
        <v>625530.10160035768</v>
      </c>
      <c r="AK59" s="105">
        <f t="shared" si="18"/>
        <v>616580.10160035768</v>
      </c>
      <c r="AL59" s="105">
        <f t="shared" si="18"/>
        <v>607574.10160035768</v>
      </c>
      <c r="AM59" s="105">
        <f t="shared" si="18"/>
        <v>598907.10160035768</v>
      </c>
      <c r="AN59" s="105">
        <f t="shared" si="18"/>
        <v>590595.10160035768</v>
      </c>
      <c r="AO59" s="105">
        <f t="shared" si="18"/>
        <v>582606.10160035768</v>
      </c>
      <c r="AP59" s="105">
        <f t="shared" ref="AP59:BU59" si="19">AO59+AP51-AP55</f>
        <v>574919.10160035768</v>
      </c>
      <c r="AQ59" s="105">
        <f t="shared" si="19"/>
        <v>569238.10160035768</v>
      </c>
      <c r="AR59" s="105">
        <f t="shared" si="19"/>
        <v>563691.10160035768</v>
      </c>
      <c r="AS59" s="105">
        <f t="shared" si="19"/>
        <v>558210.10160035768</v>
      </c>
      <c r="AT59" s="105">
        <f t="shared" si="19"/>
        <v>552807.10160035768</v>
      </c>
      <c r="AU59" s="105">
        <f t="shared" si="19"/>
        <v>547453.10160035768</v>
      </c>
      <c r="AV59" s="105">
        <f t="shared" si="19"/>
        <v>542164.10160035768</v>
      </c>
      <c r="AW59" s="105">
        <f t="shared" si="19"/>
        <v>536934.10160035768</v>
      </c>
      <c r="AX59" s="105">
        <f t="shared" si="19"/>
        <v>531777.10160035768</v>
      </c>
      <c r="AY59" s="105">
        <f t="shared" si="19"/>
        <v>526651.10160035768</v>
      </c>
      <c r="AZ59" s="105">
        <f t="shared" si="19"/>
        <v>521577.10160035768</v>
      </c>
      <c r="BA59" s="105">
        <f t="shared" si="19"/>
        <v>516552.10160035768</v>
      </c>
      <c r="BB59" s="105">
        <f t="shared" si="19"/>
        <v>511595.10160035768</v>
      </c>
      <c r="BC59" s="105">
        <f t="shared" si="19"/>
        <v>506668.10160035768</v>
      </c>
      <c r="BD59" s="105">
        <f t="shared" si="19"/>
        <v>501794.10160035768</v>
      </c>
      <c r="BE59" s="105">
        <f t="shared" si="19"/>
        <v>496963.10160035768</v>
      </c>
      <c r="BF59" s="105">
        <f t="shared" si="19"/>
        <v>492196.10160035768</v>
      </c>
      <c r="BG59" s="105">
        <f t="shared" si="19"/>
        <v>487462.10160035768</v>
      </c>
      <c r="BH59" s="105">
        <f t="shared" si="19"/>
        <v>482779.10160035768</v>
      </c>
      <c r="BI59" s="105">
        <f t="shared" si="19"/>
        <v>478166.10160035768</v>
      </c>
      <c r="BJ59" s="105">
        <f t="shared" si="19"/>
        <v>473635.10160035768</v>
      </c>
      <c r="BK59" s="105">
        <f t="shared" si="19"/>
        <v>469154.10160035768</v>
      </c>
      <c r="BL59" s="105">
        <f t="shared" si="19"/>
        <v>464731.10160035768</v>
      </c>
      <c r="BM59" s="105">
        <f t="shared" si="19"/>
        <v>460360.10160035768</v>
      </c>
      <c r="BN59" s="105">
        <f t="shared" si="19"/>
        <v>456068.10160035768</v>
      </c>
      <c r="BO59" s="105">
        <f t="shared" si="19"/>
        <v>451818.10160035768</v>
      </c>
      <c r="BP59" s="105">
        <f t="shared" si="19"/>
        <v>447629.10160035768</v>
      </c>
      <c r="BQ59" s="105">
        <f t="shared" si="19"/>
        <v>443497.10160035768</v>
      </c>
      <c r="BR59" s="105">
        <f t="shared" si="19"/>
        <v>439436.10160035768</v>
      </c>
      <c r="BS59" s="105">
        <f t="shared" si="19"/>
        <v>435419.10160035768</v>
      </c>
      <c r="BT59" s="105">
        <f t="shared" si="19"/>
        <v>431458.10160035768</v>
      </c>
      <c r="BU59" s="105">
        <f t="shared" si="19"/>
        <v>427547.10160035768</v>
      </c>
      <c r="BV59" s="105">
        <f t="shared" ref="BV59:CH59" si="20">BU59+BV51-BV55</f>
        <v>423691.10160035768</v>
      </c>
      <c r="BW59" s="105">
        <f t="shared" si="20"/>
        <v>419868.10160035768</v>
      </c>
      <c r="BX59" s="105">
        <f t="shared" si="20"/>
        <v>416096.10160035768</v>
      </c>
      <c r="BY59" s="105">
        <f t="shared" si="20"/>
        <v>412363.10160035768</v>
      </c>
      <c r="BZ59" s="105">
        <f t="shared" si="20"/>
        <v>408683.10160035768</v>
      </c>
      <c r="CA59" s="105">
        <f t="shared" si="20"/>
        <v>405034.10160035768</v>
      </c>
      <c r="CB59" s="105">
        <f t="shared" si="20"/>
        <v>401419.10160035768</v>
      </c>
      <c r="CC59" s="105">
        <f t="shared" si="20"/>
        <v>397842.10160035768</v>
      </c>
      <c r="CD59" s="105">
        <f t="shared" si="20"/>
        <v>394309.10160035768</v>
      </c>
      <c r="CE59" s="105">
        <f t="shared" si="20"/>
        <v>390801.10160035768</v>
      </c>
      <c r="CF59" s="105">
        <f t="shared" si="20"/>
        <v>387326.10160035768</v>
      </c>
      <c r="CG59" s="105">
        <f t="shared" si="20"/>
        <v>383878.10160035768</v>
      </c>
      <c r="CH59" s="105">
        <f t="shared" si="20"/>
        <v>380460.10160035768</v>
      </c>
    </row>
    <row r="60" spans="5:86" s="36" customFormat="1" outlineLevel="1" x14ac:dyDescent="0.2">
      <c r="F60" s="91" t="s">
        <v>126</v>
      </c>
      <c r="I60" s="135">
        <f>Demand!I27</f>
        <v>16701.48511496111</v>
      </c>
      <c r="J60" s="105">
        <f t="shared" ref="J60:AO60" si="21">I60+J52-J56</f>
        <v>15965.48250745111</v>
      </c>
      <c r="K60" s="105">
        <f t="shared" si="21"/>
        <v>15874.83992601621</v>
      </c>
      <c r="L60" s="105">
        <f t="shared" si="21"/>
        <v>15773.103770395659</v>
      </c>
      <c r="M60" s="105">
        <f t="shared" si="21"/>
        <v>15576.384976331314</v>
      </c>
      <c r="N60" s="105">
        <f t="shared" si="21"/>
        <v>15408.633370207612</v>
      </c>
      <c r="O60" s="105">
        <f t="shared" si="21"/>
        <v>14863.559280145148</v>
      </c>
      <c r="P60" s="105">
        <f t="shared" si="21"/>
        <v>14459.935930983307</v>
      </c>
      <c r="Q60" s="105">
        <f t="shared" si="21"/>
        <v>14364.348815313086</v>
      </c>
      <c r="R60" s="105">
        <f t="shared" si="21"/>
        <v>14260.717570799567</v>
      </c>
      <c r="S60" s="105">
        <f t="shared" si="21"/>
        <v>14097.122638731182</v>
      </c>
      <c r="T60" s="105">
        <f t="shared" si="21"/>
        <v>13862.163655983481</v>
      </c>
      <c r="U60" s="105">
        <f t="shared" si="21"/>
        <v>13354.554263063257</v>
      </c>
      <c r="V60" s="105">
        <f t="shared" si="21"/>
        <v>12749.020964072235</v>
      </c>
      <c r="W60" s="105">
        <f t="shared" si="21"/>
        <v>12075.542998071123</v>
      </c>
      <c r="X60" s="105">
        <f t="shared" si="21"/>
        <v>11396.799811730023</v>
      </c>
      <c r="Y60" s="105">
        <f t="shared" si="21"/>
        <v>10750.844057252334</v>
      </c>
      <c r="Z60" s="105">
        <f t="shared" si="21"/>
        <v>10156.347860319422</v>
      </c>
      <c r="AA60" s="105">
        <f t="shared" si="21"/>
        <v>9605.7966253558388</v>
      </c>
      <c r="AB60" s="105">
        <f t="shared" si="21"/>
        <v>9098.750902741891</v>
      </c>
      <c r="AC60" s="105">
        <f t="shared" si="21"/>
        <v>8628.7756373540833</v>
      </c>
      <c r="AD60" s="105">
        <f t="shared" si="21"/>
        <v>8194.5001246201537</v>
      </c>
      <c r="AE60" s="105">
        <f t="shared" si="21"/>
        <v>7793.5673670135629</v>
      </c>
      <c r="AF60" s="105">
        <f t="shared" si="21"/>
        <v>7425.6439369830387</v>
      </c>
      <c r="AG60" s="105">
        <f t="shared" si="21"/>
        <v>7083.3997412528197</v>
      </c>
      <c r="AH60" s="105">
        <f t="shared" si="21"/>
        <v>6766.5779874799027</v>
      </c>
      <c r="AI60" s="105">
        <f t="shared" si="21"/>
        <v>6476.9244512447149</v>
      </c>
      <c r="AJ60" s="105">
        <f t="shared" si="21"/>
        <v>6207.1674503718787</v>
      </c>
      <c r="AK60" s="105">
        <f t="shared" si="21"/>
        <v>5958.1080195077711</v>
      </c>
      <c r="AL60" s="105">
        <f t="shared" si="21"/>
        <v>5729.5391829523041</v>
      </c>
      <c r="AM60" s="105">
        <f t="shared" si="21"/>
        <v>5516.2560347623921</v>
      </c>
      <c r="AN60" s="105">
        <f t="shared" si="21"/>
        <v>5317.1057180543794</v>
      </c>
      <c r="AO60" s="105">
        <f t="shared" si="21"/>
        <v>5137.9469045134465</v>
      </c>
      <c r="AP60" s="105">
        <f t="shared" ref="AP60:BU60" si="22">AO60+AP52-AP56</f>
        <v>4970.5796791079229</v>
      </c>
      <c r="AQ60" s="105">
        <f t="shared" si="22"/>
        <v>4818.8861259564546</v>
      </c>
      <c r="AR60" s="105">
        <f t="shared" si="22"/>
        <v>4675.7095083365011</v>
      </c>
      <c r="AS60" s="105">
        <f t="shared" si="22"/>
        <v>4542.9646568927474</v>
      </c>
      <c r="AT60" s="105">
        <f t="shared" si="22"/>
        <v>4420.5472539634311</v>
      </c>
      <c r="AU60" s="105">
        <f t="shared" si="22"/>
        <v>4308.3540250634078</v>
      </c>
      <c r="AV60" s="105">
        <f t="shared" si="22"/>
        <v>4204.2827284523846</v>
      </c>
      <c r="AW60" s="105">
        <f t="shared" si="22"/>
        <v>4109.2521448074722</v>
      </c>
      <c r="AX60" s="105">
        <f t="shared" si="22"/>
        <v>4022.1718669990087</v>
      </c>
      <c r="AY60" s="105">
        <f t="shared" si="22"/>
        <v>3938.9623919686296</v>
      </c>
      <c r="AZ60" s="105">
        <f t="shared" si="22"/>
        <v>3865.5850116885545</v>
      </c>
      <c r="BA60" s="105">
        <f t="shared" si="22"/>
        <v>3793.9414052112802</v>
      </c>
      <c r="BB60" s="105">
        <f t="shared" si="22"/>
        <v>3730.0142347987785</v>
      </c>
      <c r="BC60" s="105">
        <f t="shared" si="22"/>
        <v>3671.7263360904017</v>
      </c>
      <c r="BD60" s="105">
        <f t="shared" si="22"/>
        <v>3618.0213163691087</v>
      </c>
      <c r="BE60" s="105">
        <f t="shared" si="22"/>
        <v>3565.8533468450287</v>
      </c>
      <c r="BF60" s="105">
        <f t="shared" si="22"/>
        <v>3518.2070570161895</v>
      </c>
      <c r="BG60" s="105">
        <f t="shared" si="22"/>
        <v>3474.0372300856388</v>
      </c>
      <c r="BH60" s="105">
        <f t="shared" si="22"/>
        <v>3433.3091014243937</v>
      </c>
      <c r="BI60" s="105">
        <f t="shared" si="22"/>
        <v>3397.9882540497611</v>
      </c>
      <c r="BJ60" s="105">
        <f t="shared" si="22"/>
        <v>3364.0206151488746</v>
      </c>
      <c r="BK60" s="105">
        <f t="shared" si="22"/>
        <v>3329.3926526369969</v>
      </c>
      <c r="BL60" s="105">
        <f t="shared" si="22"/>
        <v>3295.1109697502379</v>
      </c>
      <c r="BM60" s="105">
        <f t="shared" si="22"/>
        <v>3264.1721036923468</v>
      </c>
      <c r="BN60" s="105">
        <f t="shared" si="22"/>
        <v>3234.5426262950346</v>
      </c>
      <c r="BO60" s="105">
        <f t="shared" si="22"/>
        <v>3208.2094436716952</v>
      </c>
      <c r="BP60" s="105">
        <f t="shared" si="22"/>
        <v>3186.1395928745892</v>
      </c>
      <c r="BQ60" s="105">
        <f t="shared" si="22"/>
        <v>3165.2904405854542</v>
      </c>
      <c r="BR60" s="105">
        <f t="shared" si="22"/>
        <v>3146.6497798192108</v>
      </c>
      <c r="BS60" s="105">
        <f t="shared" si="22"/>
        <v>3129.1955256606298</v>
      </c>
      <c r="BT60" s="105">
        <f t="shared" si="22"/>
        <v>3112.9158140436348</v>
      </c>
      <c r="BU60" s="105">
        <f t="shared" si="22"/>
        <v>3096.7988995428095</v>
      </c>
      <c r="BV60" s="105">
        <f t="shared" ref="BV60:CH60" si="23">BU60+BV52-BV56</f>
        <v>3081.8431541869927</v>
      </c>
      <c r="BW60" s="105">
        <f t="shared" si="23"/>
        <v>3067.0369662847338</v>
      </c>
      <c r="BX60" s="105">
        <f t="shared" si="23"/>
        <v>3053.3788402614978</v>
      </c>
      <c r="BY60" s="105">
        <f t="shared" si="23"/>
        <v>3039.8572954984938</v>
      </c>
      <c r="BZ60" s="105">
        <f t="shared" si="23"/>
        <v>3026.4709661831198</v>
      </c>
      <c r="CA60" s="105">
        <f t="shared" si="23"/>
        <v>3016.2185001608996</v>
      </c>
      <c r="CB60" s="105">
        <f t="shared" si="23"/>
        <v>3007.0685587989019</v>
      </c>
      <c r="CC60" s="105">
        <f t="shared" si="23"/>
        <v>2999.0101168505239</v>
      </c>
      <c r="CD60" s="105">
        <f t="shared" si="23"/>
        <v>2991.0322593216297</v>
      </c>
      <c r="CE60" s="105">
        <f t="shared" si="23"/>
        <v>2983.1341803680243</v>
      </c>
      <c r="CF60" s="105">
        <f t="shared" si="23"/>
        <v>2975.3150822039552</v>
      </c>
      <c r="CG60" s="105">
        <f t="shared" si="23"/>
        <v>2968.5741750215266</v>
      </c>
      <c r="CH60" s="105">
        <f t="shared" si="23"/>
        <v>2961.9006769109224</v>
      </c>
    </row>
    <row r="61" spans="5:86" s="36" customFormat="1" ht="5.85" customHeight="1" outlineLevel="1" x14ac:dyDescent="0.2"/>
    <row r="62" spans="5:86" s="36" customFormat="1" outlineLevel="1" x14ac:dyDescent="0.2">
      <c r="E62" s="43" t="s">
        <v>226</v>
      </c>
    </row>
    <row r="63" spans="5:86" s="36" customFormat="1" outlineLevel="1" x14ac:dyDescent="0.2">
      <c r="F63" s="91" t="s">
        <v>227</v>
      </c>
      <c r="I63" s="135">
        <f>Demand!I20</f>
        <v>31417747.253017642</v>
      </c>
      <c r="J63" s="139">
        <f>IFERROR(IF(J208=1,[4]Summary!F12*1000,0),0)</f>
        <v>32819521.669809315</v>
      </c>
      <c r="K63" s="139">
        <f>IFERROR(IF(K208=1,[4]Summary!G12*1000,0),0)</f>
        <v>32715094.568740182</v>
      </c>
      <c r="L63" s="139">
        <f>IFERROR(IF(L208=1,[4]Summary!H12*1000,0),0)</f>
        <v>32478504.014917787</v>
      </c>
      <c r="M63" s="139">
        <f>IFERROR(IF(M208=1,[4]Summary!I12*1000,0),0)</f>
        <v>32125856.144590337</v>
      </c>
      <c r="N63" s="139">
        <f>IFERROR(IF(N208=1,[4]Summary!J12*1000,0),0)</f>
        <v>31877403.434881203</v>
      </c>
      <c r="O63" s="139">
        <f>IFERROR(IF(O208=1,[4]Summary!K12*1000,0),0)</f>
        <v>31535908.279731683</v>
      </c>
      <c r="P63" s="139">
        <f>IFERROR(IF(P208=1,[4]Summary!L12*1000,0),0)</f>
        <v>31414677.733640328</v>
      </c>
      <c r="Q63" s="139">
        <f>IFERROR(IF(Q208=1,[4]Summary!M12*1000,0),0)</f>
        <v>31408251.802312873</v>
      </c>
      <c r="R63" s="139">
        <f>IFERROR(IF(R208=1,[4]Summary!N12*1000,0),0)</f>
        <v>31183536.101226095</v>
      </c>
      <c r="S63" s="139">
        <f>IFERROR(IF(S208=1,[4]Summary!O12*1000,0),0)</f>
        <v>30860962.538363021</v>
      </c>
      <c r="T63" s="139">
        <f>IFERROR(IF(T208=1,[4]Summary!P12*1000,0),0)</f>
        <v>30579654.655387055</v>
      </c>
      <c r="U63" s="139">
        <f>IFERROR(IF(U208=1,[4]Summary!Q12*1000,0),0)</f>
        <v>30239082.385356363</v>
      </c>
      <c r="V63" s="139">
        <f>IFERROR(IF(V208=1,[4]Summary!R12*1000,0),0)</f>
        <v>29965821.730377033</v>
      </c>
      <c r="W63" s="139">
        <f>IFERROR(IF(W208=1,[4]Summary!S12*1000,0),0)</f>
        <v>29666564.828697238</v>
      </c>
      <c r="X63" s="139">
        <f>IFERROR(IF(X208=1,[4]Summary!T12*1000,0),0)</f>
        <v>29314942.82585654</v>
      </c>
      <c r="Y63" s="139">
        <f>IFERROR(IF(Y208=1,[4]Summary!U12*1000,0),0)</f>
        <v>28962785.889510915</v>
      </c>
      <c r="Z63" s="139">
        <f>IFERROR(IF(Z208=1,[4]Summary!V12*1000,0),0)</f>
        <v>28643815.046622604</v>
      </c>
      <c r="AA63" s="139">
        <f>IFERROR(IF(AA208=1,[4]Summary!W12*1000,0),0)</f>
        <v>28324287.916964822</v>
      </c>
      <c r="AB63" s="139">
        <f>IFERROR(IF(AB208=1,[4]Summary!X12*1000,0),0)</f>
        <v>27923895.568458073</v>
      </c>
      <c r="AC63" s="139">
        <f>IFERROR(IF(AC208=1,[4]Summary!Y12*1000,0),0)</f>
        <v>27509574.325151477</v>
      </c>
      <c r="AD63" s="139">
        <f>IFERROR(IF(AD208=1,[4]Summary!Z12*1000,0),0)</f>
        <v>27105419.011846196</v>
      </c>
      <c r="AE63" s="139">
        <f>IFERROR(IF(AE208=1,[4]Summary!AA12*1000,0),0)</f>
        <v>26658855.824391086</v>
      </c>
      <c r="AF63" s="139">
        <f>IFERROR(IF(AF208=1,[4]Summary!AB12*1000,0),0)</f>
        <v>26218223.166872535</v>
      </c>
      <c r="AG63" s="139">
        <f>IFERROR(IF(AG208=1,[4]Summary!AC12*1000,0),0)</f>
        <v>25771342.720228154</v>
      </c>
      <c r="AH63" s="139">
        <f>IFERROR(IF(AH208=1,[4]Summary!AD12*1000,0),0)</f>
        <v>25322769.903880619</v>
      </c>
      <c r="AI63" s="139">
        <f>IFERROR(IF(AI208=1,[4]Summary!AE12*1000,0),0)</f>
        <v>24869422.580774024</v>
      </c>
      <c r="AJ63" s="139">
        <f>IFERROR(IF(AJ208=1,[4]Summary!AF12*1000,0),0)</f>
        <v>24393569.996431403</v>
      </c>
      <c r="AK63" s="139">
        <f>IFERROR(IF(AK208=1,[4]Summary!AG12*1000,0),0)</f>
        <v>23965422.213469252</v>
      </c>
      <c r="AL63" s="139">
        <f>IFERROR(IF(AL208=1,[4]Summary!AH12*1000,0),0)</f>
        <v>23515939.31799056</v>
      </c>
      <c r="AM63" s="139">
        <f>IFERROR(IF(AM208=1,[4]Summary!AI12*1000,0),0)</f>
        <v>23101018.921462175</v>
      </c>
      <c r="AN63" s="139">
        <f>IFERROR(IF(AN208=1,[4]Summary!AJ12*1000,0),0)</f>
        <v>22702787.452534314</v>
      </c>
      <c r="AO63" s="139">
        <f>IFERROR(IF(AO208=1,[4]Summary!AK12*1000,0),0)</f>
        <v>22319088.462698106</v>
      </c>
      <c r="AP63" s="139">
        <f>IFERROR(IF(AP208=1,[4]Summary!AL12*1000,0),0)</f>
        <v>21949026.529603999</v>
      </c>
      <c r="AQ63" s="139">
        <f>IFERROR(IF(AQ208=1,[4]Summary!AM12*1000,0),0)</f>
        <v>21709841.575804096</v>
      </c>
      <c r="AR63" s="139">
        <f>IFERROR(IF(AR208=1,[4]Summary!AN12*1000,0),0)</f>
        <v>21432125.432215951</v>
      </c>
      <c r="AS63" s="139">
        <f>IFERROR(IF(AS208=1,[4]Summary!AO12*1000,0),0)</f>
        <v>21155720.09823598</v>
      </c>
      <c r="AT63" s="139">
        <f>IFERROR(IF(AT208=1,[4]Summary!AP12*1000,0),0)</f>
        <v>20883480.753248125</v>
      </c>
      <c r="AU63" s="139">
        <f>IFERROR(IF(AU208=1,[4]Summary!AQ12*1000,0),0)</f>
        <v>20614065.961073905</v>
      </c>
      <c r="AV63" s="139">
        <f>IFERROR(IF(AV208=1,[4]Summary!AR12*1000,0),0)</f>
        <v>20348107.24977313</v>
      </c>
      <c r="AW63" s="139">
        <f>IFERROR(IF(AW208=1,[4]Summary!AS12*1000,0),0)</f>
        <v>20085355.993561562</v>
      </c>
      <c r="AX63" s="139">
        <f>IFERROR(IF(AX208=1,[4]Summary!AT12*1000,0),0)</f>
        <v>19826395.38852362</v>
      </c>
      <c r="AY63" s="139">
        <f>IFERROR(IF(AY208=1,[4]Summary!AU12*1000,0),0)</f>
        <v>19569445.464237444</v>
      </c>
      <c r="AZ63" s="139">
        <f>IFERROR(IF(AZ208=1,[4]Summary!AV12*1000,0),0)</f>
        <v>19315354.546583466</v>
      </c>
      <c r="BA63" s="139">
        <f>IFERROR(IF(BA208=1,[4]Summary!AW12*1000,0),0)</f>
        <v>19064082.741292577</v>
      </c>
      <c r="BB63" s="139">
        <f>IFERROR(IF(BB208=1,[4]Summary!AX12*1000,0),0)</f>
        <v>18816380.092569988</v>
      </c>
      <c r="BC63" s="139">
        <f>IFERROR(IF(BC208=1,[4]Summary!AY12*1000,0),0)</f>
        <v>18570685.944913644</v>
      </c>
      <c r="BD63" s="139">
        <f>IFERROR(IF(BD208=1,[4]Summary!AZ12*1000,0),0)</f>
        <v>18327915.851245183</v>
      </c>
      <c r="BE63" s="139">
        <f>IFERROR(IF(BE208=1,[4]Summary!BA12*1000,0),0)</f>
        <v>18087669.14878343</v>
      </c>
      <c r="BF63" s="139">
        <f>IFERROR(IF(BF208=1,[4]Summary!BB12*1000,0),0)</f>
        <v>17850791.359609053</v>
      </c>
      <c r="BG63" s="139">
        <f>IFERROR(IF(BG208=1,[4]Summary!BC12*1000,0),0)</f>
        <v>17616017.120454304</v>
      </c>
      <c r="BH63" s="139">
        <f>IFERROR(IF(BH208=1,[4]Summary!BD12*1000,0),0)</f>
        <v>17384083.780383911</v>
      </c>
      <c r="BI63" s="139">
        <f>IFERROR(IF(BI208=1,[4]Summary!BE12*1000,0),0)</f>
        <v>17156526.387203261</v>
      </c>
      <c r="BJ63" s="139">
        <f>IFERROR(IF(BJ208=1,[4]Summary!BF12*1000,0),0)</f>
        <v>16932974.009300087</v>
      </c>
      <c r="BK63" s="139">
        <f>IFERROR(IF(BK208=1,[4]Summary!BG12*1000,0),0)</f>
        <v>16711978.793911319</v>
      </c>
      <c r="BL63" s="139">
        <f>IFERROR(IF(BL208=1,[4]Summary!BH12*1000,0),0)</f>
        <v>16493909.684863178</v>
      </c>
      <c r="BM63" s="139">
        <f>IFERROR(IF(BM208=1,[4]Summary!BI12*1000,0),0)</f>
        <v>16278488.61802765</v>
      </c>
      <c r="BN63" s="139">
        <f>IFERROR(IF(BN208=1,[4]Summary!BJ12*1000,0),0)</f>
        <v>16067304.584468041</v>
      </c>
      <c r="BO63" s="139">
        <f>IFERROR(IF(BO208=1,[4]Summary!BK12*1000,0),0)</f>
        <v>15858488.577357965</v>
      </c>
      <c r="BP63" s="139">
        <f>IFERROR(IF(BP208=1,[4]Summary!BL12*1000,0),0)</f>
        <v>15652755.861932924</v>
      </c>
      <c r="BQ63" s="139">
        <f>IFERROR(IF(BQ208=1,[4]Summary!BM12*1000,0),0)</f>
        <v>15449952.576007742</v>
      </c>
      <c r="BR63" s="139">
        <f>IFERROR(IF(BR208=1,[4]Summary!BN12*1000,0),0)</f>
        <v>15250603.143020939</v>
      </c>
      <c r="BS63" s="139">
        <f>IFERROR(IF(BS208=1,[4]Summary!BO12*1000,0),0)</f>
        <v>15053623.411657371</v>
      </c>
      <c r="BT63" s="139">
        <f>IFERROR(IF(BT208=1,[4]Summary!BP12*1000,0),0)</f>
        <v>14859465.245718347</v>
      </c>
      <c r="BU63" s="139">
        <f>IFERROR(IF(BU208=1,[4]Summary!BQ12*1000,0),0)</f>
        <v>14667894.63796469</v>
      </c>
      <c r="BV63" s="139">
        <f>IFERROR(IF(BV208=1,[4]Summary!BR12*1000,0),0)</f>
        <v>14479090.291997854</v>
      </c>
      <c r="BW63" s="139">
        <f>IFERROR(IF(BW208=1,[4]Summary!BS12*1000,0),0)</f>
        <v>14292169.678257097</v>
      </c>
      <c r="BX63" s="139">
        <f>IFERROR(IF(BX208=1,[4]Summary!BT12*1000,0),0)</f>
        <v>14107809.903708108</v>
      </c>
      <c r="BY63" s="139">
        <f>IFERROR(IF(BY208=1,[4]Summary!BU12*1000,0),0)</f>
        <v>13925546.353826819</v>
      </c>
      <c r="BZ63" s="139">
        <f>IFERROR(IF(BZ208=1,[4]Summary!BV12*1000,0),0)</f>
        <v>13745921.957332661</v>
      </c>
      <c r="CA63" s="139">
        <f>IFERROR(IF(CA208=1,[4]Summary!BW12*1000,0),0)</f>
        <v>13568071.807838123</v>
      </c>
      <c r="CB63" s="139">
        <f>IFERROR(IF(CB208=1,[4]Summary!BX12*1000,0),0)</f>
        <v>13392108.294097258</v>
      </c>
      <c r="CC63" s="139">
        <f>IFERROR(IF(CC208=1,[4]Summary!BY12*1000,0),0)</f>
        <v>13218167.552895509</v>
      </c>
      <c r="CD63" s="139">
        <f>IFERROR(IF(CD208=1,[4]Summary!BZ12*1000,0),0)</f>
        <v>13046486.05621762</v>
      </c>
      <c r="CE63" s="139">
        <f>IFERROR(IF(CE208=1,[4]Summary!CA12*1000,0),0)</f>
        <v>12876299.4522592</v>
      </c>
      <c r="CF63" s="139">
        <f>IFERROR(IF(CF208=1,[4]Summary!CB12*1000,0),0)</f>
        <v>12707914.135598907</v>
      </c>
      <c r="CG63" s="139">
        <f>IFERROR(IF(CG208=1,[4]Summary!CC12*1000,0),0)</f>
        <v>12541103.943405058</v>
      </c>
      <c r="CH63" s="139">
        <f>IFERROR(IF(CH208=1,[4]Summary!CD12*1000,0),0)</f>
        <v>12375982.877007805</v>
      </c>
    </row>
    <row r="64" spans="5:86" s="36" customFormat="1" outlineLevel="1" x14ac:dyDescent="0.2">
      <c r="F64" s="91" t="s">
        <v>228</v>
      </c>
      <c r="I64" s="135">
        <f>Demand!I28</f>
        <v>6186368.8274333831</v>
      </c>
      <c r="J64" s="139">
        <f>IFERROR(IF(J208=1,[4]Summary!F13*1000,0),0)</f>
        <v>4578688.6691052122</v>
      </c>
      <c r="K64" s="139">
        <f>IFERROR(IF(K208=1,[4]Summary!G13*1000,0),0)</f>
        <v>4613210.8505279981</v>
      </c>
      <c r="L64" s="139">
        <f>IFERROR(IF(L208=1,[4]Summary!H13*1000,0),0)</f>
        <v>4559393.6661550198</v>
      </c>
      <c r="M64" s="139">
        <f>IFERROR(IF(M208=1,[4]Summary!I13*1000,0),0)</f>
        <v>4418831.7048439244</v>
      </c>
      <c r="N64" s="139">
        <f>IFERROR(IF(N208=1,[4]Summary!J13*1000,0),0)</f>
        <v>4340008.0136178462</v>
      </c>
      <c r="O64" s="139">
        <f>IFERROR(IF(O208=1,[4]Summary!K13*1000,0),0)</f>
        <v>4085188.9068905259</v>
      </c>
      <c r="P64" s="139">
        <f>IFERROR(IF(P208=1,[4]Summary!L13*1000,0),0)</f>
        <v>3988335.0218252647</v>
      </c>
      <c r="Q64" s="139">
        <f>IFERROR(IF(Q208=1,[4]Summary!M13*1000,0),0)</f>
        <v>4056951.4838277837</v>
      </c>
      <c r="R64" s="139">
        <f>IFERROR(IF(R208=1,[4]Summary!N13*1000,0),0)</f>
        <v>4013275.9304406312</v>
      </c>
      <c r="S64" s="139">
        <f>IFERROR(IF(S208=1,[4]Summary!O13*1000,0),0)</f>
        <v>3909117.4944621162</v>
      </c>
      <c r="T64" s="139">
        <f>IFERROR(IF(T208=1,[4]Summary!P13*1000,0),0)</f>
        <v>3795315.0769653469</v>
      </c>
      <c r="U64" s="139">
        <f>IFERROR(IF(U208=1,[4]Summary!Q13*1000,0),0)</f>
        <v>3564501.7348392028</v>
      </c>
      <c r="V64" s="139">
        <f>IFERROR(IF(V208=1,[4]Summary!R13*1000,0),0)</f>
        <v>3339795.8020681632</v>
      </c>
      <c r="W64" s="139">
        <f>IFERROR(IF(W208=1,[4]Summary!S13*1000,0),0)</f>
        <v>3087237.666295724</v>
      </c>
      <c r="X64" s="139">
        <f>IFERROR(IF(X208=1,[4]Summary!T13*1000,0),0)</f>
        <v>2825333.5876306333</v>
      </c>
      <c r="Y64" s="139">
        <f>IFERROR(IF(Y208=1,[4]Summary!U13*1000,0),0)</f>
        <v>2588106.0698446715</v>
      </c>
      <c r="Z64" s="139">
        <f>IFERROR(IF(Z208=1,[4]Summary!V13*1000,0),0)</f>
        <v>2385122.7310968372</v>
      </c>
      <c r="AA64" s="139">
        <f>IFERROR(IF(AA208=1,[4]Summary!W13*1000,0),0)</f>
        <v>2195621.9927824517</v>
      </c>
      <c r="AB64" s="139">
        <f>IFERROR(IF(AB208=1,[4]Summary!X13*1000,0),0)</f>
        <v>2006310.1758808405</v>
      </c>
      <c r="AC64" s="139">
        <f>IFERROR(IF(AC208=1,[4]Summary!Y13*1000,0),0)</f>
        <v>1837271.576772125</v>
      </c>
      <c r="AD64" s="139">
        <f>IFERROR(IF(AD208=1,[4]Summary!Z13*1000,0),0)</f>
        <v>1690801.3930305471</v>
      </c>
      <c r="AE64" s="139">
        <f>IFERROR(IF(AE208=1,[4]Summary!AA13*1000,0),0)</f>
        <v>1555622.1968368888</v>
      </c>
      <c r="AF64" s="139">
        <f>IFERROR(IF(AF208=1,[4]Summary!AB13*1000,0),0)</f>
        <v>1438247.5348397605</v>
      </c>
      <c r="AG64" s="139">
        <f>IFERROR(IF(AG208=1,[4]Summary!AC13*1000,0),0)</f>
        <v>1331562.6602599141</v>
      </c>
      <c r="AH64" s="139">
        <f>IFERROR(IF(AH208=1,[4]Summary!AD13*1000,0),0)</f>
        <v>1234384.3562095917</v>
      </c>
      <c r="AI64" s="139">
        <f>IFERROR(IF(AI208=1,[4]Summary!AE13*1000,0),0)</f>
        <v>1146241.1594956401</v>
      </c>
      <c r="AJ64" s="139">
        <f>IFERROR(IF(AJ208=1,[4]Summary!AF13*1000,0),0)</f>
        <v>1063097.195974953</v>
      </c>
      <c r="AK64" s="139">
        <f>IFERROR(IF(AK208=1,[4]Summary!AG13*1000,0),0)</f>
        <v>990830.2018802322</v>
      </c>
      <c r="AL64" s="139">
        <f>IFERROR(IF(AL208=1,[4]Summary!AH13*1000,0),0)</f>
        <v>921931.3416321174</v>
      </c>
      <c r="AM64" s="139">
        <f>IFERROR(IF(AM208=1,[4]Summary!AI13*1000,0),0)</f>
        <v>860286.92609933123</v>
      </c>
      <c r="AN64" s="139">
        <f>IFERROR(IF(AN208=1,[4]Summary!AJ13*1000,0),0)</f>
        <v>802945.16452296206</v>
      </c>
      <c r="AO64" s="139">
        <f>IFERROR(IF(AO208=1,[4]Summary!AK13*1000,0),0)</f>
        <v>751296.37938498228</v>
      </c>
      <c r="AP64" s="139">
        <f>IFERROR(IF(AP208=1,[4]Summary!AL13*1000,0),0)</f>
        <v>703161.19296254124</v>
      </c>
      <c r="AQ64" s="139">
        <f>IFERROR(IF(AQ208=1,[4]Summary!AM13*1000,0),0)</f>
        <v>665826.80220786296</v>
      </c>
      <c r="AR64" s="139">
        <f>IFERROR(IF(AR208=1,[4]Summary!AN13*1000,0),0)</f>
        <v>624778.58063335018</v>
      </c>
      <c r="AS64" s="139">
        <f>IFERROR(IF(AS208=1,[4]Summary!AO13*1000,0),0)</f>
        <v>586218.08089480666</v>
      </c>
      <c r="AT64" s="139">
        <f>IFERROR(IF(AT208=1,[4]Summary!AP13*1000,0),0)</f>
        <v>550676.51086472918</v>
      </c>
      <c r="AU64" s="139">
        <f>IFERROR(IF(AU208=1,[4]Summary!AQ13*1000,0),0)</f>
        <v>518125.60165661364</v>
      </c>
      <c r="AV64" s="139">
        <f>IFERROR(IF(AV208=1,[4]Summary!AR13*1000,0),0)</f>
        <v>487982.21949083754</v>
      </c>
      <c r="AW64" s="139">
        <f>IFERROR(IF(AW208=1,[4]Summary!AS13*1000,0),0)</f>
        <v>460458.04860023916</v>
      </c>
      <c r="AX64" s="139">
        <f>IFERROR(IF(AX208=1,[4]Summary!AT13*1000,0),0)</f>
        <v>435264.58410457673</v>
      </c>
      <c r="AY64" s="139">
        <f>IFERROR(IF(AY208=1,[4]Summary!AU13*1000,0),0)</f>
        <v>411287.3255408025</v>
      </c>
      <c r="AZ64" s="139">
        <f>IFERROR(IF(AZ208=1,[4]Summary!AV13*1000,0),0)</f>
        <v>390041.93780687172</v>
      </c>
      <c r="BA64" s="139">
        <f>IFERROR(IF(BA208=1,[4]Summary!AW13*1000,0),0)</f>
        <v>369478.05687395652</v>
      </c>
      <c r="BB64" s="139">
        <f>IFERROR(IF(BB208=1,[4]Summary!AX13*1000,0),0)</f>
        <v>351036.37360936654</v>
      </c>
      <c r="BC64" s="139">
        <f>IFERROR(IF(BC208=1,[4]Summary!AY13*1000,0),0)</f>
        <v>334265.67890852405</v>
      </c>
      <c r="BD64" s="139">
        <f>IFERROR(IF(BD208=1,[4]Summary!AZ13*1000,0),0)</f>
        <v>318848.48895843461</v>
      </c>
      <c r="BE64" s="139">
        <f>IFERROR(IF(BE208=1,[4]Summary!BA13*1000,0),0)</f>
        <v>303964.93264707876</v>
      </c>
      <c r="BF64" s="139">
        <f>IFERROR(IF(BF208=1,[4]Summary!BB13*1000,0),0)</f>
        <v>290325.93481064448</v>
      </c>
      <c r="BG64" s="139">
        <f>IFERROR(IF(BG208=1,[4]Summary!BC13*1000,0),0)</f>
        <v>277715.24744297407</v>
      </c>
      <c r="BH64" s="139">
        <f>IFERROR(IF(BH208=1,[4]Summary!BD13*1000,0),0)</f>
        <v>266104.52574841038</v>
      </c>
      <c r="BI64" s="139">
        <f>IFERROR(IF(BI208=1,[4]Summary!BE13*1000,0),0)</f>
        <v>256094.67890373952</v>
      </c>
      <c r="BJ64" s="139">
        <f>IFERROR(IF(BJ208=1,[4]Summary!BF13*1000,0),0)</f>
        <v>246576.30285617261</v>
      </c>
      <c r="BK64" s="139">
        <f>IFERROR(IF(BK208=1,[4]Summary!BG13*1000,0),0)</f>
        <v>236923.70719948332</v>
      </c>
      <c r="BL64" s="139">
        <f>IFERROR(IF(BL208=1,[4]Summary!BH13*1000,0),0)</f>
        <v>227347.80649016792</v>
      </c>
      <c r="BM64" s="139">
        <f>IFERROR(IF(BM208=1,[4]Summary!BI13*1000,0),0)</f>
        <v>218623.83470557426</v>
      </c>
      <c r="BN64" s="139">
        <f>IFERROR(IF(BN208=1,[4]Summary!BJ13*1000,0),0)</f>
        <v>210372.03378227237</v>
      </c>
      <c r="BO64" s="139">
        <f>IFERROR(IF(BO208=1,[4]Summary!BK13*1000,0),0)</f>
        <v>203008.32362536615</v>
      </c>
      <c r="BP64" s="139">
        <f>IFERROR(IF(BP208=1,[4]Summary!BL13*1000,0),0)</f>
        <v>196807.52297133859</v>
      </c>
      <c r="BQ64" s="139">
        <f>IFERROR(IF(BQ208=1,[4]Summary!BM13*1000,0),0)</f>
        <v>191033.49589708113</v>
      </c>
      <c r="BR64" s="139">
        <f>IFERROR(IF(BR208=1,[4]Summary!BN13*1000,0),0)</f>
        <v>185854.77436393793</v>
      </c>
      <c r="BS64" s="139">
        <f>IFERROR(IF(BS208=1,[4]Summary!BO13*1000,0),0)</f>
        <v>181034.39722946883</v>
      </c>
      <c r="BT64" s="139">
        <f>IFERROR(IF(BT208=1,[4]Summary!BP13*1000,0),0)</f>
        <v>176542.69587113746</v>
      </c>
      <c r="BU64" s="139">
        <f>IFERROR(IF(BU208=1,[4]Summary!BQ13*1000,0),0)</f>
        <v>172127.22856880719</v>
      </c>
      <c r="BV64" s="139">
        <f>IFERROR(IF(BV208=1,[4]Summary!BR13*1000,0),0)</f>
        <v>168007.23658529978</v>
      </c>
      <c r="BW64" s="139">
        <f>IFERROR(IF(BW208=1,[4]Summary!BS13*1000,0),0)</f>
        <v>163956.55379682221</v>
      </c>
      <c r="BX64" s="139">
        <f>IFERROR(IF(BX208=1,[4]Summary!BT13*1000,0),0)</f>
        <v>160193.1775696665</v>
      </c>
      <c r="BY64" s="139">
        <f>IFERROR(IF(BY208=1,[4]Summary!BU13*1000,0),0)</f>
        <v>156493.65445292494</v>
      </c>
      <c r="BZ64" s="139">
        <f>IFERROR(IF(BZ208=1,[4]Summary!BV13*1000,0),0)</f>
        <v>152833.62440466514</v>
      </c>
      <c r="CA64" s="139">
        <f>IFERROR(IF(CA208=1,[4]Summary!BW13*1000,0),0)</f>
        <v>149943.46010871514</v>
      </c>
      <c r="CB64" s="139">
        <f>IFERROR(IF(CB208=1,[4]Summary!BX13*1000,0),0)</f>
        <v>147406.18539544826</v>
      </c>
      <c r="CC64" s="139">
        <f>IFERROR(IF(CC208=1,[4]Summary!BY13*1000,0),0)</f>
        <v>145170.45078860616</v>
      </c>
      <c r="CD64" s="139">
        <f>IFERROR(IF(CD208=1,[4]Summary!BZ13*1000,0),0)</f>
        <v>142985.42428561472</v>
      </c>
      <c r="CE64" s="139">
        <f>IFERROR(IF(CE208=1,[4]Summary!CA13*1000,0),0)</f>
        <v>140821.96047662207</v>
      </c>
      <c r="CF64" s="139">
        <f>IFERROR(IF(CF208=1,[4]Summary!CB13*1000,0),0)</f>
        <v>138677.20761510235</v>
      </c>
      <c r="CG64" s="139">
        <f>IFERROR(IF(CG208=1,[4]Summary!CC13*1000,0),0)</f>
        <v>136793.28775212969</v>
      </c>
      <c r="CH64" s="139">
        <f>IFERROR(IF(CH208=1,[4]Summary!CD13*1000,0),0)</f>
        <v>134953.36783258655</v>
      </c>
    </row>
    <row r="65" spans="2:86" s="36" customFormat="1" outlineLevel="1" x14ac:dyDescent="0.2">
      <c r="F65" s="91" t="s">
        <v>229</v>
      </c>
      <c r="I65" s="135">
        <f>Demand!I35</f>
        <v>7091.5732002248151</v>
      </c>
      <c r="J65" s="135">
        <f>Demand!J35</f>
        <v>6996.2790864203589</v>
      </c>
      <c r="K65" s="135">
        <f>Demand!K35</f>
        <v>6880.6013095211565</v>
      </c>
      <c r="L65" s="135">
        <f>Demand!L35</f>
        <v>6764.7631521373141</v>
      </c>
      <c r="M65" s="135">
        <f>Demand!M35</f>
        <v>6701.7910865061658</v>
      </c>
      <c r="N65" s="135">
        <f>Demand!N35</f>
        <v>6672.0586889258429</v>
      </c>
      <c r="O65" s="79">
        <v>6672.0586889258429</v>
      </c>
      <c r="P65" s="79">
        <v>6672.0586889258429</v>
      </c>
      <c r="Q65" s="79">
        <v>6672.0586889258429</v>
      </c>
      <c r="R65" s="79">
        <v>6672.0586889258429</v>
      </c>
      <c r="S65" s="79">
        <v>6672.0586889258429</v>
      </c>
      <c r="T65" s="79">
        <v>6672.0586889258429</v>
      </c>
      <c r="U65" s="79">
        <v>6672.0586889258429</v>
      </c>
      <c r="V65" s="79">
        <v>6672.0586889258429</v>
      </c>
      <c r="W65" s="79">
        <v>6672.0586889258429</v>
      </c>
      <c r="X65" s="79">
        <v>6672.0586889258429</v>
      </c>
      <c r="Y65" s="79">
        <v>6672.0586889258429</v>
      </c>
      <c r="Z65" s="79">
        <v>6672.0586889258429</v>
      </c>
      <c r="AA65" s="79">
        <v>6672.0586889258429</v>
      </c>
      <c r="AB65" s="79">
        <v>6672.0586889258429</v>
      </c>
      <c r="AC65" s="79">
        <v>6672.0586889258429</v>
      </c>
      <c r="AD65" s="79">
        <v>6672.0586889258429</v>
      </c>
      <c r="AE65" s="79">
        <v>6672.0586889258429</v>
      </c>
      <c r="AF65" s="79">
        <v>6672.0586889258429</v>
      </c>
      <c r="AG65" s="79">
        <v>6672.0586889258429</v>
      </c>
      <c r="AH65" s="79">
        <v>6672.0586889258429</v>
      </c>
      <c r="AI65" s="79">
        <v>6672.0586889258429</v>
      </c>
      <c r="AJ65" s="79">
        <v>6672.0586889258429</v>
      </c>
      <c r="AK65" s="79">
        <v>6672.0586889258429</v>
      </c>
      <c r="AL65" s="79">
        <v>6672.0586889258429</v>
      </c>
      <c r="AM65" s="79">
        <v>6672.0586889258429</v>
      </c>
      <c r="AN65" s="79">
        <v>6672.0586889258429</v>
      </c>
      <c r="AO65" s="79">
        <v>6672.0586889258429</v>
      </c>
      <c r="AP65" s="79">
        <v>6672.0586889258429</v>
      </c>
      <c r="AQ65" s="79">
        <v>6672.0586889258429</v>
      </c>
      <c r="AR65" s="79">
        <v>6672.0586889258429</v>
      </c>
      <c r="AS65" s="79">
        <v>6672.0586889258429</v>
      </c>
      <c r="AT65" s="79">
        <v>6672.0586889258429</v>
      </c>
      <c r="AU65" s="79">
        <v>6672.0586889258429</v>
      </c>
      <c r="AV65" s="79">
        <v>6672.0586889258429</v>
      </c>
      <c r="AW65" s="79">
        <v>6672.0586889258429</v>
      </c>
      <c r="AX65" s="79">
        <v>6672.0586889258429</v>
      </c>
      <c r="AY65" s="79">
        <v>6672.0586889258429</v>
      </c>
      <c r="AZ65" s="79">
        <v>6672.0586889258429</v>
      </c>
      <c r="BA65" s="79">
        <v>6672.0586889258429</v>
      </c>
      <c r="BB65" s="79">
        <v>6672.0586889258429</v>
      </c>
      <c r="BC65" s="79">
        <v>6672.0586889258429</v>
      </c>
      <c r="BD65" s="79">
        <v>6672.0586889258429</v>
      </c>
      <c r="BE65" s="79">
        <v>6672.0586889258429</v>
      </c>
      <c r="BF65" s="79">
        <v>6672.0586889258429</v>
      </c>
      <c r="BG65" s="79">
        <v>6672.0586889258429</v>
      </c>
      <c r="BH65" s="79">
        <v>6672.0586889258429</v>
      </c>
      <c r="BI65" s="79">
        <v>6672.0586889258429</v>
      </c>
      <c r="BJ65" s="79">
        <v>6672.0586889258429</v>
      </c>
      <c r="BK65" s="79">
        <v>6672.0586889258429</v>
      </c>
      <c r="BL65" s="79">
        <v>6672.0586889258429</v>
      </c>
      <c r="BM65" s="79">
        <v>6672.0586889258429</v>
      </c>
      <c r="BN65" s="79">
        <v>6672.0586889258429</v>
      </c>
      <c r="BO65" s="79">
        <v>6672.0586889258429</v>
      </c>
      <c r="BP65" s="79">
        <v>6672.0586889258429</v>
      </c>
      <c r="BQ65" s="79">
        <v>6672.0586889258429</v>
      </c>
      <c r="BR65" s="79">
        <v>6672.0586889258429</v>
      </c>
      <c r="BS65" s="79">
        <v>6672.0586889258429</v>
      </c>
      <c r="BT65" s="79">
        <v>6672.0586889258429</v>
      </c>
      <c r="BU65" s="79">
        <v>6672.0586889258429</v>
      </c>
      <c r="BV65" s="79">
        <v>6672.0586889258429</v>
      </c>
      <c r="BW65" s="79">
        <v>6672.0586889258429</v>
      </c>
      <c r="BX65" s="79">
        <v>6672.0586889258429</v>
      </c>
      <c r="BY65" s="79">
        <v>6672.0586889258429</v>
      </c>
      <c r="BZ65" s="79">
        <v>6672.0586889258429</v>
      </c>
      <c r="CA65" s="79">
        <v>6672.0586889258429</v>
      </c>
      <c r="CB65" s="79">
        <v>6672.0586889258429</v>
      </c>
      <c r="CC65" s="79">
        <v>6672.0586889258429</v>
      </c>
      <c r="CD65" s="79">
        <v>6672.0586889258429</v>
      </c>
      <c r="CE65" s="79">
        <v>6672.0586889258429</v>
      </c>
      <c r="CF65" s="79">
        <v>6672.0586889258429</v>
      </c>
      <c r="CG65" s="79">
        <v>6672.0586889258429</v>
      </c>
      <c r="CH65" s="79">
        <v>6672.0586889258429</v>
      </c>
    </row>
    <row r="66" spans="2:86" s="36" customFormat="1" outlineLevel="1" x14ac:dyDescent="0.2"/>
    <row r="67" spans="2:86" s="36" customFormat="1" outlineLevel="1" x14ac:dyDescent="0.2">
      <c r="D67" s="43" t="s">
        <v>264</v>
      </c>
    </row>
    <row r="68" spans="2:86" s="36" customFormat="1" ht="5.85" customHeight="1" outlineLevel="1" x14ac:dyDescent="0.2"/>
    <row r="69" spans="2:86" s="36" customFormat="1" outlineLevel="1" x14ac:dyDescent="0.2">
      <c r="E69" s="43" t="s">
        <v>107</v>
      </c>
    </row>
    <row r="70" spans="2:86" s="36" customFormat="1" outlineLevel="1" x14ac:dyDescent="0.2">
      <c r="F70" s="38" t="s">
        <v>120</v>
      </c>
      <c r="J70" s="150">
        <f t="shared" ref="J70:AO70" si="24">IFERROR(SUM(J51:J52)/SUM(I51:I52)-1,0)</f>
        <v>0</v>
      </c>
      <c r="K70" s="150">
        <f t="shared" si="24"/>
        <v>1.9119351100811199E-2</v>
      </c>
      <c r="L70" s="150">
        <f t="shared" si="24"/>
        <v>-7.6748152359294997E-3</v>
      </c>
      <c r="M70" s="150">
        <f t="shared" si="24"/>
        <v>-1.7473503294185067E-2</v>
      </c>
      <c r="N70" s="150">
        <f t="shared" si="24"/>
        <v>-2.9154518950437192E-3</v>
      </c>
      <c r="O70" s="150">
        <f t="shared" si="24"/>
        <v>-8.4795321637426424E-3</v>
      </c>
      <c r="P70" s="150">
        <f t="shared" si="24"/>
        <v>-3.8336773813034686E-3</v>
      </c>
      <c r="Q70" s="150">
        <f t="shared" si="24"/>
        <v>5.0325636471284518E-3</v>
      </c>
      <c r="R70" s="150">
        <f t="shared" si="24"/>
        <v>-7.3637702503681624E-3</v>
      </c>
      <c r="S70" s="150">
        <f t="shared" si="24"/>
        <v>-1.3056379821958508E-2</v>
      </c>
      <c r="T70" s="150">
        <f t="shared" si="24"/>
        <v>-5.7125676488274379E-3</v>
      </c>
      <c r="U70" s="150">
        <f t="shared" si="24"/>
        <v>-8.1644995464167369E-3</v>
      </c>
      <c r="V70" s="150">
        <f t="shared" si="24"/>
        <v>-1.1280487804878003E-2</v>
      </c>
      <c r="W70" s="150">
        <f t="shared" si="24"/>
        <v>-2.9910576626580365E-2</v>
      </c>
      <c r="X70" s="150">
        <f t="shared" si="24"/>
        <v>-0.11602034329307054</v>
      </c>
      <c r="Y70" s="150">
        <f t="shared" si="24"/>
        <v>-0.14383315354189141</v>
      </c>
      <c r="Z70" s="150">
        <f t="shared" si="24"/>
        <v>-5.9218815623687471E-2</v>
      </c>
      <c r="AA70" s="150">
        <f t="shared" si="24"/>
        <v>-3.5267857142857184E-2</v>
      </c>
      <c r="AB70" s="150">
        <f t="shared" si="24"/>
        <v>-4.6737621471540924E-2</v>
      </c>
      <c r="AC70" s="150">
        <f t="shared" si="24"/>
        <v>-5.7766990291262088E-2</v>
      </c>
      <c r="AD70" s="150">
        <f t="shared" si="24"/>
        <v>-6.8521380731581649E-2</v>
      </c>
      <c r="AE70" s="150">
        <f t="shared" si="24"/>
        <v>-0.13274336283185839</v>
      </c>
      <c r="AF70" s="150">
        <f t="shared" si="24"/>
        <v>-0.11862244897959184</v>
      </c>
      <c r="AG70" s="150">
        <f t="shared" si="24"/>
        <v>-0.11505065123010128</v>
      </c>
      <c r="AH70" s="150">
        <f t="shared" si="24"/>
        <v>-9.730171708912505E-2</v>
      </c>
      <c r="AI70" s="150">
        <f t="shared" si="24"/>
        <v>-0.10597826086956519</v>
      </c>
      <c r="AJ70" s="150">
        <f t="shared" si="24"/>
        <v>-0.15197568389057747</v>
      </c>
      <c r="AK70" s="150">
        <f t="shared" si="24"/>
        <v>5.6152927120669105E-2</v>
      </c>
      <c r="AL70" s="150">
        <f t="shared" si="24"/>
        <v>-8.484162895927605E-2</v>
      </c>
      <c r="AM70" s="150">
        <f t="shared" si="24"/>
        <v>2.8430160692212603E-2</v>
      </c>
      <c r="AN70" s="150">
        <f t="shared" si="24"/>
        <v>3.8461538461538547E-2</v>
      </c>
      <c r="AO70" s="150">
        <f t="shared" si="24"/>
        <v>3.4722222222222321E-2</v>
      </c>
      <c r="AP70" s="150">
        <f t="shared" ref="AP70:BU70" si="25">IFERROR(SUM(AP51:AP52)/SUM(AO51:AO52)-1,0)</f>
        <v>2.9082774049216997E-2</v>
      </c>
      <c r="AQ70" s="150">
        <f t="shared" si="25"/>
        <v>0.58804347826086967</v>
      </c>
      <c r="AR70" s="150">
        <f t="shared" si="25"/>
        <v>1.3689253935660339E-3</v>
      </c>
      <c r="AS70" s="150">
        <f t="shared" si="25"/>
        <v>-1.1619958988380086E-2</v>
      </c>
      <c r="AT70" s="150">
        <f t="shared" si="25"/>
        <v>-7.607192254495132E-3</v>
      </c>
      <c r="AU70" s="150">
        <f t="shared" si="25"/>
        <v>-1.3937282229965153E-2</v>
      </c>
      <c r="AV70" s="150">
        <f t="shared" si="25"/>
        <v>-9.8939929328621945E-3</v>
      </c>
      <c r="AW70" s="150">
        <f t="shared" si="25"/>
        <v>-1.2847965738758016E-2</v>
      </c>
      <c r="AX70" s="150">
        <f t="shared" si="25"/>
        <v>-8.6767895878524515E-3</v>
      </c>
      <c r="AY70" s="150">
        <f t="shared" si="25"/>
        <v>-1.969365426695846E-2</v>
      </c>
      <c r="AZ70" s="150">
        <f t="shared" si="25"/>
        <v>-1.2648809523809534E-2</v>
      </c>
      <c r="BA70" s="150">
        <f t="shared" si="25"/>
        <v>-1.2810851544837965E-2</v>
      </c>
      <c r="BB70" s="150">
        <f t="shared" si="25"/>
        <v>-1.2213740458015265E-2</v>
      </c>
      <c r="BC70" s="150">
        <f t="shared" si="25"/>
        <v>-1.8547140649149974E-2</v>
      </c>
      <c r="BD70" s="150">
        <f t="shared" si="25"/>
        <v>-1.3385826771653564E-2</v>
      </c>
      <c r="BE70" s="150">
        <f t="shared" si="25"/>
        <v>-1.5961691939345601E-2</v>
      </c>
      <c r="BF70" s="150">
        <f t="shared" si="25"/>
        <v>-1.0543390105433925E-2</v>
      </c>
      <c r="BG70" s="150">
        <f t="shared" si="25"/>
        <v>-2.0491803278688492E-2</v>
      </c>
      <c r="BH70" s="150">
        <f t="shared" si="25"/>
        <v>-1.3389121338912124E-2</v>
      </c>
      <c r="BI70" s="150">
        <f t="shared" si="25"/>
        <v>-8.4817642069550114E-3</v>
      </c>
      <c r="BJ70" s="150">
        <f t="shared" si="25"/>
        <v>-4.2771599657827064E-3</v>
      </c>
      <c r="BK70" s="150">
        <f t="shared" si="25"/>
        <v>-1.3745704467353903E-2</v>
      </c>
      <c r="BL70" s="150">
        <f t="shared" si="25"/>
        <v>-1.0452961672473893E-2</v>
      </c>
      <c r="BM70" s="150">
        <f t="shared" si="25"/>
        <v>-1.4084507042253502E-2</v>
      </c>
      <c r="BN70" s="150">
        <f t="shared" si="25"/>
        <v>-6.2499999999999778E-3</v>
      </c>
      <c r="BO70" s="150">
        <f t="shared" si="25"/>
        <v>-1.5274034141958714E-2</v>
      </c>
      <c r="BP70" s="150">
        <f t="shared" si="25"/>
        <v>-8.2116788321168199E-3</v>
      </c>
      <c r="BQ70" s="150">
        <f t="shared" si="25"/>
        <v>-9.1996320147194055E-3</v>
      </c>
      <c r="BR70" s="150">
        <f t="shared" si="25"/>
        <v>-4.6425255338904403E-3</v>
      </c>
      <c r="BS70" s="150">
        <f t="shared" si="25"/>
        <v>-1.3059701492537323E-2</v>
      </c>
      <c r="BT70" s="150">
        <f t="shared" si="25"/>
        <v>-1.0396975425330801E-2</v>
      </c>
      <c r="BU70" s="150">
        <f t="shared" si="25"/>
        <v>-1.1461318051575908E-2</v>
      </c>
      <c r="BV70" s="150">
        <f t="shared" ref="BV70:CH70" si="26">IFERROR(SUM(BV51:BV52)/SUM(BU51:BU52)-1,0)</f>
        <v>-7.7294685990337841E-3</v>
      </c>
      <c r="BW70" s="150">
        <f t="shared" si="26"/>
        <v>-2.0447906523855863E-2</v>
      </c>
      <c r="BX70" s="150">
        <f t="shared" si="26"/>
        <v>-8.9463220675943811E-3</v>
      </c>
      <c r="BY70" s="150">
        <f t="shared" si="26"/>
        <v>-1.7051153460381108E-2</v>
      </c>
      <c r="BZ70" s="150">
        <f t="shared" si="26"/>
        <v>-7.1428571428571175E-3</v>
      </c>
      <c r="CA70" s="150">
        <f t="shared" si="26"/>
        <v>-1.7471736896197299E-2</v>
      </c>
      <c r="CB70" s="150">
        <f t="shared" si="26"/>
        <v>-1.778242677824271E-2</v>
      </c>
      <c r="CC70" s="150">
        <f t="shared" si="26"/>
        <v>-1.5974440894568676E-2</v>
      </c>
      <c r="CD70" s="150">
        <f t="shared" si="26"/>
        <v>-1.0822510822510845E-2</v>
      </c>
      <c r="CE70" s="150">
        <f t="shared" si="26"/>
        <v>-2.2975929978118148E-2</v>
      </c>
      <c r="CF70" s="150">
        <f t="shared" si="26"/>
        <v>-1.4557670772676334E-2</v>
      </c>
      <c r="CG70" s="150">
        <f t="shared" si="26"/>
        <v>-2.1590909090909105E-2</v>
      </c>
      <c r="CH70" s="150">
        <f t="shared" si="26"/>
        <v>-2.0905923344947785E-2</v>
      </c>
    </row>
    <row r="71" spans="2:86" s="36" customFormat="1" outlineLevel="1" x14ac:dyDescent="0.2">
      <c r="F71" s="38" t="s">
        <v>265</v>
      </c>
      <c r="J71" s="150">
        <f t="shared" ref="J71:AO71" si="27">IFERROR((SUM(J51:J52)-SUM(J55:J56))/(SUM(I51:I52)-SUM(I55:I56))-1,0)</f>
        <v>0</v>
      </c>
      <c r="K71" s="150">
        <f t="shared" si="27"/>
        <v>-0.18008171738868661</v>
      </c>
      <c r="L71" s="150">
        <f t="shared" si="27"/>
        <v>-1.6371981650135092E-3</v>
      </c>
      <c r="M71" s="150">
        <f t="shared" si="27"/>
        <v>2.8037211522618177E-2</v>
      </c>
      <c r="N71" s="150">
        <f t="shared" si="27"/>
        <v>-2.1326812089330627E-2</v>
      </c>
      <c r="O71" s="150">
        <f t="shared" si="27"/>
        <v>0.11350736160935471</v>
      </c>
      <c r="P71" s="150">
        <f t="shared" si="27"/>
        <v>-4.8437955918078091E-2</v>
      </c>
      <c r="Q71" s="150">
        <f t="shared" si="27"/>
        <v>-9.0643326660567292E-2</v>
      </c>
      <c r="R71" s="150">
        <f t="shared" si="27"/>
        <v>-2.2785830320534162E-3</v>
      </c>
      <c r="S71" s="150">
        <f t="shared" si="27"/>
        <v>1.7787097199926993E-2</v>
      </c>
      <c r="T71" s="150">
        <f t="shared" si="27"/>
        <v>1.7589163983527722E-2</v>
      </c>
      <c r="U71" s="150">
        <f t="shared" si="27"/>
        <v>8.5269930075043909E-2</v>
      </c>
      <c r="V71" s="150">
        <f t="shared" si="27"/>
        <v>3.2670241904643404E-2</v>
      </c>
      <c r="W71" s="150">
        <f t="shared" si="27"/>
        <v>4.7716848791188315E-2</v>
      </c>
      <c r="X71" s="150">
        <f t="shared" si="27"/>
        <v>0.10982359027330468</v>
      </c>
      <c r="Y71" s="150">
        <f t="shared" si="27"/>
        <v>0.10872830520001564</v>
      </c>
      <c r="Z71" s="150">
        <f t="shared" si="27"/>
        <v>3.4824857720936686E-2</v>
      </c>
      <c r="AA71" s="150">
        <f t="shared" si="27"/>
        <v>2.633332805229105E-2</v>
      </c>
      <c r="AB71" s="150">
        <f t="shared" si="27"/>
        <v>8.9856386500799079E-2</v>
      </c>
      <c r="AC71" s="150">
        <f t="shared" si="27"/>
        <v>0.11284792560021928</v>
      </c>
      <c r="AD71" s="150">
        <f t="shared" si="27"/>
        <v>8.0759827983491794E-2</v>
      </c>
      <c r="AE71" s="150">
        <f t="shared" si="27"/>
        <v>0.11790337067557743</v>
      </c>
      <c r="AF71" s="150">
        <f t="shared" si="27"/>
        <v>6.2368404563630131E-2</v>
      </c>
      <c r="AG71" s="150">
        <f t="shared" si="27"/>
        <v>4.1341678991854369E-2</v>
      </c>
      <c r="AH71" s="150">
        <f t="shared" si="27"/>
        <v>2.1345108151356706E-2</v>
      </c>
      <c r="AI71" s="150">
        <f t="shared" si="27"/>
        <v>1.9726769792141052E-2</v>
      </c>
      <c r="AJ71" s="150">
        <f t="shared" si="27"/>
        <v>3.4137279842548551E-2</v>
      </c>
      <c r="AK71" s="150">
        <f t="shared" si="27"/>
        <v>-4.8382055115950284E-2</v>
      </c>
      <c r="AL71" s="150">
        <f t="shared" si="27"/>
        <v>3.860112651541181E-3</v>
      </c>
      <c r="AM71" s="150">
        <f t="shared" si="27"/>
        <v>-3.8365157554849594E-2</v>
      </c>
      <c r="AN71" s="150">
        <f t="shared" si="27"/>
        <v>-4.1567687124609454E-2</v>
      </c>
      <c r="AO71" s="150">
        <f t="shared" si="27"/>
        <v>-4.0299077140461437E-2</v>
      </c>
      <c r="AP71" s="150">
        <f t="shared" ref="AP71:BU71" si="28">IFERROR((SUM(AP51:AP52)-SUM(AP55:AP56))/(SUM(AO51:AO52)-SUM(AO55:AO56))-1,0)</f>
        <v>-3.8416440632277449E-2</v>
      </c>
      <c r="AQ71" s="150">
        <f t="shared" si="28"/>
        <v>-0.25739484979958727</v>
      </c>
      <c r="AR71" s="150">
        <f t="shared" si="28"/>
        <v>-2.4434154517600448E-2</v>
      </c>
      <c r="AS71" s="150">
        <f t="shared" si="28"/>
        <v>-1.3432230897635788E-2</v>
      </c>
      <c r="AT71" s="150">
        <f t="shared" si="28"/>
        <v>-1.5734140195509783E-2</v>
      </c>
      <c r="AU71" s="150">
        <f t="shared" si="28"/>
        <v>-1.0718497755100809E-2</v>
      </c>
      <c r="AV71" s="150">
        <f t="shared" si="28"/>
        <v>-1.3377121742129572E-2</v>
      </c>
      <c r="AW71" s="150">
        <f t="shared" si="28"/>
        <v>-1.2616319945346732E-2</v>
      </c>
      <c r="AX71" s="150">
        <f t="shared" si="28"/>
        <v>-1.5201848057939116E-2</v>
      </c>
      <c r="AY71" s="150">
        <f t="shared" si="28"/>
        <v>-6.6495554855726668E-3</v>
      </c>
      <c r="AZ71" s="150">
        <f t="shared" si="28"/>
        <v>-1.1869765469537552E-2</v>
      </c>
      <c r="BA71" s="150">
        <f t="shared" si="28"/>
        <v>-9.8562374690390753E-3</v>
      </c>
      <c r="BB71" s="150">
        <f t="shared" si="28"/>
        <v>-1.4856137079811704E-2</v>
      </c>
      <c r="BC71" s="150">
        <f t="shared" si="28"/>
        <v>-7.0981455206404753E-3</v>
      </c>
      <c r="BD71" s="150">
        <f t="shared" si="28"/>
        <v>-1.1550562406235976E-2</v>
      </c>
      <c r="BE71" s="150">
        <f t="shared" si="28"/>
        <v>-9.0380917727359567E-3</v>
      </c>
      <c r="BF71" s="150">
        <f t="shared" si="28"/>
        <v>-1.4032218453857381E-2</v>
      </c>
      <c r="BG71" s="150">
        <f t="shared" si="28"/>
        <v>-7.5761459310825785E-3</v>
      </c>
      <c r="BH71" s="150">
        <f t="shared" si="28"/>
        <v>-1.139383911439551E-2</v>
      </c>
      <c r="BI71" s="150">
        <f t="shared" si="28"/>
        <v>-1.5963510014278426E-2</v>
      </c>
      <c r="BJ71" s="150">
        <f t="shared" si="28"/>
        <v>-1.7931896530082314E-2</v>
      </c>
      <c r="BK71" s="150">
        <f t="shared" si="28"/>
        <v>-1.0808329936132566E-2</v>
      </c>
      <c r="BL71" s="150">
        <f t="shared" si="28"/>
        <v>-1.2920966941807777E-2</v>
      </c>
      <c r="BM71" s="150">
        <f t="shared" si="28"/>
        <v>-1.2416270894736181E-2</v>
      </c>
      <c r="BN71" s="150">
        <f t="shared" si="28"/>
        <v>-1.8244094501135066E-2</v>
      </c>
      <c r="BO71" s="150">
        <f t="shared" si="28"/>
        <v>-1.0481299938108757E-2</v>
      </c>
      <c r="BP71" s="150">
        <f t="shared" si="28"/>
        <v>-1.5261517061258778E-2</v>
      </c>
      <c r="BQ71" s="150">
        <f t="shared" si="28"/>
        <v>-1.3825631150941486E-2</v>
      </c>
      <c r="BR71" s="150">
        <f t="shared" si="28"/>
        <v>-1.7628497650230446E-2</v>
      </c>
      <c r="BS71" s="150">
        <f t="shared" si="28"/>
        <v>-1.1076075165692756E-2</v>
      </c>
      <c r="BT71" s="150">
        <f t="shared" si="28"/>
        <v>-1.4171567934535889E-2</v>
      </c>
      <c r="BU71" s="150">
        <f t="shared" si="28"/>
        <v>-1.2612338269710421E-2</v>
      </c>
      <c r="BV71" s="150">
        <f t="shared" ref="BV71:CH71" si="29">IFERROR((SUM(BV51:BV52)-SUM(BV55:BV56))/(SUM(BU51:BU52)-SUM(BU55:BU56))-1,0)</f>
        <v>-1.4300865079324154E-2</v>
      </c>
      <c r="BW71" s="150">
        <f t="shared" si="29"/>
        <v>-8.5636622152887032E-3</v>
      </c>
      <c r="BX71" s="150">
        <f t="shared" si="29"/>
        <v>-1.3587987335943907E-2</v>
      </c>
      <c r="BY71" s="150">
        <f t="shared" si="29"/>
        <v>-1.03381182234078E-2</v>
      </c>
      <c r="BZ71" s="150">
        <f t="shared" si="29"/>
        <v>-1.4182546346731661E-2</v>
      </c>
      <c r="CA71" s="150">
        <f t="shared" si="29"/>
        <v>-9.2418881345350812E-3</v>
      </c>
      <c r="CB71" s="150">
        <f t="shared" si="29"/>
        <v>-9.5928130092592934E-3</v>
      </c>
      <c r="CC71" s="150">
        <f t="shared" si="29"/>
        <v>-1.0786391304474896E-2</v>
      </c>
      <c r="CD71" s="150">
        <f t="shared" si="29"/>
        <v>-1.2295639006522641E-2</v>
      </c>
      <c r="CE71" s="150">
        <f t="shared" si="29"/>
        <v>-7.0827267450891407E-3</v>
      </c>
      <c r="CF71" s="150">
        <f t="shared" si="29"/>
        <v>-9.4084015084365813E-3</v>
      </c>
      <c r="CG71" s="150">
        <f t="shared" si="29"/>
        <v>-8.0619148426175347E-3</v>
      </c>
      <c r="CH71" s="150">
        <f t="shared" si="29"/>
        <v>-8.7032312638306575E-3</v>
      </c>
    </row>
    <row r="72" spans="2:86" s="36" customFormat="1" outlineLevel="1" x14ac:dyDescent="0.2">
      <c r="F72" s="38" t="s">
        <v>225</v>
      </c>
      <c r="J72" s="150">
        <f t="shared" ref="J72:AO72" si="30">SUM(J59:J60)/SUM(I59:I60)-1</f>
        <v>-5.6438321834287875E-3</v>
      </c>
      <c r="K72" s="150">
        <f t="shared" si="30"/>
        <v>-4.6537461534978952E-3</v>
      </c>
      <c r="L72" s="150">
        <f t="shared" si="30"/>
        <v>-4.6678500379944143E-3</v>
      </c>
      <c r="M72" s="150">
        <f t="shared" si="30"/>
        <v>-4.8212283076043416E-3</v>
      </c>
      <c r="N72" s="150">
        <f t="shared" si="30"/>
        <v>-4.7412656013794408E-3</v>
      </c>
      <c r="O72" s="150">
        <f t="shared" si="30"/>
        <v>-5.3045845949510895E-3</v>
      </c>
      <c r="P72" s="150">
        <f t="shared" si="30"/>
        <v>-5.0745597918750995E-3</v>
      </c>
      <c r="Q72" s="150">
        <f t="shared" si="30"/>
        <v>-4.6381212345282252E-3</v>
      </c>
      <c r="R72" s="150">
        <f t="shared" si="30"/>
        <v>-4.6491160540748089E-3</v>
      </c>
      <c r="S72" s="150">
        <f t="shared" si="30"/>
        <v>-4.753911820988943E-3</v>
      </c>
      <c r="T72" s="150">
        <f t="shared" si="30"/>
        <v>-4.8606361914194096E-3</v>
      </c>
      <c r="U72" s="150">
        <f t="shared" si="30"/>
        <v>-5.3008678898937012E-3</v>
      </c>
      <c r="V72" s="150">
        <f t="shared" si="30"/>
        <v>-5.5032203703130333E-3</v>
      </c>
      <c r="W72" s="150">
        <f t="shared" si="30"/>
        <v>-5.7977228510832646E-3</v>
      </c>
      <c r="X72" s="150">
        <f t="shared" si="30"/>
        <v>-6.4719722916457556E-3</v>
      </c>
      <c r="Y72" s="150">
        <f t="shared" si="30"/>
        <v>-7.2224020562048352E-3</v>
      </c>
      <c r="Z72" s="150">
        <f t="shared" si="30"/>
        <v>-7.5282935429799025E-3</v>
      </c>
      <c r="AA72" s="150">
        <f t="shared" si="30"/>
        <v>-7.7851474417379718E-3</v>
      </c>
      <c r="AB72" s="150">
        <f t="shared" si="30"/>
        <v>-8.5512655221317013E-3</v>
      </c>
      <c r="AC72" s="150">
        <f t="shared" si="30"/>
        <v>-9.5983360174165533E-3</v>
      </c>
      <c r="AD72" s="150">
        <f t="shared" si="30"/>
        <v>-1.0474029235166382E-2</v>
      </c>
      <c r="AE72" s="150">
        <f t="shared" si="30"/>
        <v>-1.1832890628930892E-2</v>
      </c>
      <c r="AF72" s="150">
        <f t="shared" si="30"/>
        <v>-1.2721420314053988E-2</v>
      </c>
      <c r="AG72" s="150">
        <f t="shared" si="30"/>
        <v>-1.3418041737735531E-2</v>
      </c>
      <c r="AH72" s="150">
        <f t="shared" si="30"/>
        <v>-1.3890839149284018E-2</v>
      </c>
      <c r="AI72" s="150">
        <f t="shared" si="30"/>
        <v>-1.4364394022241433E-2</v>
      </c>
      <c r="AJ72" s="150">
        <f t="shared" si="30"/>
        <v>-1.5071244657412164E-2</v>
      </c>
      <c r="AK72" s="150">
        <f t="shared" si="30"/>
        <v>-1.4561527206851332E-2</v>
      </c>
      <c r="AL72" s="150">
        <f t="shared" si="30"/>
        <v>-1.4833738224990678E-2</v>
      </c>
      <c r="AM72" s="150">
        <f t="shared" si="30"/>
        <v>-1.4479423498689803E-2</v>
      </c>
      <c r="AN72" s="150">
        <f t="shared" si="30"/>
        <v>-1.4081438463941831E-2</v>
      </c>
      <c r="AO72" s="150">
        <f t="shared" si="30"/>
        <v>-1.3706983534197748E-2</v>
      </c>
      <c r="AP72" s="150">
        <f t="shared" ref="AP72:BU72" si="31">SUM(AP59:AP60)/SUM(AO59:AO60)-1</f>
        <v>-1.3363584446981269E-2</v>
      </c>
      <c r="AQ72" s="150">
        <f t="shared" si="31"/>
        <v>-1.0058281327376295E-2</v>
      </c>
      <c r="AR72" s="150">
        <f t="shared" si="31"/>
        <v>-9.9122155801242284E-3</v>
      </c>
      <c r="AS72" s="150">
        <f t="shared" si="31"/>
        <v>-9.8769751183980237E-3</v>
      </c>
      <c r="AT72" s="150">
        <f t="shared" si="31"/>
        <v>-9.8185469511123946E-3</v>
      </c>
      <c r="AU72" s="150">
        <f t="shared" si="31"/>
        <v>-9.8096231228630426E-3</v>
      </c>
      <c r="AV72" s="150">
        <f t="shared" si="31"/>
        <v>-9.7742806091775103E-3</v>
      </c>
      <c r="AW72" s="150">
        <f t="shared" si="31"/>
        <v>-9.7462275204419635E-3</v>
      </c>
      <c r="AX72" s="150">
        <f t="shared" si="31"/>
        <v>-9.6925324773113886E-3</v>
      </c>
      <c r="AY72" s="150">
        <f t="shared" si="31"/>
        <v>-9.7223153016234853E-3</v>
      </c>
      <c r="AZ72" s="150">
        <f t="shared" si="31"/>
        <v>-9.7012321368206145E-3</v>
      </c>
      <c r="BA72" s="150">
        <f t="shared" si="31"/>
        <v>-9.6997136630436742E-3</v>
      </c>
      <c r="BB72" s="150">
        <f t="shared" si="31"/>
        <v>-9.6492079413367238E-3</v>
      </c>
      <c r="BC72" s="150">
        <f t="shared" si="31"/>
        <v>-9.6740635096526084E-3</v>
      </c>
      <c r="BD72" s="150">
        <f t="shared" si="31"/>
        <v>-9.6557328077770954E-3</v>
      </c>
      <c r="BE72" s="150">
        <f t="shared" si="31"/>
        <v>-9.6617547306609985E-3</v>
      </c>
      <c r="BF72" s="150">
        <f t="shared" si="31"/>
        <v>-9.619116421220153E-3</v>
      </c>
      <c r="BG72" s="150">
        <f t="shared" si="31"/>
        <v>-9.6389588589284037E-3</v>
      </c>
      <c r="BH72" s="150">
        <f t="shared" si="31"/>
        <v>-9.6218790083666406E-3</v>
      </c>
      <c r="BI72" s="150">
        <f t="shared" si="31"/>
        <v>-9.5602677863887431E-3</v>
      </c>
      <c r="BJ72" s="150">
        <f t="shared" si="31"/>
        <v>-9.479460231930914E-3</v>
      </c>
      <c r="BK72" s="150">
        <f t="shared" si="31"/>
        <v>-9.4667427091653655E-3</v>
      </c>
      <c r="BL72" s="150">
        <f t="shared" si="31"/>
        <v>-9.4337299336431091E-3</v>
      </c>
      <c r="BM72" s="150">
        <f t="shared" si="31"/>
        <v>-9.4053254878292414E-3</v>
      </c>
      <c r="BN72" s="150">
        <f t="shared" si="31"/>
        <v>-9.3214046858901556E-3</v>
      </c>
      <c r="BO72" s="150">
        <f t="shared" si="31"/>
        <v>-9.3104911029274762E-3</v>
      </c>
      <c r="BP72" s="150">
        <f t="shared" si="31"/>
        <v>-9.2545634144431954E-3</v>
      </c>
      <c r="BQ72" s="150">
        <f t="shared" si="31"/>
        <v>-9.2118650232347887E-3</v>
      </c>
      <c r="BR72" s="150">
        <f t="shared" si="31"/>
        <v>-9.1336112765730837E-3</v>
      </c>
      <c r="BS72" s="150">
        <f t="shared" si="31"/>
        <v>-9.1157060269005941E-3</v>
      </c>
      <c r="BT72" s="150">
        <f t="shared" si="31"/>
        <v>-9.0691942887058952E-3</v>
      </c>
      <c r="BU72" s="150">
        <f t="shared" si="31"/>
        <v>-9.0367667357714732E-3</v>
      </c>
      <c r="BV72" s="150">
        <f t="shared" ref="BV72:CH72" si="32">SUM(BV59:BV60)/SUM(BU59:BU60)-1</f>
        <v>-8.9887625039212216E-3</v>
      </c>
      <c r="BW72" s="150">
        <f t="shared" si="32"/>
        <v>-8.9926182881848726E-3</v>
      </c>
      <c r="BX72" s="150">
        <f t="shared" si="32"/>
        <v>-8.950918901780347E-3</v>
      </c>
      <c r="BY72" s="150">
        <f t="shared" si="32"/>
        <v>-8.9383900484012457E-3</v>
      </c>
      <c r="BZ72" s="150">
        <f t="shared" si="32"/>
        <v>-8.8910929742349598E-3</v>
      </c>
      <c r="CA72" s="150">
        <f t="shared" si="32"/>
        <v>-8.887946042184347E-3</v>
      </c>
      <c r="CB72" s="150">
        <f t="shared" si="32"/>
        <v>-8.881625041904706E-3</v>
      </c>
      <c r="CC72" s="150">
        <f t="shared" si="32"/>
        <v>-8.8645560215292463E-3</v>
      </c>
      <c r="CD72" s="150">
        <f t="shared" si="32"/>
        <v>-8.8338689670810489E-3</v>
      </c>
      <c r="CE72" s="150">
        <f t="shared" si="32"/>
        <v>-8.8494762002656602E-3</v>
      </c>
      <c r="CF72" s="150">
        <f t="shared" si="32"/>
        <v>-8.8444858419965966E-3</v>
      </c>
      <c r="CG72" s="150">
        <f t="shared" si="32"/>
        <v>-8.8514690429427612E-3</v>
      </c>
      <c r="CH72" s="150">
        <f t="shared" si="32"/>
        <v>-8.8527928829847946E-3</v>
      </c>
    </row>
    <row r="73" spans="2:86" s="36" customFormat="1" ht="5.85" customHeight="1" outlineLevel="1" x14ac:dyDescent="0.2"/>
    <row r="74" spans="2:86" s="36" customFormat="1" outlineLevel="1" x14ac:dyDescent="0.2">
      <c r="E74" s="43" t="s">
        <v>226</v>
      </c>
    </row>
    <row r="75" spans="2:86" s="36" customFormat="1" outlineLevel="1" x14ac:dyDescent="0.2">
      <c r="F75" s="38" t="s">
        <v>125</v>
      </c>
      <c r="J75" s="150">
        <f t="shared" ref="J75:AO75" si="33">IFERROR(J63/I63-1,0)</f>
        <v>4.4617279701905987E-2</v>
      </c>
      <c r="K75" s="150">
        <f t="shared" si="33"/>
        <v>-3.1818593250613203E-3</v>
      </c>
      <c r="L75" s="150">
        <f t="shared" si="33"/>
        <v>-7.2318468566635596E-3</v>
      </c>
      <c r="M75" s="150">
        <f t="shared" si="33"/>
        <v>-1.0857885269761058E-2</v>
      </c>
      <c r="N75" s="150">
        <f t="shared" si="33"/>
        <v>-7.7337303818740821E-3</v>
      </c>
      <c r="O75" s="150">
        <f t="shared" si="33"/>
        <v>-1.0712765732225349E-2</v>
      </c>
      <c r="P75" s="150">
        <f t="shared" si="33"/>
        <v>-3.8442065792432256E-3</v>
      </c>
      <c r="Q75" s="150">
        <f t="shared" si="33"/>
        <v>-2.0455187800871855E-4</v>
      </c>
      <c r="R75" s="150">
        <f t="shared" si="33"/>
        <v>-7.1546707693622702E-3</v>
      </c>
      <c r="S75" s="150">
        <f t="shared" si="33"/>
        <v>-1.0344354848531467E-2</v>
      </c>
      <c r="T75" s="150">
        <f t="shared" si="33"/>
        <v>-9.1153308204912076E-3</v>
      </c>
      <c r="U75" s="150">
        <f t="shared" si="33"/>
        <v>-1.1137217665428967E-2</v>
      </c>
      <c r="V75" s="150">
        <f t="shared" si="33"/>
        <v>-9.0366715331170466E-3</v>
      </c>
      <c r="W75" s="150">
        <f t="shared" si="33"/>
        <v>-9.986607554847482E-3</v>
      </c>
      <c r="X75" s="150">
        <f t="shared" si="33"/>
        <v>-1.1852467748492579E-2</v>
      </c>
      <c r="Y75" s="150">
        <f t="shared" si="33"/>
        <v>-1.2012881568201905E-2</v>
      </c>
      <c r="Z75" s="150">
        <f t="shared" si="33"/>
        <v>-1.1013127124757327E-2</v>
      </c>
      <c r="AA75" s="150">
        <f t="shared" si="33"/>
        <v>-1.115518757322298E-2</v>
      </c>
      <c r="AB75" s="150">
        <f t="shared" si="33"/>
        <v>-1.4136007573448461E-2</v>
      </c>
      <c r="AC75" s="150">
        <f t="shared" si="33"/>
        <v>-1.4837515857730077E-2</v>
      </c>
      <c r="AD75" s="150">
        <f t="shared" si="33"/>
        <v>-1.4691441915034242E-2</v>
      </c>
      <c r="AE75" s="150">
        <f t="shared" si="33"/>
        <v>-1.6475051990893164E-2</v>
      </c>
      <c r="AF75" s="150">
        <f t="shared" si="33"/>
        <v>-1.6528565982768084E-2</v>
      </c>
      <c r="AG75" s="150">
        <f t="shared" si="33"/>
        <v>-1.7044650348732482E-2</v>
      </c>
      <c r="AH75" s="150">
        <f t="shared" si="33"/>
        <v>-1.7405876799560294E-2</v>
      </c>
      <c r="AI75" s="150">
        <f t="shared" si="33"/>
        <v>-1.790275411526443E-2</v>
      </c>
      <c r="AJ75" s="150">
        <f t="shared" si="33"/>
        <v>-1.9134042328368794E-2</v>
      </c>
      <c r="AK75" s="150">
        <f t="shared" si="33"/>
        <v>-1.7551665583380616E-2</v>
      </c>
      <c r="AL75" s="150">
        <f t="shared" si="33"/>
        <v>-1.8755475763163054E-2</v>
      </c>
      <c r="AM75" s="150">
        <f t="shared" si="33"/>
        <v>-1.7644219561791297E-2</v>
      </c>
      <c r="AN75" s="150">
        <f t="shared" si="33"/>
        <v>-1.7238697144993931E-2</v>
      </c>
      <c r="AO75" s="150">
        <f t="shared" si="33"/>
        <v>-1.6900963841485317E-2</v>
      </c>
      <c r="AP75" s="150">
        <f t="shared" ref="AP75:BU75" si="34">IFERROR(AP63/AO63-1,0)</f>
        <v>-1.6580512851705032E-2</v>
      </c>
      <c r="AQ75" s="150">
        <f t="shared" si="34"/>
        <v>-1.0897292118049018E-2</v>
      </c>
      <c r="AR75" s="150">
        <f t="shared" si="34"/>
        <v>-1.2792177345856914E-2</v>
      </c>
      <c r="AS75" s="150">
        <f t="shared" si="34"/>
        <v>-1.2896776610148541E-2</v>
      </c>
      <c r="AT75" s="150">
        <f t="shared" si="34"/>
        <v>-1.2868356346355414E-2</v>
      </c>
      <c r="AU75" s="150">
        <f t="shared" si="34"/>
        <v>-1.2900856679857631E-2</v>
      </c>
      <c r="AV75" s="150">
        <f t="shared" si="34"/>
        <v>-1.2901807523221898E-2</v>
      </c>
      <c r="AW75" s="150">
        <f t="shared" si="34"/>
        <v>-1.2912810660288709E-2</v>
      </c>
      <c r="AX75" s="150">
        <f t="shared" si="34"/>
        <v>-1.289300548722927E-2</v>
      </c>
      <c r="AY75" s="150">
        <f t="shared" si="34"/>
        <v>-1.2959991932517845E-2</v>
      </c>
      <c r="AZ75" s="150">
        <f t="shared" si="34"/>
        <v>-1.2984063248921429E-2</v>
      </c>
      <c r="BA75" s="150">
        <f t="shared" si="34"/>
        <v>-1.3008914989620757E-2</v>
      </c>
      <c r="BB75" s="150">
        <f t="shared" si="34"/>
        <v>-1.2993158500412272E-2</v>
      </c>
      <c r="BC75" s="150">
        <f t="shared" si="34"/>
        <v>-1.3057460916904073E-2</v>
      </c>
      <c r="BD75" s="150">
        <f t="shared" si="34"/>
        <v>-1.3072758560916498E-2</v>
      </c>
      <c r="BE75" s="150">
        <f t="shared" si="34"/>
        <v>-1.3108239060658389E-2</v>
      </c>
      <c r="BF75" s="150">
        <f t="shared" si="34"/>
        <v>-1.3096092549343741E-2</v>
      </c>
      <c r="BG75" s="150">
        <f t="shared" si="34"/>
        <v>-1.3152035359394354E-2</v>
      </c>
      <c r="BH75" s="150">
        <f t="shared" si="34"/>
        <v>-1.3166048743282088E-2</v>
      </c>
      <c r="BI75" s="150">
        <f t="shared" si="34"/>
        <v>-1.3089984842193592E-2</v>
      </c>
      <c r="BJ75" s="150">
        <f t="shared" si="34"/>
        <v>-1.3030165480928502E-2</v>
      </c>
      <c r="BK75" s="150">
        <f t="shared" si="34"/>
        <v>-1.3051175491522682E-2</v>
      </c>
      <c r="BL75" s="150">
        <f t="shared" si="34"/>
        <v>-1.3048670761094505E-2</v>
      </c>
      <c r="BM75" s="150">
        <f t="shared" si="34"/>
        <v>-1.3060643046519438E-2</v>
      </c>
      <c r="BN75" s="150">
        <f t="shared" si="34"/>
        <v>-1.2973196622549699E-2</v>
      </c>
      <c r="BO75" s="150">
        <f t="shared" si="34"/>
        <v>-1.2996330903687126E-2</v>
      </c>
      <c r="BP75" s="150">
        <f t="shared" si="34"/>
        <v>-1.2973034247335313E-2</v>
      </c>
      <c r="BQ75" s="150">
        <f t="shared" si="34"/>
        <v>-1.2956394881133648E-2</v>
      </c>
      <c r="BR75" s="150">
        <f t="shared" si="34"/>
        <v>-1.2902915527156611E-2</v>
      </c>
      <c r="BS75" s="150">
        <f t="shared" si="34"/>
        <v>-1.2916192855868203E-2</v>
      </c>
      <c r="BT75" s="150">
        <f t="shared" si="34"/>
        <v>-1.289776956879829E-2</v>
      </c>
      <c r="BU75" s="150">
        <f t="shared" si="34"/>
        <v>-1.2892160288800247E-2</v>
      </c>
      <c r="BV75" s="150">
        <f t="shared" ref="BV75:CH75" si="35">IFERROR(BV63/BU63-1,0)</f>
        <v>-1.2871945880914448E-2</v>
      </c>
      <c r="BW75" s="150">
        <f t="shared" si="35"/>
        <v>-1.290969321767832E-2</v>
      </c>
      <c r="BX75" s="150">
        <f t="shared" si="35"/>
        <v>-1.2899355290292847E-2</v>
      </c>
      <c r="BY75" s="150">
        <f t="shared" si="35"/>
        <v>-1.2919336957707528E-2</v>
      </c>
      <c r="BZ75" s="150">
        <f t="shared" si="35"/>
        <v>-1.289891196583437E-2</v>
      </c>
      <c r="CA75" s="150">
        <f t="shared" si="35"/>
        <v>-1.2938393659340242E-2</v>
      </c>
      <c r="CB75" s="150">
        <f t="shared" si="35"/>
        <v>-1.2968940335296053E-2</v>
      </c>
      <c r="CC75" s="150">
        <f t="shared" si="35"/>
        <v>-1.2988301571487115E-2</v>
      </c>
      <c r="CD75" s="150">
        <f t="shared" si="35"/>
        <v>-1.2988297809879201E-2</v>
      </c>
      <c r="CE75" s="150">
        <f t="shared" si="35"/>
        <v>-1.30446315755125E-2</v>
      </c>
      <c r="CF75" s="150">
        <f t="shared" si="35"/>
        <v>-1.3077151341859161E-2</v>
      </c>
      <c r="CG75" s="150">
        <f t="shared" si="35"/>
        <v>-1.3126480901107129E-2</v>
      </c>
      <c r="CH75" s="150">
        <f t="shared" si="35"/>
        <v>-1.3166390067605227E-2</v>
      </c>
    </row>
    <row r="76" spans="2:86" s="36" customFormat="1" outlineLevel="1" x14ac:dyDescent="0.2">
      <c r="F76" s="38" t="s">
        <v>126</v>
      </c>
      <c r="J76" s="150">
        <f t="shared" ref="J76:AO76" si="36">IFERROR(J64/I64-1,0)</f>
        <v>-0.25987460547113372</v>
      </c>
      <c r="K76" s="150">
        <f t="shared" si="36"/>
        <v>7.5397529549725562E-3</v>
      </c>
      <c r="L76" s="150">
        <f t="shared" si="36"/>
        <v>-1.1665884373530999E-2</v>
      </c>
      <c r="M76" s="150">
        <f t="shared" si="36"/>
        <v>-3.0829090796547165E-2</v>
      </c>
      <c r="N76" s="150">
        <f t="shared" si="36"/>
        <v>-1.7838129281925741E-2</v>
      </c>
      <c r="O76" s="150">
        <f t="shared" si="36"/>
        <v>-5.8713971478338789E-2</v>
      </c>
      <c r="P76" s="150">
        <f t="shared" si="36"/>
        <v>-2.3708545008015891E-2</v>
      </c>
      <c r="Q76" s="150">
        <f t="shared" si="36"/>
        <v>1.7204287409916974E-2</v>
      </c>
      <c r="R76" s="150">
        <f t="shared" si="36"/>
        <v>-1.0765608995142339E-2</v>
      </c>
      <c r="S76" s="150">
        <f t="shared" si="36"/>
        <v>-2.5953469879425706E-2</v>
      </c>
      <c r="T76" s="150">
        <f t="shared" si="36"/>
        <v>-2.9112048347993746E-2</v>
      </c>
      <c r="U76" s="150">
        <f t="shared" si="36"/>
        <v>-6.0815330860671923E-2</v>
      </c>
      <c r="V76" s="150">
        <f t="shared" si="36"/>
        <v>-6.3039928014280044E-2</v>
      </c>
      <c r="W76" s="150">
        <f t="shared" si="36"/>
        <v>-7.5620831553846135E-2</v>
      </c>
      <c r="X76" s="150">
        <f t="shared" si="36"/>
        <v>-8.4834440031739122E-2</v>
      </c>
      <c r="Y76" s="150">
        <f t="shared" si="36"/>
        <v>-8.3964427713792311E-2</v>
      </c>
      <c r="Z76" s="150">
        <f t="shared" si="36"/>
        <v>-7.8429296663261039E-2</v>
      </c>
      <c r="AA76" s="150">
        <f t="shared" si="36"/>
        <v>-7.9451147667877309E-2</v>
      </c>
      <c r="AB76" s="150">
        <f t="shared" si="36"/>
        <v>-8.6222408740632805E-2</v>
      </c>
      <c r="AC76" s="150">
        <f t="shared" si="36"/>
        <v>-8.4253472439525301E-2</v>
      </c>
      <c r="AD76" s="150">
        <f t="shared" si="36"/>
        <v>-7.9721574966564956E-2</v>
      </c>
      <c r="AE76" s="150">
        <f t="shared" si="36"/>
        <v>-7.9949778105734115E-2</v>
      </c>
      <c r="AF76" s="150">
        <f t="shared" si="36"/>
        <v>-7.5451907433431442E-2</v>
      </c>
      <c r="AG76" s="150">
        <f t="shared" si="36"/>
        <v>-7.4176991091962852E-2</v>
      </c>
      <c r="AH76" s="150">
        <f t="shared" si="36"/>
        <v>-7.2980646687219153E-2</v>
      </c>
      <c r="AI76" s="150">
        <f t="shared" si="36"/>
        <v>-7.1406605463319228E-2</v>
      </c>
      <c r="AJ76" s="150">
        <f t="shared" si="36"/>
        <v>-7.2536187373756E-2</v>
      </c>
      <c r="AK76" s="150">
        <f t="shared" si="36"/>
        <v>-6.7977786385228556E-2</v>
      </c>
      <c r="AL76" s="150">
        <f t="shared" si="36"/>
        <v>-6.9536495877265403E-2</v>
      </c>
      <c r="AM76" s="150">
        <f t="shared" si="36"/>
        <v>-6.6864432034228871E-2</v>
      </c>
      <c r="AN76" s="150">
        <f t="shared" si="36"/>
        <v>-6.6654228765704038E-2</v>
      </c>
      <c r="AO76" s="150">
        <f t="shared" si="36"/>
        <v>-6.4324174825393987E-2</v>
      </c>
      <c r="AP76" s="150">
        <f t="shared" ref="AP76:BU76" si="37">IFERROR(AP64/AO64-1,0)</f>
        <v>-6.4069504050911164E-2</v>
      </c>
      <c r="AQ76" s="150">
        <f t="shared" si="37"/>
        <v>-5.3095067145816133E-2</v>
      </c>
      <c r="AR76" s="150">
        <f t="shared" si="37"/>
        <v>-6.1649998826118213E-2</v>
      </c>
      <c r="AS76" s="150">
        <f t="shared" si="37"/>
        <v>-6.1718664713911964E-2</v>
      </c>
      <c r="AT76" s="150">
        <f t="shared" si="37"/>
        <v>-6.0628580366928642E-2</v>
      </c>
      <c r="AU76" s="150">
        <f t="shared" si="37"/>
        <v>-5.9110763880232953E-2</v>
      </c>
      <c r="AV76" s="150">
        <f t="shared" si="37"/>
        <v>-5.8177750856931332E-2</v>
      </c>
      <c r="AW76" s="150">
        <f t="shared" si="37"/>
        <v>-5.6404044637768158E-2</v>
      </c>
      <c r="AX76" s="150">
        <f t="shared" si="37"/>
        <v>-5.4713919264195332E-2</v>
      </c>
      <c r="AY76" s="150">
        <f t="shared" si="37"/>
        <v>-5.5086628775690705E-2</v>
      </c>
      <c r="AZ76" s="150">
        <f t="shared" si="37"/>
        <v>-5.1655828941471027E-2</v>
      </c>
      <c r="BA76" s="150">
        <f t="shared" si="37"/>
        <v>-5.2722230456913932E-2</v>
      </c>
      <c r="BB76" s="150">
        <f t="shared" si="37"/>
        <v>-4.9912797042995116E-2</v>
      </c>
      <c r="BC76" s="150">
        <f t="shared" si="37"/>
        <v>-4.777480615015961E-2</v>
      </c>
      <c r="BD76" s="150">
        <f t="shared" si="37"/>
        <v>-4.6122563346710055E-2</v>
      </c>
      <c r="BE76" s="150">
        <f t="shared" si="37"/>
        <v>-4.667908686026756E-2</v>
      </c>
      <c r="BF76" s="150">
        <f t="shared" si="37"/>
        <v>-4.487030039175588E-2</v>
      </c>
      <c r="BG76" s="150">
        <f t="shared" si="37"/>
        <v>-4.3436310214226337E-2</v>
      </c>
      <c r="BH76" s="150">
        <f t="shared" si="37"/>
        <v>-4.1808009468215612E-2</v>
      </c>
      <c r="BI76" s="150">
        <f t="shared" si="37"/>
        <v>-3.7616221732864163E-2</v>
      </c>
      <c r="BJ76" s="150">
        <f t="shared" si="37"/>
        <v>-3.7167410460506534E-2</v>
      </c>
      <c r="BK76" s="150">
        <f t="shared" si="37"/>
        <v>-3.9146485468717684E-2</v>
      </c>
      <c r="BL76" s="150">
        <f t="shared" si="37"/>
        <v>-4.0417655212750647E-2</v>
      </c>
      <c r="BM76" s="150">
        <f t="shared" si="37"/>
        <v>-3.8372799453294637E-2</v>
      </c>
      <c r="BN76" s="150">
        <f t="shared" si="37"/>
        <v>-3.7744287737038307E-2</v>
      </c>
      <c r="BO76" s="150">
        <f t="shared" si="37"/>
        <v>-3.5003275029072523E-2</v>
      </c>
      <c r="BP76" s="150">
        <f t="shared" si="37"/>
        <v>-3.0544563608488229E-2</v>
      </c>
      <c r="BQ76" s="150">
        <f t="shared" si="37"/>
        <v>-2.9338446961188258E-2</v>
      </c>
      <c r="BR76" s="150">
        <f t="shared" si="37"/>
        <v>-2.7108971171910135E-2</v>
      </c>
      <c r="BS76" s="150">
        <f t="shared" si="37"/>
        <v>-2.5936256687331127E-2</v>
      </c>
      <c r="BT76" s="150">
        <f t="shared" si="37"/>
        <v>-2.4811314463283662E-2</v>
      </c>
      <c r="BU76" s="150">
        <f t="shared" si="37"/>
        <v>-2.5010761734108877E-2</v>
      </c>
      <c r="BV76" s="150">
        <f t="shared" ref="BV76:CH76" si="38">IFERROR(BV64/BU64-1,0)</f>
        <v>-2.3935736476814684E-2</v>
      </c>
      <c r="BW76" s="150">
        <f t="shared" si="38"/>
        <v>-2.4110168530871445E-2</v>
      </c>
      <c r="BX76" s="150">
        <f t="shared" si="38"/>
        <v>-2.2953496764876791E-2</v>
      </c>
      <c r="BY76" s="150">
        <f t="shared" si="38"/>
        <v>-2.3094136547311295E-2</v>
      </c>
      <c r="BZ76" s="150">
        <f t="shared" si="38"/>
        <v>-2.3387721764531855E-2</v>
      </c>
      <c r="CA76" s="150">
        <f t="shared" si="38"/>
        <v>-1.8910526444740783E-2</v>
      </c>
      <c r="CB76" s="150">
        <f t="shared" si="38"/>
        <v>-1.6921543036470199E-2</v>
      </c>
      <c r="CC76" s="150">
        <f t="shared" si="38"/>
        <v>-1.5167169551564386E-2</v>
      </c>
      <c r="CD76" s="150">
        <f t="shared" si="38"/>
        <v>-1.5051454969808087E-2</v>
      </c>
      <c r="CE76" s="150">
        <f t="shared" si="38"/>
        <v>-1.5130659784392431E-2</v>
      </c>
      <c r="CF76" s="150">
        <f t="shared" si="38"/>
        <v>-1.5230244304657137E-2</v>
      </c>
      <c r="CG76" s="150">
        <f t="shared" si="38"/>
        <v>-1.3584927872224428E-2</v>
      </c>
      <c r="CH76" s="150">
        <f t="shared" si="38"/>
        <v>-1.3450366971785144E-2</v>
      </c>
    </row>
    <row r="77" spans="2:86" s="36" customFormat="1" outlineLevel="1" x14ac:dyDescent="0.2">
      <c r="F77" s="38" t="s">
        <v>266</v>
      </c>
      <c r="J77" s="150">
        <f t="shared" ref="J77:AO77" si="39">IFERROR(SUM(J63:J64)/SUM(I63:I64)-1,0)</f>
        <v>-5.4756171131898901E-3</v>
      </c>
      <c r="K77" s="150">
        <f t="shared" si="39"/>
        <v>-1.8692049435748981E-3</v>
      </c>
      <c r="L77" s="150">
        <f t="shared" si="39"/>
        <v>-7.7798264596673494E-3</v>
      </c>
      <c r="M77" s="150">
        <f t="shared" si="39"/>
        <v>-1.3316356016896291E-2</v>
      </c>
      <c r="N77" s="150">
        <f t="shared" si="39"/>
        <v>-8.9555122835803802E-3</v>
      </c>
      <c r="O77" s="150">
        <f t="shared" si="39"/>
        <v>-1.6464850413862142E-2</v>
      </c>
      <c r="P77" s="150">
        <f t="shared" si="39"/>
        <v>-6.1223389614883938E-3</v>
      </c>
      <c r="Q77" s="150">
        <f t="shared" si="39"/>
        <v>1.7566451506438874E-3</v>
      </c>
      <c r="R77" s="150">
        <f t="shared" si="39"/>
        <v>-7.5677348388079047E-3</v>
      </c>
      <c r="S77" s="150">
        <f t="shared" si="39"/>
        <v>-1.2124166201690656E-2</v>
      </c>
      <c r="T77" s="150">
        <f t="shared" si="39"/>
        <v>-1.1363514265705477E-2</v>
      </c>
      <c r="U77" s="150">
        <f t="shared" si="39"/>
        <v>-1.6622141535126089E-2</v>
      </c>
      <c r="V77" s="150">
        <f t="shared" si="39"/>
        <v>-1.4731177202386259E-2</v>
      </c>
      <c r="W77" s="150">
        <f t="shared" si="39"/>
        <v>-1.6568227174129757E-2</v>
      </c>
      <c r="X77" s="150">
        <f t="shared" si="39"/>
        <v>-1.8731445962635318E-2</v>
      </c>
      <c r="Y77" s="150">
        <f t="shared" si="39"/>
        <v>-1.8337877576070305E-2</v>
      </c>
      <c r="Z77" s="150">
        <f t="shared" si="39"/>
        <v>-1.6543246457454641E-2</v>
      </c>
      <c r="AA77" s="150">
        <f t="shared" si="39"/>
        <v>-1.6404940176124261E-2</v>
      </c>
      <c r="AB77" s="150">
        <f t="shared" si="39"/>
        <v>-1.9321949742060696E-2</v>
      </c>
      <c r="AC77" s="150">
        <f t="shared" si="39"/>
        <v>-1.9490672646834462E-2</v>
      </c>
      <c r="AD77" s="150">
        <f t="shared" si="39"/>
        <v>-1.8762680626294048E-2</v>
      </c>
      <c r="AE77" s="150">
        <f t="shared" si="39"/>
        <v>-2.020203955482458E-2</v>
      </c>
      <c r="AF77" s="150">
        <f t="shared" si="39"/>
        <v>-1.9777339814539441E-2</v>
      </c>
      <c r="AG77" s="150">
        <f t="shared" si="39"/>
        <v>-2.0015761490129513E-2</v>
      </c>
      <c r="AH77" s="150">
        <f t="shared" si="39"/>
        <v>-2.0136258926349515E-2</v>
      </c>
      <c r="AI77" s="150">
        <f t="shared" si="39"/>
        <v>-2.0389628893118683E-2</v>
      </c>
      <c r="AJ77" s="150">
        <f t="shared" si="39"/>
        <v>-2.1486922395834829E-2</v>
      </c>
      <c r="AK77" s="150">
        <f t="shared" si="39"/>
        <v>-1.9657513423679607E-2</v>
      </c>
      <c r="AL77" s="150">
        <f t="shared" si="39"/>
        <v>-2.0771618554714322E-2</v>
      </c>
      <c r="AM77" s="150">
        <f t="shared" si="39"/>
        <v>-1.9501077597917416E-2</v>
      </c>
      <c r="AN77" s="150">
        <f t="shared" si="39"/>
        <v>-1.9012871560612044E-2</v>
      </c>
      <c r="AO77" s="150">
        <f t="shared" si="39"/>
        <v>-1.8520919218585452E-2</v>
      </c>
      <c r="AP77" s="150">
        <f t="shared" ref="AP77:BU77" si="40">IFERROR(SUM(AP63:AP64)/SUM(AO63:AO64)-1,0)</f>
        <v>-1.8127010987424308E-2</v>
      </c>
      <c r="AQ77" s="150">
        <f t="shared" si="40"/>
        <v>-1.2207180513479132E-2</v>
      </c>
      <c r="AR77" s="150">
        <f t="shared" si="40"/>
        <v>-1.4246026522090283E-2</v>
      </c>
      <c r="AS77" s="150">
        <f t="shared" si="40"/>
        <v>-1.4279693720162689E-2</v>
      </c>
      <c r="AT77" s="150">
        <f t="shared" si="40"/>
        <v>-1.4156093742983544E-2</v>
      </c>
      <c r="AU77" s="150">
        <f t="shared" si="40"/>
        <v>-1.4088060363722343E-2</v>
      </c>
      <c r="AV77" s="150">
        <f t="shared" si="40"/>
        <v>-1.4011897090161041E-2</v>
      </c>
      <c r="AW77" s="150">
        <f t="shared" si="40"/>
        <v>-1.3931377455945526E-2</v>
      </c>
      <c r="AX77" s="150">
        <f t="shared" si="40"/>
        <v>-1.3830265812320497E-2</v>
      </c>
      <c r="AY77" s="150">
        <f t="shared" si="40"/>
        <v>-1.3864963839559818E-2</v>
      </c>
      <c r="AZ77" s="150">
        <f t="shared" si="40"/>
        <v>-1.3780090464388106E-2</v>
      </c>
      <c r="BA77" s="150">
        <f t="shared" si="40"/>
        <v>-1.3794986893013839E-2</v>
      </c>
      <c r="BB77" s="150">
        <f t="shared" si="40"/>
        <v>-1.3695088344915396E-2</v>
      </c>
      <c r="BC77" s="150">
        <f t="shared" si="40"/>
        <v>-1.3693282181263422E-2</v>
      </c>
      <c r="BD77" s="150">
        <f t="shared" si="40"/>
        <v>-1.3657124797569309E-2</v>
      </c>
      <c r="BE77" s="150">
        <f t="shared" si="40"/>
        <v>-1.3682280427764648E-2</v>
      </c>
      <c r="BF77" s="150">
        <f t="shared" si="40"/>
        <v>-1.3621235932686937E-2</v>
      </c>
      <c r="BG77" s="150">
        <f t="shared" si="40"/>
        <v>-1.3636697371363971E-2</v>
      </c>
      <c r="BH77" s="150">
        <f t="shared" si="40"/>
        <v>-1.3610579210511453E-2</v>
      </c>
      <c r="BI77" s="150">
        <f t="shared" si="40"/>
        <v>-1.3459756683886437E-2</v>
      </c>
      <c r="BJ77" s="150">
        <f t="shared" si="40"/>
        <v>-1.3385162007826912E-2</v>
      </c>
      <c r="BK77" s="150">
        <f t="shared" si="40"/>
        <v>-1.3425718767635653E-2</v>
      </c>
      <c r="BL77" s="150">
        <f t="shared" si="40"/>
        <v>-1.3431253719380254E-2</v>
      </c>
      <c r="BM77" s="150">
        <f t="shared" si="40"/>
        <v>-1.3404795586458018E-2</v>
      </c>
      <c r="BN77" s="150">
        <f t="shared" si="40"/>
        <v>-1.3301469279040745E-2</v>
      </c>
      <c r="BO77" s="150">
        <f t="shared" si="40"/>
        <v>-1.3280747758842026E-2</v>
      </c>
      <c r="BP77" s="150">
        <f t="shared" si="40"/>
        <v>-1.3195128535379075E-2</v>
      </c>
      <c r="BQ77" s="150">
        <f t="shared" si="40"/>
        <v>-1.3159814433632677E-2</v>
      </c>
      <c r="BR77" s="150">
        <f t="shared" si="40"/>
        <v>-1.3076423288128192E-2</v>
      </c>
      <c r="BS77" s="150">
        <f t="shared" si="40"/>
        <v>-1.3072954273452009E-2</v>
      </c>
      <c r="BT77" s="150">
        <f t="shared" si="40"/>
        <v>-1.303933897231857E-2</v>
      </c>
      <c r="BU77" s="150">
        <f t="shared" si="40"/>
        <v>-1.3034448759094541E-2</v>
      </c>
      <c r="BV77" s="150">
        <f t="shared" ref="BV77:CH77" si="41">IFERROR(SUM(BV63:BV64)/SUM(BU63:BU64)-1,0)</f>
        <v>-1.3000273158991549E-2</v>
      </c>
      <c r="BW77" s="150">
        <f t="shared" si="41"/>
        <v>-1.3038166514325655E-2</v>
      </c>
      <c r="BX77" s="150">
        <f t="shared" si="41"/>
        <v>-1.3013386003714711E-2</v>
      </c>
      <c r="BY77" s="150">
        <f t="shared" si="41"/>
        <v>-1.3033573930331444E-2</v>
      </c>
      <c r="BZ77" s="150">
        <f t="shared" si="41"/>
        <v>-1.3015474067297972E-2</v>
      </c>
      <c r="CA77" s="150">
        <f t="shared" si="41"/>
        <v>-1.3004064480994004E-2</v>
      </c>
      <c r="CB77" s="150">
        <f t="shared" si="41"/>
        <v>-1.3012143882884741E-2</v>
      </c>
      <c r="CC77" s="150">
        <f t="shared" si="41"/>
        <v>-1.3012023147169094E-2</v>
      </c>
      <c r="CD77" s="150">
        <f t="shared" si="41"/>
        <v>-1.3010710582411877E-2</v>
      </c>
      <c r="CE77" s="150">
        <f t="shared" si="41"/>
        <v>-1.3067245948572115E-2</v>
      </c>
      <c r="CF77" s="150">
        <f t="shared" si="41"/>
        <v>-1.3100443954910612E-2</v>
      </c>
      <c r="CG77" s="150">
        <f t="shared" si="41"/>
        <v>-1.3131429773854508E-2</v>
      </c>
      <c r="CH77" s="150">
        <f t="shared" si="41"/>
        <v>-1.3169454150998572E-2</v>
      </c>
    </row>
    <row r="78" spans="2:86" s="36" customFormat="1" outlineLevel="1" x14ac:dyDescent="0.2"/>
    <row r="79" spans="2:86" s="36" customFormat="1" ht="12.75" outlineLevel="1" thickBot="1" x14ac:dyDescent="0.2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</row>
    <row r="80" spans="2:86" s="36" customFormat="1" outlineLevel="1" x14ac:dyDescent="0.2"/>
    <row r="81" spans="3:86" s="36" customFormat="1" outlineLevel="1" x14ac:dyDescent="0.2">
      <c r="C81" s="208" t="s">
        <v>90</v>
      </c>
      <c r="D81" s="208"/>
      <c r="E81" s="208"/>
      <c r="F81" s="208"/>
      <c r="G81" s="208"/>
      <c r="H81" s="208"/>
      <c r="I81" s="208"/>
    </row>
    <row r="82" spans="3:86" s="36" customFormat="1" ht="5.85" customHeight="1" outlineLevel="1" x14ac:dyDescent="0.2"/>
    <row r="83" spans="3:86" s="36" customFormat="1" outlineLevel="1" x14ac:dyDescent="0.2">
      <c r="E83" s="43" t="s">
        <v>233</v>
      </c>
      <c r="I83" s="134">
        <f>Demand!I54</f>
        <v>223269302.06583899</v>
      </c>
      <c r="J83" s="148">
        <f>BB!J77*10^6</f>
        <v>220261990.27416375</v>
      </c>
      <c r="K83" s="148">
        <f>BB!K77*10^6</f>
        <v>226144340.04041618</v>
      </c>
      <c r="L83" s="148">
        <f>BB!L77*10^6</f>
        <v>227551990.7440958</v>
      </c>
      <c r="M83" s="148">
        <f>BB!M77*10^6</f>
        <v>229820710.45433909</v>
      </c>
      <c r="N83" s="148">
        <f>BB!N77*10^6</f>
        <v>226954888.8437804</v>
      </c>
      <c r="O83" s="148">
        <f>BB!O77*10^6</f>
        <v>225839300.10644424</v>
      </c>
      <c r="P83" s="148">
        <f>BB!P77*10^6</f>
        <v>219860001.71228069</v>
      </c>
      <c r="Q83" s="148">
        <f>BB!Q77*10^6</f>
        <v>216614406.71879268</v>
      </c>
      <c r="R83" s="148">
        <f>BB!R77*10^6</f>
        <v>213075371.27356073</v>
      </c>
      <c r="S83" s="148">
        <f>BB!S77*10^6</f>
        <v>211544329.39968705</v>
      </c>
      <c r="T83" s="148">
        <f>BB!T77*10^6</f>
        <v>200931551.11480737</v>
      </c>
      <c r="U83" s="148">
        <f>BB!U77*10^6</f>
        <v>198979274.00133476</v>
      </c>
      <c r="V83" s="148">
        <f>BB!V77*10^6</f>
        <v>196925752.9389801</v>
      </c>
      <c r="W83" s="148">
        <f>BB!W77*10^6</f>
        <v>194944807.53952637</v>
      </c>
      <c r="X83" s="148">
        <f>BB!X77*10^6</f>
        <v>193019423.65003273</v>
      </c>
      <c r="Y83" s="148">
        <f>BB!Y77*10^6</f>
        <v>191102494.41063103</v>
      </c>
      <c r="Z83" s="148">
        <f>BB!Z77*10^6</f>
        <v>188401714.77457756</v>
      </c>
      <c r="AA83" s="148">
        <f>BB!AA77*10^6</f>
        <v>185728931.0883753</v>
      </c>
      <c r="AB83" s="148">
        <f>BB!AB77*10^6</f>
        <v>183191055.56304869</v>
      </c>
      <c r="AC83" s="148">
        <f>BB!AC77*10^6</f>
        <v>180801552.77454737</v>
      </c>
      <c r="AD83" s="148">
        <f>BB!AD77*10^6</f>
        <v>178445388.89531755</v>
      </c>
      <c r="AE83" s="148">
        <f>BB!AE77*10^6</f>
        <v>175950536.06191152</v>
      </c>
      <c r="AF83" s="148">
        <f>BB!AF77*10^6</f>
        <v>173338508.19154122</v>
      </c>
      <c r="AG83" s="148">
        <f>BB!AG77*10^6</f>
        <v>170653611.7414321</v>
      </c>
      <c r="AH83" s="148">
        <f>BB!AH77*10^6</f>
        <v>167913209.6338619</v>
      </c>
      <c r="AI83" s="148">
        <f>BB!AI77*10^6</f>
        <v>165138661.43722704</v>
      </c>
      <c r="AJ83" s="148">
        <f>BB!AJ77*10^6</f>
        <v>162330800.10745987</v>
      </c>
      <c r="AK83" s="148">
        <f>BB!AK77*10^6</f>
        <v>157001835.78417283</v>
      </c>
      <c r="AL83" s="148">
        <f>BB!AL77*10^6</f>
        <v>152044364.57229164</v>
      </c>
      <c r="AM83" s="148">
        <f>BB!AM77*10^6</f>
        <v>147395384.38420478</v>
      </c>
      <c r="AN83" s="148">
        <f>BB!AN77*10^6</f>
        <v>143093999.28786999</v>
      </c>
      <c r="AO83" s="148">
        <f>BB!AO77*10^6</f>
        <v>139154997.04553854</v>
      </c>
      <c r="AP83" s="148">
        <f>BB!AP77*10^6</f>
        <v>135567716.77681139</v>
      </c>
      <c r="AQ83" s="148">
        <f>BB!AQ77*10^6</f>
        <v>108244631.89510494</v>
      </c>
      <c r="AR83" s="148">
        <f>BB!AR77*10^6</f>
        <v>106855545.85780731</v>
      </c>
      <c r="AS83" s="148">
        <f>BB!AS77*10^6</f>
        <v>105592897.25935447</v>
      </c>
      <c r="AT83" s="148">
        <f>BB!AT77*10^6</f>
        <v>104379983.56907968</v>
      </c>
      <c r="AU83" s="148">
        <f>BB!AU77*10^6</f>
        <v>103215770.49539495</v>
      </c>
      <c r="AV83" s="148">
        <f>BB!AV77*10^6</f>
        <v>102099113.74011776</v>
      </c>
      <c r="AW83" s="148">
        <f>BB!AW77*10^6</f>
        <v>101028085.410661</v>
      </c>
      <c r="AX83" s="148">
        <f>BB!AX77*10^6</f>
        <v>100000627.22294994</v>
      </c>
      <c r="AY83" s="148">
        <f>BB!AY77*10^6</f>
        <v>99015853.990104809</v>
      </c>
      <c r="AZ83" s="148">
        <f>BB!AZ77*10^6</f>
        <v>98066275.810402676</v>
      </c>
      <c r="BA83" s="148">
        <f>BB!BA77*10^6</f>
        <v>97132869.160829753</v>
      </c>
      <c r="BB83" s="148">
        <f>BB!BB77*10^6</f>
        <v>96207901.965437397</v>
      </c>
      <c r="BC83" s="148">
        <f>BB!BC77*10^6</f>
        <v>95299277.654568121</v>
      </c>
      <c r="BD83" s="148">
        <f>BB!BD77*10^6</f>
        <v>94397170.510277897</v>
      </c>
      <c r="BE83" s="148">
        <f>BB!BE77*10^6</f>
        <v>93503507.344366893</v>
      </c>
      <c r="BF83" s="148">
        <f>BB!BF77*10^6</f>
        <v>92616990.478507534</v>
      </c>
      <c r="BG83" s="148">
        <f>BB!BG77*10^6</f>
        <v>91740947.013030231</v>
      </c>
      <c r="BH83" s="148">
        <f>BB!BH77*10^6</f>
        <v>90853221.388044372</v>
      </c>
      <c r="BI83" s="148">
        <f>BB!BI77*10^6</f>
        <v>89555489.945819944</v>
      </c>
      <c r="BJ83" s="148">
        <f>BB!BJ77*10^6</f>
        <v>88332460.43441169</v>
      </c>
      <c r="BK83" s="148">
        <f>BB!BK77*10^6</f>
        <v>87213676.780433953</v>
      </c>
      <c r="BL83" s="148">
        <f>BB!BL77*10^6</f>
        <v>86160777.311715946</v>
      </c>
      <c r="BM83" s="148">
        <f>BB!BM77*10^6</f>
        <v>85202736.482670769</v>
      </c>
      <c r="BN83" s="148">
        <f>BB!BN77*10^6</f>
        <v>84070560.565390438</v>
      </c>
      <c r="BO83" s="148">
        <f>BB!BO77*10^6</f>
        <v>82959254.516154841</v>
      </c>
      <c r="BP83" s="148">
        <f>BB!BP77*10^6</f>
        <v>81877479.094413489</v>
      </c>
      <c r="BQ83" s="148">
        <f>BB!BQ77*10^6</f>
        <v>80825488.475263551</v>
      </c>
      <c r="BR83" s="148">
        <f>BB!BR77*10^6</f>
        <v>79804144.911995485</v>
      </c>
      <c r="BS83" s="148">
        <f>BB!BS77*10^6</f>
        <v>78815854.976859868</v>
      </c>
      <c r="BT83" s="148">
        <f>BB!BT77*10^6</f>
        <v>77855979.604680076</v>
      </c>
      <c r="BU83" s="148">
        <f>BB!BU77*10^6</f>
        <v>76924934.132625341</v>
      </c>
      <c r="BV83" s="148">
        <f>BB!BV77*10^6</f>
        <v>76022047.406070307</v>
      </c>
      <c r="BW83" s="148">
        <f>BB!BW77*10^6</f>
        <v>75149387.503675759</v>
      </c>
      <c r="BX83" s="148">
        <f>BB!BX77*10^6</f>
        <v>74312209.787012726</v>
      </c>
      <c r="BY83" s="148">
        <f>BB!BY77*10^6</f>
        <v>73512030.520737708</v>
      </c>
      <c r="BZ83" s="148">
        <f>BB!BZ77*10^6</f>
        <v>72739338.831759363</v>
      </c>
      <c r="CA83" s="148">
        <f>BB!CA77*10^6</f>
        <v>71992790.207667112</v>
      </c>
      <c r="CB83" s="148">
        <f>BB!CB77*10^6</f>
        <v>71271315.725245476</v>
      </c>
      <c r="CC83" s="148">
        <f>BB!CC77*10^6</f>
        <v>70573853.331370637</v>
      </c>
      <c r="CD83" s="148">
        <f>BB!CD77*10^6</f>
        <v>69901176.166733742</v>
      </c>
      <c r="CE83" s="148">
        <f>BB!CE77*10^6</f>
        <v>69256888.010326579</v>
      </c>
      <c r="CF83" s="148">
        <f>BB!CF77*10^6</f>
        <v>68636775.251933217</v>
      </c>
      <c r="CG83" s="148">
        <f>BB!CG77*10^6</f>
        <v>68039142.843570396</v>
      </c>
      <c r="CH83" s="148">
        <f>BB!CH77*10^6</f>
        <v>67462518.793322265</v>
      </c>
    </row>
    <row r="84" spans="3:86" s="36" customFormat="1" outlineLevel="1" x14ac:dyDescent="0.2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</row>
    <row r="85" spans="3:86" s="36" customFormat="1" outlineLevel="1" x14ac:dyDescent="0.2"/>
    <row r="86" spans="3:86" s="36" customFormat="1" outlineLevel="1" x14ac:dyDescent="0.2">
      <c r="D86" s="43" t="s">
        <v>230</v>
      </c>
      <c r="G86" s="134">
        <f>SUM(J90:CH90,J94:CH94)</f>
        <v>1695401228.8415718</v>
      </c>
    </row>
    <row r="87" spans="3:86" s="36" customFormat="1" ht="5.85" customHeight="1" outlineLevel="1" x14ac:dyDescent="0.2"/>
    <row r="88" spans="3:86" s="36" customFormat="1" outlineLevel="1" x14ac:dyDescent="0.2">
      <c r="E88" s="43" t="s">
        <v>125</v>
      </c>
    </row>
    <row r="89" spans="3:86" s="36" customFormat="1" outlineLevel="1" x14ac:dyDescent="0.2">
      <c r="F89" s="91" t="s">
        <v>225</v>
      </c>
      <c r="I89" s="105">
        <f t="shared" ref="I89:AN89" si="42">I59</f>
        <v>762911.10160035768</v>
      </c>
      <c r="J89" s="105">
        <f t="shared" si="42"/>
        <v>759247.10160035768</v>
      </c>
      <c r="K89" s="105">
        <f t="shared" si="42"/>
        <v>755730.10160035768</v>
      </c>
      <c r="L89" s="105">
        <f t="shared" si="42"/>
        <v>752230.10160035768</v>
      </c>
      <c r="M89" s="105">
        <f t="shared" si="42"/>
        <v>748724.10160035768</v>
      </c>
      <c r="N89" s="105">
        <f t="shared" si="42"/>
        <v>745268.10160035768</v>
      </c>
      <c r="O89" s="105">
        <f t="shared" si="42"/>
        <v>741778.10160035768</v>
      </c>
      <c r="P89" s="105">
        <f t="shared" si="42"/>
        <v>738342.10160035768</v>
      </c>
      <c r="Q89" s="105">
        <f t="shared" si="42"/>
        <v>734946.10160035768</v>
      </c>
      <c r="R89" s="105">
        <f t="shared" si="42"/>
        <v>731566.10160035768</v>
      </c>
      <c r="S89" s="105">
        <f t="shared" si="42"/>
        <v>728184.10160035768</v>
      </c>
      <c r="T89" s="105">
        <f t="shared" si="42"/>
        <v>724811.10160035768</v>
      </c>
      <c r="U89" s="105">
        <f t="shared" si="42"/>
        <v>721403.10160035768</v>
      </c>
      <c r="V89" s="105">
        <f t="shared" si="42"/>
        <v>717965.10160035768</v>
      </c>
      <c r="W89" s="105">
        <f t="shared" si="42"/>
        <v>714402.10160035768</v>
      </c>
      <c r="X89" s="105">
        <f t="shared" si="42"/>
        <v>710379.10160035768</v>
      </c>
      <c r="Y89" s="105">
        <f t="shared" si="42"/>
        <v>705812.10160035768</v>
      </c>
      <c r="Z89" s="105">
        <f t="shared" si="42"/>
        <v>701012.10160035768</v>
      </c>
      <c r="AA89" s="105">
        <f t="shared" si="42"/>
        <v>696026.10160035768</v>
      </c>
      <c r="AB89" s="105">
        <f t="shared" si="42"/>
        <v>690499.10160035768</v>
      </c>
      <c r="AC89" s="105">
        <f t="shared" si="42"/>
        <v>684254.10160035768</v>
      </c>
      <c r="AD89" s="105">
        <f t="shared" si="42"/>
        <v>677431.10160035768</v>
      </c>
      <c r="AE89" s="105">
        <f t="shared" si="42"/>
        <v>669719.10160035768</v>
      </c>
      <c r="AF89" s="105">
        <f t="shared" si="42"/>
        <v>661468.10160035768</v>
      </c>
      <c r="AG89" s="105">
        <f t="shared" si="42"/>
        <v>652835.10160035768</v>
      </c>
      <c r="AH89" s="105">
        <f t="shared" si="42"/>
        <v>643985.10160035768</v>
      </c>
      <c r="AI89" s="105">
        <f t="shared" si="42"/>
        <v>634927.10160035768</v>
      </c>
      <c r="AJ89" s="105">
        <f t="shared" si="42"/>
        <v>625530.10160035768</v>
      </c>
      <c r="AK89" s="105">
        <f t="shared" si="42"/>
        <v>616580.10160035768</v>
      </c>
      <c r="AL89" s="105">
        <f t="shared" si="42"/>
        <v>607574.10160035768</v>
      </c>
      <c r="AM89" s="105">
        <f t="shared" si="42"/>
        <v>598907.10160035768</v>
      </c>
      <c r="AN89" s="105">
        <f t="shared" si="42"/>
        <v>590595.10160035768</v>
      </c>
      <c r="AO89" s="105">
        <f t="shared" ref="AO89:BT89" si="43">AO59</f>
        <v>582606.10160035768</v>
      </c>
      <c r="AP89" s="105">
        <f t="shared" si="43"/>
        <v>574919.10160035768</v>
      </c>
      <c r="AQ89" s="105">
        <f t="shared" si="43"/>
        <v>569238.10160035768</v>
      </c>
      <c r="AR89" s="105">
        <f t="shared" si="43"/>
        <v>563691.10160035768</v>
      </c>
      <c r="AS89" s="105">
        <f t="shared" si="43"/>
        <v>558210.10160035768</v>
      </c>
      <c r="AT89" s="105">
        <f t="shared" si="43"/>
        <v>552807.10160035768</v>
      </c>
      <c r="AU89" s="105">
        <f t="shared" si="43"/>
        <v>547453.10160035768</v>
      </c>
      <c r="AV89" s="105">
        <f t="shared" si="43"/>
        <v>542164.10160035768</v>
      </c>
      <c r="AW89" s="105">
        <f t="shared" si="43"/>
        <v>536934.10160035768</v>
      </c>
      <c r="AX89" s="105">
        <f t="shared" si="43"/>
        <v>531777.10160035768</v>
      </c>
      <c r="AY89" s="105">
        <f t="shared" si="43"/>
        <v>526651.10160035768</v>
      </c>
      <c r="AZ89" s="105">
        <f t="shared" si="43"/>
        <v>521577.10160035768</v>
      </c>
      <c r="BA89" s="105">
        <f t="shared" si="43"/>
        <v>516552.10160035768</v>
      </c>
      <c r="BB89" s="105">
        <f t="shared" si="43"/>
        <v>511595.10160035768</v>
      </c>
      <c r="BC89" s="105">
        <f t="shared" si="43"/>
        <v>506668.10160035768</v>
      </c>
      <c r="BD89" s="105">
        <f t="shared" si="43"/>
        <v>501794.10160035768</v>
      </c>
      <c r="BE89" s="105">
        <f t="shared" si="43"/>
        <v>496963.10160035768</v>
      </c>
      <c r="BF89" s="105">
        <f t="shared" si="43"/>
        <v>492196.10160035768</v>
      </c>
      <c r="BG89" s="105">
        <f t="shared" si="43"/>
        <v>487462.10160035768</v>
      </c>
      <c r="BH89" s="105">
        <f t="shared" si="43"/>
        <v>482779.10160035768</v>
      </c>
      <c r="BI89" s="105">
        <f t="shared" si="43"/>
        <v>478166.10160035768</v>
      </c>
      <c r="BJ89" s="105">
        <f t="shared" si="43"/>
        <v>473635.10160035768</v>
      </c>
      <c r="BK89" s="105">
        <f t="shared" si="43"/>
        <v>469154.10160035768</v>
      </c>
      <c r="BL89" s="105">
        <f t="shared" si="43"/>
        <v>464731.10160035768</v>
      </c>
      <c r="BM89" s="105">
        <f t="shared" si="43"/>
        <v>460360.10160035768</v>
      </c>
      <c r="BN89" s="105">
        <f t="shared" si="43"/>
        <v>456068.10160035768</v>
      </c>
      <c r="BO89" s="105">
        <f t="shared" si="43"/>
        <v>451818.10160035768</v>
      </c>
      <c r="BP89" s="105">
        <f t="shared" si="43"/>
        <v>447629.10160035768</v>
      </c>
      <c r="BQ89" s="105">
        <f t="shared" si="43"/>
        <v>443497.10160035768</v>
      </c>
      <c r="BR89" s="105">
        <f t="shared" si="43"/>
        <v>439436.10160035768</v>
      </c>
      <c r="BS89" s="105">
        <f t="shared" si="43"/>
        <v>435419.10160035768</v>
      </c>
      <c r="BT89" s="105">
        <f t="shared" si="43"/>
        <v>431458.10160035768</v>
      </c>
      <c r="BU89" s="105">
        <f t="shared" ref="BU89:CH89" si="44">BU59</f>
        <v>427547.10160035768</v>
      </c>
      <c r="BV89" s="105">
        <f t="shared" si="44"/>
        <v>423691.10160035768</v>
      </c>
      <c r="BW89" s="105">
        <f t="shared" si="44"/>
        <v>419868.10160035768</v>
      </c>
      <c r="BX89" s="105">
        <f t="shared" si="44"/>
        <v>416096.10160035768</v>
      </c>
      <c r="BY89" s="105">
        <f t="shared" si="44"/>
        <v>412363.10160035768</v>
      </c>
      <c r="BZ89" s="105">
        <f t="shared" si="44"/>
        <v>408683.10160035768</v>
      </c>
      <c r="CA89" s="105">
        <f t="shared" si="44"/>
        <v>405034.10160035768</v>
      </c>
      <c r="CB89" s="105">
        <f t="shared" si="44"/>
        <v>401419.10160035768</v>
      </c>
      <c r="CC89" s="105">
        <f t="shared" si="44"/>
        <v>397842.10160035768</v>
      </c>
      <c r="CD89" s="105">
        <f t="shared" si="44"/>
        <v>394309.10160035768</v>
      </c>
      <c r="CE89" s="105">
        <f t="shared" si="44"/>
        <v>390801.10160035768</v>
      </c>
      <c r="CF89" s="105">
        <f t="shared" si="44"/>
        <v>387326.10160035768</v>
      </c>
      <c r="CG89" s="105">
        <f t="shared" si="44"/>
        <v>383878.10160035768</v>
      </c>
      <c r="CH89" s="105">
        <f t="shared" si="44"/>
        <v>380460.10160035768</v>
      </c>
    </row>
    <row r="90" spans="3:86" s="36" customFormat="1" outlineLevel="1" x14ac:dyDescent="0.2">
      <c r="F90" s="91" t="s">
        <v>127</v>
      </c>
      <c r="G90" s="180">
        <f>I90/([4]Forecasts!$M$104*1000)</f>
        <v>0.948063838347876</v>
      </c>
      <c r="I90" s="105">
        <f t="shared" ref="I90" si="45">I63</f>
        <v>31417747.253017642</v>
      </c>
      <c r="J90" s="105">
        <f t="shared" ref="J90:AO90" si="46">MAX(0,J63*$G$90)</f>
        <v>31115001.687020712</v>
      </c>
      <c r="K90" s="105">
        <f t="shared" si="46"/>
        <v>31015998.128753569</v>
      </c>
      <c r="L90" s="105">
        <f t="shared" si="46"/>
        <v>30791695.180179857</v>
      </c>
      <c r="M90" s="105">
        <f t="shared" si="46"/>
        <v>30457362.486652013</v>
      </c>
      <c r="N90" s="105">
        <f t="shared" si="46"/>
        <v>30221813.45703724</v>
      </c>
      <c r="O90" s="105">
        <f t="shared" si="46"/>
        <v>29898054.249468982</v>
      </c>
      <c r="P90" s="105">
        <f t="shared" si="46"/>
        <v>29783119.952616602</v>
      </c>
      <c r="Q90" s="105">
        <f t="shared" si="46"/>
        <v>29777027.759497337</v>
      </c>
      <c r="R90" s="105">
        <f t="shared" si="46"/>
        <v>29563982.929387972</v>
      </c>
      <c r="S90" s="105">
        <f t="shared" si="46"/>
        <v>29258162.599230457</v>
      </c>
      <c r="T90" s="105">
        <f t="shared" si="46"/>
        <v>28991464.767938748</v>
      </c>
      <c r="U90" s="105">
        <f t="shared" si="46"/>
        <v>28668580.5143786</v>
      </c>
      <c r="V90" s="105">
        <f t="shared" si="46"/>
        <v>28409511.968949441</v>
      </c>
      <c r="W90" s="105">
        <f t="shared" si="46"/>
        <v>28125797.322090801</v>
      </c>
      <c r="X90" s="105">
        <f t="shared" si="46"/>
        <v>27792437.216430083</v>
      </c>
      <c r="Y90" s="105">
        <f t="shared" si="46"/>
        <v>27458569.959657419</v>
      </c>
      <c r="Z90" s="105">
        <f t="shared" si="46"/>
        <v>27156165.238027669</v>
      </c>
      <c r="AA90" s="105">
        <f t="shared" si="46"/>
        <v>26853233.121028032</v>
      </c>
      <c r="AB90" s="105">
        <f t="shared" si="46"/>
        <v>26473635.614257604</v>
      </c>
      <c r="AC90" s="105">
        <f t="shared" si="46"/>
        <v>26080832.626019292</v>
      </c>
      <c r="AD90" s="105">
        <f t="shared" si="46"/>
        <v>25697667.588398397</v>
      </c>
      <c r="AE90" s="105">
        <f t="shared" si="46"/>
        <v>25274297.178834844</v>
      </c>
      <c r="AF90" s="105">
        <f t="shared" si="46"/>
        <v>24856549.290246379</v>
      </c>
      <c r="AG90" s="105">
        <f t="shared" si="46"/>
        <v>24432878.098718096</v>
      </c>
      <c r="AH90" s="105">
        <f t="shared" si="46"/>
        <v>24007602.432673134</v>
      </c>
      <c r="AI90" s="105">
        <f t="shared" si="46"/>
        <v>23577800.229423963</v>
      </c>
      <c r="AJ90" s="105">
        <f t="shared" si="46"/>
        <v>23126661.601824339</v>
      </c>
      <c r="AK90" s="105">
        <f t="shared" si="46"/>
        <v>22720750.171329111</v>
      </c>
      <c r="AL90" s="105">
        <f t="shared" si="46"/>
        <v>22294611.692169864</v>
      </c>
      <c r="AM90" s="105">
        <f t="shared" si="46"/>
        <v>21901240.668428339</v>
      </c>
      <c r="AN90" s="105">
        <f t="shared" si="46"/>
        <v>21523691.81344568</v>
      </c>
      <c r="AO90" s="105">
        <f t="shared" si="46"/>
        <v>21159920.676371362</v>
      </c>
      <c r="AP90" s="105">
        <f t="shared" ref="AP90:BU90" si="47">MAX(0,AP63*$G$90)</f>
        <v>20809078.339655727</v>
      </c>
      <c r="AQ90" s="105">
        <f t="shared" si="47"/>
        <v>20582315.73428113</v>
      </c>
      <c r="AR90" s="105">
        <f t="shared" si="47"/>
        <v>20319023.101219784</v>
      </c>
      <c r="AS90" s="105">
        <f t="shared" si="47"/>
        <v>20056973.199346907</v>
      </c>
      <c r="AT90" s="105">
        <f t="shared" si="47"/>
        <v>19798872.920988411</v>
      </c>
      <c r="AU90" s="105">
        <f t="shared" si="47"/>
        <v>19543450.499012023</v>
      </c>
      <c r="AV90" s="105">
        <f t="shared" si="47"/>
        <v>19291304.662334155</v>
      </c>
      <c r="AW90" s="105">
        <f t="shared" si="47"/>
        <v>19042199.697839491</v>
      </c>
      <c r="AX90" s="105">
        <f t="shared" si="47"/>
        <v>18796688.512646332</v>
      </c>
      <c r="AY90" s="105">
        <f t="shared" si="47"/>
        <v>18553083.581164382</v>
      </c>
      <c r="AZ90" s="105">
        <f t="shared" si="47"/>
        <v>18312189.170484018</v>
      </c>
      <c r="BA90" s="105">
        <f t="shared" si="47"/>
        <v>18073967.458291337</v>
      </c>
      <c r="BB90" s="105">
        <f t="shared" si="47"/>
        <v>17839129.534374464</v>
      </c>
      <c r="BC90" s="105">
        <f t="shared" si="47"/>
        <v>17606195.797687784</v>
      </c>
      <c r="BD90" s="105">
        <f t="shared" si="47"/>
        <v>17376034.250848386</v>
      </c>
      <c r="BE90" s="105">
        <f t="shared" si="47"/>
        <v>17148265.039962079</v>
      </c>
      <c r="BF90" s="105">
        <f t="shared" si="47"/>
        <v>16923689.77393806</v>
      </c>
      <c r="BG90" s="105">
        <f t="shared" si="47"/>
        <v>16701108.807619805</v>
      </c>
      <c r="BH90" s="105">
        <f t="shared" si="47"/>
        <v>16481221.194991825</v>
      </c>
      <c r="BI90" s="105">
        <f t="shared" si="47"/>
        <v>16265482.259368543</v>
      </c>
      <c r="BJ90" s="105">
        <f t="shared" si="47"/>
        <v>16053540.333901864</v>
      </c>
      <c r="BK90" s="105">
        <f t="shared" si="47"/>
        <v>15844022.761743873</v>
      </c>
      <c r="BL90" s="105">
        <f t="shared" si="47"/>
        <v>15637279.32519459</v>
      </c>
      <c r="BM90" s="105">
        <f t="shared" si="47"/>
        <v>15433046.401709504</v>
      </c>
      <c r="BN90" s="105">
        <f t="shared" si="47"/>
        <v>15232830.456255196</v>
      </c>
      <c r="BO90" s="105">
        <f t="shared" si="47"/>
        <v>15034859.551045939</v>
      </c>
      <c r="BP90" s="105">
        <f t="shared" si="47"/>
        <v>14839811.803186344</v>
      </c>
      <c r="BQ90" s="105">
        <f t="shared" si="47"/>
        <v>14647541.341502555</v>
      </c>
      <c r="BR90" s="105">
        <f t="shared" si="47"/>
        <v>14458545.352892613</v>
      </c>
      <c r="BS90" s="105">
        <f t="shared" si="47"/>
        <v>14271795.992699334</v>
      </c>
      <c r="BT90" s="105">
        <f t="shared" si="47"/>
        <v>14087721.6566526</v>
      </c>
      <c r="BU90" s="105">
        <f t="shared" si="47"/>
        <v>13906100.490951033</v>
      </c>
      <c r="BV90" s="105">
        <f t="shared" ref="BV90:CH90" si="48">MAX(0,BV63*$G$90)</f>
        <v>13727101.918016953</v>
      </c>
      <c r="BW90" s="105">
        <f t="shared" si="48"/>
        <v>13549889.243487552</v>
      </c>
      <c r="BX90" s="105">
        <f t="shared" si="48"/>
        <v>13375104.407991687</v>
      </c>
      <c r="BY90" s="105">
        <f t="shared" si="48"/>
        <v>13202306.927300323</v>
      </c>
      <c r="BZ90" s="105">
        <f t="shared" si="48"/>
        <v>13032011.532499151</v>
      </c>
      <c r="CA90" s="105">
        <f t="shared" si="48"/>
        <v>12863398.237118617</v>
      </c>
      <c r="CB90" s="105">
        <f t="shared" si="48"/>
        <v>12696573.592872271</v>
      </c>
      <c r="CC90" s="105">
        <f t="shared" si="48"/>
        <v>12531666.666123467</v>
      </c>
      <c r="CD90" s="105">
        <f t="shared" si="48"/>
        <v>12368901.64740972</v>
      </c>
      <c r="CE90" s="105">
        <f t="shared" si="48"/>
        <v>12207553.882425509</v>
      </c>
      <c r="CF90" s="105">
        <f t="shared" si="48"/>
        <v>12047913.852791131</v>
      </c>
      <c r="CG90" s="105">
        <f t="shared" si="48"/>
        <v>11889767.141704284</v>
      </c>
      <c r="CH90" s="105">
        <f t="shared" si="48"/>
        <v>11733221.829703609</v>
      </c>
    </row>
    <row r="91" spans="3:86" s="36" customFormat="1" ht="5.85" customHeight="1" outlineLevel="1" x14ac:dyDescent="0.2"/>
    <row r="92" spans="3:86" s="36" customFormat="1" outlineLevel="1" x14ac:dyDescent="0.2">
      <c r="E92" s="43" t="s">
        <v>126</v>
      </c>
    </row>
    <row r="93" spans="3:86" s="36" customFormat="1" outlineLevel="1" x14ac:dyDescent="0.2">
      <c r="F93" s="91" t="s">
        <v>225</v>
      </c>
      <c r="I93" s="105">
        <f>I$60</f>
        <v>16701.48511496111</v>
      </c>
      <c r="J93" s="105">
        <f t="shared" ref="J93:AO93" si="49">J$60</f>
        <v>15965.48250745111</v>
      </c>
      <c r="K93" s="105">
        <f t="shared" si="49"/>
        <v>15874.83992601621</v>
      </c>
      <c r="L93" s="105">
        <f t="shared" si="49"/>
        <v>15773.103770395659</v>
      </c>
      <c r="M93" s="105">
        <f t="shared" si="49"/>
        <v>15576.384976331314</v>
      </c>
      <c r="N93" s="105">
        <f t="shared" si="49"/>
        <v>15408.633370207612</v>
      </c>
      <c r="O93" s="105">
        <f t="shared" si="49"/>
        <v>14863.559280145148</v>
      </c>
      <c r="P93" s="105">
        <f t="shared" si="49"/>
        <v>14459.935930983307</v>
      </c>
      <c r="Q93" s="105">
        <f t="shared" si="49"/>
        <v>14364.348815313086</v>
      </c>
      <c r="R93" s="105">
        <f t="shared" si="49"/>
        <v>14260.717570799567</v>
      </c>
      <c r="S93" s="105">
        <f t="shared" si="49"/>
        <v>14097.122638731182</v>
      </c>
      <c r="T93" s="105">
        <f t="shared" si="49"/>
        <v>13862.163655983481</v>
      </c>
      <c r="U93" s="105">
        <f t="shared" si="49"/>
        <v>13354.554263063257</v>
      </c>
      <c r="V93" s="105">
        <f t="shared" si="49"/>
        <v>12749.020964072235</v>
      </c>
      <c r="W93" s="105">
        <f t="shared" si="49"/>
        <v>12075.542998071123</v>
      </c>
      <c r="X93" s="105">
        <f t="shared" si="49"/>
        <v>11396.799811730023</v>
      </c>
      <c r="Y93" s="105">
        <f t="shared" si="49"/>
        <v>10750.844057252334</v>
      </c>
      <c r="Z93" s="105">
        <f t="shared" si="49"/>
        <v>10156.347860319422</v>
      </c>
      <c r="AA93" s="105">
        <f t="shared" si="49"/>
        <v>9605.7966253558388</v>
      </c>
      <c r="AB93" s="105">
        <f t="shared" si="49"/>
        <v>9098.750902741891</v>
      </c>
      <c r="AC93" s="105">
        <f t="shared" si="49"/>
        <v>8628.7756373540833</v>
      </c>
      <c r="AD93" s="105">
        <f t="shared" si="49"/>
        <v>8194.5001246201537</v>
      </c>
      <c r="AE93" s="105">
        <f t="shared" si="49"/>
        <v>7793.5673670135629</v>
      </c>
      <c r="AF93" s="105">
        <f t="shared" si="49"/>
        <v>7425.6439369830387</v>
      </c>
      <c r="AG93" s="105">
        <f t="shared" si="49"/>
        <v>7083.3997412528197</v>
      </c>
      <c r="AH93" s="105">
        <f t="shared" si="49"/>
        <v>6766.5779874799027</v>
      </c>
      <c r="AI93" s="105">
        <f t="shared" si="49"/>
        <v>6476.9244512447149</v>
      </c>
      <c r="AJ93" s="105">
        <f t="shared" si="49"/>
        <v>6207.1674503718787</v>
      </c>
      <c r="AK93" s="105">
        <f t="shared" si="49"/>
        <v>5958.1080195077711</v>
      </c>
      <c r="AL93" s="105">
        <f t="shared" si="49"/>
        <v>5729.5391829523041</v>
      </c>
      <c r="AM93" s="105">
        <f t="shared" si="49"/>
        <v>5516.2560347623921</v>
      </c>
      <c r="AN93" s="105">
        <f t="shared" si="49"/>
        <v>5317.1057180543794</v>
      </c>
      <c r="AO93" s="105">
        <f t="shared" si="49"/>
        <v>5137.9469045134465</v>
      </c>
      <c r="AP93" s="105">
        <f t="shared" ref="AP93:BU93" si="50">AP$60</f>
        <v>4970.5796791079229</v>
      </c>
      <c r="AQ93" s="105">
        <f t="shared" si="50"/>
        <v>4818.8861259564546</v>
      </c>
      <c r="AR93" s="105">
        <f t="shared" si="50"/>
        <v>4675.7095083365011</v>
      </c>
      <c r="AS93" s="105">
        <f t="shared" si="50"/>
        <v>4542.9646568927474</v>
      </c>
      <c r="AT93" s="105">
        <f t="shared" si="50"/>
        <v>4420.5472539634311</v>
      </c>
      <c r="AU93" s="105">
        <f t="shared" si="50"/>
        <v>4308.3540250634078</v>
      </c>
      <c r="AV93" s="105">
        <f t="shared" si="50"/>
        <v>4204.2827284523846</v>
      </c>
      <c r="AW93" s="105">
        <f t="shared" si="50"/>
        <v>4109.2521448074722</v>
      </c>
      <c r="AX93" s="105">
        <f t="shared" si="50"/>
        <v>4022.1718669990087</v>
      </c>
      <c r="AY93" s="105">
        <f t="shared" si="50"/>
        <v>3938.9623919686296</v>
      </c>
      <c r="AZ93" s="105">
        <f t="shared" si="50"/>
        <v>3865.5850116885545</v>
      </c>
      <c r="BA93" s="105">
        <f t="shared" si="50"/>
        <v>3793.9414052112802</v>
      </c>
      <c r="BB93" s="105">
        <f t="shared" si="50"/>
        <v>3730.0142347987785</v>
      </c>
      <c r="BC93" s="105">
        <f t="shared" si="50"/>
        <v>3671.7263360904017</v>
      </c>
      <c r="BD93" s="105">
        <f t="shared" si="50"/>
        <v>3618.0213163691087</v>
      </c>
      <c r="BE93" s="105">
        <f t="shared" si="50"/>
        <v>3565.8533468450287</v>
      </c>
      <c r="BF93" s="105">
        <f t="shared" si="50"/>
        <v>3518.2070570161895</v>
      </c>
      <c r="BG93" s="105">
        <f t="shared" si="50"/>
        <v>3474.0372300856388</v>
      </c>
      <c r="BH93" s="105">
        <f t="shared" si="50"/>
        <v>3433.3091014243937</v>
      </c>
      <c r="BI93" s="105">
        <f t="shared" si="50"/>
        <v>3397.9882540497611</v>
      </c>
      <c r="BJ93" s="105">
        <f t="shared" si="50"/>
        <v>3364.0206151488746</v>
      </c>
      <c r="BK93" s="105">
        <f t="shared" si="50"/>
        <v>3329.3926526369969</v>
      </c>
      <c r="BL93" s="105">
        <f t="shared" si="50"/>
        <v>3295.1109697502379</v>
      </c>
      <c r="BM93" s="105">
        <f t="shared" si="50"/>
        <v>3264.1721036923468</v>
      </c>
      <c r="BN93" s="105">
        <f t="shared" si="50"/>
        <v>3234.5426262950346</v>
      </c>
      <c r="BO93" s="105">
        <f t="shared" si="50"/>
        <v>3208.2094436716952</v>
      </c>
      <c r="BP93" s="105">
        <f t="shared" si="50"/>
        <v>3186.1395928745892</v>
      </c>
      <c r="BQ93" s="105">
        <f t="shared" si="50"/>
        <v>3165.2904405854542</v>
      </c>
      <c r="BR93" s="105">
        <f t="shared" si="50"/>
        <v>3146.6497798192108</v>
      </c>
      <c r="BS93" s="105">
        <f t="shared" si="50"/>
        <v>3129.1955256606298</v>
      </c>
      <c r="BT93" s="105">
        <f t="shared" si="50"/>
        <v>3112.9158140436348</v>
      </c>
      <c r="BU93" s="105">
        <f t="shared" si="50"/>
        <v>3096.7988995428095</v>
      </c>
      <c r="BV93" s="105">
        <f t="shared" ref="BV93:CH93" si="51">BV$60</f>
        <v>3081.8431541869927</v>
      </c>
      <c r="BW93" s="105">
        <f t="shared" si="51"/>
        <v>3067.0369662847338</v>
      </c>
      <c r="BX93" s="105">
        <f t="shared" si="51"/>
        <v>3053.3788402614978</v>
      </c>
      <c r="BY93" s="105">
        <f t="shared" si="51"/>
        <v>3039.8572954984938</v>
      </c>
      <c r="BZ93" s="105">
        <f t="shared" si="51"/>
        <v>3026.4709661831198</v>
      </c>
      <c r="CA93" s="105">
        <f t="shared" si="51"/>
        <v>3016.2185001608996</v>
      </c>
      <c r="CB93" s="105">
        <f t="shared" si="51"/>
        <v>3007.0685587989019</v>
      </c>
      <c r="CC93" s="105">
        <f t="shared" si="51"/>
        <v>2999.0101168505239</v>
      </c>
      <c r="CD93" s="105">
        <f t="shared" si="51"/>
        <v>2991.0322593216297</v>
      </c>
      <c r="CE93" s="105">
        <f t="shared" si="51"/>
        <v>2983.1341803680243</v>
      </c>
      <c r="CF93" s="105">
        <f t="shared" si="51"/>
        <v>2975.3150822039552</v>
      </c>
      <c r="CG93" s="105">
        <f t="shared" si="51"/>
        <v>2968.5741750215266</v>
      </c>
      <c r="CH93" s="105">
        <f t="shared" si="51"/>
        <v>2961.9006769109224</v>
      </c>
    </row>
    <row r="94" spans="3:86" s="36" customFormat="1" outlineLevel="1" x14ac:dyDescent="0.2">
      <c r="F94" s="91" t="s">
        <v>127</v>
      </c>
      <c r="G94" s="180">
        <f>I94/([4]Forecasts!$M$209*1000)</f>
        <v>1.2658937268027151</v>
      </c>
      <c r="I94" s="105">
        <f>I$64</f>
        <v>6186368.8274333831</v>
      </c>
      <c r="J94" s="105">
        <f t="shared" ref="J94:AO94" si="52">MAX(0,J$64*$G$94)</f>
        <v>5796133.2632029606</v>
      </c>
      <c r="K94" s="105">
        <f t="shared" si="52"/>
        <v>5839834.6761016101</v>
      </c>
      <c r="L94" s="105">
        <f t="shared" si="52"/>
        <v>5771707.8400096716</v>
      </c>
      <c r="M94" s="105">
        <f t="shared" si="52"/>
        <v>5593771.3349588709</v>
      </c>
      <c r="N94" s="105">
        <f t="shared" si="52"/>
        <v>5493988.918712344</v>
      </c>
      <c r="O94" s="105">
        <f t="shared" si="52"/>
        <v>5171415.0100367572</v>
      </c>
      <c r="P94" s="105">
        <f t="shared" si="52"/>
        <v>5048808.2845161725</v>
      </c>
      <c r="Q94" s="105">
        <f t="shared" si="52"/>
        <v>5135669.4333205577</v>
      </c>
      <c r="R94" s="105">
        <f t="shared" si="52"/>
        <v>5080380.8242731243</v>
      </c>
      <c r="S94" s="105">
        <f t="shared" si="52"/>
        <v>4948527.3135743402</v>
      </c>
      <c r="T94" s="105">
        <f t="shared" si="52"/>
        <v>4804465.5471701967</v>
      </c>
      <c r="U94" s="105">
        <f t="shared" si="52"/>
        <v>4512280.3853103416</v>
      </c>
      <c r="V94" s="105">
        <f t="shared" si="52"/>
        <v>4227826.5546401301</v>
      </c>
      <c r="W94" s="105">
        <f t="shared" si="52"/>
        <v>3908114.7949128109</v>
      </c>
      <c r="X94" s="105">
        <f t="shared" si="52"/>
        <v>3576572.0647066277</v>
      </c>
      <c r="Y94" s="105">
        <f t="shared" si="52"/>
        <v>3276267.2381163994</v>
      </c>
      <c r="Z94" s="105">
        <f t="shared" si="52"/>
        <v>3019311.9029500452</v>
      </c>
      <c r="AA94" s="105">
        <f t="shared" si="52"/>
        <v>2779424.1070933817</v>
      </c>
      <c r="AB94" s="105">
        <f t="shared" si="52"/>
        <v>2539775.4656680077</v>
      </c>
      <c r="AC94" s="105">
        <f t="shared" si="52"/>
        <v>2325790.5634687659</v>
      </c>
      <c r="AD94" s="105">
        <f t="shared" si="52"/>
        <v>2140374.8767066612</v>
      </c>
      <c r="AE94" s="105">
        <f t="shared" si="52"/>
        <v>1969252.3802508758</v>
      </c>
      <c r="AF94" s="105">
        <f t="shared" si="52"/>
        <v>1820668.5319431222</v>
      </c>
      <c r="AG94" s="105">
        <f t="shared" si="52"/>
        <v>1685616.8184677602</v>
      </c>
      <c r="AH94" s="105">
        <f t="shared" si="52"/>
        <v>1562599.4129891302</v>
      </c>
      <c r="AI94" s="105">
        <f t="shared" si="52"/>
        <v>1451019.4932086011</v>
      </c>
      <c r="AJ94" s="105">
        <f t="shared" si="52"/>
        <v>1345768.0713662496</v>
      </c>
      <c r="AK94" s="105">
        <f t="shared" si="52"/>
        <v>1254285.7368868536</v>
      </c>
      <c r="AL94" s="105">
        <f t="shared" si="52"/>
        <v>1167067.1019149083</v>
      </c>
      <c r="AM94" s="105">
        <f t="shared" si="52"/>
        <v>1089031.8229995344</v>
      </c>
      <c r="AN94" s="105">
        <f t="shared" si="52"/>
        <v>1016443.2467361917</v>
      </c>
      <c r="AO94" s="105">
        <f t="shared" si="52"/>
        <v>951061.37363304175</v>
      </c>
      <c r="AP94" s="105">
        <f t="shared" ref="AP94:BU94" si="53">MAX(0,AP$64*$G$94)</f>
        <v>890127.34310239437</v>
      </c>
      <c r="AQ94" s="105">
        <f t="shared" si="53"/>
        <v>842865.97205204586</v>
      </c>
      <c r="AR94" s="105">
        <f t="shared" si="53"/>
        <v>790903.28586446226</v>
      </c>
      <c r="AS94" s="105">
        <f t="shared" si="53"/>
        <v>742089.79114306229</v>
      </c>
      <c r="AT94" s="105">
        <f t="shared" si="53"/>
        <v>697097.94060126785</v>
      </c>
      <c r="AU94" s="105">
        <f t="shared" si="53"/>
        <v>655891.94883298967</v>
      </c>
      <c r="AV94" s="105">
        <f t="shared" si="53"/>
        <v>617733.63044471678</v>
      </c>
      <c r="AW94" s="105">
        <f t="shared" si="53"/>
        <v>582890.95517886244</v>
      </c>
      <c r="AX94" s="105">
        <f t="shared" si="53"/>
        <v>550998.70651737647</v>
      </c>
      <c r="AY94" s="105">
        <f t="shared" si="53"/>
        <v>520646.04531556799</v>
      </c>
      <c r="AZ94" s="105">
        <f t="shared" si="53"/>
        <v>493751.64225969365</v>
      </c>
      <c r="BA94" s="105">
        <f t="shared" si="53"/>
        <v>467719.95438799832</v>
      </c>
      <c r="BB94" s="105">
        <f t="shared" si="53"/>
        <v>444374.74323167128</v>
      </c>
      <c r="BC94" s="105">
        <f t="shared" si="53"/>
        <v>423144.82601575123</v>
      </c>
      <c r="BD94" s="105">
        <f t="shared" si="53"/>
        <v>403628.30197300715</v>
      </c>
      <c r="BE94" s="105">
        <f t="shared" si="53"/>
        <v>384787.30140594678</v>
      </c>
      <c r="BF94" s="105">
        <f t="shared" si="53"/>
        <v>367521.77960492886</v>
      </c>
      <c r="BG94" s="105">
        <f t="shared" si="53"/>
        <v>351557.98957552464</v>
      </c>
      <c r="BH94" s="105">
        <f t="shared" si="53"/>
        <v>336860.04981872428</v>
      </c>
      <c r="BI94" s="105">
        <f t="shared" si="53"/>
        <v>324188.64749179949</v>
      </c>
      <c r="BJ94" s="105">
        <f t="shared" si="53"/>
        <v>312139.39496383531</v>
      </c>
      <c r="BK94" s="105">
        <f t="shared" si="53"/>
        <v>299920.23467466922</v>
      </c>
      <c r="BL94" s="105">
        <f t="shared" si="53"/>
        <v>287798.16203826113</v>
      </c>
      <c r="BM94" s="105">
        <f t="shared" si="53"/>
        <v>276754.54088334017</v>
      </c>
      <c r="BN94" s="105">
        <f t="shared" si="53"/>
        <v>266308.63785970747</v>
      </c>
      <c r="BO94" s="105">
        <f t="shared" si="53"/>
        <v>256986.96336608642</v>
      </c>
      <c r="BP94" s="105">
        <f t="shared" si="53"/>
        <v>249137.40871699876</v>
      </c>
      <c r="BQ94" s="105">
        <f t="shared" si="53"/>
        <v>241828.10406530721</v>
      </c>
      <c r="BR94" s="105">
        <f t="shared" si="53"/>
        <v>235272.3929636431</v>
      </c>
      <c r="BS94" s="105">
        <f t="shared" si="53"/>
        <v>229170.30778829541</v>
      </c>
      <c r="BT94" s="105">
        <f t="shared" si="53"/>
        <v>223484.2912161125</v>
      </c>
      <c r="BU94" s="105">
        <f t="shared" si="53"/>
        <v>217894.7788571901</v>
      </c>
      <c r="BV94" s="105">
        <f t="shared" ref="BV94:CH94" si="54">MAX(0,BV$64*$G$94)</f>
        <v>212679.3068507906</v>
      </c>
      <c r="BW94" s="105">
        <f t="shared" si="54"/>
        <v>207551.57291958909</v>
      </c>
      <c r="BX94" s="105">
        <f t="shared" si="54"/>
        <v>202787.53856203423</v>
      </c>
      <c r="BY94" s="105">
        <f t="shared" si="54"/>
        <v>198104.33545638944</v>
      </c>
      <c r="BZ94" s="105">
        <f t="shared" si="54"/>
        <v>193471.12637838794</v>
      </c>
      <c r="CA94" s="105">
        <f t="shared" si="54"/>
        <v>189812.48552671564</v>
      </c>
      <c r="CB94" s="105">
        <f t="shared" si="54"/>
        <v>186600.56538401596</v>
      </c>
      <c r="CC94" s="105">
        <f t="shared" si="54"/>
        <v>183770.36297041879</v>
      </c>
      <c r="CD94" s="105">
        <f t="shared" si="54"/>
        <v>181004.35162738425</v>
      </c>
      <c r="CE94" s="105">
        <f t="shared" si="54"/>
        <v>178265.63636341575</v>
      </c>
      <c r="CF94" s="105">
        <f t="shared" si="54"/>
        <v>175550.60717047576</v>
      </c>
      <c r="CG94" s="105">
        <f t="shared" si="54"/>
        <v>173165.76483413964</v>
      </c>
      <c r="CH94" s="105">
        <f t="shared" si="54"/>
        <v>170836.62175017063</v>
      </c>
    </row>
    <row r="95" spans="3:86" s="36" customFormat="1" ht="5.85" customHeight="1" outlineLevel="1" x14ac:dyDescent="0.2"/>
    <row r="96" spans="3:86" s="36" customFormat="1" outlineLevel="1" x14ac:dyDescent="0.2">
      <c r="E96" s="43" t="s">
        <v>128</v>
      </c>
    </row>
    <row r="97" spans="3:86" s="36" customFormat="1" outlineLevel="1" x14ac:dyDescent="0.2">
      <c r="F97" s="91" t="s">
        <v>206</v>
      </c>
      <c r="I97" s="105">
        <f>I$65</f>
        <v>7091.5732002248151</v>
      </c>
      <c r="J97" s="105">
        <f t="shared" ref="J97:AO97" si="55">J$65</f>
        <v>6996.2790864203589</v>
      </c>
      <c r="K97" s="105">
        <f t="shared" si="55"/>
        <v>6880.6013095211565</v>
      </c>
      <c r="L97" s="105">
        <f t="shared" si="55"/>
        <v>6764.7631521373141</v>
      </c>
      <c r="M97" s="105">
        <f t="shared" si="55"/>
        <v>6701.7910865061658</v>
      </c>
      <c r="N97" s="105">
        <f t="shared" si="55"/>
        <v>6672.0586889258429</v>
      </c>
      <c r="O97" s="105">
        <f t="shared" si="55"/>
        <v>6672.0586889258429</v>
      </c>
      <c r="P97" s="105">
        <f t="shared" si="55"/>
        <v>6672.0586889258429</v>
      </c>
      <c r="Q97" s="105">
        <f t="shared" si="55"/>
        <v>6672.0586889258429</v>
      </c>
      <c r="R97" s="105">
        <f t="shared" si="55"/>
        <v>6672.0586889258429</v>
      </c>
      <c r="S97" s="105">
        <f t="shared" si="55"/>
        <v>6672.0586889258429</v>
      </c>
      <c r="T97" s="105">
        <f t="shared" si="55"/>
        <v>6672.0586889258429</v>
      </c>
      <c r="U97" s="105">
        <f t="shared" si="55"/>
        <v>6672.0586889258429</v>
      </c>
      <c r="V97" s="105">
        <f t="shared" si="55"/>
        <v>6672.0586889258429</v>
      </c>
      <c r="W97" s="105">
        <f t="shared" si="55"/>
        <v>6672.0586889258429</v>
      </c>
      <c r="X97" s="105">
        <f t="shared" si="55"/>
        <v>6672.0586889258429</v>
      </c>
      <c r="Y97" s="105">
        <f t="shared" si="55"/>
        <v>6672.0586889258429</v>
      </c>
      <c r="Z97" s="105">
        <f t="shared" si="55"/>
        <v>6672.0586889258429</v>
      </c>
      <c r="AA97" s="105">
        <f t="shared" si="55"/>
        <v>6672.0586889258429</v>
      </c>
      <c r="AB97" s="105">
        <f t="shared" si="55"/>
        <v>6672.0586889258429</v>
      </c>
      <c r="AC97" s="105">
        <f t="shared" si="55"/>
        <v>6672.0586889258429</v>
      </c>
      <c r="AD97" s="105">
        <f t="shared" si="55"/>
        <v>6672.0586889258429</v>
      </c>
      <c r="AE97" s="105">
        <f t="shared" si="55"/>
        <v>6672.0586889258429</v>
      </c>
      <c r="AF97" s="105">
        <f t="shared" si="55"/>
        <v>6672.0586889258429</v>
      </c>
      <c r="AG97" s="105">
        <f t="shared" si="55"/>
        <v>6672.0586889258429</v>
      </c>
      <c r="AH97" s="105">
        <f t="shared" si="55"/>
        <v>6672.0586889258429</v>
      </c>
      <c r="AI97" s="105">
        <f t="shared" si="55"/>
        <v>6672.0586889258429</v>
      </c>
      <c r="AJ97" s="105">
        <f t="shared" si="55"/>
        <v>6672.0586889258429</v>
      </c>
      <c r="AK97" s="105">
        <f t="shared" si="55"/>
        <v>6672.0586889258429</v>
      </c>
      <c r="AL97" s="105">
        <f t="shared" si="55"/>
        <v>6672.0586889258429</v>
      </c>
      <c r="AM97" s="105">
        <f t="shared" si="55"/>
        <v>6672.0586889258429</v>
      </c>
      <c r="AN97" s="105">
        <f t="shared" si="55"/>
        <v>6672.0586889258429</v>
      </c>
      <c r="AO97" s="105">
        <f t="shared" si="55"/>
        <v>6672.0586889258429</v>
      </c>
      <c r="AP97" s="105">
        <f t="shared" ref="AP97:BU97" si="56">AP$65</f>
        <v>6672.0586889258429</v>
      </c>
      <c r="AQ97" s="105">
        <f t="shared" si="56"/>
        <v>6672.0586889258429</v>
      </c>
      <c r="AR97" s="105">
        <f t="shared" si="56"/>
        <v>6672.0586889258429</v>
      </c>
      <c r="AS97" s="105">
        <f t="shared" si="56"/>
        <v>6672.0586889258429</v>
      </c>
      <c r="AT97" s="105">
        <f t="shared" si="56"/>
        <v>6672.0586889258429</v>
      </c>
      <c r="AU97" s="105">
        <f t="shared" si="56"/>
        <v>6672.0586889258429</v>
      </c>
      <c r="AV97" s="105">
        <f t="shared" si="56"/>
        <v>6672.0586889258429</v>
      </c>
      <c r="AW97" s="105">
        <f t="shared" si="56"/>
        <v>6672.0586889258429</v>
      </c>
      <c r="AX97" s="105">
        <f t="shared" si="56"/>
        <v>6672.0586889258429</v>
      </c>
      <c r="AY97" s="105">
        <f t="shared" si="56"/>
        <v>6672.0586889258429</v>
      </c>
      <c r="AZ97" s="105">
        <f t="shared" si="56"/>
        <v>6672.0586889258429</v>
      </c>
      <c r="BA97" s="105">
        <f t="shared" si="56"/>
        <v>6672.0586889258429</v>
      </c>
      <c r="BB97" s="105">
        <f t="shared" si="56"/>
        <v>6672.0586889258429</v>
      </c>
      <c r="BC97" s="105">
        <f t="shared" si="56"/>
        <v>6672.0586889258429</v>
      </c>
      <c r="BD97" s="105">
        <f t="shared" si="56"/>
        <v>6672.0586889258429</v>
      </c>
      <c r="BE97" s="105">
        <f t="shared" si="56"/>
        <v>6672.0586889258429</v>
      </c>
      <c r="BF97" s="105">
        <f t="shared" si="56"/>
        <v>6672.0586889258429</v>
      </c>
      <c r="BG97" s="105">
        <f t="shared" si="56"/>
        <v>6672.0586889258429</v>
      </c>
      <c r="BH97" s="105">
        <f t="shared" si="56"/>
        <v>6672.0586889258429</v>
      </c>
      <c r="BI97" s="105">
        <f t="shared" si="56"/>
        <v>6672.0586889258429</v>
      </c>
      <c r="BJ97" s="105">
        <f t="shared" si="56"/>
        <v>6672.0586889258429</v>
      </c>
      <c r="BK97" s="105">
        <f t="shared" si="56"/>
        <v>6672.0586889258429</v>
      </c>
      <c r="BL97" s="105">
        <f t="shared" si="56"/>
        <v>6672.0586889258429</v>
      </c>
      <c r="BM97" s="105">
        <f t="shared" si="56"/>
        <v>6672.0586889258429</v>
      </c>
      <c r="BN97" s="105">
        <f t="shared" si="56"/>
        <v>6672.0586889258429</v>
      </c>
      <c r="BO97" s="105">
        <f t="shared" si="56"/>
        <v>6672.0586889258429</v>
      </c>
      <c r="BP97" s="105">
        <f t="shared" si="56"/>
        <v>6672.0586889258429</v>
      </c>
      <c r="BQ97" s="105">
        <f t="shared" si="56"/>
        <v>6672.0586889258429</v>
      </c>
      <c r="BR97" s="105">
        <f t="shared" si="56"/>
        <v>6672.0586889258429</v>
      </c>
      <c r="BS97" s="105">
        <f t="shared" si="56"/>
        <v>6672.0586889258429</v>
      </c>
      <c r="BT97" s="105">
        <f t="shared" si="56"/>
        <v>6672.0586889258429</v>
      </c>
      <c r="BU97" s="105">
        <f t="shared" si="56"/>
        <v>6672.0586889258429</v>
      </c>
      <c r="BV97" s="105">
        <f t="shared" ref="BV97:CH97" si="57">BV$65</f>
        <v>6672.0586889258429</v>
      </c>
      <c r="BW97" s="105">
        <f t="shared" si="57"/>
        <v>6672.0586889258429</v>
      </c>
      <c r="BX97" s="105">
        <f t="shared" si="57"/>
        <v>6672.0586889258429</v>
      </c>
      <c r="BY97" s="105">
        <f t="shared" si="57"/>
        <v>6672.0586889258429</v>
      </c>
      <c r="BZ97" s="105">
        <f t="shared" si="57"/>
        <v>6672.0586889258429</v>
      </c>
      <c r="CA97" s="105">
        <f t="shared" si="57"/>
        <v>6672.0586889258429</v>
      </c>
      <c r="CB97" s="105">
        <f t="shared" si="57"/>
        <v>6672.0586889258429</v>
      </c>
      <c r="CC97" s="105">
        <f t="shared" si="57"/>
        <v>6672.0586889258429</v>
      </c>
      <c r="CD97" s="105">
        <f t="shared" si="57"/>
        <v>6672.0586889258429</v>
      </c>
      <c r="CE97" s="105">
        <f t="shared" si="57"/>
        <v>6672.0586889258429</v>
      </c>
      <c r="CF97" s="105">
        <f t="shared" si="57"/>
        <v>6672.0586889258429</v>
      </c>
      <c r="CG97" s="105">
        <f t="shared" si="57"/>
        <v>6672.0586889258429</v>
      </c>
      <c r="CH97" s="105">
        <f t="shared" si="57"/>
        <v>6672.0586889258429</v>
      </c>
    </row>
    <row r="98" spans="3:86" s="36" customFormat="1" outlineLevel="1" x14ac:dyDescent="0.2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</row>
    <row r="99" spans="3:86" s="36" customFormat="1" outlineLevel="1" x14ac:dyDescent="0.2"/>
    <row r="100" spans="3:86" s="36" customFormat="1" outlineLevel="1" x14ac:dyDescent="0.2">
      <c r="D100" s="43" t="s">
        <v>208</v>
      </c>
    </row>
    <row r="101" spans="3:86" s="36" customFormat="1" ht="5.85" customHeight="1" outlineLevel="1" x14ac:dyDescent="0.2"/>
    <row r="102" spans="3:86" s="36" customFormat="1" outlineLevel="1" x14ac:dyDescent="0.2">
      <c r="E102" s="43" t="s">
        <v>125</v>
      </c>
    </row>
    <row r="103" spans="3:86" s="36" customFormat="1" outlineLevel="1" x14ac:dyDescent="0.2">
      <c r="F103" s="91" t="s">
        <v>237</v>
      </c>
      <c r="I103" s="105">
        <f t="shared" ref="I103" si="58">I89*I144</f>
        <v>127675915.5182301</v>
      </c>
      <c r="J103" s="105">
        <f t="shared" ref="J103:AO103" si="59">J89*J144</f>
        <v>125351268.48687236</v>
      </c>
      <c r="K103" s="105">
        <f t="shared" si="59"/>
        <v>129815302.56101857</v>
      </c>
      <c r="L103" s="105">
        <f t="shared" si="59"/>
        <v>130027339.88975485</v>
      </c>
      <c r="M103" s="105">
        <f t="shared" si="59"/>
        <v>131574110.47572997</v>
      </c>
      <c r="N103" s="105">
        <f t="shared" si="59"/>
        <v>130177289.85276878</v>
      </c>
      <c r="O103" s="105">
        <f t="shared" si="59"/>
        <v>128264862.43251541</v>
      </c>
      <c r="P103" s="105">
        <f t="shared" si="59"/>
        <v>125122273.89507297</v>
      </c>
      <c r="Q103" s="105">
        <f t="shared" si="59"/>
        <v>122789907.79140738</v>
      </c>
      <c r="R103" s="105">
        <f t="shared" si="59"/>
        <v>120441062.36509058</v>
      </c>
      <c r="S103" s="105">
        <f t="shared" si="59"/>
        <v>119936797.32575119</v>
      </c>
      <c r="T103" s="105">
        <f t="shared" si="59"/>
        <v>114044352.92194112</v>
      </c>
      <c r="U103" s="105">
        <f t="shared" si="59"/>
        <v>112822741.95547183</v>
      </c>
      <c r="V103" s="105">
        <f t="shared" si="59"/>
        <v>111817448.38924994</v>
      </c>
      <c r="W103" s="105">
        <f t="shared" si="59"/>
        <v>110566909.3770472</v>
      </c>
      <c r="X103" s="105">
        <f t="shared" si="59"/>
        <v>109456351.01291358</v>
      </c>
      <c r="Y103" s="105">
        <f t="shared" si="59"/>
        <v>108387708.50574178</v>
      </c>
      <c r="Z103" s="105">
        <f t="shared" si="59"/>
        <v>106820700.99011353</v>
      </c>
      <c r="AA103" s="105">
        <f t="shared" si="59"/>
        <v>105184729.22985379</v>
      </c>
      <c r="AB103" s="105">
        <f t="shared" si="59"/>
        <v>103634526.67676987</v>
      </c>
      <c r="AC103" s="105">
        <f t="shared" si="59"/>
        <v>102300692.58993468</v>
      </c>
      <c r="AD103" s="105">
        <f t="shared" si="59"/>
        <v>100908366.51569085</v>
      </c>
      <c r="AE103" s="105">
        <f t="shared" si="59"/>
        <v>99339973.564340591</v>
      </c>
      <c r="AF103" s="105">
        <f t="shared" si="59"/>
        <v>97869693.886627063</v>
      </c>
      <c r="AG103" s="105">
        <f t="shared" si="59"/>
        <v>96273381.152642757</v>
      </c>
      <c r="AH103" s="105">
        <f t="shared" si="59"/>
        <v>94682828.947586834</v>
      </c>
      <c r="AI103" s="105">
        <f t="shared" si="59"/>
        <v>93054728.286971986</v>
      </c>
      <c r="AJ103" s="105">
        <f t="shared" si="59"/>
        <v>91391587.901714414</v>
      </c>
      <c r="AK103" s="105">
        <f t="shared" si="59"/>
        <v>88449742.030166656</v>
      </c>
      <c r="AL103" s="105">
        <f t="shared" si="59"/>
        <v>85457852.216421574</v>
      </c>
      <c r="AM103" s="105">
        <f t="shared" si="59"/>
        <v>82848335.81172964</v>
      </c>
      <c r="AN103" s="105">
        <f t="shared" si="59"/>
        <v>80327231.138047516</v>
      </c>
      <c r="AO103" s="105">
        <f t="shared" si="59"/>
        <v>78038494.277769253</v>
      </c>
      <c r="AP103" s="105">
        <f t="shared" ref="AP103:BU103" si="60">AP89*AP144</f>
        <v>75950840.802750647</v>
      </c>
      <c r="AQ103" s="105">
        <f t="shared" si="60"/>
        <v>60582283.399433278</v>
      </c>
      <c r="AR103" s="105">
        <f t="shared" si="60"/>
        <v>59314059.913129382</v>
      </c>
      <c r="AS103" s="105">
        <f t="shared" si="60"/>
        <v>58624547.517817661</v>
      </c>
      <c r="AT103" s="105">
        <f t="shared" si="60"/>
        <v>57922935.434295498</v>
      </c>
      <c r="AU103" s="105">
        <f t="shared" si="60"/>
        <v>57240395.123729542</v>
      </c>
      <c r="AV103" s="105">
        <f t="shared" si="60"/>
        <v>56589674.998705141</v>
      </c>
      <c r="AW103" s="105">
        <f t="shared" si="60"/>
        <v>55964528.097261705</v>
      </c>
      <c r="AX103" s="105">
        <f t="shared" si="60"/>
        <v>55365513.546163857</v>
      </c>
      <c r="AY103" s="105">
        <f t="shared" si="60"/>
        <v>54785918.660117045</v>
      </c>
      <c r="AZ103" s="105">
        <f t="shared" si="60"/>
        <v>54236914.329204358</v>
      </c>
      <c r="BA103" s="105">
        <f t="shared" si="60"/>
        <v>53689164.312267147</v>
      </c>
      <c r="BB103" s="105">
        <f t="shared" si="60"/>
        <v>53156231.241619095</v>
      </c>
      <c r="BC103" s="105">
        <f t="shared" si="60"/>
        <v>52620782.464255057</v>
      </c>
      <c r="BD103" s="105">
        <f t="shared" si="60"/>
        <v>52097074.518957868</v>
      </c>
      <c r="BE103" s="105">
        <f t="shared" si="60"/>
        <v>51576114.557989553</v>
      </c>
      <c r="BF103" s="105">
        <f t="shared" si="60"/>
        <v>51066028.952130094</v>
      </c>
      <c r="BG103" s="105">
        <f t="shared" si="60"/>
        <v>50553170.208105318</v>
      </c>
      <c r="BH103" s="105">
        <f t="shared" si="60"/>
        <v>50039772.486138687</v>
      </c>
      <c r="BI103" s="105">
        <f t="shared" si="60"/>
        <v>49296030.344719097</v>
      </c>
      <c r="BJ103" s="105">
        <f t="shared" si="60"/>
        <v>48584963.451183677</v>
      </c>
      <c r="BK103" s="105">
        <f t="shared" si="60"/>
        <v>47935242.104155563</v>
      </c>
      <c r="BL103" s="105">
        <f t="shared" si="60"/>
        <v>47331342.006297223</v>
      </c>
      <c r="BM103" s="105">
        <f t="shared" si="60"/>
        <v>46778963.075544693</v>
      </c>
      <c r="BN103" s="105">
        <f t="shared" si="60"/>
        <v>46129002.211811677</v>
      </c>
      <c r="BO103" s="105">
        <f t="shared" si="60"/>
        <v>45483853.731016971</v>
      </c>
      <c r="BP103" s="105">
        <f t="shared" si="60"/>
        <v>44858949.14468845</v>
      </c>
      <c r="BQ103" s="105">
        <f t="shared" si="60"/>
        <v>44247230.270738311</v>
      </c>
      <c r="BR103" s="105">
        <f t="shared" si="60"/>
        <v>43659283.122808099</v>
      </c>
      <c r="BS103" s="105">
        <f t="shared" si="60"/>
        <v>43085217.6298507</v>
      </c>
      <c r="BT103" s="105">
        <f t="shared" si="60"/>
        <v>42532808.038970053</v>
      </c>
      <c r="BU103" s="105">
        <f t="shared" si="60"/>
        <v>41995432.93807435</v>
      </c>
      <c r="BV103" s="105">
        <f t="shared" ref="BV103:CH103" si="61">BV89*BV144</f>
        <v>41476876.831398062</v>
      </c>
      <c r="BW103" s="105">
        <f t="shared" si="61"/>
        <v>40971596.524137333</v>
      </c>
      <c r="BX103" s="105">
        <f t="shared" si="61"/>
        <v>40491941.282880358</v>
      </c>
      <c r="BY103" s="105">
        <f t="shared" si="61"/>
        <v>40029188.529896438</v>
      </c>
      <c r="BZ103" s="105">
        <f t="shared" si="61"/>
        <v>39586269.857665993</v>
      </c>
      <c r="CA103" s="105">
        <f t="shared" si="61"/>
        <v>39155079.825305536</v>
      </c>
      <c r="CB103" s="105">
        <f t="shared" si="61"/>
        <v>38735642.738144644</v>
      </c>
      <c r="CC103" s="105">
        <f t="shared" si="61"/>
        <v>38332954.011225864</v>
      </c>
      <c r="CD103" s="105">
        <f t="shared" si="61"/>
        <v>37945057.224947415</v>
      </c>
      <c r="CE103" s="105">
        <f t="shared" si="61"/>
        <v>37572707.361818038</v>
      </c>
      <c r="CF103" s="105">
        <f t="shared" si="61"/>
        <v>37217104.412420094</v>
      </c>
      <c r="CG103" s="105">
        <f t="shared" si="61"/>
        <v>36873127.953419611</v>
      </c>
      <c r="CH103" s="105">
        <f t="shared" si="61"/>
        <v>36540327.627806142</v>
      </c>
    </row>
    <row r="104" spans="3:86" s="36" customFormat="1" outlineLevel="1" x14ac:dyDescent="0.2">
      <c r="F104" s="91" t="s">
        <v>231</v>
      </c>
      <c r="I104" s="105">
        <f t="shared" ref="I104:AN104" si="62">I90*I145</f>
        <v>86453439.200565159</v>
      </c>
      <c r="J104" s="105">
        <f t="shared" si="62"/>
        <v>84467104.355994016</v>
      </c>
      <c r="K104" s="105">
        <f t="shared" si="62"/>
        <v>88036453.93736878</v>
      </c>
      <c r="L104" s="105">
        <f t="shared" si="62"/>
        <v>87820891.853017256</v>
      </c>
      <c r="M104" s="105">
        <f t="shared" si="62"/>
        <v>88546416.651385874</v>
      </c>
      <c r="N104" s="105">
        <f t="shared" si="62"/>
        <v>87887782.163643643</v>
      </c>
      <c r="O104" s="105">
        <f t="shared" si="62"/>
        <v>86345845.032394379</v>
      </c>
      <c r="P104" s="105">
        <f t="shared" si="62"/>
        <v>84818853.573294237</v>
      </c>
      <c r="Q104" s="105">
        <f t="shared" si="62"/>
        <v>83538594.33223471</v>
      </c>
      <c r="R104" s="105">
        <f t="shared" si="62"/>
        <v>81369196.829179287</v>
      </c>
      <c r="S104" s="105">
        <f t="shared" si="62"/>
        <v>80772617.125565544</v>
      </c>
      <c r="T104" s="105">
        <f t="shared" si="62"/>
        <v>76907120.966497391</v>
      </c>
      <c r="U104" s="105">
        <f t="shared" si="62"/>
        <v>75938176.620357424</v>
      </c>
      <c r="V104" s="105">
        <f t="shared" si="62"/>
        <v>75434129.502070531</v>
      </c>
      <c r="W104" s="105">
        <f t="shared" si="62"/>
        <v>74538227.413590595</v>
      </c>
      <c r="X104" s="105">
        <f t="shared" si="62"/>
        <v>73705670.874241605</v>
      </c>
      <c r="Y104" s="105">
        <f t="shared" si="62"/>
        <v>73040973.324584126</v>
      </c>
      <c r="Z104" s="105">
        <f t="shared" si="62"/>
        <v>72092439.532666281</v>
      </c>
      <c r="AA104" s="105">
        <f t="shared" si="62"/>
        <v>71005910.992224157</v>
      </c>
      <c r="AB104" s="105">
        <f t="shared" si="62"/>
        <v>69812075.406863242</v>
      </c>
      <c r="AC104" s="105">
        <f t="shared" si="62"/>
        <v>68950955.460306048</v>
      </c>
      <c r="AD104" s="105">
        <f t="shared" si="62"/>
        <v>68096093.174365655</v>
      </c>
      <c r="AE104" s="105">
        <f t="shared" si="62"/>
        <v>67020067.398730442</v>
      </c>
      <c r="AF104" s="105">
        <f t="shared" si="62"/>
        <v>66096892.306816988</v>
      </c>
      <c r="AG104" s="105">
        <f t="shared" si="62"/>
        <v>65041089.900863744</v>
      </c>
      <c r="AH104" s="105">
        <f t="shared" si="62"/>
        <v>63983811.039559446</v>
      </c>
      <c r="AI104" s="105">
        <f t="shared" si="62"/>
        <v>62892115.765735157</v>
      </c>
      <c r="AJ104" s="105">
        <f t="shared" si="62"/>
        <v>61744572.762243167</v>
      </c>
      <c r="AK104" s="105">
        <f t="shared" si="62"/>
        <v>59832827.744606599</v>
      </c>
      <c r="AL104" s="105">
        <f t="shared" si="62"/>
        <v>57761853.181203432</v>
      </c>
      <c r="AM104" s="105">
        <f t="shared" si="62"/>
        <v>56050216.516059764</v>
      </c>
      <c r="AN104" s="105">
        <f t="shared" si="62"/>
        <v>54351876.666824058</v>
      </c>
      <c r="AO104" s="105">
        <f t="shared" ref="AO104:BT104" si="63">AO90*AO145</f>
        <v>52808357.216156729</v>
      </c>
      <c r="AP104" s="105">
        <f t="shared" si="63"/>
        <v>51400587.71134001</v>
      </c>
      <c r="AQ104" s="105">
        <f t="shared" si="63"/>
        <v>41103047.996776506</v>
      </c>
      <c r="AR104" s="105">
        <f t="shared" si="63"/>
        <v>40160832.350513369</v>
      </c>
      <c r="AS104" s="105">
        <f t="shared" si="63"/>
        <v>39691737.933296211</v>
      </c>
      <c r="AT104" s="105">
        <f t="shared" si="63"/>
        <v>39219001.906506173</v>
      </c>
      <c r="AU104" s="105">
        <f t="shared" si="63"/>
        <v>38758702.935782902</v>
      </c>
      <c r="AV104" s="105">
        <f t="shared" si="63"/>
        <v>38320000.95596201</v>
      </c>
      <c r="AW104" s="105">
        <f t="shared" si="63"/>
        <v>37898567.252424054</v>
      </c>
      <c r="AX104" s="105">
        <f t="shared" si="63"/>
        <v>37494943.017119929</v>
      </c>
      <c r="AY104" s="105">
        <f t="shared" si="63"/>
        <v>37104054.87269298</v>
      </c>
      <c r="AZ104" s="105">
        <f t="shared" si="63"/>
        <v>36734013.921367668</v>
      </c>
      <c r="BA104" s="105">
        <f t="shared" si="63"/>
        <v>36364957.482402138</v>
      </c>
      <c r="BB104" s="105">
        <f t="shared" si="63"/>
        <v>36006033.329171337</v>
      </c>
      <c r="BC104" s="105">
        <f t="shared" si="63"/>
        <v>35645085.167780526</v>
      </c>
      <c r="BD104" s="105">
        <f t="shared" si="63"/>
        <v>35292230.880977914</v>
      </c>
      <c r="BE104" s="105">
        <f t="shared" si="63"/>
        <v>34941167.339178011</v>
      </c>
      <c r="BF104" s="105">
        <f t="shared" si="63"/>
        <v>34597631.696619198</v>
      </c>
      <c r="BG104" s="105">
        <f t="shared" si="63"/>
        <v>34251937.322084695</v>
      </c>
      <c r="BH104" s="105">
        <f t="shared" si="63"/>
        <v>33906047.721713908</v>
      </c>
      <c r="BI104" s="105">
        <f t="shared" si="63"/>
        <v>33405732.105281267</v>
      </c>
      <c r="BJ104" s="105">
        <f t="shared" si="63"/>
        <v>32925961.251278065</v>
      </c>
      <c r="BK104" s="105">
        <f t="shared" si="63"/>
        <v>32487154.840584721</v>
      </c>
      <c r="BL104" s="105">
        <f t="shared" si="63"/>
        <v>32079561.243543312</v>
      </c>
      <c r="BM104" s="105">
        <f t="shared" si="63"/>
        <v>31706754.255607266</v>
      </c>
      <c r="BN104" s="105">
        <f t="shared" si="63"/>
        <v>31269041.04271099</v>
      </c>
      <c r="BO104" s="105">
        <f t="shared" si="63"/>
        <v>30833458.271642622</v>
      </c>
      <c r="BP104" s="105">
        <f t="shared" si="63"/>
        <v>30411682.547301687</v>
      </c>
      <c r="BQ104" s="105">
        <f t="shared" si="63"/>
        <v>29998806.438553851</v>
      </c>
      <c r="BR104" s="105">
        <f t="shared" si="63"/>
        <v>29602110.672334742</v>
      </c>
      <c r="BS104" s="105">
        <f t="shared" si="63"/>
        <v>29214526.436401833</v>
      </c>
      <c r="BT104" s="105">
        <f t="shared" si="63"/>
        <v>28841690.838611502</v>
      </c>
      <c r="BU104" s="105">
        <f t="shared" ref="BU104:CH104" si="64">BU90*BU145</f>
        <v>28478987.99290958</v>
      </c>
      <c r="BV104" s="105">
        <f t="shared" si="64"/>
        <v>28129054.686796311</v>
      </c>
      <c r="BW104" s="105">
        <f t="shared" si="64"/>
        <v>27787859.028741978</v>
      </c>
      <c r="BX104" s="105">
        <f t="shared" si="64"/>
        <v>27464165.297130413</v>
      </c>
      <c r="BY104" s="105">
        <f t="shared" si="64"/>
        <v>27151816.855651982</v>
      </c>
      <c r="BZ104" s="105">
        <f t="shared" si="64"/>
        <v>26853058.363580082</v>
      </c>
      <c r="CA104" s="105">
        <f t="shared" si="64"/>
        <v>26562004.296174373</v>
      </c>
      <c r="CB104" s="105">
        <f t="shared" si="64"/>
        <v>26278943.167686693</v>
      </c>
      <c r="CC104" s="105">
        <f t="shared" si="64"/>
        <v>26007247.968893446</v>
      </c>
      <c r="CD104" s="105">
        <f t="shared" si="64"/>
        <v>25745662.437131684</v>
      </c>
      <c r="CE104" s="105">
        <f t="shared" si="64"/>
        <v>25494352.618531972</v>
      </c>
      <c r="CF104" s="105">
        <f t="shared" si="64"/>
        <v>25254492.148100685</v>
      </c>
      <c r="CG104" s="105">
        <f t="shared" si="64"/>
        <v>25022462.179832272</v>
      </c>
      <c r="CH104" s="105">
        <f t="shared" si="64"/>
        <v>24798049.932604272</v>
      </c>
    </row>
    <row r="105" spans="3:86" s="36" customFormat="1" outlineLevel="1" x14ac:dyDescent="0.2">
      <c r="F105" s="207" t="str">
        <f t="shared" ref="F105" si="65">E102&amp;" Revenue"</f>
        <v>Domestic Revenue</v>
      </c>
      <c r="G105" s="207"/>
      <c r="H105" s="207"/>
      <c r="I105" s="107">
        <f>SUM(I103:I104)</f>
        <v>214129354.71879524</v>
      </c>
      <c r="J105" s="107">
        <f t="shared" ref="J105:AO105" si="66">SUM(J103:J104)</f>
        <v>209818372.84286636</v>
      </c>
      <c r="K105" s="107">
        <f t="shared" si="66"/>
        <v>217851756.49838734</v>
      </c>
      <c r="L105" s="107">
        <f t="shared" si="66"/>
        <v>217848231.7427721</v>
      </c>
      <c r="M105" s="107">
        <f t="shared" si="66"/>
        <v>220120527.12711585</v>
      </c>
      <c r="N105" s="107">
        <f t="shared" si="66"/>
        <v>218065072.01641244</v>
      </c>
      <c r="O105" s="107">
        <f t="shared" si="66"/>
        <v>214610707.46490979</v>
      </c>
      <c r="P105" s="107">
        <f t="shared" si="66"/>
        <v>209941127.46836722</v>
      </c>
      <c r="Q105" s="107">
        <f t="shared" si="66"/>
        <v>206328502.12364209</v>
      </c>
      <c r="R105" s="107">
        <f t="shared" si="66"/>
        <v>201810259.19426987</v>
      </c>
      <c r="S105" s="107">
        <f t="shared" si="66"/>
        <v>200709414.45131671</v>
      </c>
      <c r="T105" s="107">
        <f t="shared" si="66"/>
        <v>190951473.88843852</v>
      </c>
      <c r="U105" s="107">
        <f t="shared" si="66"/>
        <v>188760918.57582927</v>
      </c>
      <c r="V105" s="107">
        <f t="shared" si="66"/>
        <v>187251577.89132047</v>
      </c>
      <c r="W105" s="107">
        <f t="shared" si="66"/>
        <v>185105136.79063779</v>
      </c>
      <c r="X105" s="107">
        <f t="shared" si="66"/>
        <v>183162021.88715518</v>
      </c>
      <c r="Y105" s="107">
        <f t="shared" si="66"/>
        <v>181428681.8303259</v>
      </c>
      <c r="Z105" s="107">
        <f t="shared" si="66"/>
        <v>178913140.52277982</v>
      </c>
      <c r="AA105" s="107">
        <f t="shared" si="66"/>
        <v>176190640.22207797</v>
      </c>
      <c r="AB105" s="107">
        <f t="shared" si="66"/>
        <v>173446602.08363312</v>
      </c>
      <c r="AC105" s="107">
        <f t="shared" si="66"/>
        <v>171251648.05024073</v>
      </c>
      <c r="AD105" s="107">
        <f t="shared" si="66"/>
        <v>169004459.6900565</v>
      </c>
      <c r="AE105" s="107">
        <f t="shared" si="66"/>
        <v>166360040.96307105</v>
      </c>
      <c r="AF105" s="107">
        <f t="shared" si="66"/>
        <v>163966586.19344404</v>
      </c>
      <c r="AG105" s="107">
        <f t="shared" si="66"/>
        <v>161314471.05350649</v>
      </c>
      <c r="AH105" s="107">
        <f t="shared" si="66"/>
        <v>158666639.98714629</v>
      </c>
      <c r="AI105" s="107">
        <f t="shared" si="66"/>
        <v>155946844.05270714</v>
      </c>
      <c r="AJ105" s="107">
        <f t="shared" si="66"/>
        <v>153136160.6639576</v>
      </c>
      <c r="AK105" s="107">
        <f t="shared" si="66"/>
        <v>148282569.77477324</v>
      </c>
      <c r="AL105" s="107">
        <f t="shared" si="66"/>
        <v>143219705.397625</v>
      </c>
      <c r="AM105" s="107">
        <f t="shared" si="66"/>
        <v>138898552.3277894</v>
      </c>
      <c r="AN105" s="107">
        <f t="shared" si="66"/>
        <v>134679107.80487156</v>
      </c>
      <c r="AO105" s="107">
        <f t="shared" si="66"/>
        <v>130846851.49392599</v>
      </c>
      <c r="AP105" s="107">
        <f t="shared" ref="AP105:BU105" si="67">SUM(AP103:AP104)</f>
        <v>127351428.51409066</v>
      </c>
      <c r="AQ105" s="107">
        <f t="shared" si="67"/>
        <v>101685331.39620978</v>
      </c>
      <c r="AR105" s="107">
        <f t="shared" si="67"/>
        <v>99474892.263642758</v>
      </c>
      <c r="AS105" s="107">
        <f t="shared" si="67"/>
        <v>98316285.45111388</v>
      </c>
      <c r="AT105" s="107">
        <f t="shared" si="67"/>
        <v>97141937.340801671</v>
      </c>
      <c r="AU105" s="107">
        <f t="shared" si="67"/>
        <v>95999098.059512436</v>
      </c>
      <c r="AV105" s="107">
        <f t="shared" si="67"/>
        <v>94909675.954667151</v>
      </c>
      <c r="AW105" s="107">
        <f t="shared" si="67"/>
        <v>93863095.349685758</v>
      </c>
      <c r="AX105" s="107">
        <f t="shared" si="67"/>
        <v>92860456.563283786</v>
      </c>
      <c r="AY105" s="107">
        <f t="shared" si="67"/>
        <v>91889973.532810032</v>
      </c>
      <c r="AZ105" s="107">
        <f t="shared" si="67"/>
        <v>90970928.250572026</v>
      </c>
      <c r="BA105" s="107">
        <f t="shared" si="67"/>
        <v>90054121.794669285</v>
      </c>
      <c r="BB105" s="107">
        <f t="shared" si="67"/>
        <v>89162264.57079044</v>
      </c>
      <c r="BC105" s="107">
        <f t="shared" si="67"/>
        <v>88265867.632035583</v>
      </c>
      <c r="BD105" s="107">
        <f t="shared" si="67"/>
        <v>87389305.399935782</v>
      </c>
      <c r="BE105" s="107">
        <f t="shared" si="67"/>
        <v>86517281.897167563</v>
      </c>
      <c r="BF105" s="107">
        <f t="shared" si="67"/>
        <v>85663660.648749292</v>
      </c>
      <c r="BG105" s="107">
        <f t="shared" si="67"/>
        <v>84805107.530190021</v>
      </c>
      <c r="BH105" s="107">
        <f t="shared" si="67"/>
        <v>83945820.207852602</v>
      </c>
      <c r="BI105" s="107">
        <f t="shared" si="67"/>
        <v>82701762.450000361</v>
      </c>
      <c r="BJ105" s="107">
        <f t="shared" si="67"/>
        <v>81510924.702461749</v>
      </c>
      <c r="BK105" s="107">
        <f t="shared" si="67"/>
        <v>80422396.944740281</v>
      </c>
      <c r="BL105" s="107">
        <f t="shared" si="67"/>
        <v>79410903.249840528</v>
      </c>
      <c r="BM105" s="107">
        <f t="shared" si="67"/>
        <v>78485717.331151962</v>
      </c>
      <c r="BN105" s="107">
        <f t="shared" si="67"/>
        <v>77398043.254522666</v>
      </c>
      <c r="BO105" s="107">
        <f t="shared" si="67"/>
        <v>76317312.002659589</v>
      </c>
      <c r="BP105" s="107">
        <f t="shared" si="67"/>
        <v>75270631.691990137</v>
      </c>
      <c r="BQ105" s="107">
        <f t="shared" si="67"/>
        <v>74246036.709292158</v>
      </c>
      <c r="BR105" s="107">
        <f t="shared" si="67"/>
        <v>73261393.795142844</v>
      </c>
      <c r="BS105" s="107">
        <f t="shared" si="67"/>
        <v>72299744.06625253</v>
      </c>
      <c r="BT105" s="107">
        <f t="shared" si="67"/>
        <v>71374498.877581552</v>
      </c>
      <c r="BU105" s="107">
        <f t="shared" si="67"/>
        <v>70474420.930983931</v>
      </c>
      <c r="BV105" s="107">
        <f t="shared" ref="BV105:CH105" si="68">SUM(BV103:BV104)</f>
        <v>69605931.518194377</v>
      </c>
      <c r="BW105" s="107">
        <f t="shared" si="68"/>
        <v>68759455.552879304</v>
      </c>
      <c r="BX105" s="107">
        <f t="shared" si="68"/>
        <v>67956106.580010772</v>
      </c>
      <c r="BY105" s="107">
        <f t="shared" si="68"/>
        <v>67181005.385548413</v>
      </c>
      <c r="BZ105" s="107">
        <f t="shared" si="68"/>
        <v>66439328.221246079</v>
      </c>
      <c r="CA105" s="107">
        <f t="shared" si="68"/>
        <v>65717084.121479914</v>
      </c>
      <c r="CB105" s="107">
        <f t="shared" si="68"/>
        <v>65014585.905831337</v>
      </c>
      <c r="CC105" s="107">
        <f t="shared" si="68"/>
        <v>64340201.98011931</v>
      </c>
      <c r="CD105" s="107">
        <f t="shared" si="68"/>
        <v>63690719.662079096</v>
      </c>
      <c r="CE105" s="107">
        <f t="shared" si="68"/>
        <v>63067059.98035001</v>
      </c>
      <c r="CF105" s="107">
        <f t="shared" si="68"/>
        <v>62471596.560520783</v>
      </c>
      <c r="CG105" s="107">
        <f t="shared" si="68"/>
        <v>61895590.133251883</v>
      </c>
      <c r="CH105" s="107">
        <f t="shared" si="68"/>
        <v>61338377.56041041</v>
      </c>
    </row>
    <row r="106" spans="3:86" s="36" customFormat="1" ht="5.85" customHeight="1" outlineLevel="1" x14ac:dyDescent="0.2"/>
    <row r="107" spans="3:86" s="36" customFormat="1" outlineLevel="1" x14ac:dyDescent="0.2">
      <c r="E107" s="43" t="s">
        <v>126</v>
      </c>
    </row>
    <row r="108" spans="3:86" s="36" customFormat="1" outlineLevel="1" x14ac:dyDescent="0.2">
      <c r="F108" s="91" t="s">
        <v>237</v>
      </c>
      <c r="I108" s="105">
        <f t="shared" ref="I108:AN108" si="69">I93*I146</f>
        <v>2917891.8714980236</v>
      </c>
      <c r="J108" s="105">
        <f t="shared" si="69"/>
        <v>2751735.5591568612</v>
      </c>
      <c r="K108" s="105">
        <f t="shared" si="69"/>
        <v>2969912.4775010012</v>
      </c>
      <c r="L108" s="105">
        <f t="shared" si="69"/>
        <v>2972605.5366537757</v>
      </c>
      <c r="M108" s="105">
        <f t="shared" si="69"/>
        <v>2989759.8233701396</v>
      </c>
      <c r="N108" s="105">
        <f t="shared" si="69"/>
        <v>2963392.3781512189</v>
      </c>
      <c r="O108" s="105">
        <f t="shared" si="69"/>
        <v>2847700.1944246129</v>
      </c>
      <c r="P108" s="105">
        <f t="shared" si="69"/>
        <v>2805167.0150589044</v>
      </c>
      <c r="Q108" s="105">
        <f t="shared" si="69"/>
        <v>2813051.397783638</v>
      </c>
      <c r="R108" s="105">
        <f t="shared" si="69"/>
        <v>2757624.7428679699</v>
      </c>
      <c r="S108" s="105">
        <f t="shared" si="69"/>
        <v>2734455.2955428804</v>
      </c>
      <c r="T108" s="105">
        <f t="shared" si="69"/>
        <v>2586763.4087866344</v>
      </c>
      <c r="U108" s="105">
        <f t="shared" si="69"/>
        <v>2507975.3408499081</v>
      </c>
      <c r="V108" s="105">
        <f t="shared" si="69"/>
        <v>2466785.0675875735</v>
      </c>
      <c r="W108" s="105">
        <f t="shared" si="69"/>
        <v>2425973.867989284</v>
      </c>
      <c r="X108" s="105">
        <f t="shared" si="69"/>
        <v>2402052.2661621594</v>
      </c>
      <c r="Y108" s="105">
        <f t="shared" si="69"/>
        <v>2387715.8246560898</v>
      </c>
      <c r="Z108" s="105">
        <f t="shared" si="69"/>
        <v>2365965.4696595813</v>
      </c>
      <c r="AA108" s="105">
        <f t="shared" si="69"/>
        <v>2341062.9872403755</v>
      </c>
      <c r="AB108" s="105">
        <f t="shared" si="69"/>
        <v>2319458.2407409754</v>
      </c>
      <c r="AC108" s="105">
        <f t="shared" si="69"/>
        <v>2301897.3258828088</v>
      </c>
      <c r="AD108" s="105">
        <f t="shared" si="69"/>
        <v>2282449.1023773872</v>
      </c>
      <c r="AE108" s="105">
        <f t="shared" si="69"/>
        <v>2259623.4744523978</v>
      </c>
      <c r="AF108" s="105">
        <f t="shared" si="69"/>
        <v>2237942.3244622038</v>
      </c>
      <c r="AG108" s="105">
        <f t="shared" si="69"/>
        <v>2210742.8482194808</v>
      </c>
      <c r="AH108" s="105">
        <f t="shared" si="69"/>
        <v>2183153.5877602338</v>
      </c>
      <c r="AI108" s="105">
        <f t="shared" si="69"/>
        <v>2155357.3781306418</v>
      </c>
      <c r="AJ108" s="105">
        <f t="shared" si="69"/>
        <v>2124793.3345168228</v>
      </c>
      <c r="AK108" s="105">
        <f t="shared" si="69"/>
        <v>2062069.8850304056</v>
      </c>
      <c r="AL108" s="105">
        <f t="shared" si="69"/>
        <v>1999653.5771499265</v>
      </c>
      <c r="AM108" s="105">
        <f t="shared" si="69"/>
        <v>1942879.1954030672</v>
      </c>
      <c r="AN108" s="105">
        <f t="shared" si="69"/>
        <v>1887641.716648129</v>
      </c>
      <c r="AO108" s="105">
        <f t="shared" ref="AO108:BT108" si="70">AO93*AO146</f>
        <v>1840000.4262164242</v>
      </c>
      <c r="AP108" s="105">
        <f t="shared" si="70"/>
        <v>1794092.9011031603</v>
      </c>
      <c r="AQ108" s="105">
        <f t="shared" si="70"/>
        <v>1430670.7119788066</v>
      </c>
      <c r="AR108" s="105">
        <f t="shared" si="70"/>
        <v>1402943.7171536966</v>
      </c>
      <c r="AS108" s="105">
        <f t="shared" si="70"/>
        <v>1389661.8741830909</v>
      </c>
      <c r="AT108" s="105">
        <f t="shared" si="70"/>
        <v>1376051.6064982673</v>
      </c>
      <c r="AU108" s="105">
        <f t="shared" si="70"/>
        <v>1362949.482831843</v>
      </c>
      <c r="AV108" s="105">
        <f t="shared" si="70"/>
        <v>1349901.4288008136</v>
      </c>
      <c r="AW108" s="105">
        <f t="shared" si="70"/>
        <v>1337785.6017231639</v>
      </c>
      <c r="AX108" s="105">
        <f t="shared" si="70"/>
        <v>1325905.7884045218</v>
      </c>
      <c r="AY108" s="105">
        <f t="shared" si="70"/>
        <v>1313238.8050145896</v>
      </c>
      <c r="AZ108" s="105">
        <f t="shared" si="70"/>
        <v>1303264.1981405972</v>
      </c>
      <c r="BA108" s="105">
        <f t="shared" si="70"/>
        <v>1290569.6506407899</v>
      </c>
      <c r="BB108" s="105">
        <f t="shared" si="70"/>
        <v>1280237.7540889969</v>
      </c>
      <c r="BC108" s="105">
        <f t="shared" si="70"/>
        <v>1269216.076552975</v>
      </c>
      <c r="BD108" s="105">
        <f t="shared" si="70"/>
        <v>1258045.0331013689</v>
      </c>
      <c r="BE108" s="105">
        <f t="shared" si="70"/>
        <v>1245894.1175276102</v>
      </c>
      <c r="BF108" s="105">
        <f t="shared" si="70"/>
        <v>1234999.1252544336</v>
      </c>
      <c r="BG108" s="105">
        <f t="shared" si="70"/>
        <v>1223737.7912531272</v>
      </c>
      <c r="BH108" s="105">
        <f t="shared" si="70"/>
        <v>1212397.4000619159</v>
      </c>
      <c r="BI108" s="105">
        <f t="shared" si="70"/>
        <v>1196106.0507082578</v>
      </c>
      <c r="BJ108" s="105">
        <f t="shared" si="70"/>
        <v>1179123.128174294</v>
      </c>
      <c r="BK108" s="105">
        <f t="shared" si="70"/>
        <v>1163000.2009549425</v>
      </c>
      <c r="BL108" s="105">
        <f t="shared" si="70"/>
        <v>1148325.7938459872</v>
      </c>
      <c r="BM108" s="105">
        <f t="shared" si="70"/>
        <v>1135959.4269873798</v>
      </c>
      <c r="BN108" s="105">
        <f t="shared" si="70"/>
        <v>1120435.5995201184</v>
      </c>
      <c r="BO108" s="105">
        <f t="shared" si="70"/>
        <v>1105798.9359575845</v>
      </c>
      <c r="BP108" s="105">
        <f t="shared" si="70"/>
        <v>1091918.7791959362</v>
      </c>
      <c r="BQ108" s="105">
        <f t="shared" si="70"/>
        <v>1077305.8737473367</v>
      </c>
      <c r="BR108" s="105">
        <f t="shared" si="70"/>
        <v>1063565.5984658233</v>
      </c>
      <c r="BS108" s="105">
        <f t="shared" si="70"/>
        <v>1049873.0159384978</v>
      </c>
      <c r="BT108" s="105">
        <f t="shared" si="70"/>
        <v>1036668.8822931352</v>
      </c>
      <c r="BU108" s="105">
        <f t="shared" ref="BU108:CH108" si="71">BU93*BU146</f>
        <v>1023505.3297100579</v>
      </c>
      <c r="BV108" s="105">
        <f t="shared" si="71"/>
        <v>1011116.915042967</v>
      </c>
      <c r="BW108" s="105">
        <f t="shared" si="71"/>
        <v>998769.47064104956</v>
      </c>
      <c r="BX108" s="105">
        <f t="shared" si="71"/>
        <v>987327.10624839959</v>
      </c>
      <c r="BY108" s="105">
        <f t="shared" si="71"/>
        <v>975995.20805635955</v>
      </c>
      <c r="BZ108" s="105">
        <f t="shared" si="71"/>
        <v>965113.87358914351</v>
      </c>
      <c r="CA108" s="105">
        <f t="shared" si="71"/>
        <v>955521.18219559372</v>
      </c>
      <c r="CB108" s="105">
        <f t="shared" si="71"/>
        <v>945552.06328444858</v>
      </c>
      <c r="CC108" s="105">
        <f t="shared" si="71"/>
        <v>935973.55009246094</v>
      </c>
      <c r="CD108" s="105">
        <f t="shared" si="71"/>
        <v>926423.86997044261</v>
      </c>
      <c r="CE108" s="105">
        <f t="shared" si="71"/>
        <v>917298.84286071942</v>
      </c>
      <c r="CF108" s="105">
        <f t="shared" si="71"/>
        <v>908563.86853718129</v>
      </c>
      <c r="CG108" s="105">
        <f t="shared" si="71"/>
        <v>900430.25583115988</v>
      </c>
      <c r="CH108" s="105">
        <f t="shared" si="71"/>
        <v>892253.32266587461</v>
      </c>
    </row>
    <row r="109" spans="3:86" s="36" customFormat="1" outlineLevel="1" x14ac:dyDescent="0.2">
      <c r="F109" s="91" t="s">
        <v>231</v>
      </c>
      <c r="I109" s="105">
        <f t="shared" ref="I109:AN109" si="72">I94*I147</f>
        <v>4402480.33805265</v>
      </c>
      <c r="J109" s="105">
        <f t="shared" si="72"/>
        <v>4069213.9316730965</v>
      </c>
      <c r="K109" s="105">
        <f t="shared" si="72"/>
        <v>4551514.4370399741</v>
      </c>
      <c r="L109" s="105">
        <f t="shared" si="72"/>
        <v>4472195.8592049284</v>
      </c>
      <c r="M109" s="105">
        <f t="shared" si="72"/>
        <v>4438305.1204727441</v>
      </c>
      <c r="N109" s="105">
        <f t="shared" si="72"/>
        <v>4454255.9519386441</v>
      </c>
      <c r="O109" s="105">
        <f t="shared" si="72"/>
        <v>4207744.6078663832</v>
      </c>
      <c r="P109" s="105">
        <f t="shared" si="72"/>
        <v>4273615.6807908444</v>
      </c>
      <c r="Q109" s="105">
        <f t="shared" si="72"/>
        <v>4372046.3361136233</v>
      </c>
      <c r="R109" s="105">
        <f t="shared" si="72"/>
        <v>4171597.8817060147</v>
      </c>
      <c r="S109" s="105">
        <f t="shared" si="72"/>
        <v>4090848.8842336945</v>
      </c>
      <c r="T109" s="105">
        <f t="shared" si="72"/>
        <v>3879959.8329274515</v>
      </c>
      <c r="U109" s="105">
        <f t="shared" si="72"/>
        <v>3716581.8070284785</v>
      </c>
      <c r="V109" s="105">
        <f t="shared" si="72"/>
        <v>3690368.0544267623</v>
      </c>
      <c r="W109" s="105">
        <f t="shared" si="72"/>
        <v>3617101.8767281589</v>
      </c>
      <c r="X109" s="105">
        <f t="shared" si="72"/>
        <v>3571276.1555855279</v>
      </c>
      <c r="Y109" s="105">
        <f t="shared" si="72"/>
        <v>3573203.8690259876</v>
      </c>
      <c r="Z109" s="105">
        <f t="shared" si="72"/>
        <v>3574028.7974143564</v>
      </c>
      <c r="AA109" s="105">
        <f t="shared" si="72"/>
        <v>3541982.7497285479</v>
      </c>
      <c r="AB109" s="105">
        <f t="shared" si="72"/>
        <v>3492844.4562172168</v>
      </c>
      <c r="AC109" s="105">
        <f t="shared" si="72"/>
        <v>3490017.8409367353</v>
      </c>
      <c r="AD109" s="105">
        <f t="shared" si="72"/>
        <v>3492066.7467213143</v>
      </c>
      <c r="AE109" s="105">
        <f t="shared" si="72"/>
        <v>3467521.7457137853</v>
      </c>
      <c r="AF109" s="105">
        <f t="shared" si="72"/>
        <v>3461839.6911288789</v>
      </c>
      <c r="AG109" s="105">
        <f t="shared" si="72"/>
        <v>3434943.3864030582</v>
      </c>
      <c r="AH109" s="105">
        <f t="shared" si="72"/>
        <v>3405560.1248767721</v>
      </c>
      <c r="AI109" s="105">
        <f t="shared" si="72"/>
        <v>3374697.5721893725</v>
      </c>
      <c r="AJ109" s="105">
        <f t="shared" si="72"/>
        <v>3331846.8392264172</v>
      </c>
      <c r="AK109" s="105">
        <f t="shared" si="72"/>
        <v>3258024.1540264273</v>
      </c>
      <c r="AL109" s="105">
        <f t="shared" si="72"/>
        <v>3159652.0751046645</v>
      </c>
      <c r="AM109" s="105">
        <f t="shared" si="72"/>
        <v>3087471.3708861051</v>
      </c>
      <c r="AN109" s="105">
        <f t="shared" si="72"/>
        <v>3007836.9008762133</v>
      </c>
      <c r="AO109" s="105">
        <f t="shared" ref="AO109:BT109" si="73">AO94*AO147</f>
        <v>2942814.854492635</v>
      </c>
      <c r="AP109" s="105">
        <f t="shared" si="73"/>
        <v>2876961.1839732002</v>
      </c>
      <c r="AQ109" s="105">
        <f t="shared" si="73"/>
        <v>2324430.8148414898</v>
      </c>
      <c r="AR109" s="105">
        <f t="shared" si="73"/>
        <v>2261785.8310200907</v>
      </c>
      <c r="AS109" s="105">
        <f t="shared" si="73"/>
        <v>2244754.794439713</v>
      </c>
      <c r="AT109" s="105">
        <f t="shared" si="73"/>
        <v>2229801.1381803364</v>
      </c>
      <c r="AU109" s="105">
        <f t="shared" si="73"/>
        <v>2216120.4588408284</v>
      </c>
      <c r="AV109" s="105">
        <f t="shared" si="73"/>
        <v>2201526.0232554115</v>
      </c>
      <c r="AW109" s="105">
        <f t="shared" si="73"/>
        <v>2189420.5199919064</v>
      </c>
      <c r="AX109" s="105">
        <f t="shared" si="73"/>
        <v>2177347.8098896733</v>
      </c>
      <c r="AY109" s="105">
        <f t="shared" si="73"/>
        <v>2160817.0723484783</v>
      </c>
      <c r="AZ109" s="105">
        <f t="shared" si="73"/>
        <v>2154037.4389635092</v>
      </c>
      <c r="BA109" s="105">
        <f t="shared" si="73"/>
        <v>2136021.0104138535</v>
      </c>
      <c r="BB109" s="105">
        <f t="shared" si="73"/>
        <v>2127398.4265955971</v>
      </c>
      <c r="BC109" s="105">
        <f t="shared" si="73"/>
        <v>2116424.1737456643</v>
      </c>
      <c r="BD109" s="105">
        <f t="shared" si="73"/>
        <v>2104070.8980486128</v>
      </c>
      <c r="BE109" s="105">
        <f t="shared" si="73"/>
        <v>2086513.4228317805</v>
      </c>
      <c r="BF109" s="105">
        <f t="shared" si="73"/>
        <v>2074502.1668656582</v>
      </c>
      <c r="BG109" s="105">
        <f t="shared" si="73"/>
        <v>2061160.7725852812</v>
      </c>
      <c r="BH109" s="105">
        <f t="shared" si="73"/>
        <v>2047707.785591468</v>
      </c>
      <c r="BI109" s="105">
        <f t="shared" si="73"/>
        <v>2029664.9998489372</v>
      </c>
      <c r="BJ109" s="105">
        <f t="shared" si="73"/>
        <v>2004036.3277453063</v>
      </c>
      <c r="BK109" s="105">
        <f t="shared" si="73"/>
        <v>1975906.4773878644</v>
      </c>
      <c r="BL109" s="105">
        <f t="shared" si="73"/>
        <v>1951428.3304779525</v>
      </c>
      <c r="BM109" s="105">
        <f t="shared" si="73"/>
        <v>1935980.4860776842</v>
      </c>
      <c r="BN109" s="105">
        <f t="shared" si="73"/>
        <v>1913044.4501436609</v>
      </c>
      <c r="BO109" s="105">
        <f t="shared" si="73"/>
        <v>1894401.097825038</v>
      </c>
      <c r="BP109" s="105">
        <f t="shared" si="73"/>
        <v>1879223.3121233829</v>
      </c>
      <c r="BQ109" s="105">
        <f t="shared" si="73"/>
        <v>1857508.7803748341</v>
      </c>
      <c r="BR109" s="105">
        <f t="shared" si="73"/>
        <v>1838419.0763421643</v>
      </c>
      <c r="BS109" s="105">
        <f t="shared" si="73"/>
        <v>1817660.7363770588</v>
      </c>
      <c r="BT109" s="105">
        <f t="shared" si="73"/>
        <v>1797469.4353286582</v>
      </c>
      <c r="BU109" s="105">
        <f t="shared" ref="BU109:CH109" si="74">BU94*BU147</f>
        <v>1775338.2817380172</v>
      </c>
      <c r="BV109" s="105">
        <f t="shared" si="74"/>
        <v>1756277.7148232125</v>
      </c>
      <c r="BW109" s="105">
        <f t="shared" si="74"/>
        <v>1735479.6414956378</v>
      </c>
      <c r="BX109" s="105">
        <f t="shared" si="74"/>
        <v>1718033.419347713</v>
      </c>
      <c r="BY109" s="105">
        <f t="shared" si="74"/>
        <v>1698931.8482767825</v>
      </c>
      <c r="BZ109" s="105">
        <f t="shared" si="74"/>
        <v>1680349.6738255147</v>
      </c>
      <c r="CA109" s="105">
        <f t="shared" si="74"/>
        <v>1670496.3546516518</v>
      </c>
      <c r="CB109" s="105">
        <f t="shared" si="74"/>
        <v>1656427.1646635642</v>
      </c>
      <c r="CC109" s="105">
        <f t="shared" si="74"/>
        <v>1642462.3112183167</v>
      </c>
      <c r="CD109" s="105">
        <f t="shared" si="74"/>
        <v>1626237.2962959087</v>
      </c>
      <c r="CE109" s="105">
        <f t="shared" si="74"/>
        <v>1610422.8202003923</v>
      </c>
      <c r="CF109" s="105">
        <f t="shared" si="74"/>
        <v>1595260.4732516089</v>
      </c>
      <c r="CG109" s="105">
        <f t="shared" si="74"/>
        <v>1583424.4479621279</v>
      </c>
      <c r="CH109" s="105">
        <f t="shared" si="74"/>
        <v>1569521.1632363752</v>
      </c>
    </row>
    <row r="110" spans="3:86" s="36" customFormat="1" outlineLevel="1" x14ac:dyDescent="0.2">
      <c r="F110" s="207" t="str">
        <f t="shared" ref="F110" si="75">E107&amp;" Revenue"</f>
        <v>Commercial Revenue</v>
      </c>
      <c r="G110" s="207"/>
      <c r="H110" s="207"/>
      <c r="I110" s="107">
        <f>SUM(I108:I109)</f>
        <v>7320372.2095506731</v>
      </c>
      <c r="J110" s="107">
        <f t="shared" ref="J110:AO110" si="76">SUM(J108:J109)</f>
        <v>6820949.4908299576</v>
      </c>
      <c r="K110" s="107">
        <f t="shared" si="76"/>
        <v>7521426.9145409754</v>
      </c>
      <c r="L110" s="107">
        <f t="shared" si="76"/>
        <v>7444801.3958587041</v>
      </c>
      <c r="M110" s="107">
        <f t="shared" si="76"/>
        <v>7428064.9438428842</v>
      </c>
      <c r="N110" s="107">
        <f t="shared" si="76"/>
        <v>7417648.3300898634</v>
      </c>
      <c r="O110" s="107">
        <f t="shared" si="76"/>
        <v>7055444.8022909965</v>
      </c>
      <c r="P110" s="107">
        <f t="shared" si="76"/>
        <v>7078782.6958497483</v>
      </c>
      <c r="Q110" s="107">
        <f t="shared" si="76"/>
        <v>7185097.7338972613</v>
      </c>
      <c r="R110" s="107">
        <f t="shared" si="76"/>
        <v>6929222.6245739851</v>
      </c>
      <c r="S110" s="107">
        <f t="shared" si="76"/>
        <v>6825304.1797765754</v>
      </c>
      <c r="T110" s="107">
        <f t="shared" si="76"/>
        <v>6466723.2417140864</v>
      </c>
      <c r="U110" s="107">
        <f t="shared" si="76"/>
        <v>6224557.1478783861</v>
      </c>
      <c r="V110" s="107">
        <f t="shared" si="76"/>
        <v>6157153.1220143363</v>
      </c>
      <c r="W110" s="107">
        <f t="shared" si="76"/>
        <v>6043075.7447174434</v>
      </c>
      <c r="X110" s="107">
        <f t="shared" si="76"/>
        <v>5973328.4217476873</v>
      </c>
      <c r="Y110" s="107">
        <f t="shared" si="76"/>
        <v>5960919.6936820773</v>
      </c>
      <c r="Z110" s="107">
        <f t="shared" si="76"/>
        <v>5939994.2670739377</v>
      </c>
      <c r="AA110" s="107">
        <f t="shared" si="76"/>
        <v>5883045.7369689234</v>
      </c>
      <c r="AB110" s="107">
        <f t="shared" si="76"/>
        <v>5812302.6969581917</v>
      </c>
      <c r="AC110" s="107">
        <f t="shared" si="76"/>
        <v>5791915.1668195445</v>
      </c>
      <c r="AD110" s="107">
        <f t="shared" si="76"/>
        <v>5774515.849098701</v>
      </c>
      <c r="AE110" s="107">
        <f t="shared" si="76"/>
        <v>5727145.2201661831</v>
      </c>
      <c r="AF110" s="107">
        <f t="shared" si="76"/>
        <v>5699782.0155910831</v>
      </c>
      <c r="AG110" s="107">
        <f t="shared" si="76"/>
        <v>5645686.234622539</v>
      </c>
      <c r="AH110" s="107">
        <f t="shared" si="76"/>
        <v>5588713.7126370054</v>
      </c>
      <c r="AI110" s="107">
        <f t="shared" si="76"/>
        <v>5530054.9503200147</v>
      </c>
      <c r="AJ110" s="107">
        <f t="shared" si="76"/>
        <v>5456640.1737432405</v>
      </c>
      <c r="AK110" s="107">
        <f t="shared" si="76"/>
        <v>5320094.0390568329</v>
      </c>
      <c r="AL110" s="107">
        <f t="shared" si="76"/>
        <v>5159305.6522545908</v>
      </c>
      <c r="AM110" s="107">
        <f t="shared" si="76"/>
        <v>5030350.5662891725</v>
      </c>
      <c r="AN110" s="107">
        <f t="shared" si="76"/>
        <v>4895478.6175243426</v>
      </c>
      <c r="AO110" s="107">
        <f t="shared" si="76"/>
        <v>4782815.280709059</v>
      </c>
      <c r="AP110" s="107">
        <f t="shared" ref="AP110:BU110" si="77">SUM(AP108:AP109)</f>
        <v>4671054.08507636</v>
      </c>
      <c r="AQ110" s="107">
        <f t="shared" si="77"/>
        <v>3755101.5268202964</v>
      </c>
      <c r="AR110" s="107">
        <f t="shared" si="77"/>
        <v>3664729.5481737871</v>
      </c>
      <c r="AS110" s="107">
        <f t="shared" si="77"/>
        <v>3634416.6686228039</v>
      </c>
      <c r="AT110" s="107">
        <f t="shared" si="77"/>
        <v>3605852.7446786035</v>
      </c>
      <c r="AU110" s="107">
        <f t="shared" si="77"/>
        <v>3579069.9416726716</v>
      </c>
      <c r="AV110" s="107">
        <f t="shared" si="77"/>
        <v>3551427.4520562254</v>
      </c>
      <c r="AW110" s="107">
        <f t="shared" si="77"/>
        <v>3527206.1217150702</v>
      </c>
      <c r="AX110" s="107">
        <f t="shared" si="77"/>
        <v>3503253.5982941948</v>
      </c>
      <c r="AY110" s="107">
        <f t="shared" si="77"/>
        <v>3474055.8773630681</v>
      </c>
      <c r="AZ110" s="107">
        <f t="shared" si="77"/>
        <v>3457301.6371041061</v>
      </c>
      <c r="BA110" s="107">
        <f t="shared" si="77"/>
        <v>3426590.6610546433</v>
      </c>
      <c r="BB110" s="107">
        <f t="shared" si="77"/>
        <v>3407636.180684594</v>
      </c>
      <c r="BC110" s="107">
        <f t="shared" si="77"/>
        <v>3385640.2502986393</v>
      </c>
      <c r="BD110" s="107">
        <f t="shared" si="77"/>
        <v>3362115.9311499819</v>
      </c>
      <c r="BE110" s="107">
        <f t="shared" si="77"/>
        <v>3332407.5403593909</v>
      </c>
      <c r="BF110" s="107">
        <f t="shared" si="77"/>
        <v>3309501.2921200916</v>
      </c>
      <c r="BG110" s="107">
        <f t="shared" si="77"/>
        <v>3284898.5638384083</v>
      </c>
      <c r="BH110" s="107">
        <f t="shared" si="77"/>
        <v>3260105.1856533838</v>
      </c>
      <c r="BI110" s="107">
        <f t="shared" si="77"/>
        <v>3225771.0505571952</v>
      </c>
      <c r="BJ110" s="107">
        <f t="shared" si="77"/>
        <v>3183159.4559196001</v>
      </c>
      <c r="BK110" s="107">
        <f t="shared" si="77"/>
        <v>3138906.6783428071</v>
      </c>
      <c r="BL110" s="107">
        <f t="shared" si="77"/>
        <v>3099754.1243239399</v>
      </c>
      <c r="BM110" s="107">
        <f t="shared" si="77"/>
        <v>3071939.9130650638</v>
      </c>
      <c r="BN110" s="107">
        <f t="shared" si="77"/>
        <v>3033480.0496637793</v>
      </c>
      <c r="BO110" s="107">
        <f t="shared" si="77"/>
        <v>3000200.0337826228</v>
      </c>
      <c r="BP110" s="107">
        <f t="shared" si="77"/>
        <v>2971142.0913193189</v>
      </c>
      <c r="BQ110" s="107">
        <f t="shared" si="77"/>
        <v>2934814.654122171</v>
      </c>
      <c r="BR110" s="107">
        <f t="shared" si="77"/>
        <v>2901984.6748079876</v>
      </c>
      <c r="BS110" s="107">
        <f t="shared" si="77"/>
        <v>2867533.7523155566</v>
      </c>
      <c r="BT110" s="107">
        <f t="shared" si="77"/>
        <v>2834138.3176217936</v>
      </c>
      <c r="BU110" s="107">
        <f t="shared" si="77"/>
        <v>2798843.6114480752</v>
      </c>
      <c r="BV110" s="107">
        <f t="shared" ref="BV110:CH110" si="78">SUM(BV108:BV109)</f>
        <v>2767394.6298661795</v>
      </c>
      <c r="BW110" s="107">
        <f t="shared" si="78"/>
        <v>2734249.1121366872</v>
      </c>
      <c r="BX110" s="107">
        <f t="shared" si="78"/>
        <v>2705360.5255961125</v>
      </c>
      <c r="BY110" s="107">
        <f t="shared" si="78"/>
        <v>2674927.0563331423</v>
      </c>
      <c r="BZ110" s="107">
        <f t="shared" si="78"/>
        <v>2645463.5474146581</v>
      </c>
      <c r="CA110" s="107">
        <f t="shared" si="78"/>
        <v>2626017.5368472454</v>
      </c>
      <c r="CB110" s="107">
        <f t="shared" si="78"/>
        <v>2601979.2279480128</v>
      </c>
      <c r="CC110" s="107">
        <f t="shared" si="78"/>
        <v>2578435.8613107777</v>
      </c>
      <c r="CD110" s="107">
        <f t="shared" si="78"/>
        <v>2552661.1662663515</v>
      </c>
      <c r="CE110" s="107">
        <f t="shared" si="78"/>
        <v>2527721.6630611117</v>
      </c>
      <c r="CF110" s="107">
        <f t="shared" si="78"/>
        <v>2503824.3417887902</v>
      </c>
      <c r="CG110" s="107">
        <f t="shared" si="78"/>
        <v>2483854.7037932877</v>
      </c>
      <c r="CH110" s="107">
        <f t="shared" si="78"/>
        <v>2461774.4859022498</v>
      </c>
    </row>
    <row r="111" spans="3:86" s="36" customFormat="1" ht="5.85" customHeight="1" outlineLevel="1" x14ac:dyDescent="0.2"/>
    <row r="112" spans="3:86" s="36" customFormat="1" outlineLevel="1" x14ac:dyDescent="0.2">
      <c r="E112" s="207" t="s">
        <v>128</v>
      </c>
      <c r="F112" s="207"/>
      <c r="G112" s="207"/>
      <c r="H112" s="207"/>
      <c r="I112" s="107">
        <f t="shared" ref="I112" si="79">I97*I148</f>
        <v>1819575.1374930665</v>
      </c>
      <c r="J112" s="107">
        <f t="shared" ref="J112:AO112" si="80">J97*J148</f>
        <v>1770945.0008071009</v>
      </c>
      <c r="K112" s="107">
        <f t="shared" si="80"/>
        <v>1812869.5289441526</v>
      </c>
      <c r="L112" s="107">
        <f t="shared" si="80"/>
        <v>1824110.6112371015</v>
      </c>
      <c r="M112" s="107">
        <f t="shared" si="80"/>
        <v>1856945.4459653515</v>
      </c>
      <c r="N112" s="107">
        <f t="shared" si="80"/>
        <v>1842971.2175225688</v>
      </c>
      <c r="O112" s="107">
        <f t="shared" si="80"/>
        <v>1842971.2175225688</v>
      </c>
      <c r="P112" s="107">
        <f t="shared" si="80"/>
        <v>1842971.2175225688</v>
      </c>
      <c r="Q112" s="107">
        <f t="shared" si="80"/>
        <v>1842971.2175225688</v>
      </c>
      <c r="R112" s="107">
        <f t="shared" si="80"/>
        <v>1842971.2175225688</v>
      </c>
      <c r="S112" s="107">
        <f t="shared" si="80"/>
        <v>1842971.2175225688</v>
      </c>
      <c r="T112" s="107">
        <f t="shared" si="80"/>
        <v>1842971.2175225688</v>
      </c>
      <c r="U112" s="107">
        <f t="shared" si="80"/>
        <v>1842971.2175225688</v>
      </c>
      <c r="V112" s="107">
        <f t="shared" si="80"/>
        <v>1842971.2175225688</v>
      </c>
      <c r="W112" s="107">
        <f t="shared" si="80"/>
        <v>1842971.2175225688</v>
      </c>
      <c r="X112" s="107">
        <f t="shared" si="80"/>
        <v>1842971.2175225688</v>
      </c>
      <c r="Y112" s="107">
        <f t="shared" si="80"/>
        <v>1842971.2175225688</v>
      </c>
      <c r="Z112" s="107">
        <f t="shared" si="80"/>
        <v>1842971.2175225688</v>
      </c>
      <c r="AA112" s="107">
        <f t="shared" si="80"/>
        <v>1842971.2175225688</v>
      </c>
      <c r="AB112" s="107">
        <f t="shared" si="80"/>
        <v>1842971.2175225688</v>
      </c>
      <c r="AC112" s="107">
        <f t="shared" si="80"/>
        <v>1842971.2175225688</v>
      </c>
      <c r="AD112" s="107">
        <f t="shared" si="80"/>
        <v>1842971.2175225688</v>
      </c>
      <c r="AE112" s="107">
        <f t="shared" si="80"/>
        <v>1842971.2175225688</v>
      </c>
      <c r="AF112" s="107">
        <f t="shared" si="80"/>
        <v>1842971.2175225688</v>
      </c>
      <c r="AG112" s="107">
        <f t="shared" si="80"/>
        <v>1842971.2175225688</v>
      </c>
      <c r="AH112" s="107">
        <f t="shared" si="80"/>
        <v>1842971.2175225688</v>
      </c>
      <c r="AI112" s="107">
        <f t="shared" si="80"/>
        <v>1842971.2175225688</v>
      </c>
      <c r="AJ112" s="107">
        <f t="shared" si="80"/>
        <v>1842971.2175225688</v>
      </c>
      <c r="AK112" s="107">
        <f t="shared" si="80"/>
        <v>1842971.2175225688</v>
      </c>
      <c r="AL112" s="107">
        <f t="shared" si="80"/>
        <v>1842971.2175225688</v>
      </c>
      <c r="AM112" s="107">
        <f t="shared" si="80"/>
        <v>1842971.2175225688</v>
      </c>
      <c r="AN112" s="107">
        <f t="shared" si="80"/>
        <v>1842971.2175225688</v>
      </c>
      <c r="AO112" s="107">
        <f t="shared" si="80"/>
        <v>1842971.2175225688</v>
      </c>
      <c r="AP112" s="107">
        <f t="shared" ref="AP112:BU112" si="81">AP97*AP148</f>
        <v>1842971.2175225688</v>
      </c>
      <c r="AQ112" s="107">
        <f t="shared" si="81"/>
        <v>1842971.2175225688</v>
      </c>
      <c r="AR112" s="107">
        <f t="shared" si="81"/>
        <v>1842971.2175225688</v>
      </c>
      <c r="AS112" s="107">
        <f t="shared" si="81"/>
        <v>1842971.2175225688</v>
      </c>
      <c r="AT112" s="107">
        <f t="shared" si="81"/>
        <v>1842971.2175225688</v>
      </c>
      <c r="AU112" s="107">
        <f t="shared" si="81"/>
        <v>1842971.2175225688</v>
      </c>
      <c r="AV112" s="107">
        <f t="shared" si="81"/>
        <v>1842971.2175225688</v>
      </c>
      <c r="AW112" s="107">
        <f t="shared" si="81"/>
        <v>1842971.2175225688</v>
      </c>
      <c r="AX112" s="107">
        <f t="shared" si="81"/>
        <v>1842971.2175225688</v>
      </c>
      <c r="AY112" s="107">
        <f t="shared" si="81"/>
        <v>1842971.2175225688</v>
      </c>
      <c r="AZ112" s="107">
        <f t="shared" si="81"/>
        <v>1842971.2175225688</v>
      </c>
      <c r="BA112" s="107">
        <f t="shared" si="81"/>
        <v>1842971.2175225688</v>
      </c>
      <c r="BB112" s="107">
        <f t="shared" si="81"/>
        <v>1842971.2175225688</v>
      </c>
      <c r="BC112" s="107">
        <f t="shared" si="81"/>
        <v>1842971.2175225688</v>
      </c>
      <c r="BD112" s="107">
        <f t="shared" si="81"/>
        <v>1842971.2175225688</v>
      </c>
      <c r="BE112" s="107">
        <f t="shared" si="81"/>
        <v>1842971.2175225688</v>
      </c>
      <c r="BF112" s="107">
        <f t="shared" si="81"/>
        <v>1842971.2175225688</v>
      </c>
      <c r="BG112" s="107">
        <f t="shared" si="81"/>
        <v>1842971.2175225688</v>
      </c>
      <c r="BH112" s="107">
        <f t="shared" si="81"/>
        <v>1842971.2175225688</v>
      </c>
      <c r="BI112" s="107">
        <f t="shared" si="81"/>
        <v>1842971.2175225688</v>
      </c>
      <c r="BJ112" s="107">
        <f t="shared" si="81"/>
        <v>1842971.2175225688</v>
      </c>
      <c r="BK112" s="107">
        <f t="shared" si="81"/>
        <v>1842971.2175225688</v>
      </c>
      <c r="BL112" s="107">
        <f t="shared" si="81"/>
        <v>1842971.2175225688</v>
      </c>
      <c r="BM112" s="107">
        <f t="shared" si="81"/>
        <v>1842971.2175225688</v>
      </c>
      <c r="BN112" s="107">
        <f t="shared" si="81"/>
        <v>1842971.2175225688</v>
      </c>
      <c r="BO112" s="107">
        <f t="shared" si="81"/>
        <v>1842971.2175225688</v>
      </c>
      <c r="BP112" s="107">
        <f t="shared" si="81"/>
        <v>1842971.2175225688</v>
      </c>
      <c r="BQ112" s="107">
        <f t="shared" si="81"/>
        <v>1842971.2175225688</v>
      </c>
      <c r="BR112" s="107">
        <f t="shared" si="81"/>
        <v>1842971.2175225688</v>
      </c>
      <c r="BS112" s="107">
        <f t="shared" si="81"/>
        <v>1842971.2175225688</v>
      </c>
      <c r="BT112" s="107">
        <f t="shared" si="81"/>
        <v>1842971.2175225688</v>
      </c>
      <c r="BU112" s="107">
        <f t="shared" si="81"/>
        <v>1842971.2175225688</v>
      </c>
      <c r="BV112" s="107">
        <f t="shared" ref="BV112:CH112" si="82">BV97*BV148</f>
        <v>1842971.2175225688</v>
      </c>
      <c r="BW112" s="107">
        <f t="shared" si="82"/>
        <v>1842971.2175225688</v>
      </c>
      <c r="BX112" s="107">
        <f t="shared" si="82"/>
        <v>1842971.2175225688</v>
      </c>
      <c r="BY112" s="107">
        <f t="shared" si="82"/>
        <v>1842971.2175225688</v>
      </c>
      <c r="BZ112" s="107">
        <f t="shared" si="82"/>
        <v>1842971.2175225688</v>
      </c>
      <c r="CA112" s="107">
        <f t="shared" si="82"/>
        <v>1842971.2175225688</v>
      </c>
      <c r="CB112" s="107">
        <f t="shared" si="82"/>
        <v>1842971.2175225688</v>
      </c>
      <c r="CC112" s="107">
        <f t="shared" si="82"/>
        <v>1842971.2175225688</v>
      </c>
      <c r="CD112" s="107">
        <f t="shared" si="82"/>
        <v>1842971.2175225688</v>
      </c>
      <c r="CE112" s="107">
        <f t="shared" si="82"/>
        <v>1842971.2175225688</v>
      </c>
      <c r="CF112" s="107">
        <f t="shared" si="82"/>
        <v>1842971.2175225688</v>
      </c>
      <c r="CG112" s="107">
        <f t="shared" si="82"/>
        <v>1842971.2175225688</v>
      </c>
      <c r="CH112" s="107">
        <f t="shared" si="82"/>
        <v>1842971.2175225688</v>
      </c>
    </row>
    <row r="113" spans="2:86" s="36" customFormat="1" ht="5.85" customHeight="1" outlineLevel="1" x14ac:dyDescent="0.2"/>
    <row r="114" spans="2:86" s="36" customFormat="1" outlineLevel="1" x14ac:dyDescent="0.2">
      <c r="E114" s="209" t="s">
        <v>216</v>
      </c>
      <c r="F114" s="209"/>
      <c r="G114" s="209"/>
      <c r="H114" s="209"/>
      <c r="I114" s="140">
        <f>I105+I110+I112</f>
        <v>223269302.06583899</v>
      </c>
      <c r="J114" s="140">
        <f t="shared" ref="J114:AO114" si="83">J105+J110+J112</f>
        <v>218410267.33450341</v>
      </c>
      <c r="K114" s="140">
        <f t="shared" si="83"/>
        <v>227186052.94187248</v>
      </c>
      <c r="L114" s="140">
        <f t="shared" si="83"/>
        <v>227117143.74986792</v>
      </c>
      <c r="M114" s="140">
        <f t="shared" si="83"/>
        <v>229405537.51692408</v>
      </c>
      <c r="N114" s="140">
        <f t="shared" si="83"/>
        <v>227325691.56402487</v>
      </c>
      <c r="O114" s="140">
        <f t="shared" si="83"/>
        <v>223509123.48472336</v>
      </c>
      <c r="P114" s="140">
        <f t="shared" si="83"/>
        <v>218862881.38173953</v>
      </c>
      <c r="Q114" s="140">
        <f t="shared" si="83"/>
        <v>215356571.07506192</v>
      </c>
      <c r="R114" s="140">
        <f t="shared" si="83"/>
        <v>210582453.0363664</v>
      </c>
      <c r="S114" s="140">
        <f t="shared" si="83"/>
        <v>209377689.84861585</v>
      </c>
      <c r="T114" s="140">
        <f t="shared" si="83"/>
        <v>199261168.34767517</v>
      </c>
      <c r="U114" s="140">
        <f t="shared" si="83"/>
        <v>196828446.94123021</v>
      </c>
      <c r="V114" s="140">
        <f t="shared" si="83"/>
        <v>195251702.23085737</v>
      </c>
      <c r="W114" s="140">
        <f t="shared" si="83"/>
        <v>192991183.7528778</v>
      </c>
      <c r="X114" s="140">
        <f t="shared" si="83"/>
        <v>190978321.52642542</v>
      </c>
      <c r="Y114" s="140">
        <f t="shared" si="83"/>
        <v>189232572.74153054</v>
      </c>
      <c r="Z114" s="140">
        <f t="shared" si="83"/>
        <v>186696106.00737631</v>
      </c>
      <c r="AA114" s="140">
        <f t="shared" si="83"/>
        <v>183916657.17656946</v>
      </c>
      <c r="AB114" s="140">
        <f t="shared" si="83"/>
        <v>181101875.99811387</v>
      </c>
      <c r="AC114" s="140">
        <f t="shared" si="83"/>
        <v>178886534.43458283</v>
      </c>
      <c r="AD114" s="140">
        <f t="shared" si="83"/>
        <v>176621946.75667778</v>
      </c>
      <c r="AE114" s="140">
        <f t="shared" si="83"/>
        <v>173930157.40075979</v>
      </c>
      <c r="AF114" s="140">
        <f t="shared" si="83"/>
        <v>171509339.42655769</v>
      </c>
      <c r="AG114" s="140">
        <f t="shared" si="83"/>
        <v>168803128.50565159</v>
      </c>
      <c r="AH114" s="140">
        <f t="shared" si="83"/>
        <v>166098324.91730586</v>
      </c>
      <c r="AI114" s="140">
        <f t="shared" si="83"/>
        <v>163319870.2205497</v>
      </c>
      <c r="AJ114" s="140">
        <f t="shared" si="83"/>
        <v>160435772.05522341</v>
      </c>
      <c r="AK114" s="140">
        <f t="shared" si="83"/>
        <v>155445635.03135264</v>
      </c>
      <c r="AL114" s="140">
        <f t="shared" si="83"/>
        <v>150221982.26740214</v>
      </c>
      <c r="AM114" s="140">
        <f t="shared" si="83"/>
        <v>145771874.11160114</v>
      </c>
      <c r="AN114" s="140">
        <f t="shared" si="83"/>
        <v>141417557.63991848</v>
      </c>
      <c r="AO114" s="140">
        <f t="shared" si="83"/>
        <v>137472637.99215761</v>
      </c>
      <c r="AP114" s="140">
        <f t="shared" ref="AP114:BU114" si="84">AP105+AP110+AP112</f>
        <v>133865453.81668958</v>
      </c>
      <c r="AQ114" s="140">
        <f t="shared" si="84"/>
        <v>107283404.14055264</v>
      </c>
      <c r="AR114" s="140">
        <f t="shared" si="84"/>
        <v>104982593.0293391</v>
      </c>
      <c r="AS114" s="140">
        <f t="shared" si="84"/>
        <v>103793673.33725925</v>
      </c>
      <c r="AT114" s="140">
        <f t="shared" si="84"/>
        <v>102590761.30300283</v>
      </c>
      <c r="AU114" s="140">
        <f t="shared" si="84"/>
        <v>101421139.21870767</v>
      </c>
      <c r="AV114" s="140">
        <f t="shared" si="84"/>
        <v>100304074.62424594</v>
      </c>
      <c r="AW114" s="140">
        <f t="shared" si="84"/>
        <v>99233272.688923389</v>
      </c>
      <c r="AX114" s="140">
        <f t="shared" si="84"/>
        <v>98206681.379100546</v>
      </c>
      <c r="AY114" s="140">
        <f t="shared" si="84"/>
        <v>97207000.627695665</v>
      </c>
      <c r="AZ114" s="140">
        <f t="shared" si="84"/>
        <v>96271201.105198696</v>
      </c>
      <c r="BA114" s="140">
        <f t="shared" si="84"/>
        <v>95323683.673246488</v>
      </c>
      <c r="BB114" s="140">
        <f t="shared" si="84"/>
        <v>94412871.968997598</v>
      </c>
      <c r="BC114" s="140">
        <f t="shared" si="84"/>
        <v>93494479.099856779</v>
      </c>
      <c r="BD114" s="140">
        <f t="shared" si="84"/>
        <v>92594392.548608333</v>
      </c>
      <c r="BE114" s="140">
        <f t="shared" si="84"/>
        <v>91692660.655049518</v>
      </c>
      <c r="BF114" s="140">
        <f t="shared" si="84"/>
        <v>90816133.158391953</v>
      </c>
      <c r="BG114" s="140">
        <f t="shared" si="84"/>
        <v>89932977.31155099</v>
      </c>
      <c r="BH114" s="140">
        <f t="shared" si="84"/>
        <v>89048896.611028552</v>
      </c>
      <c r="BI114" s="140">
        <f t="shared" si="84"/>
        <v>87770504.718080118</v>
      </c>
      <c r="BJ114" s="140">
        <f t="shared" si="84"/>
        <v>86537055.375903904</v>
      </c>
      <c r="BK114" s="140">
        <f t="shared" si="84"/>
        <v>85404274.840605646</v>
      </c>
      <c r="BL114" s="140">
        <f t="shared" si="84"/>
        <v>84353628.591687024</v>
      </c>
      <c r="BM114" s="140">
        <f t="shared" si="84"/>
        <v>83400628.461739585</v>
      </c>
      <c r="BN114" s="140">
        <f t="shared" si="84"/>
        <v>82274494.52170901</v>
      </c>
      <c r="BO114" s="140">
        <f t="shared" si="84"/>
        <v>81160483.253964767</v>
      </c>
      <c r="BP114" s="140">
        <f t="shared" si="84"/>
        <v>80084745.000832021</v>
      </c>
      <c r="BQ114" s="140">
        <f t="shared" si="84"/>
        <v>79023822.580936894</v>
      </c>
      <c r="BR114" s="140">
        <f t="shared" si="84"/>
        <v>78006349.687473387</v>
      </c>
      <c r="BS114" s="140">
        <f t="shared" si="84"/>
        <v>77010249.036090642</v>
      </c>
      <c r="BT114" s="140">
        <f t="shared" si="84"/>
        <v>76051608.412725911</v>
      </c>
      <c r="BU114" s="140">
        <f t="shared" si="84"/>
        <v>75116235.759954572</v>
      </c>
      <c r="BV114" s="140">
        <f t="shared" ref="BV114:CH114" si="85">BV105+BV110+BV112</f>
        <v>74216297.365583122</v>
      </c>
      <c r="BW114" s="140">
        <f t="shared" si="85"/>
        <v>73336675.882538557</v>
      </c>
      <c r="BX114" s="140">
        <f t="shared" si="85"/>
        <v>72504438.323129445</v>
      </c>
      <c r="BY114" s="140">
        <f t="shared" si="85"/>
        <v>71698903.659404114</v>
      </c>
      <c r="BZ114" s="140">
        <f t="shared" si="85"/>
        <v>70927762.986183301</v>
      </c>
      <c r="CA114" s="140">
        <f t="shared" si="85"/>
        <v>70186072.875849724</v>
      </c>
      <c r="CB114" s="140">
        <f t="shared" si="85"/>
        <v>69459536.351301908</v>
      </c>
      <c r="CC114" s="140">
        <f t="shared" si="85"/>
        <v>68761609.058952659</v>
      </c>
      <c r="CD114" s="140">
        <f t="shared" si="85"/>
        <v>68086352.045868009</v>
      </c>
      <c r="CE114" s="140">
        <f t="shared" si="85"/>
        <v>67437752.860933691</v>
      </c>
      <c r="CF114" s="140">
        <f t="shared" si="85"/>
        <v>66818392.119832143</v>
      </c>
      <c r="CG114" s="140">
        <f t="shared" si="85"/>
        <v>66222416.054567739</v>
      </c>
      <c r="CH114" s="140">
        <f t="shared" si="85"/>
        <v>65643123.263835229</v>
      </c>
    </row>
    <row r="115" spans="2:86" s="36" customFormat="1" ht="12.75" outlineLevel="1" thickBot="1" x14ac:dyDescent="0.2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</row>
    <row r="116" spans="2:86" s="36" customFormat="1" outlineLevel="1" x14ac:dyDescent="0.2"/>
    <row r="117" spans="2:86" s="36" customFormat="1" outlineLevel="1" x14ac:dyDescent="0.2">
      <c r="C117" s="208" t="s">
        <v>155</v>
      </c>
      <c r="D117" s="208"/>
      <c r="E117" s="208"/>
      <c r="F117" s="208"/>
      <c r="G117" s="208"/>
      <c r="H117" s="208"/>
      <c r="I117" s="208"/>
    </row>
    <row r="118" spans="2:86" s="36" customFormat="1" ht="5.85" customHeight="1" outlineLevel="1" x14ac:dyDescent="0.2"/>
    <row r="119" spans="2:86" s="36" customFormat="1" outlineLevel="1" x14ac:dyDescent="0.2">
      <c r="E119" s="43" t="s">
        <v>246</v>
      </c>
    </row>
    <row r="120" spans="2:86" s="36" customFormat="1" outlineLevel="1" x14ac:dyDescent="0.2">
      <c r="F120" s="91" t="s">
        <v>238</v>
      </c>
      <c r="J120" s="141">
        <f t="shared" ref="J120:AO120" si="86">IF(AND(J207=1,J209=1),I103/I$156,0)</f>
        <v>0.5718471564916715</v>
      </c>
      <c r="K120" s="141">
        <f t="shared" si="86"/>
        <v>0.57392571336810028</v>
      </c>
      <c r="L120" s="141">
        <f t="shared" si="86"/>
        <v>0.57140524640494961</v>
      </c>
      <c r="M120" s="141">
        <f t="shared" si="86"/>
        <v>0.57251221877357938</v>
      </c>
      <c r="N120" s="141">
        <f t="shared" si="86"/>
        <v>0.57354374222995064</v>
      </c>
      <c r="O120" s="141">
        <f t="shared" si="86"/>
        <v>0.57264662413269363</v>
      </c>
      <c r="P120" s="141">
        <f t="shared" si="86"/>
        <v>0.57386857606858355</v>
      </c>
      <c r="Q120" s="141">
        <f t="shared" si="86"/>
        <v>0.57169252778334456</v>
      </c>
      <c r="R120" s="141">
        <f t="shared" si="86"/>
        <v>0.57017023988838167</v>
      </c>
      <c r="S120" s="141">
        <f t="shared" si="86"/>
        <v>0.57194253665708361</v>
      </c>
      <c r="T120" s="141">
        <f t="shared" si="86"/>
        <v>0.57282510573341328</v>
      </c>
      <c r="U120" s="141">
        <f t="shared" si="86"/>
        <v>0.57233606461121456</v>
      </c>
      <c r="V120" s="141">
        <f t="shared" si="86"/>
        <v>0.57320343532029638</v>
      </c>
      <c r="W120" s="141">
        <f t="shared" si="86"/>
        <v>0.57268360332675461</v>
      </c>
      <c r="X120" s="141">
        <f t="shared" si="86"/>
        <v>0.57291171144183661</v>
      </c>
      <c r="Y120" s="141">
        <f t="shared" si="86"/>
        <v>0.57313495132885151</v>
      </c>
      <c r="Z120" s="141">
        <f t="shared" si="86"/>
        <v>0.57277511442909279</v>
      </c>
      <c r="AA120" s="141">
        <f t="shared" si="86"/>
        <v>0.57216351896430595</v>
      </c>
      <c r="AB120" s="141">
        <f t="shared" si="86"/>
        <v>0.57191518617517623</v>
      </c>
      <c r="AC120" s="141">
        <f t="shared" si="86"/>
        <v>0.57224435752310587</v>
      </c>
      <c r="AD120" s="141">
        <f t="shared" si="86"/>
        <v>0.57187475241377161</v>
      </c>
      <c r="AE120" s="141">
        <f t="shared" si="86"/>
        <v>0.57132405325996483</v>
      </c>
      <c r="AF120" s="141">
        <f t="shared" si="86"/>
        <v>0.57114864408158494</v>
      </c>
      <c r="AG120" s="141">
        <f t="shared" si="86"/>
        <v>0.57063769363146555</v>
      </c>
      <c r="AH120" s="141">
        <f t="shared" si="86"/>
        <v>0.57032936536729817</v>
      </c>
      <c r="AI120" s="141">
        <f t="shared" si="86"/>
        <v>0.57004084174073322</v>
      </c>
      <c r="AJ120" s="141">
        <f t="shared" si="86"/>
        <v>0.56976979078730239</v>
      </c>
      <c r="AK120" s="141">
        <f t="shared" si="86"/>
        <v>0.56964595071887469</v>
      </c>
      <c r="AL120" s="141">
        <f t="shared" si="86"/>
        <v>0.56900756339878422</v>
      </c>
      <c r="AM120" s="141">
        <f t="shared" si="86"/>
        <v>0.56887714385437016</v>
      </c>
      <c r="AN120" s="141">
        <f t="shared" si="86"/>
        <v>0.56834239332274739</v>
      </c>
      <c r="AO120" s="141">
        <f t="shared" si="86"/>
        <v>0.56801455546686119</v>
      </c>
      <c r="AP120" s="141">
        <f t="shared" ref="AP120:BU120" si="87">IF(AND(AP207=1,AP209=1),AO103/AO$156,0)</f>
        <v>0.56766564908881079</v>
      </c>
      <c r="AQ120" s="141">
        <f t="shared" si="87"/>
        <v>0.56736699900748799</v>
      </c>
      <c r="AR120" s="141">
        <f t="shared" si="87"/>
        <v>0.56469389543292325</v>
      </c>
      <c r="AS120" s="141">
        <f t="shared" si="87"/>
        <v>0.56498947303152525</v>
      </c>
      <c r="AT120" s="141">
        <f t="shared" si="87"/>
        <v>0.56481812072810567</v>
      </c>
      <c r="AU120" s="141">
        <f t="shared" si="87"/>
        <v>0.56460186764010389</v>
      </c>
      <c r="AV120" s="141">
        <f t="shared" si="87"/>
        <v>0.56438327911397834</v>
      </c>
      <c r="AW120" s="141">
        <f t="shared" si="87"/>
        <v>0.56418121806814447</v>
      </c>
      <c r="AX120" s="141">
        <f t="shared" si="87"/>
        <v>0.56396938829881582</v>
      </c>
      <c r="AY120" s="141">
        <f t="shared" si="87"/>
        <v>0.56376524253416271</v>
      </c>
      <c r="AZ120" s="141">
        <f t="shared" si="87"/>
        <v>0.56360054632225487</v>
      </c>
      <c r="BA120" s="141">
        <f t="shared" si="87"/>
        <v>0.56337631302571889</v>
      </c>
      <c r="BB120" s="141">
        <f t="shared" si="87"/>
        <v>0.56323006249217711</v>
      </c>
      <c r="BC120" s="141">
        <f t="shared" si="87"/>
        <v>0.56301889915046788</v>
      </c>
      <c r="BD120" s="141">
        <f t="shared" si="87"/>
        <v>0.56282235027004568</v>
      </c>
      <c r="BE120" s="141">
        <f t="shared" si="87"/>
        <v>0.56263746739964837</v>
      </c>
      <c r="BF120" s="141">
        <f t="shared" si="87"/>
        <v>0.56248901700017639</v>
      </c>
      <c r="BG120" s="141">
        <f t="shared" si="87"/>
        <v>0.56230129136929996</v>
      </c>
      <c r="BH120" s="141">
        <f t="shared" si="87"/>
        <v>0.56212050039193207</v>
      </c>
      <c r="BI120" s="141">
        <f t="shared" si="87"/>
        <v>0.56193590701876639</v>
      </c>
      <c r="BJ120" s="141">
        <f t="shared" si="87"/>
        <v>0.56164688243571714</v>
      </c>
      <c r="BK120" s="141">
        <f t="shared" si="87"/>
        <v>0.56143536708220465</v>
      </c>
      <c r="BL120" s="141">
        <f t="shared" si="87"/>
        <v>0.56127450521205813</v>
      </c>
      <c r="BM120" s="141">
        <f t="shared" si="87"/>
        <v>0.56110617642074601</v>
      </c>
      <c r="BN120" s="141">
        <f t="shared" si="87"/>
        <v>0.56089461120793294</v>
      </c>
      <c r="BO120" s="141">
        <f t="shared" si="87"/>
        <v>0.56067196134082653</v>
      </c>
      <c r="BP120" s="141">
        <f t="shared" si="87"/>
        <v>0.5604187149636648</v>
      </c>
      <c r="BQ120" s="141">
        <f t="shared" si="87"/>
        <v>0.56014349729430246</v>
      </c>
      <c r="BR120" s="141">
        <f t="shared" si="87"/>
        <v>0.55992267680318686</v>
      </c>
      <c r="BS120" s="141">
        <f t="shared" si="87"/>
        <v>0.5596888368411771</v>
      </c>
      <c r="BT120" s="141">
        <f t="shared" si="87"/>
        <v>0.55947381250070927</v>
      </c>
      <c r="BU120" s="141">
        <f t="shared" si="87"/>
        <v>0.55926243937074882</v>
      </c>
      <c r="BV120" s="141">
        <f t="shared" ref="BV120:CH120" si="88">IF(AND(BV207=1,BV209=1),BU103/BU$156,0)</f>
        <v>0.55907264938404511</v>
      </c>
      <c r="BW120" s="141">
        <f t="shared" si="88"/>
        <v>0.55886480872370281</v>
      </c>
      <c r="BX120" s="141">
        <f t="shared" si="88"/>
        <v>0.55867812429568631</v>
      </c>
      <c r="BY120" s="141">
        <f t="shared" si="88"/>
        <v>0.55847534605289306</v>
      </c>
      <c r="BZ120" s="141">
        <f t="shared" si="88"/>
        <v>0.55829568496681137</v>
      </c>
      <c r="CA120" s="141">
        <f t="shared" si="88"/>
        <v>0.5581209415187306</v>
      </c>
      <c r="CB120" s="141">
        <f t="shared" si="88"/>
        <v>0.55787534792787041</v>
      </c>
      <c r="CC120" s="141">
        <f t="shared" si="88"/>
        <v>0.55767206020831162</v>
      </c>
      <c r="CD120" s="141">
        <f t="shared" si="88"/>
        <v>0.55747610528370806</v>
      </c>
      <c r="CE120" s="141">
        <f t="shared" si="88"/>
        <v>0.55730783166918407</v>
      </c>
      <c r="CF120" s="141">
        <f t="shared" si="88"/>
        <v>0.55714649091731072</v>
      </c>
      <c r="CG120" s="141">
        <f t="shared" si="88"/>
        <v>0.55698892522997134</v>
      </c>
      <c r="CH120" s="141">
        <f t="shared" si="88"/>
        <v>0.55680734938809684</v>
      </c>
    </row>
    <row r="121" spans="2:86" s="36" customFormat="1" outlineLevel="1" x14ac:dyDescent="0.2">
      <c r="F121" s="91" t="s">
        <v>239</v>
      </c>
      <c r="J121" s="141">
        <f t="shared" ref="J121:AO121" si="89">IF(AND(J207=1,J209=1),I104/I$156,0)</f>
        <v>0.38721596923822177</v>
      </c>
      <c r="K121" s="141">
        <f t="shared" si="89"/>
        <v>0.38673595974602015</v>
      </c>
      <c r="L121" s="141">
        <f t="shared" si="89"/>
        <v>0.38750818017818051</v>
      </c>
      <c r="M121" s="141">
        <f t="shared" si="89"/>
        <v>0.38667663040768724</v>
      </c>
      <c r="N121" s="141">
        <f t="shared" si="89"/>
        <v>0.38598203691945965</v>
      </c>
      <c r="O121" s="141">
        <f t="shared" si="89"/>
        <v>0.38661614337986339</v>
      </c>
      <c r="P121" s="141">
        <f t="shared" si="89"/>
        <v>0.38631910718533169</v>
      </c>
      <c r="Q121" s="141">
        <f t="shared" si="89"/>
        <v>0.38754334694768833</v>
      </c>
      <c r="R121" s="141">
        <f t="shared" si="89"/>
        <v>0.38790826727603112</v>
      </c>
      <c r="S121" s="141">
        <f t="shared" si="89"/>
        <v>0.38640065046220773</v>
      </c>
      <c r="T121" s="141">
        <f t="shared" si="89"/>
        <v>0.38577470782090356</v>
      </c>
      <c r="U121" s="141">
        <f t="shared" si="89"/>
        <v>0.38596140735413231</v>
      </c>
      <c r="V121" s="141">
        <f t="shared" si="89"/>
        <v>0.38580895089331946</v>
      </c>
      <c r="W121" s="141">
        <f t="shared" si="89"/>
        <v>0.38634300567008834</v>
      </c>
      <c r="X121" s="141">
        <f t="shared" si="89"/>
        <v>0.38622607501612938</v>
      </c>
      <c r="Y121" s="141">
        <f t="shared" si="89"/>
        <v>0.38593736862454858</v>
      </c>
      <c r="Z121" s="141">
        <f t="shared" si="89"/>
        <v>0.3859852046949101</v>
      </c>
      <c r="AA121" s="141">
        <f t="shared" si="89"/>
        <v>0.38614859771000221</v>
      </c>
      <c r="AB121" s="141">
        <f t="shared" si="89"/>
        <v>0.38607656360377857</v>
      </c>
      <c r="AC121" s="141">
        <f t="shared" si="89"/>
        <v>0.38548510346513648</v>
      </c>
      <c r="AD121" s="141">
        <f t="shared" si="89"/>
        <v>0.38544519674576616</v>
      </c>
      <c r="AE121" s="141">
        <f t="shared" si="89"/>
        <v>0.38554717816680989</v>
      </c>
      <c r="AF121" s="141">
        <f t="shared" si="89"/>
        <v>0.3853274693721267</v>
      </c>
      <c r="AG121" s="141">
        <f t="shared" si="89"/>
        <v>0.38538363291359101</v>
      </c>
      <c r="AH121" s="141">
        <f t="shared" si="89"/>
        <v>0.38530737242044744</v>
      </c>
      <c r="AI121" s="141">
        <f t="shared" si="89"/>
        <v>0.38521647386519153</v>
      </c>
      <c r="AJ121" s="141">
        <f t="shared" si="89"/>
        <v>0.38508551152290693</v>
      </c>
      <c r="AK121" s="141">
        <f t="shared" si="89"/>
        <v>0.38485539709305067</v>
      </c>
      <c r="AL121" s="141">
        <f t="shared" si="89"/>
        <v>0.384911597759169</v>
      </c>
      <c r="AM121" s="141">
        <f t="shared" si="89"/>
        <v>0.3845099918757871</v>
      </c>
      <c r="AN121" s="141">
        <f t="shared" si="89"/>
        <v>0.38450638614379351</v>
      </c>
      <c r="AO121" s="141">
        <f t="shared" si="89"/>
        <v>0.38433612893539287</v>
      </c>
      <c r="AP121" s="141">
        <f t="shared" ref="AP121:BU121" si="90">IF(AND(AP207=1,AP209=1),AO104/AO$156,0)</f>
        <v>0.38413722168602948</v>
      </c>
      <c r="AQ121" s="141">
        <f t="shared" si="90"/>
        <v>0.38397201253824664</v>
      </c>
      <c r="AR121" s="141">
        <f t="shared" si="90"/>
        <v>0.38312587418392458</v>
      </c>
      <c r="AS121" s="141">
        <f t="shared" si="90"/>
        <v>0.38254753661199592</v>
      </c>
      <c r="AT121" s="141">
        <f t="shared" si="90"/>
        <v>0.38240999337526965</v>
      </c>
      <c r="AU121" s="141">
        <f t="shared" si="90"/>
        <v>0.3822859038025116</v>
      </c>
      <c r="AV121" s="141">
        <f t="shared" si="90"/>
        <v>0.38215605971652955</v>
      </c>
      <c r="AW121" s="141">
        <f t="shared" si="90"/>
        <v>0.38203832794943238</v>
      </c>
      <c r="AX121" s="141">
        <f t="shared" si="90"/>
        <v>0.38191391078301468</v>
      </c>
      <c r="AY121" s="141">
        <f t="shared" si="90"/>
        <v>0.38179625347872981</v>
      </c>
      <c r="AZ121" s="141">
        <f t="shared" si="90"/>
        <v>0.38170146834179247</v>
      </c>
      <c r="BA121" s="141">
        <f t="shared" si="90"/>
        <v>0.38156804422983365</v>
      </c>
      <c r="BB121" s="141">
        <f t="shared" si="90"/>
        <v>0.38148921738122377</v>
      </c>
      <c r="BC121" s="141">
        <f t="shared" si="90"/>
        <v>0.38136784294618914</v>
      </c>
      <c r="BD121" s="141">
        <f t="shared" si="90"/>
        <v>0.3812533693001251</v>
      </c>
      <c r="BE121" s="141">
        <f t="shared" si="90"/>
        <v>0.38114868416519837</v>
      </c>
      <c r="BF121" s="141">
        <f t="shared" si="90"/>
        <v>0.38106831113373085</v>
      </c>
      <c r="BG121" s="141">
        <f t="shared" si="90"/>
        <v>0.38096349727066275</v>
      </c>
      <c r="BH121" s="141">
        <f t="shared" si="90"/>
        <v>0.38086070700658742</v>
      </c>
      <c r="BI121" s="141">
        <f t="shared" si="90"/>
        <v>0.3807576400392445</v>
      </c>
      <c r="BJ121" s="141">
        <f t="shared" si="90"/>
        <v>0.38060316746019485</v>
      </c>
      <c r="BK121" s="141">
        <f t="shared" si="90"/>
        <v>0.38048395693905529</v>
      </c>
      <c r="BL121" s="141">
        <f t="shared" si="90"/>
        <v>0.38039260799552665</v>
      </c>
      <c r="BM121" s="141">
        <f t="shared" si="90"/>
        <v>0.38029853343741904</v>
      </c>
      <c r="BN121" s="141">
        <f t="shared" si="90"/>
        <v>0.38017404473340249</v>
      </c>
      <c r="BO121" s="141">
        <f t="shared" si="90"/>
        <v>0.38005752845385538</v>
      </c>
      <c r="BP121" s="141">
        <f t="shared" si="90"/>
        <v>0.37990727796875678</v>
      </c>
      <c r="BQ121" s="141">
        <f t="shared" si="90"/>
        <v>0.37974376452076775</v>
      </c>
      <c r="BR121" s="141">
        <f t="shared" si="90"/>
        <v>0.37961725285851378</v>
      </c>
      <c r="BS121" s="141">
        <f t="shared" si="90"/>
        <v>0.37948334707281378</v>
      </c>
      <c r="BT121" s="141">
        <f t="shared" si="90"/>
        <v>0.37935893990825204</v>
      </c>
      <c r="BU121" s="141">
        <f t="shared" si="90"/>
        <v>0.37923840718910223</v>
      </c>
      <c r="BV121" s="141">
        <f t="shared" ref="BV121:CH121" si="91">IF(AND(BV207=1,BV209=1),BU104/BU$156,0)</f>
        <v>0.37913225689208585</v>
      </c>
      <c r="BW121" s="141">
        <f t="shared" si="91"/>
        <v>0.3790145249127021</v>
      </c>
      <c r="BX121" s="141">
        <f t="shared" si="91"/>
        <v>0.37890807967965534</v>
      </c>
      <c r="BY121" s="141">
        <f t="shared" si="91"/>
        <v>0.37879288402637201</v>
      </c>
      <c r="BZ121" s="141">
        <f t="shared" si="91"/>
        <v>0.37869221800981773</v>
      </c>
      <c r="CA121" s="141">
        <f t="shared" si="91"/>
        <v>0.37859728310916907</v>
      </c>
      <c r="CB121" s="141">
        <f t="shared" si="91"/>
        <v>0.37845121129884551</v>
      </c>
      <c r="CC121" s="141">
        <f t="shared" si="91"/>
        <v>0.37833456063940651</v>
      </c>
      <c r="CD121" s="141">
        <f t="shared" si="91"/>
        <v>0.37822337674786188</v>
      </c>
      <c r="CE121" s="141">
        <f t="shared" si="91"/>
        <v>0.3781324988565623</v>
      </c>
      <c r="CF121" s="141">
        <f t="shared" si="91"/>
        <v>0.3780427362564257</v>
      </c>
      <c r="CG121" s="141">
        <f t="shared" si="91"/>
        <v>0.37795719631818236</v>
      </c>
      <c r="CH121" s="141">
        <f t="shared" si="91"/>
        <v>0.37785486653361583</v>
      </c>
    </row>
    <row r="122" spans="2:86" s="36" customFormat="1" outlineLevel="1" x14ac:dyDescent="0.2">
      <c r="F122" s="91" t="s">
        <v>240</v>
      </c>
      <c r="J122" s="141">
        <f t="shared" ref="J122:AO122" si="92">IF(AND(J213=1,J215=1),I108/I$156,0)</f>
        <v>1.3068934441500507E-2</v>
      </c>
      <c r="K122" s="141">
        <f t="shared" si="92"/>
        <v>1.2598929495116071E-2</v>
      </c>
      <c r="L122" s="141">
        <f t="shared" si="92"/>
        <v>1.3072600360114884E-2</v>
      </c>
      <c r="M122" s="141">
        <f t="shared" si="92"/>
        <v>1.3088424271166471E-2</v>
      </c>
      <c r="N122" s="141">
        <f t="shared" si="92"/>
        <v>1.3032640169593003E-2</v>
      </c>
      <c r="O122" s="141">
        <f t="shared" si="92"/>
        <v>1.3035888542833699E-2</v>
      </c>
      <c r="P122" s="141">
        <f t="shared" si="92"/>
        <v>1.274086780005314E-2</v>
      </c>
      <c r="Q122" s="141">
        <f t="shared" si="92"/>
        <v>1.2817006690897697E-2</v>
      </c>
      <c r="R122" s="141">
        <f t="shared" si="92"/>
        <v>1.3062296561190867E-2</v>
      </c>
      <c r="S122" s="141">
        <f t="shared" si="92"/>
        <v>1.3095225661521492E-2</v>
      </c>
      <c r="T122" s="141">
        <f t="shared" si="92"/>
        <v>1.3059917212382775E-2</v>
      </c>
      <c r="U122" s="141">
        <f t="shared" si="92"/>
        <v>1.2981773770758957E-2</v>
      </c>
      <c r="V122" s="141">
        <f t="shared" si="92"/>
        <v>1.2741935324007048E-2</v>
      </c>
      <c r="W122" s="141">
        <f t="shared" si="92"/>
        <v>1.2633872275648337E-2</v>
      </c>
      <c r="X122" s="141">
        <f t="shared" si="92"/>
        <v>1.2570387003251431E-2</v>
      </c>
      <c r="Y122" s="141">
        <f t="shared" si="92"/>
        <v>1.257761743303305E-2</v>
      </c>
      <c r="Z122" s="141">
        <f t="shared" si="92"/>
        <v>1.2617890197568836E-2</v>
      </c>
      <c r="AA122" s="141">
        <f t="shared" si="92"/>
        <v>1.2672816376609925E-2</v>
      </c>
      <c r="AB122" s="141">
        <f t="shared" si="92"/>
        <v>1.2728933981182761E-2</v>
      </c>
      <c r="AC122" s="141">
        <f t="shared" si="92"/>
        <v>1.2807477713621984E-2</v>
      </c>
      <c r="AD122" s="141">
        <f t="shared" si="92"/>
        <v>1.2867918388371438E-2</v>
      </c>
      <c r="AE122" s="141">
        <f t="shared" si="92"/>
        <v>1.2922794388184332E-2</v>
      </c>
      <c r="AF122" s="141">
        <f t="shared" si="92"/>
        <v>1.2991556543273311E-2</v>
      </c>
      <c r="AG122" s="141">
        <f t="shared" si="92"/>
        <v>1.3048515794794468E-2</v>
      </c>
      <c r="AH122" s="141">
        <f t="shared" si="92"/>
        <v>1.3096575091885601E-2</v>
      </c>
      <c r="AI122" s="141">
        <f t="shared" si="92"/>
        <v>1.3143742351689244E-2</v>
      </c>
      <c r="AJ122" s="141">
        <f t="shared" si="92"/>
        <v>1.3197153385071967E-2</v>
      </c>
      <c r="AK122" s="141">
        <f t="shared" si="92"/>
        <v>1.3243887614948182E-2</v>
      </c>
      <c r="AL122" s="141">
        <f t="shared" si="92"/>
        <v>1.3265537399068788E-2</v>
      </c>
      <c r="AM122" s="141">
        <f t="shared" si="92"/>
        <v>1.331132466079731E-2</v>
      </c>
      <c r="AN122" s="141">
        <f t="shared" si="92"/>
        <v>1.3328217169765018E-2</v>
      </c>
      <c r="AO122" s="141">
        <f t="shared" si="92"/>
        <v>1.3348001112100221E-2</v>
      </c>
      <c r="AP122" s="141">
        <f t="shared" ref="AP122:BU122" si="93">IF(AND(AP213=1,AP215=1),AO108/AO$156,0)</f>
        <v>1.3384484746131013E-2</v>
      </c>
      <c r="AQ122" s="141">
        <f t="shared" si="93"/>
        <v>1.3402209830475941E-2</v>
      </c>
      <c r="AR122" s="141">
        <f t="shared" si="93"/>
        <v>1.3335433597021924E-2</v>
      </c>
      <c r="AS122" s="141">
        <f t="shared" si="93"/>
        <v>1.3363584158772122E-2</v>
      </c>
      <c r="AT122" s="141">
        <f t="shared" si="93"/>
        <v>1.3388695375175995E-2</v>
      </c>
      <c r="AU122" s="141">
        <f t="shared" si="93"/>
        <v>1.3413016815754833E-2</v>
      </c>
      <c r="AV122" s="141">
        <f t="shared" si="93"/>
        <v>1.3438514823746327E-2</v>
      </c>
      <c r="AW122" s="141">
        <f t="shared" si="93"/>
        <v>1.345809164640366E-2</v>
      </c>
      <c r="AX122" s="141">
        <f t="shared" si="93"/>
        <v>1.3481220214482456E-2</v>
      </c>
      <c r="AY122" s="141">
        <f t="shared" si="93"/>
        <v>1.3501177005322256E-2</v>
      </c>
      <c r="AZ122" s="141">
        <f t="shared" si="93"/>
        <v>1.3509714285335423E-2</v>
      </c>
      <c r="BA122" s="141">
        <f t="shared" si="93"/>
        <v>1.3537425348173206E-2</v>
      </c>
      <c r="BB122" s="141">
        <f t="shared" si="93"/>
        <v>1.3538814289475478E-2</v>
      </c>
      <c r="BC122" s="141">
        <f t="shared" si="93"/>
        <v>1.3559991634502859E-2</v>
      </c>
      <c r="BD122" s="141">
        <f t="shared" si="93"/>
        <v>1.3575305074403257E-2</v>
      </c>
      <c r="BE122" s="141">
        <f t="shared" si="93"/>
        <v>1.3586622240012492E-2</v>
      </c>
      <c r="BF122" s="141">
        <f t="shared" si="93"/>
        <v>1.3587719111071501E-2</v>
      </c>
      <c r="BG122" s="141">
        <f t="shared" si="93"/>
        <v>1.359889572814643E-2</v>
      </c>
      <c r="BH122" s="141">
        <f t="shared" si="93"/>
        <v>1.3607219818974572E-2</v>
      </c>
      <c r="BI122" s="141">
        <f t="shared" si="93"/>
        <v>1.3614962635166022E-2</v>
      </c>
      <c r="BJ122" s="141">
        <f t="shared" si="93"/>
        <v>1.3627653783582131E-2</v>
      </c>
      <c r="BK122" s="141">
        <f t="shared" si="93"/>
        <v>1.3625644217409076E-2</v>
      </c>
      <c r="BL122" s="141">
        <f t="shared" si="93"/>
        <v>1.3617587680774869E-2</v>
      </c>
      <c r="BM122" s="141">
        <f t="shared" si="93"/>
        <v>1.3613235293106925E-2</v>
      </c>
      <c r="BN122" s="141">
        <f t="shared" si="93"/>
        <v>1.3620513992991148E-2</v>
      </c>
      <c r="BO122" s="141">
        <f t="shared" si="93"/>
        <v>1.3618261722950841E-2</v>
      </c>
      <c r="BP122" s="141">
        <f t="shared" si="93"/>
        <v>1.362484415595893E-2</v>
      </c>
      <c r="BQ122" s="141">
        <f t="shared" si="93"/>
        <v>1.3634541499565141E-2</v>
      </c>
      <c r="BR122" s="141">
        <f t="shared" si="93"/>
        <v>1.3632672257077295E-2</v>
      </c>
      <c r="BS122" s="141">
        <f t="shared" si="93"/>
        <v>1.3634346469574841E-2</v>
      </c>
      <c r="BT122" s="141">
        <f t="shared" si="93"/>
        <v>1.3632899894226776E-2</v>
      </c>
      <c r="BU122" s="141">
        <f t="shared" si="93"/>
        <v>1.3631123705723846E-2</v>
      </c>
      <c r="BV122" s="141">
        <f t="shared" ref="BV122:CH122" si="94">IF(AND(BV213=1,BV215=1),BU108/BU$156,0)</f>
        <v>1.3625620604589744E-2</v>
      </c>
      <c r="BW122" s="141">
        <f t="shared" si="94"/>
        <v>1.3623920229572916E-2</v>
      </c>
      <c r="BX122" s="141">
        <f t="shared" si="94"/>
        <v>1.3618962935281559E-2</v>
      </c>
      <c r="BY122" s="141">
        <f t="shared" si="94"/>
        <v>1.3617471276009251E-2</v>
      </c>
      <c r="BZ122" s="141">
        <f t="shared" si="94"/>
        <v>1.3612414670839209E-2</v>
      </c>
      <c r="CA122" s="141">
        <f t="shared" si="94"/>
        <v>1.3606997217396343E-2</v>
      </c>
      <c r="CB122" s="141">
        <f t="shared" si="94"/>
        <v>1.3614113784166122E-2</v>
      </c>
      <c r="CC122" s="141">
        <f t="shared" si="94"/>
        <v>1.3612991288945246E-2</v>
      </c>
      <c r="CD122" s="141">
        <f t="shared" si="94"/>
        <v>1.3611862242636084E-2</v>
      </c>
      <c r="CE122" s="141">
        <f t="shared" si="94"/>
        <v>1.3606601648247139E-2</v>
      </c>
      <c r="CF122" s="141">
        <f t="shared" si="94"/>
        <v>1.3602156120953808E-2</v>
      </c>
      <c r="CG122" s="141">
        <f t="shared" si="94"/>
        <v>1.3597511698691616E-2</v>
      </c>
      <c r="CH122" s="141">
        <f t="shared" si="94"/>
        <v>1.3597061380080107E-2</v>
      </c>
    </row>
    <row r="123" spans="2:86" s="36" customFormat="1" outlineLevel="1" x14ac:dyDescent="0.2">
      <c r="F123" s="91" t="s">
        <v>241</v>
      </c>
      <c r="J123" s="141">
        <f t="shared" ref="J123:AO123" si="95">IF(AND(J213=1,J215=1),I109/I$156,0)</f>
        <v>1.9718251892749769E-2</v>
      </c>
      <c r="K123" s="141">
        <f t="shared" si="95"/>
        <v>1.8631056045734996E-2</v>
      </c>
      <c r="L123" s="141">
        <f t="shared" si="95"/>
        <v>2.0034303946486181E-2</v>
      </c>
      <c r="M123" s="141">
        <f t="shared" si="95"/>
        <v>1.9691141696156211E-2</v>
      </c>
      <c r="N123" s="141">
        <f t="shared" si="95"/>
        <v>1.9346983374999457E-2</v>
      </c>
      <c r="O123" s="141">
        <f t="shared" si="95"/>
        <v>1.9594159909040156E-2</v>
      </c>
      <c r="P123" s="141">
        <f t="shared" si="95"/>
        <v>1.8825829309620904E-2</v>
      </c>
      <c r="Q123" s="141">
        <f t="shared" si="95"/>
        <v>1.9526452607268867E-2</v>
      </c>
      <c r="R123" s="141">
        <f t="shared" si="95"/>
        <v>2.0301429922887096E-2</v>
      </c>
      <c r="S123" s="141">
        <f t="shared" si="95"/>
        <v>1.9809807614813962E-2</v>
      </c>
      <c r="T123" s="141">
        <f t="shared" si="95"/>
        <v>1.9538131723544461E-2</v>
      </c>
      <c r="U123" s="141">
        <f t="shared" si="95"/>
        <v>1.9471730819913761E-2</v>
      </c>
      <c r="V123" s="141">
        <f t="shared" si="95"/>
        <v>1.888234076316311E-2</v>
      </c>
      <c r="W123" s="141">
        <f t="shared" si="95"/>
        <v>1.8900567893966051E-2</v>
      </c>
      <c r="X123" s="141">
        <f t="shared" si="95"/>
        <v>1.8742316650898424E-2</v>
      </c>
      <c r="Y123" s="141">
        <f t="shared" si="95"/>
        <v>1.8699903355739646E-2</v>
      </c>
      <c r="Z123" s="141">
        <f t="shared" si="95"/>
        <v>1.8882604708368913E-2</v>
      </c>
      <c r="AA123" s="141">
        <f t="shared" si="95"/>
        <v>1.9143563697430022E-2</v>
      </c>
      <c r="AB123" s="141">
        <f t="shared" si="95"/>
        <v>1.9258629447185212E-2</v>
      </c>
      <c r="AC123" s="141">
        <f t="shared" si="95"/>
        <v>1.9286627689343173E-2</v>
      </c>
      <c r="AD123" s="141">
        <f t="shared" si="95"/>
        <v>1.950967327958943E-2</v>
      </c>
      <c r="AE123" s="141">
        <f t="shared" si="95"/>
        <v>1.9771420318065797E-2</v>
      </c>
      <c r="AF123" s="141">
        <f t="shared" si="95"/>
        <v>1.9936288206329408E-2</v>
      </c>
      <c r="AG123" s="141">
        <f t="shared" si="95"/>
        <v>2.018455497935889E-2</v>
      </c>
      <c r="AH123" s="141">
        <f t="shared" si="95"/>
        <v>2.0348813536877397E-2</v>
      </c>
      <c r="AI123" s="141">
        <f t="shared" si="95"/>
        <v>2.0503277962449488E-2</v>
      </c>
      <c r="AJ123" s="141">
        <f t="shared" si="95"/>
        <v>2.0663116910588579E-2</v>
      </c>
      <c r="AK123" s="141">
        <f t="shared" si="95"/>
        <v>2.076748094607957E-2</v>
      </c>
      <c r="AL123" s="141">
        <f t="shared" si="95"/>
        <v>2.0959251466722107E-2</v>
      </c>
      <c r="AM123" s="141">
        <f t="shared" si="95"/>
        <v>2.1033220487533817E-2</v>
      </c>
      <c r="AN123" s="141">
        <f t="shared" si="95"/>
        <v>2.1180158310391037E-2</v>
      </c>
      <c r="AO123" s="141">
        <f t="shared" si="95"/>
        <v>2.1269189986542234E-2</v>
      </c>
      <c r="AP123" s="141">
        <f t="shared" ref="AP123:BU123" si="96">IF(AND(AP213=1,AP215=1),AO109/AO$156,0)</f>
        <v>2.1406549677620311E-2</v>
      </c>
      <c r="AQ123" s="141">
        <f t="shared" si="96"/>
        <v>2.1491438619502271E-2</v>
      </c>
      <c r="AR123" s="141">
        <f t="shared" si="96"/>
        <v>2.1666266404039892E-2</v>
      </c>
      <c r="AS123" s="141">
        <f t="shared" si="96"/>
        <v>2.1544389081607059E-2</v>
      </c>
      <c r="AT123" s="141">
        <f t="shared" si="96"/>
        <v>2.162708691449601E-2</v>
      </c>
      <c r="AU123" s="141">
        <f t="shared" si="96"/>
        <v>2.173491170023192E-2</v>
      </c>
      <c r="AV123" s="141">
        <f t="shared" si="96"/>
        <v>2.1850676061347704E-2</v>
      </c>
      <c r="AW123" s="141">
        <f t="shared" si="96"/>
        <v>2.1948520351766938E-2</v>
      </c>
      <c r="AX123" s="141">
        <f t="shared" si="96"/>
        <v>2.2063371091824262E-2</v>
      </c>
      <c r="AY123" s="141">
        <f t="shared" si="96"/>
        <v>2.217107613569189E-2</v>
      </c>
      <c r="AZ123" s="141">
        <f t="shared" si="96"/>
        <v>2.2229027316915593E-2</v>
      </c>
      <c r="BA123" s="141">
        <f t="shared" si="96"/>
        <v>2.2374681257063801E-2</v>
      </c>
      <c r="BB123" s="141">
        <f t="shared" si="96"/>
        <v>2.2408082945428055E-2</v>
      </c>
      <c r="BC123" s="141">
        <f t="shared" si="96"/>
        <v>2.2532927790758998E-2</v>
      </c>
      <c r="BD123" s="141">
        <f t="shared" si="96"/>
        <v>2.2636889302150316E-2</v>
      </c>
      <c r="BE123" s="141">
        <f t="shared" si="96"/>
        <v>2.2723523964413506E-2</v>
      </c>
      <c r="BF123" s="141">
        <f t="shared" si="96"/>
        <v>2.275551181442215E-2</v>
      </c>
      <c r="BG123" s="141">
        <f t="shared" si="96"/>
        <v>2.2842881487230134E-2</v>
      </c>
      <c r="BH123" s="141">
        <f t="shared" si="96"/>
        <v>2.2918853953259988E-2</v>
      </c>
      <c r="BI123" s="141">
        <f t="shared" si="96"/>
        <v>2.2995319015978271E-2</v>
      </c>
      <c r="BJ123" s="141">
        <f t="shared" si="96"/>
        <v>2.3124681877679121E-2</v>
      </c>
      <c r="BK123" s="141">
        <f t="shared" si="96"/>
        <v>2.3158129416815432E-2</v>
      </c>
      <c r="BL123" s="141">
        <f t="shared" si="96"/>
        <v>2.3135920082169182E-2</v>
      </c>
      <c r="BM123" s="141">
        <f t="shared" si="96"/>
        <v>2.3133899075329926E-2</v>
      </c>
      <c r="BN123" s="141">
        <f t="shared" si="96"/>
        <v>2.3213020354706609E-2</v>
      </c>
      <c r="BO123" s="141">
        <f t="shared" si="96"/>
        <v>2.3251974518529353E-2</v>
      </c>
      <c r="BP123" s="141">
        <f t="shared" si="96"/>
        <v>2.3341422104364993E-2</v>
      </c>
      <c r="BQ123" s="141">
        <f t="shared" si="96"/>
        <v>2.346543417356026E-2</v>
      </c>
      <c r="BR123" s="141">
        <f t="shared" si="96"/>
        <v>2.3505681194710078E-2</v>
      </c>
      <c r="BS123" s="141">
        <f t="shared" si="96"/>
        <v>2.3567556791308054E-2</v>
      </c>
      <c r="BT123" s="141">
        <f t="shared" si="96"/>
        <v>2.3602841948027167E-2</v>
      </c>
      <c r="BU123" s="141">
        <f t="shared" si="96"/>
        <v>2.3634864177677049E-2</v>
      </c>
      <c r="BV123" s="141">
        <f t="shared" ref="BV123:CH123" si="97">IF(AND(BV213=1,BV215=1),BU109/BU$156,0)</f>
        <v>2.3634548027824269E-2</v>
      </c>
      <c r="BW123" s="141">
        <f t="shared" si="97"/>
        <v>2.3664313326922509E-2</v>
      </c>
      <c r="BX123" s="141">
        <f t="shared" si="97"/>
        <v>2.3664552839500256E-2</v>
      </c>
      <c r="BY123" s="141">
        <f t="shared" si="97"/>
        <v>2.3695562079813364E-2</v>
      </c>
      <c r="BZ123" s="141">
        <f t="shared" si="97"/>
        <v>2.3695367175310338E-2</v>
      </c>
      <c r="CA123" s="141">
        <f t="shared" si="97"/>
        <v>2.3691000576922836E-2</v>
      </c>
      <c r="CB123" s="141">
        <f t="shared" si="97"/>
        <v>2.3800966291511256E-2</v>
      </c>
      <c r="CC123" s="141">
        <f t="shared" si="97"/>
        <v>2.3847368578533812E-2</v>
      </c>
      <c r="CD123" s="141">
        <f t="shared" si="97"/>
        <v>2.3886327468139294E-2</v>
      </c>
      <c r="CE123" s="141">
        <f t="shared" si="97"/>
        <v>2.3884923298583466E-2</v>
      </c>
      <c r="CF123" s="141">
        <f t="shared" si="97"/>
        <v>2.3880137636277929E-2</v>
      </c>
      <c r="CG123" s="141">
        <f t="shared" si="97"/>
        <v>2.3874571396310582E-2</v>
      </c>
      <c r="CH123" s="141">
        <f t="shared" si="97"/>
        <v>2.3910701878611239E-2</v>
      </c>
    </row>
    <row r="124" spans="2:86" s="36" customFormat="1" outlineLevel="1" x14ac:dyDescent="0.2">
      <c r="F124" s="91" t="s">
        <v>128</v>
      </c>
      <c r="J124" s="141">
        <f t="shared" ref="J124:AO124" si="98">IF(AND(J213=1,J215=1),I112/I$157*J$10,0)</f>
        <v>8.1496879358564905E-3</v>
      </c>
      <c r="K124" s="141">
        <f t="shared" si="98"/>
        <v>8.0401752413240997E-3</v>
      </c>
      <c r="L124" s="141">
        <f t="shared" si="98"/>
        <v>8.0164267149916701E-3</v>
      </c>
      <c r="M124" s="141">
        <f t="shared" si="98"/>
        <v>8.0162366642992366E-3</v>
      </c>
      <c r="N124" s="141">
        <f t="shared" si="98"/>
        <v>8.079974351720972E-3</v>
      </c>
      <c r="O124" s="141">
        <f t="shared" si="98"/>
        <v>0</v>
      </c>
      <c r="P124" s="141">
        <f t="shared" si="98"/>
        <v>0</v>
      </c>
      <c r="Q124" s="141">
        <f t="shared" si="98"/>
        <v>0</v>
      </c>
      <c r="R124" s="141">
        <f t="shared" si="98"/>
        <v>0</v>
      </c>
      <c r="S124" s="141">
        <f t="shared" si="98"/>
        <v>0</v>
      </c>
      <c r="T124" s="141">
        <f t="shared" si="98"/>
        <v>0</v>
      </c>
      <c r="U124" s="141">
        <f t="shared" si="98"/>
        <v>0</v>
      </c>
      <c r="V124" s="141">
        <f t="shared" si="98"/>
        <v>0</v>
      </c>
      <c r="W124" s="141">
        <f t="shared" si="98"/>
        <v>0</v>
      </c>
      <c r="X124" s="141">
        <f t="shared" si="98"/>
        <v>0</v>
      </c>
      <c r="Y124" s="141">
        <f t="shared" si="98"/>
        <v>0</v>
      </c>
      <c r="Z124" s="141">
        <f t="shared" si="98"/>
        <v>0</v>
      </c>
      <c r="AA124" s="141">
        <f t="shared" si="98"/>
        <v>0</v>
      </c>
      <c r="AB124" s="141">
        <f t="shared" si="98"/>
        <v>0</v>
      </c>
      <c r="AC124" s="141">
        <f t="shared" si="98"/>
        <v>0</v>
      </c>
      <c r="AD124" s="141">
        <f t="shared" si="98"/>
        <v>0</v>
      </c>
      <c r="AE124" s="141">
        <f t="shared" si="98"/>
        <v>0</v>
      </c>
      <c r="AF124" s="141">
        <f t="shared" si="98"/>
        <v>0</v>
      </c>
      <c r="AG124" s="141">
        <f t="shared" si="98"/>
        <v>0</v>
      </c>
      <c r="AH124" s="141">
        <f t="shared" si="98"/>
        <v>0</v>
      </c>
      <c r="AI124" s="141">
        <f t="shared" si="98"/>
        <v>0</v>
      </c>
      <c r="AJ124" s="141">
        <f t="shared" si="98"/>
        <v>0</v>
      </c>
      <c r="AK124" s="141">
        <f t="shared" si="98"/>
        <v>0</v>
      </c>
      <c r="AL124" s="141">
        <f t="shared" si="98"/>
        <v>0</v>
      </c>
      <c r="AM124" s="141">
        <f t="shared" si="98"/>
        <v>0</v>
      </c>
      <c r="AN124" s="141">
        <f t="shared" si="98"/>
        <v>0</v>
      </c>
      <c r="AO124" s="141">
        <f t="shared" si="98"/>
        <v>0</v>
      </c>
      <c r="AP124" s="141">
        <f t="shared" ref="AP124:BU124" si="99">IF(AND(AP213=1,AP215=1),AO112/AO$157*AP$10,0)</f>
        <v>0</v>
      </c>
      <c r="AQ124" s="141">
        <f t="shared" si="99"/>
        <v>0</v>
      </c>
      <c r="AR124" s="141">
        <f t="shared" si="99"/>
        <v>0</v>
      </c>
      <c r="AS124" s="141">
        <f t="shared" si="99"/>
        <v>0</v>
      </c>
      <c r="AT124" s="141">
        <f t="shared" si="99"/>
        <v>0</v>
      </c>
      <c r="AU124" s="141">
        <f t="shared" si="99"/>
        <v>0</v>
      </c>
      <c r="AV124" s="141">
        <f t="shared" si="99"/>
        <v>0</v>
      </c>
      <c r="AW124" s="141">
        <f t="shared" si="99"/>
        <v>0</v>
      </c>
      <c r="AX124" s="141">
        <f t="shared" si="99"/>
        <v>0</v>
      </c>
      <c r="AY124" s="141">
        <f t="shared" si="99"/>
        <v>0</v>
      </c>
      <c r="AZ124" s="141">
        <f t="shared" si="99"/>
        <v>0</v>
      </c>
      <c r="BA124" s="141">
        <f t="shared" si="99"/>
        <v>0</v>
      </c>
      <c r="BB124" s="141">
        <f t="shared" si="99"/>
        <v>0</v>
      </c>
      <c r="BC124" s="141">
        <f t="shared" si="99"/>
        <v>0</v>
      </c>
      <c r="BD124" s="141">
        <f t="shared" si="99"/>
        <v>0</v>
      </c>
      <c r="BE124" s="141">
        <f t="shared" si="99"/>
        <v>0</v>
      </c>
      <c r="BF124" s="141">
        <f t="shared" si="99"/>
        <v>0</v>
      </c>
      <c r="BG124" s="141">
        <f t="shared" si="99"/>
        <v>0</v>
      </c>
      <c r="BH124" s="141">
        <f t="shared" si="99"/>
        <v>0</v>
      </c>
      <c r="BI124" s="141">
        <f t="shared" si="99"/>
        <v>0</v>
      </c>
      <c r="BJ124" s="141">
        <f t="shared" si="99"/>
        <v>0</v>
      </c>
      <c r="BK124" s="141">
        <f t="shared" si="99"/>
        <v>0</v>
      </c>
      <c r="BL124" s="141">
        <f t="shared" si="99"/>
        <v>0</v>
      </c>
      <c r="BM124" s="141">
        <f t="shared" si="99"/>
        <v>0</v>
      </c>
      <c r="BN124" s="141">
        <f t="shared" si="99"/>
        <v>0</v>
      </c>
      <c r="BO124" s="141">
        <f t="shared" si="99"/>
        <v>0</v>
      </c>
      <c r="BP124" s="141">
        <f t="shared" si="99"/>
        <v>0</v>
      </c>
      <c r="BQ124" s="141">
        <f t="shared" si="99"/>
        <v>0</v>
      </c>
      <c r="BR124" s="141">
        <f t="shared" si="99"/>
        <v>0</v>
      </c>
      <c r="BS124" s="141">
        <f t="shared" si="99"/>
        <v>0</v>
      </c>
      <c r="BT124" s="141">
        <f t="shared" si="99"/>
        <v>0</v>
      </c>
      <c r="BU124" s="141">
        <f t="shared" si="99"/>
        <v>0</v>
      </c>
      <c r="BV124" s="141">
        <f t="shared" ref="BV124:CH124" si="100">IF(AND(BV213=1,BV215=1),BU112/BU$157*BV$10,0)</f>
        <v>0</v>
      </c>
      <c r="BW124" s="141">
        <f t="shared" si="100"/>
        <v>0</v>
      </c>
      <c r="BX124" s="141">
        <f t="shared" si="100"/>
        <v>0</v>
      </c>
      <c r="BY124" s="141">
        <f t="shared" si="100"/>
        <v>0</v>
      </c>
      <c r="BZ124" s="141">
        <f t="shared" si="100"/>
        <v>0</v>
      </c>
      <c r="CA124" s="141">
        <f t="shared" si="100"/>
        <v>0</v>
      </c>
      <c r="CB124" s="141">
        <f t="shared" si="100"/>
        <v>0</v>
      </c>
      <c r="CC124" s="141">
        <f t="shared" si="100"/>
        <v>0</v>
      </c>
      <c r="CD124" s="141">
        <f t="shared" si="100"/>
        <v>0</v>
      </c>
      <c r="CE124" s="141">
        <f t="shared" si="100"/>
        <v>0</v>
      </c>
      <c r="CF124" s="141">
        <f t="shared" si="100"/>
        <v>0</v>
      </c>
      <c r="CG124" s="141">
        <f t="shared" si="100"/>
        <v>0</v>
      </c>
      <c r="CH124" s="141">
        <f t="shared" si="100"/>
        <v>0</v>
      </c>
    </row>
    <row r="125" spans="2:86" s="36" customFormat="1" ht="5.85" customHeight="1" outlineLevel="1" x14ac:dyDescent="0.2"/>
    <row r="126" spans="2:86" s="36" customFormat="1" outlineLevel="1" x14ac:dyDescent="0.2">
      <c r="E126" s="43" t="s">
        <v>243</v>
      </c>
      <c r="I126" s="179">
        <f>I83</f>
        <v>223269302.06583899</v>
      </c>
      <c r="J126" s="142">
        <f t="shared" ref="J126:AO126" si="101">J83</f>
        <v>220261990.27416375</v>
      </c>
      <c r="K126" s="142">
        <f t="shared" si="101"/>
        <v>226144340.04041618</v>
      </c>
      <c r="L126" s="142">
        <f t="shared" si="101"/>
        <v>227551990.7440958</v>
      </c>
      <c r="M126" s="142">
        <f t="shared" si="101"/>
        <v>229820710.45433909</v>
      </c>
      <c r="N126" s="142">
        <f t="shared" si="101"/>
        <v>226954888.8437804</v>
      </c>
      <c r="O126" s="142">
        <f t="shared" si="101"/>
        <v>225839300.10644424</v>
      </c>
      <c r="P126" s="142">
        <f t="shared" si="101"/>
        <v>219860001.71228069</v>
      </c>
      <c r="Q126" s="142">
        <f t="shared" si="101"/>
        <v>216614406.71879268</v>
      </c>
      <c r="R126" s="142">
        <f t="shared" si="101"/>
        <v>213075371.27356073</v>
      </c>
      <c r="S126" s="142">
        <f t="shared" si="101"/>
        <v>211544329.39968705</v>
      </c>
      <c r="T126" s="142">
        <f t="shared" si="101"/>
        <v>200931551.11480737</v>
      </c>
      <c r="U126" s="142">
        <f t="shared" si="101"/>
        <v>198979274.00133476</v>
      </c>
      <c r="V126" s="142">
        <f t="shared" si="101"/>
        <v>196925752.9389801</v>
      </c>
      <c r="W126" s="142">
        <f t="shared" si="101"/>
        <v>194944807.53952637</v>
      </c>
      <c r="X126" s="142">
        <f t="shared" si="101"/>
        <v>193019423.65003273</v>
      </c>
      <c r="Y126" s="142">
        <f t="shared" si="101"/>
        <v>191102494.41063103</v>
      </c>
      <c r="Z126" s="142">
        <f t="shared" si="101"/>
        <v>188401714.77457756</v>
      </c>
      <c r="AA126" s="142">
        <f t="shared" si="101"/>
        <v>185728931.0883753</v>
      </c>
      <c r="AB126" s="142">
        <f t="shared" si="101"/>
        <v>183191055.56304869</v>
      </c>
      <c r="AC126" s="142">
        <f t="shared" si="101"/>
        <v>180801552.77454737</v>
      </c>
      <c r="AD126" s="142">
        <f t="shared" si="101"/>
        <v>178445388.89531755</v>
      </c>
      <c r="AE126" s="142">
        <f t="shared" si="101"/>
        <v>175950536.06191152</v>
      </c>
      <c r="AF126" s="142">
        <f t="shared" si="101"/>
        <v>173338508.19154122</v>
      </c>
      <c r="AG126" s="142">
        <f t="shared" si="101"/>
        <v>170653611.7414321</v>
      </c>
      <c r="AH126" s="142">
        <f t="shared" si="101"/>
        <v>167913209.6338619</v>
      </c>
      <c r="AI126" s="142">
        <f t="shared" si="101"/>
        <v>165138661.43722704</v>
      </c>
      <c r="AJ126" s="142">
        <f t="shared" si="101"/>
        <v>162330800.10745987</v>
      </c>
      <c r="AK126" s="142">
        <f t="shared" si="101"/>
        <v>157001835.78417283</v>
      </c>
      <c r="AL126" s="142">
        <f t="shared" si="101"/>
        <v>152044364.57229164</v>
      </c>
      <c r="AM126" s="142">
        <f t="shared" si="101"/>
        <v>147395384.38420478</v>
      </c>
      <c r="AN126" s="142">
        <f t="shared" si="101"/>
        <v>143093999.28786999</v>
      </c>
      <c r="AO126" s="142">
        <f t="shared" si="101"/>
        <v>139154997.04553854</v>
      </c>
      <c r="AP126" s="142">
        <f t="shared" ref="AP126:BU126" si="102">AP83</f>
        <v>135567716.77681139</v>
      </c>
      <c r="AQ126" s="142">
        <f t="shared" si="102"/>
        <v>108244631.89510494</v>
      </c>
      <c r="AR126" s="142">
        <f t="shared" si="102"/>
        <v>106855545.85780731</v>
      </c>
      <c r="AS126" s="142">
        <f t="shared" si="102"/>
        <v>105592897.25935447</v>
      </c>
      <c r="AT126" s="142">
        <f t="shared" si="102"/>
        <v>104379983.56907968</v>
      </c>
      <c r="AU126" s="142">
        <f t="shared" si="102"/>
        <v>103215770.49539495</v>
      </c>
      <c r="AV126" s="142">
        <f t="shared" si="102"/>
        <v>102099113.74011776</v>
      </c>
      <c r="AW126" s="142">
        <f t="shared" si="102"/>
        <v>101028085.410661</v>
      </c>
      <c r="AX126" s="142">
        <f t="shared" si="102"/>
        <v>100000627.22294994</v>
      </c>
      <c r="AY126" s="142">
        <f t="shared" si="102"/>
        <v>99015853.990104809</v>
      </c>
      <c r="AZ126" s="142">
        <f t="shared" si="102"/>
        <v>98066275.810402676</v>
      </c>
      <c r="BA126" s="142">
        <f t="shared" si="102"/>
        <v>97132869.160829753</v>
      </c>
      <c r="BB126" s="142">
        <f t="shared" si="102"/>
        <v>96207901.965437397</v>
      </c>
      <c r="BC126" s="142">
        <f t="shared" si="102"/>
        <v>95299277.654568121</v>
      </c>
      <c r="BD126" s="142">
        <f t="shared" si="102"/>
        <v>94397170.510277897</v>
      </c>
      <c r="BE126" s="142">
        <f t="shared" si="102"/>
        <v>93503507.344366893</v>
      </c>
      <c r="BF126" s="142">
        <f t="shared" si="102"/>
        <v>92616990.478507534</v>
      </c>
      <c r="BG126" s="142">
        <f t="shared" si="102"/>
        <v>91740947.013030231</v>
      </c>
      <c r="BH126" s="142">
        <f t="shared" si="102"/>
        <v>90853221.388044372</v>
      </c>
      <c r="BI126" s="142">
        <f t="shared" si="102"/>
        <v>89555489.945819944</v>
      </c>
      <c r="BJ126" s="142">
        <f t="shared" si="102"/>
        <v>88332460.43441169</v>
      </c>
      <c r="BK126" s="142">
        <f t="shared" si="102"/>
        <v>87213676.780433953</v>
      </c>
      <c r="BL126" s="142">
        <f t="shared" si="102"/>
        <v>86160777.311715946</v>
      </c>
      <c r="BM126" s="142">
        <f t="shared" si="102"/>
        <v>85202736.482670769</v>
      </c>
      <c r="BN126" s="142">
        <f t="shared" si="102"/>
        <v>84070560.565390438</v>
      </c>
      <c r="BO126" s="142">
        <f t="shared" si="102"/>
        <v>82959254.516154841</v>
      </c>
      <c r="BP126" s="142">
        <f t="shared" si="102"/>
        <v>81877479.094413489</v>
      </c>
      <c r="BQ126" s="142">
        <f t="shared" si="102"/>
        <v>80825488.475263551</v>
      </c>
      <c r="BR126" s="142">
        <f t="shared" si="102"/>
        <v>79804144.911995485</v>
      </c>
      <c r="BS126" s="142">
        <f t="shared" si="102"/>
        <v>78815854.976859868</v>
      </c>
      <c r="BT126" s="142">
        <f t="shared" si="102"/>
        <v>77855979.604680076</v>
      </c>
      <c r="BU126" s="142">
        <f t="shared" si="102"/>
        <v>76924934.132625341</v>
      </c>
      <c r="BV126" s="142">
        <f t="shared" ref="BV126:CH126" si="103">BV83</f>
        <v>76022047.406070307</v>
      </c>
      <c r="BW126" s="142">
        <f t="shared" si="103"/>
        <v>75149387.503675759</v>
      </c>
      <c r="BX126" s="142">
        <f t="shared" si="103"/>
        <v>74312209.787012726</v>
      </c>
      <c r="BY126" s="142">
        <f t="shared" si="103"/>
        <v>73512030.520737708</v>
      </c>
      <c r="BZ126" s="142">
        <f t="shared" si="103"/>
        <v>72739338.831759363</v>
      </c>
      <c r="CA126" s="142">
        <f t="shared" si="103"/>
        <v>71992790.207667112</v>
      </c>
      <c r="CB126" s="142">
        <f t="shared" si="103"/>
        <v>71271315.725245476</v>
      </c>
      <c r="CC126" s="142">
        <f t="shared" si="103"/>
        <v>70573853.331370637</v>
      </c>
      <c r="CD126" s="142">
        <f t="shared" si="103"/>
        <v>69901176.166733742</v>
      </c>
      <c r="CE126" s="142">
        <f t="shared" si="103"/>
        <v>69256888.010326579</v>
      </c>
      <c r="CF126" s="142">
        <f t="shared" si="103"/>
        <v>68636775.251933217</v>
      </c>
      <c r="CG126" s="142">
        <f t="shared" si="103"/>
        <v>68039142.843570396</v>
      </c>
      <c r="CH126" s="142">
        <f t="shared" si="103"/>
        <v>67462518.793322265</v>
      </c>
    </row>
    <row r="127" spans="2:86" s="36" customFormat="1" outlineLevel="1" x14ac:dyDescent="0.2">
      <c r="E127" s="43" t="s">
        <v>262</v>
      </c>
      <c r="J127" s="142">
        <f t="shared" ref="J127:AO127" si="104">J83-J112</f>
        <v>218491045.27335665</v>
      </c>
      <c r="K127" s="142">
        <f t="shared" si="104"/>
        <v>224331470.51147202</v>
      </c>
      <c r="L127" s="142">
        <f t="shared" si="104"/>
        <v>225727880.13285869</v>
      </c>
      <c r="M127" s="142">
        <f t="shared" si="104"/>
        <v>227963765.00837374</v>
      </c>
      <c r="N127" s="142">
        <f t="shared" si="104"/>
        <v>225111917.62625784</v>
      </c>
      <c r="O127" s="142">
        <f t="shared" si="104"/>
        <v>223996328.88892168</v>
      </c>
      <c r="P127" s="142">
        <f t="shared" si="104"/>
        <v>218017030.49475813</v>
      </c>
      <c r="Q127" s="142">
        <f t="shared" si="104"/>
        <v>214771435.50127012</v>
      </c>
      <c r="R127" s="142">
        <f t="shared" si="104"/>
        <v>211232400.05603817</v>
      </c>
      <c r="S127" s="142">
        <f t="shared" si="104"/>
        <v>209701358.18216449</v>
      </c>
      <c r="T127" s="142">
        <f t="shared" si="104"/>
        <v>199088579.89728481</v>
      </c>
      <c r="U127" s="142">
        <f t="shared" si="104"/>
        <v>197136302.7838122</v>
      </c>
      <c r="V127" s="142">
        <f t="shared" si="104"/>
        <v>195082781.72145754</v>
      </c>
      <c r="W127" s="142">
        <f t="shared" si="104"/>
        <v>193101836.32200381</v>
      </c>
      <c r="X127" s="142">
        <f t="shared" si="104"/>
        <v>191176452.43251017</v>
      </c>
      <c r="Y127" s="142">
        <f t="shared" si="104"/>
        <v>189259523.19310847</v>
      </c>
      <c r="Z127" s="142">
        <f t="shared" si="104"/>
        <v>186558743.557055</v>
      </c>
      <c r="AA127" s="142">
        <f t="shared" si="104"/>
        <v>183885959.87085274</v>
      </c>
      <c r="AB127" s="142">
        <f t="shared" si="104"/>
        <v>181348084.34552613</v>
      </c>
      <c r="AC127" s="142">
        <f t="shared" si="104"/>
        <v>178958581.55702481</v>
      </c>
      <c r="AD127" s="142">
        <f t="shared" si="104"/>
        <v>176602417.67779499</v>
      </c>
      <c r="AE127" s="142">
        <f t="shared" si="104"/>
        <v>174107564.84438896</v>
      </c>
      <c r="AF127" s="142">
        <f t="shared" si="104"/>
        <v>171495536.97401866</v>
      </c>
      <c r="AG127" s="142">
        <f t="shared" si="104"/>
        <v>168810640.52390954</v>
      </c>
      <c r="AH127" s="142">
        <f t="shared" si="104"/>
        <v>166070238.41633934</v>
      </c>
      <c r="AI127" s="142">
        <f t="shared" si="104"/>
        <v>163295690.21970448</v>
      </c>
      <c r="AJ127" s="142">
        <f t="shared" si="104"/>
        <v>160487828.88993731</v>
      </c>
      <c r="AK127" s="142">
        <f t="shared" si="104"/>
        <v>155158864.56665027</v>
      </c>
      <c r="AL127" s="142">
        <f t="shared" si="104"/>
        <v>150201393.35476908</v>
      </c>
      <c r="AM127" s="142">
        <f t="shared" si="104"/>
        <v>145552413.16668221</v>
      </c>
      <c r="AN127" s="142">
        <f t="shared" si="104"/>
        <v>141251028.07034743</v>
      </c>
      <c r="AO127" s="142">
        <f t="shared" si="104"/>
        <v>137312025.82801598</v>
      </c>
      <c r="AP127" s="142">
        <f t="shared" ref="AP127:BU127" si="105">AP83-AP112</f>
        <v>133724745.55928883</v>
      </c>
      <c r="AQ127" s="142">
        <f t="shared" si="105"/>
        <v>106401660.67758238</v>
      </c>
      <c r="AR127" s="142">
        <f t="shared" si="105"/>
        <v>105012574.64028475</v>
      </c>
      <c r="AS127" s="142">
        <f t="shared" si="105"/>
        <v>103749926.04183191</v>
      </c>
      <c r="AT127" s="142">
        <f t="shared" si="105"/>
        <v>102537012.35155712</v>
      </c>
      <c r="AU127" s="142">
        <f t="shared" si="105"/>
        <v>101372799.27787238</v>
      </c>
      <c r="AV127" s="142">
        <f t="shared" si="105"/>
        <v>100256142.5225952</v>
      </c>
      <c r="AW127" s="142">
        <f t="shared" si="105"/>
        <v>99185114.193138435</v>
      </c>
      <c r="AX127" s="142">
        <f t="shared" si="105"/>
        <v>98157656.005427375</v>
      </c>
      <c r="AY127" s="142">
        <f t="shared" si="105"/>
        <v>97172882.772582248</v>
      </c>
      <c r="AZ127" s="142">
        <f t="shared" si="105"/>
        <v>96223304.592880115</v>
      </c>
      <c r="BA127" s="142">
        <f t="shared" si="105"/>
        <v>95289897.943307191</v>
      </c>
      <c r="BB127" s="142">
        <f t="shared" si="105"/>
        <v>94364930.747914836</v>
      </c>
      <c r="BC127" s="142">
        <f t="shared" si="105"/>
        <v>93456306.437045559</v>
      </c>
      <c r="BD127" s="142">
        <f t="shared" si="105"/>
        <v>92554199.292755336</v>
      </c>
      <c r="BE127" s="142">
        <f t="shared" si="105"/>
        <v>91660536.126844332</v>
      </c>
      <c r="BF127" s="142">
        <f t="shared" si="105"/>
        <v>90774019.260984972</v>
      </c>
      <c r="BG127" s="142">
        <f t="shared" si="105"/>
        <v>89897975.795507669</v>
      </c>
      <c r="BH127" s="142">
        <f t="shared" si="105"/>
        <v>89010250.170521811</v>
      </c>
      <c r="BI127" s="142">
        <f t="shared" si="105"/>
        <v>87712518.728297383</v>
      </c>
      <c r="BJ127" s="142">
        <f t="shared" si="105"/>
        <v>86489489.216889128</v>
      </c>
      <c r="BK127" s="142">
        <f t="shared" si="105"/>
        <v>85370705.562911391</v>
      </c>
      <c r="BL127" s="142">
        <f t="shared" si="105"/>
        <v>84317806.094193384</v>
      </c>
      <c r="BM127" s="142">
        <f t="shared" si="105"/>
        <v>83359765.265148208</v>
      </c>
      <c r="BN127" s="142">
        <f t="shared" si="105"/>
        <v>82227589.347867876</v>
      </c>
      <c r="BO127" s="142">
        <f t="shared" si="105"/>
        <v>81116283.298632279</v>
      </c>
      <c r="BP127" s="142">
        <f t="shared" si="105"/>
        <v>80034507.876890928</v>
      </c>
      <c r="BQ127" s="142">
        <f t="shared" si="105"/>
        <v>78982517.257740989</v>
      </c>
      <c r="BR127" s="142">
        <f t="shared" si="105"/>
        <v>77961173.694472924</v>
      </c>
      <c r="BS127" s="142">
        <f t="shared" si="105"/>
        <v>76972883.759337306</v>
      </c>
      <c r="BT127" s="142">
        <f t="shared" si="105"/>
        <v>76013008.387157515</v>
      </c>
      <c r="BU127" s="142">
        <f t="shared" si="105"/>
        <v>75081962.91510278</v>
      </c>
      <c r="BV127" s="142">
        <f t="shared" ref="BV127:CH127" si="106">BV83-BV112</f>
        <v>74179076.188547745</v>
      </c>
      <c r="BW127" s="142">
        <f t="shared" si="106"/>
        <v>73306416.286153197</v>
      </c>
      <c r="BX127" s="142">
        <f t="shared" si="106"/>
        <v>72469238.569490165</v>
      </c>
      <c r="BY127" s="142">
        <f t="shared" si="106"/>
        <v>71669059.303215146</v>
      </c>
      <c r="BZ127" s="142">
        <f t="shared" si="106"/>
        <v>70896367.614236802</v>
      </c>
      <c r="CA127" s="142">
        <f t="shared" si="106"/>
        <v>70149818.990144551</v>
      </c>
      <c r="CB127" s="142">
        <f t="shared" si="106"/>
        <v>69428344.507722914</v>
      </c>
      <c r="CC127" s="142">
        <f t="shared" si="106"/>
        <v>68730882.113848075</v>
      </c>
      <c r="CD127" s="142">
        <f t="shared" si="106"/>
        <v>68058204.94921118</v>
      </c>
      <c r="CE127" s="142">
        <f t="shared" si="106"/>
        <v>67413916.792804018</v>
      </c>
      <c r="CF127" s="142">
        <f t="shared" si="106"/>
        <v>66793804.034410648</v>
      </c>
      <c r="CG127" s="142">
        <f t="shared" si="106"/>
        <v>66196171.626047827</v>
      </c>
      <c r="CH127" s="142">
        <f t="shared" si="106"/>
        <v>65619547.575799696</v>
      </c>
    </row>
    <row r="128" spans="2:86" s="36" customFormat="1" ht="5.85" customHeight="1" outlineLevel="1" x14ac:dyDescent="0.2"/>
    <row r="129" spans="5:86" s="36" customFormat="1" outlineLevel="1" x14ac:dyDescent="0.2">
      <c r="E129" s="43" t="s">
        <v>244</v>
      </c>
    </row>
    <row r="130" spans="5:86" s="36" customFormat="1" outlineLevel="1" x14ac:dyDescent="0.2">
      <c r="F130" s="91" t="str">
        <f>$F$120</f>
        <v>Domestic Annual Supply Charge</v>
      </c>
      <c r="J130" s="105">
        <f t="shared" ref="J130:N130" si="107">J120*J$126</f>
        <v>125956192.82147674</v>
      </c>
      <c r="K130" s="105">
        <f t="shared" si="107"/>
        <v>129790051.6818541</v>
      </c>
      <c r="L130" s="105">
        <f t="shared" si="107"/>
        <v>130024401.34106687</v>
      </c>
      <c r="M130" s="105">
        <f t="shared" si="107"/>
        <v>131575164.86233403</v>
      </c>
      <c r="N130" s="105">
        <f t="shared" si="107"/>
        <v>130168556.26484428</v>
      </c>
      <c r="O130" s="105">
        <f t="shared" ref="O130:AT130" si="108">O120*O$127</f>
        <v>128270741.55635756</v>
      </c>
      <c r="P130" s="105">
        <f t="shared" si="108"/>
        <v>125113122.84872781</v>
      </c>
      <c r="Q130" s="105">
        <f t="shared" si="108"/>
        <v>122783224.85737866</v>
      </c>
      <c r="R130" s="105">
        <f t="shared" si="108"/>
        <v>120438428.21214989</v>
      </c>
      <c r="S130" s="105">
        <f t="shared" si="108"/>
        <v>119937126.73914284</v>
      </c>
      <c r="T130" s="105">
        <f t="shared" si="108"/>
        <v>114042936.82997726</v>
      </c>
      <c r="U130" s="105">
        <f t="shared" si="108"/>
        <v>112828215.7272919</v>
      </c>
      <c r="V130" s="105">
        <f t="shared" si="108"/>
        <v>111822120.65457898</v>
      </c>
      <c r="W130" s="105">
        <f t="shared" si="108"/>
        <v>110586255.43389833</v>
      </c>
      <c r="X130" s="105">
        <f t="shared" si="108"/>
        <v>109527228.55048826</v>
      </c>
      <c r="Y130" s="105">
        <f t="shared" si="108"/>
        <v>108471247.61380386</v>
      </c>
      <c r="Z130" s="105">
        <f t="shared" si="108"/>
        <v>106856205.68863995</v>
      </c>
      <c r="AA130" s="105">
        <f t="shared" si="108"/>
        <v>105212837.88783625</v>
      </c>
      <c r="AB130" s="105">
        <f t="shared" si="108"/>
        <v>103715723.42098314</v>
      </c>
      <c r="AC130" s="105">
        <f t="shared" si="108"/>
        <v>102408038.526346</v>
      </c>
      <c r="AD130" s="105">
        <f t="shared" si="108"/>
        <v>100994463.88516249</v>
      </c>
      <c r="AE130" s="105">
        <f t="shared" si="108"/>
        <v>99471839.650118455</v>
      </c>
      <c r="AF130" s="105">
        <f t="shared" si="108"/>
        <v>97949443.408754081</v>
      </c>
      <c r="AG130" s="105">
        <f t="shared" si="108"/>
        <v>96329714.569014147</v>
      </c>
      <c r="AH130" s="105">
        <f t="shared" si="108"/>
        <v>94714733.682386711</v>
      </c>
      <c r="AI130" s="105">
        <f t="shared" si="108"/>
        <v>93085212.705474362</v>
      </c>
      <c r="AJ130" s="105">
        <f t="shared" si="108"/>
        <v>91441116.690527961</v>
      </c>
      <c r="AK130" s="105">
        <f t="shared" si="108"/>
        <v>88385618.918530613</v>
      </c>
      <c r="AL130" s="105">
        <f t="shared" si="108"/>
        <v>85465728.85189949</v>
      </c>
      <c r="AM130" s="105">
        <f t="shared" si="108"/>
        <v>82801441.083373398</v>
      </c>
      <c r="AN130" s="105">
        <f t="shared" si="108"/>
        <v>80278947.352799833</v>
      </c>
      <c r="AO130" s="105">
        <f t="shared" si="108"/>
        <v>77995229.31095466</v>
      </c>
      <c r="AP130" s="105">
        <f t="shared" si="108"/>
        <v>75910944.48714976</v>
      </c>
      <c r="AQ130" s="105">
        <f t="shared" si="108"/>
        <v>60368790.908052959</v>
      </c>
      <c r="AR130" s="105">
        <f t="shared" si="108"/>
        <v>59299959.843063004</v>
      </c>
      <c r="AS130" s="105">
        <f t="shared" si="108"/>
        <v>58617616.041434333</v>
      </c>
      <c r="AT130" s="105">
        <f t="shared" si="108"/>
        <v>57914762.621481054</v>
      </c>
      <c r="AU130" s="105">
        <f t="shared" ref="AU130:BZ130" si="109">AU120*AU$127</f>
        <v>57235271.800192125</v>
      </c>
      <c r="AV130" s="105">
        <f t="shared" si="109"/>
        <v>56582890.468220636</v>
      </c>
      <c r="AW130" s="105">
        <f t="shared" si="109"/>
        <v>55958378.539712846</v>
      </c>
      <c r="AX130" s="105">
        <f t="shared" si="109"/>
        <v>55357913.214226462</v>
      </c>
      <c r="AY130" s="105">
        <f t="shared" si="109"/>
        <v>54782693.824028596</v>
      </c>
      <c r="AZ130" s="105">
        <f t="shared" si="109"/>
        <v>54231507.037479967</v>
      </c>
      <c r="BA130" s="105">
        <f t="shared" si="109"/>
        <v>53684071.371897437</v>
      </c>
      <c r="BB130" s="105">
        <f t="shared" si="109"/>
        <v>53149165.842218041</v>
      </c>
      <c r="BC130" s="105">
        <f t="shared" si="109"/>
        <v>52617666.768854178</v>
      </c>
      <c r="BD130" s="105">
        <f t="shared" si="109"/>
        <v>52091571.973310761</v>
      </c>
      <c r="BE130" s="105">
        <f t="shared" si="109"/>
        <v>51571651.906901672</v>
      </c>
      <c r="BF130" s="105">
        <f t="shared" si="109"/>
        <v>51059388.863266513</v>
      </c>
      <c r="BG130" s="105">
        <f t="shared" si="109"/>
        <v>50549747.881300032</v>
      </c>
      <c r="BH130" s="105">
        <f t="shared" si="109"/>
        <v>50034486.365864776</v>
      </c>
      <c r="BI130" s="105">
        <f t="shared" si="109"/>
        <v>49288813.768486321</v>
      </c>
      <c r="BJ130" s="105">
        <f t="shared" si="109"/>
        <v>48576551.982123353</v>
      </c>
      <c r="BK130" s="105">
        <f t="shared" si="109"/>
        <v>47930133.415779971</v>
      </c>
      <c r="BL130" s="105">
        <f t="shared" si="109"/>
        <v>47325434.896084651</v>
      </c>
      <c r="BM130" s="105">
        <f t="shared" si="109"/>
        <v>46773679.155258223</v>
      </c>
      <c r="BN130" s="105">
        <f t="shared" si="109"/>
        <v>46121011.757837921</v>
      </c>
      <c r="BO130" s="105">
        <f t="shared" si="109"/>
        <v>45479625.653722286</v>
      </c>
      <c r="BP130" s="105">
        <f t="shared" si="109"/>
        <v>44852836.057116523</v>
      </c>
      <c r="BQ130" s="105">
        <f t="shared" si="109"/>
        <v>44241543.441858634</v>
      </c>
      <c r="BR130" s="105">
        <f t="shared" si="109"/>
        <v>43652229.061727479</v>
      </c>
      <c r="BS130" s="105">
        <f t="shared" si="109"/>
        <v>43080863.779574625</v>
      </c>
      <c r="BT130" s="105">
        <f t="shared" si="109"/>
        <v>42527287.602011405</v>
      </c>
      <c r="BU130" s="105">
        <f t="shared" si="109"/>
        <v>41990521.732644483</v>
      </c>
      <c r="BV130" s="105">
        <f t="shared" si="109"/>
        <v>41471492.653592326</v>
      </c>
      <c r="BW130" s="105">
        <f t="shared" si="109"/>
        <v>40968376.315981142</v>
      </c>
      <c r="BX130" s="105">
        <f t="shared" si="109"/>
        <v>40486978.273139372</v>
      </c>
      <c r="BY130" s="105">
        <f t="shared" si="109"/>
        <v>40025402.695648395</v>
      </c>
      <c r="BZ130" s="105">
        <f t="shared" si="109"/>
        <v>39581136.118849196</v>
      </c>
      <c r="CA130" s="105">
        <f t="shared" ref="CA130:CH130" si="110">CA120*CA$127</f>
        <v>39152083.022148006</v>
      </c>
      <c r="CB130" s="105">
        <f t="shared" si="110"/>
        <v>38732361.848301969</v>
      </c>
      <c r="CC130" s="105">
        <f t="shared" si="110"/>
        <v>38329292.62836425</v>
      </c>
      <c r="CD130" s="105">
        <f t="shared" si="110"/>
        <v>37940823.027686633</v>
      </c>
      <c r="CE130" s="105">
        <f t="shared" si="110"/>
        <v>37570303.792124406</v>
      </c>
      <c r="CF130" s="105">
        <f t="shared" si="110"/>
        <v>37213933.532790408</v>
      </c>
      <c r="CG130" s="105">
        <f t="shared" si="110"/>
        <v>36870534.488331102</v>
      </c>
      <c r="CH130" s="105">
        <f t="shared" si="110"/>
        <v>36537446.353727147</v>
      </c>
    </row>
    <row r="131" spans="5:86" s="36" customFormat="1" outlineLevel="1" x14ac:dyDescent="0.2">
      <c r="F131" s="91" t="str">
        <f>$F$121</f>
        <v>Domestic Volumetric</v>
      </c>
      <c r="J131" s="105">
        <f t="shared" ref="J131:N131" si="111">+J121*J$126</f>
        <v>85288960.0503501</v>
      </c>
      <c r="K131" s="105">
        <f t="shared" si="111"/>
        <v>87458148.38666068</v>
      </c>
      <c r="L131" s="105">
        <f t="shared" si="111"/>
        <v>88178257.82916674</v>
      </c>
      <c r="M131" s="105">
        <f t="shared" si="111"/>
        <v>88866297.916384578</v>
      </c>
      <c r="N131" s="105">
        <f t="shared" si="111"/>
        <v>87600510.284751907</v>
      </c>
      <c r="O131" s="105">
        <f t="shared" ref="O131:AT131" si="112">O121*O$127</f>
        <v>86600596.806282371</v>
      </c>
      <c r="P131" s="105">
        <f t="shared" si="112"/>
        <v>84224144.571932197</v>
      </c>
      <c r="Q131" s="105">
        <f t="shared" si="112"/>
        <v>83233240.942921788</v>
      </c>
      <c r="R131" s="105">
        <f t="shared" si="112"/>
        <v>81938794.298295185</v>
      </c>
      <c r="S131" s="105">
        <f t="shared" si="112"/>
        <v>81028741.204396769</v>
      </c>
      <c r="T131" s="105">
        <f t="shared" si="112"/>
        <v>76803338.740353659</v>
      </c>
      <c r="U131" s="105">
        <f t="shared" si="112"/>
        <v>76087004.863030508</v>
      </c>
      <c r="V131" s="105">
        <f t="shared" si="112"/>
        <v>75264683.353305966</v>
      </c>
      <c r="W131" s="105">
        <f t="shared" si="112"/>
        <v>74603543.845056385</v>
      </c>
      <c r="X131" s="105">
        <f t="shared" si="112"/>
        <v>73837330.858516157</v>
      </c>
      <c r="Y131" s="105">
        <f t="shared" si="112"/>
        <v>73042322.368285</v>
      </c>
      <c r="Z131" s="105">
        <f t="shared" si="112"/>
        <v>72008914.819495112</v>
      </c>
      <c r="AA131" s="105">
        <f t="shared" si="112"/>
        <v>71007305.54268752</v>
      </c>
      <c r="AB131" s="105">
        <f t="shared" si="112"/>
        <v>70014245.220248923</v>
      </c>
      <c r="AC131" s="105">
        <f t="shared" si="112"/>
        <v>68985867.327483773</v>
      </c>
      <c r="AD131" s="105">
        <f t="shared" si="112"/>
        <v>68070553.627595663</v>
      </c>
      <c r="AE131" s="105">
        <f t="shared" si="112"/>
        <v>67126680.323249042</v>
      </c>
      <c r="AF131" s="105">
        <f t="shared" si="112"/>
        <v>66081941.270812601</v>
      </c>
      <c r="AG131" s="105">
        <f t="shared" si="112"/>
        <v>65056857.919574521</v>
      </c>
      <c r="AH131" s="105">
        <f t="shared" si="112"/>
        <v>63988087.201436959</v>
      </c>
      <c r="AI131" s="105">
        <f t="shared" si="112"/>
        <v>62904189.983817205</v>
      </c>
      <c r="AJ131" s="105">
        <f t="shared" si="112"/>
        <v>61801537.681282267</v>
      </c>
      <c r="AK131" s="105">
        <f t="shared" si="112"/>
        <v>59713726.435305059</v>
      </c>
      <c r="AL131" s="105">
        <f t="shared" si="112"/>
        <v>57814258.301837593</v>
      </c>
      <c r="AM131" s="105">
        <f t="shared" si="112"/>
        <v>55966357.204222187</v>
      </c>
      <c r="AN131" s="105">
        <f t="shared" si="112"/>
        <v>54311922.342424825</v>
      </c>
      <c r="AO131" s="105">
        <f t="shared" si="112"/>
        <v>52773972.463016346</v>
      </c>
      <c r="AP131" s="105">
        <f t="shared" si="112"/>
        <v>51368652.229816422</v>
      </c>
      <c r="AQ131" s="105">
        <f t="shared" si="112"/>
        <v>40855259.78778293</v>
      </c>
      <c r="AR131" s="105">
        <f t="shared" si="112"/>
        <v>40233034.459363721</v>
      </c>
      <c r="AS131" s="105">
        <f t="shared" si="112"/>
        <v>39689278.63097956</v>
      </c>
      <c r="AT131" s="105">
        <f t="shared" si="112"/>
        <v>39211178.214078903</v>
      </c>
      <c r="AU131" s="105">
        <f t="shared" ref="AU131:BZ131" si="113">AU121*AU$127</f>
        <v>38753392.192932039</v>
      </c>
      <c r="AV131" s="105">
        <f t="shared" si="113"/>
        <v>38313492.388813786</v>
      </c>
      <c r="AW131" s="105">
        <f t="shared" si="113"/>
        <v>37892515.183820121</v>
      </c>
      <c r="AX131" s="105">
        <f t="shared" si="113"/>
        <v>37487774.278326638</v>
      </c>
      <c r="AY131" s="105">
        <f t="shared" si="113"/>
        <v>37100242.582299709</v>
      </c>
      <c r="AZ131" s="105">
        <f t="shared" si="113"/>
        <v>36728576.651801884</v>
      </c>
      <c r="BA131" s="105">
        <f t="shared" si="113"/>
        <v>36359579.993088171</v>
      </c>
      <c r="BB131" s="105">
        <f t="shared" si="113"/>
        <v>35999203.57925541</v>
      </c>
      <c r="BC131" s="105">
        <f t="shared" si="113"/>
        <v>35641229.995614119</v>
      </c>
      <c r="BD131" s="105">
        <f t="shared" si="113"/>
        <v>35286600.323238224</v>
      </c>
      <c r="BE131" s="105">
        <f t="shared" si="113"/>
        <v>34936292.734623343</v>
      </c>
      <c r="BF131" s="105">
        <f t="shared" si="113"/>
        <v>34591102.214604296</v>
      </c>
      <c r="BG131" s="105">
        <f t="shared" si="113"/>
        <v>34247847.256609991</v>
      </c>
      <c r="BH131" s="105">
        <f t="shared" si="113"/>
        <v>33900506.810778156</v>
      </c>
      <c r="BI131" s="105">
        <f t="shared" si="113"/>
        <v>33397211.632884547</v>
      </c>
      <c r="BJ131" s="105">
        <f t="shared" si="113"/>
        <v>32918173.547962368</v>
      </c>
      <c r="BK131" s="105">
        <f t="shared" si="113"/>
        <v>32482183.859255545</v>
      </c>
      <c r="BL131" s="105">
        <f t="shared" si="113"/>
        <v>32073870.160631333</v>
      </c>
      <c r="BM131" s="105">
        <f t="shared" si="113"/>
        <v>31701596.478023369</v>
      </c>
      <c r="BN131" s="105">
        <f t="shared" si="113"/>
        <v>31260795.231056172</v>
      </c>
      <c r="BO131" s="105">
        <f t="shared" si="113"/>
        <v>30828854.147840932</v>
      </c>
      <c r="BP131" s="105">
        <f t="shared" si="113"/>
        <v>30405692.031078655</v>
      </c>
      <c r="BQ131" s="105">
        <f t="shared" si="113"/>
        <v>29993118.434781067</v>
      </c>
      <c r="BR131" s="105">
        <f t="shared" si="113"/>
        <v>29595406.58752124</v>
      </c>
      <c r="BS131" s="105">
        <f t="shared" si="113"/>
        <v>29209927.562839951</v>
      </c>
      <c r="BT131" s="105">
        <f t="shared" si="113"/>
        <v>28836214.280989144</v>
      </c>
      <c r="BU131" s="105">
        <f t="shared" si="113"/>
        <v>28473964.024554823</v>
      </c>
      <c r="BV131" s="105">
        <f t="shared" si="113"/>
        <v>28123680.569534093</v>
      </c>
      <c r="BW131" s="105">
        <f t="shared" si="113"/>
        <v>27784196.541749123</v>
      </c>
      <c r="BX131" s="105">
        <f t="shared" si="113"/>
        <v>27459180.02221233</v>
      </c>
      <c r="BY131" s="105">
        <f t="shared" si="113"/>
        <v>27147729.668921951</v>
      </c>
      <c r="BZ131" s="105">
        <f t="shared" si="113"/>
        <v>26847902.700674742</v>
      </c>
      <c r="CA131" s="105">
        <f t="shared" ref="CA131:CH131" si="114">CA121*CA$127</f>
        <v>26558530.880268723</v>
      </c>
      <c r="CB131" s="105">
        <f t="shared" si="114"/>
        <v>26275241.077421285</v>
      </c>
      <c r="CC131" s="105">
        <f t="shared" si="114"/>
        <v>26003268.086901557</v>
      </c>
      <c r="CD131" s="105">
        <f t="shared" si="114"/>
        <v>25741204.091288697</v>
      </c>
      <c r="CE131" s="105">
        <f t="shared" si="114"/>
        <v>25491392.814571351</v>
      </c>
      <c r="CF131" s="105">
        <f t="shared" si="114"/>
        <v>25250912.442144088</v>
      </c>
      <c r="CG131" s="105">
        <f t="shared" si="114"/>
        <v>25019319.434778251</v>
      </c>
      <c r="CH131" s="105">
        <f t="shared" si="114"/>
        <v>24794665.391250048</v>
      </c>
    </row>
    <row r="132" spans="5:86" s="36" customFormat="1" outlineLevel="1" x14ac:dyDescent="0.2">
      <c r="F132" s="91" t="str">
        <f>$F$122</f>
        <v>Commercial Annual Supply Charge</v>
      </c>
      <c r="J132" s="105">
        <f t="shared" ref="J132:N132" si="115">+J122*J$126</f>
        <v>2878589.5108474684</v>
      </c>
      <c r="K132" s="105">
        <f t="shared" si="115"/>
        <v>2849176.5958887576</v>
      </c>
      <c r="L132" s="105">
        <f t="shared" si="115"/>
        <v>2974696.2361461255</v>
      </c>
      <c r="M132" s="105">
        <f t="shared" si="115"/>
        <v>3007990.9647272937</v>
      </c>
      <c r="N132" s="105">
        <f t="shared" si="115"/>
        <v>2957821.401030967</v>
      </c>
      <c r="O132" s="105">
        <f t="shared" ref="O132:AT132" si="116">O122*O$127</f>
        <v>2919991.1773999031</v>
      </c>
      <c r="P132" s="105">
        <f t="shared" si="116"/>
        <v>2777726.1636938672</v>
      </c>
      <c r="Q132" s="105">
        <f t="shared" si="116"/>
        <v>2752726.9258334823</v>
      </c>
      <c r="R132" s="105">
        <f t="shared" si="116"/>
        <v>2759180.2528640809</v>
      </c>
      <c r="S132" s="105">
        <f t="shared" si="116"/>
        <v>2746086.6069229902</v>
      </c>
      <c r="T132" s="105">
        <f t="shared" si="116"/>
        <v>2600080.3713893932</v>
      </c>
      <c r="U132" s="105">
        <f t="shared" si="116"/>
        <v>2559178.8847432891</v>
      </c>
      <c r="V132" s="105">
        <f t="shared" si="116"/>
        <v>2485732.1875221962</v>
      </c>
      <c r="W132" s="105">
        <f t="shared" si="116"/>
        <v>2439623.9362853467</v>
      </c>
      <c r="X132" s="105">
        <f t="shared" si="116"/>
        <v>2403161.9929853412</v>
      </c>
      <c r="Y132" s="105">
        <f t="shared" si="116"/>
        <v>2380433.878281164</v>
      </c>
      <c r="Z132" s="105">
        <f t="shared" si="116"/>
        <v>2353977.7415993223</v>
      </c>
      <c r="AA132" s="105">
        <f t="shared" si="116"/>
        <v>2330353.0036799782</v>
      </c>
      <c r="AB132" s="105">
        <f t="shared" si="116"/>
        <v>2308367.7932481649</v>
      </c>
      <c r="AC132" s="105">
        <f t="shared" si="116"/>
        <v>2292008.0449529975</v>
      </c>
      <c r="AD132" s="105">
        <f t="shared" si="116"/>
        <v>2272505.4978669514</v>
      </c>
      <c r="AE132" s="105">
        <f t="shared" si="116"/>
        <v>2249956.2619115091</v>
      </c>
      <c r="AF132" s="105">
        <f t="shared" si="116"/>
        <v>2227993.9655169821</v>
      </c>
      <c r="AG132" s="105">
        <f t="shared" si="116"/>
        <v>2202728.3092056047</v>
      </c>
      <c r="AH132" s="105">
        <f t="shared" si="116"/>
        <v>2174951.347946933</v>
      </c>
      <c r="AI132" s="105">
        <f t="shared" si="116"/>
        <v>2146316.4793890566</v>
      </c>
      <c r="AJ132" s="105">
        <f t="shared" si="116"/>
        <v>2117982.494297687</v>
      </c>
      <c r="AK132" s="105">
        <f t="shared" si="116"/>
        <v>2054906.5647836819</v>
      </c>
      <c r="AL132" s="105">
        <f t="shared" si="116"/>
        <v>1992502.2009399312</v>
      </c>
      <c r="AM132" s="105">
        <f t="shared" si="116"/>
        <v>1937495.426824216</v>
      </c>
      <c r="AN132" s="105">
        <f t="shared" si="116"/>
        <v>1882624.3775741651</v>
      </c>
      <c r="AO132" s="105">
        <f t="shared" si="116"/>
        <v>1832841.0734570916</v>
      </c>
      <c r="AP132" s="105">
        <f t="shared" si="116"/>
        <v>1789836.8171185523</v>
      </c>
      <c r="AQ132" s="105">
        <f t="shared" si="116"/>
        <v>1426017.3827120601</v>
      </c>
      <c r="AR132" s="105">
        <f t="shared" si="116"/>
        <v>1400388.2159678256</v>
      </c>
      <c r="AS132" s="105">
        <f t="shared" si="116"/>
        <v>1386470.8681264042</v>
      </c>
      <c r="AT132" s="105">
        <f t="shared" si="116"/>
        <v>1372836.8230556566</v>
      </c>
      <c r="AU132" s="105">
        <f t="shared" ref="AU132:BZ132" si="117">AU122*AU$127</f>
        <v>1359715.0613742417</v>
      </c>
      <c r="AV132" s="105">
        <f t="shared" si="117"/>
        <v>1347293.6574615201</v>
      </c>
      <c r="AW132" s="105">
        <f t="shared" si="117"/>
        <v>1334842.3567702696</v>
      </c>
      <c r="AX132" s="105">
        <f t="shared" si="117"/>
        <v>1323284.9763465829</v>
      </c>
      <c r="AY132" s="105">
        <f t="shared" si="117"/>
        <v>1311948.2904300627</v>
      </c>
      <c r="AZ132" s="105">
        <f t="shared" si="117"/>
        <v>1299949.3526406141</v>
      </c>
      <c r="BA132" s="105">
        <f t="shared" si="117"/>
        <v>1289979.8798425647</v>
      </c>
      <c r="BB132" s="105">
        <f t="shared" si="117"/>
        <v>1277589.2728352332</v>
      </c>
      <c r="BC132" s="105">
        <f t="shared" si="117"/>
        <v>1267266.7334778735</v>
      </c>
      <c r="BD132" s="105">
        <f t="shared" si="117"/>
        <v>1256451.4913162719</v>
      </c>
      <c r="BE132" s="105">
        <f t="shared" si="117"/>
        <v>1245357.0786724517</v>
      </c>
      <c r="BF132" s="105">
        <f t="shared" si="117"/>
        <v>1233411.8763012581</v>
      </c>
      <c r="BG132" s="105">
        <f t="shared" si="117"/>
        <v>1222513.1990145403</v>
      </c>
      <c r="BH132" s="105">
        <f t="shared" si="117"/>
        <v>1211182.0402122091</v>
      </c>
      <c r="BI132" s="105">
        <f t="shared" si="117"/>
        <v>1194202.6651220687</v>
      </c>
      <c r="BJ132" s="105">
        <f t="shared" si="117"/>
        <v>1178648.8149666251</v>
      </c>
      <c r="BK132" s="105">
        <f t="shared" si="117"/>
        <v>1163230.8605894165</v>
      </c>
      <c r="BL132" s="105">
        <f t="shared" si="117"/>
        <v>1148205.1175382519</v>
      </c>
      <c r="BM132" s="105">
        <f t="shared" si="117"/>
        <v>1134796.0985326243</v>
      </c>
      <c r="BN132" s="105">
        <f t="shared" si="117"/>
        <v>1119982.0313225642</v>
      </c>
      <c r="BO132" s="105">
        <f t="shared" si="117"/>
        <v>1104662.7759538007</v>
      </c>
      <c r="BP132" s="105">
        <f t="shared" si="117"/>
        <v>1090457.6969215064</v>
      </c>
      <c r="BQ132" s="105">
        <f t="shared" si="117"/>
        <v>1076890.4092907894</v>
      </c>
      <c r="BR132" s="105">
        <f t="shared" si="117"/>
        <v>1062819.1297538253</v>
      </c>
      <c r="BS132" s="105">
        <f t="shared" si="117"/>
        <v>1049474.9659371153</v>
      </c>
      <c r="BT132" s="105">
        <f t="shared" si="117"/>
        <v>1036277.7340011387</v>
      </c>
      <c r="BU132" s="105">
        <f t="shared" si="117"/>
        <v>1023451.5245643362</v>
      </c>
      <c r="BV132" s="105">
        <f t="shared" si="117"/>
        <v>1010735.9489441087</v>
      </c>
      <c r="BW132" s="105">
        <f t="shared" si="117"/>
        <v>998720.76779841597</v>
      </c>
      <c r="BX132" s="105">
        <f t="shared" si="117"/>
        <v>986955.87402596336</v>
      </c>
      <c r="BY132" s="105">
        <f t="shared" si="117"/>
        <v>975951.35644013586</v>
      </c>
      <c r="BZ132" s="105">
        <f t="shared" si="117"/>
        <v>965070.75462124683</v>
      </c>
      <c r="CA132" s="105">
        <f t="shared" ref="CA132:CH132" si="118">CA122*CA$127</f>
        <v>954528.391799754</v>
      </c>
      <c r="CB132" s="105">
        <f t="shared" si="118"/>
        <v>945205.38197442482</v>
      </c>
      <c r="CC132" s="105">
        <f t="shared" si="118"/>
        <v>935632.89949733648</v>
      </c>
      <c r="CD132" s="105">
        <f t="shared" si="118"/>
        <v>926398.91024975595</v>
      </c>
      <c r="CE132" s="105">
        <f t="shared" si="118"/>
        <v>917274.3113477627</v>
      </c>
      <c r="CF132" s="105">
        <f t="shared" si="118"/>
        <v>908539.75038844801</v>
      </c>
      <c r="CG132" s="105">
        <f t="shared" si="118"/>
        <v>900103.21809378336</v>
      </c>
      <c r="CH132" s="105">
        <f t="shared" si="118"/>
        <v>892233.01612123521</v>
      </c>
    </row>
    <row r="133" spans="5:86" s="36" customFormat="1" outlineLevel="1" x14ac:dyDescent="0.2">
      <c r="F133" s="91" t="str">
        <f>$F$123</f>
        <v>Commercial Volumetric</v>
      </c>
      <c r="J133" s="105">
        <f t="shared" ref="J133:N133" si="119">J123*J$126</f>
        <v>4343181.4066243609</v>
      </c>
      <c r="K133" s="105">
        <f t="shared" si="119"/>
        <v>4213307.8737187469</v>
      </c>
      <c r="L133" s="105">
        <f t="shared" si="119"/>
        <v>4558845.746195225</v>
      </c>
      <c r="M133" s="105">
        <f t="shared" si="119"/>
        <v>4525432.1742676804</v>
      </c>
      <c r="N133" s="105">
        <f t="shared" si="119"/>
        <v>4390892.461335469</v>
      </c>
      <c r="O133" s="105">
        <f t="shared" ref="O133:AT133" si="120">O123*O$127</f>
        <v>4389019.8872874826</v>
      </c>
      <c r="P133" s="105">
        <f t="shared" si="120"/>
        <v>4104351.4026847319</v>
      </c>
      <c r="Q133" s="105">
        <f t="shared" si="120"/>
        <v>4193724.2567106532</v>
      </c>
      <c r="R133" s="105">
        <f t="shared" si="120"/>
        <v>4288319.7671809113</v>
      </c>
      <c r="S133" s="105">
        <f t="shared" si="120"/>
        <v>4154143.5621538721</v>
      </c>
      <c r="T133" s="105">
        <f t="shared" si="120"/>
        <v>3889818.8986865561</v>
      </c>
      <c r="U133" s="105">
        <f t="shared" si="120"/>
        <v>3838585.0226394068</v>
      </c>
      <c r="V133" s="105">
        <f t="shared" si="120"/>
        <v>3683619.561490329</v>
      </c>
      <c r="W133" s="105">
        <f t="shared" si="120"/>
        <v>3649734.3678535526</v>
      </c>
      <c r="X133" s="105">
        <f t="shared" si="120"/>
        <v>3583089.6076855259</v>
      </c>
      <c r="Y133" s="105">
        <f t="shared" si="120"/>
        <v>3539134.7928644945</v>
      </c>
      <c r="Z133" s="105">
        <f t="shared" si="120"/>
        <v>3522715.0094778351</v>
      </c>
      <c r="AA133" s="105">
        <f t="shared" si="120"/>
        <v>3520232.5858507305</v>
      </c>
      <c r="AB133" s="105">
        <f t="shared" si="120"/>
        <v>3492515.557367377</v>
      </c>
      <c r="AC133" s="105">
        <f t="shared" si="120"/>
        <v>3451507.5343032931</v>
      </c>
      <c r="AD133" s="105">
        <f t="shared" si="120"/>
        <v>3445455.4692793689</v>
      </c>
      <c r="AE133" s="105">
        <f t="shared" si="120"/>
        <v>3442353.8450933103</v>
      </c>
      <c r="AF133" s="105">
        <f t="shared" si="120"/>
        <v>3418984.4512132574</v>
      </c>
      <c r="AG133" s="105">
        <f t="shared" si="120"/>
        <v>3407367.6547556417</v>
      </c>
      <c r="AH133" s="105">
        <f t="shared" si="120"/>
        <v>3379332.3155588629</v>
      </c>
      <c r="AI133" s="105">
        <f t="shared" si="120"/>
        <v>3348096.9266446452</v>
      </c>
      <c r="AJ133" s="105">
        <f t="shared" si="120"/>
        <v>3316178.7710793098</v>
      </c>
      <c r="AK133" s="105">
        <f t="shared" si="120"/>
        <v>3222258.7635032502</v>
      </c>
      <c r="AL133" s="105">
        <f t="shared" si="120"/>
        <v>3148108.7739746482</v>
      </c>
      <c r="AM133" s="105">
        <f t="shared" si="120"/>
        <v>3061435.9986274471</v>
      </c>
      <c r="AN133" s="105">
        <f t="shared" si="120"/>
        <v>2991719.1360354465</v>
      </c>
      <c r="AO133" s="105">
        <f t="shared" si="120"/>
        <v>2920515.564773066</v>
      </c>
      <c r="AP133" s="105">
        <f t="shared" si="120"/>
        <v>2862585.4089420526</v>
      </c>
      <c r="AQ133" s="105">
        <f t="shared" si="120"/>
        <v>2286724.7594653703</v>
      </c>
      <c r="AR133" s="105">
        <f t="shared" si="120"/>
        <v>2275230.4179305327</v>
      </c>
      <c r="AS133" s="105">
        <f t="shared" si="120"/>
        <v>2235228.7738331831</v>
      </c>
      <c r="AT133" s="105">
        <f t="shared" si="120"/>
        <v>2217576.8780798768</v>
      </c>
      <c r="AU133" s="105">
        <f t="shared" ref="AU133:BZ133" si="121">AU123*AU$127</f>
        <v>2203328.8411098905</v>
      </c>
      <c r="AV133" s="105">
        <f t="shared" si="121"/>
        <v>2190664.4934215345</v>
      </c>
      <c r="AW133" s="105">
        <f t="shared" si="121"/>
        <v>2176966.4974604268</v>
      </c>
      <c r="AX133" s="105">
        <f t="shared" si="121"/>
        <v>2165688.7899513766</v>
      </c>
      <c r="AY133" s="105">
        <f t="shared" si="121"/>
        <v>2154427.3822755837</v>
      </c>
      <c r="AZ133" s="105">
        <f t="shared" si="121"/>
        <v>2138950.4663190218</v>
      </c>
      <c r="BA133" s="105">
        <f t="shared" si="121"/>
        <v>2132081.0934996377</v>
      </c>
      <c r="BB133" s="105">
        <f t="shared" si="121"/>
        <v>2114537.1953388499</v>
      </c>
      <c r="BC133" s="105">
        <f t="shared" si="121"/>
        <v>2105844.2045369931</v>
      </c>
      <c r="BD133" s="105">
        <f t="shared" si="121"/>
        <v>2095139.1638392615</v>
      </c>
      <c r="BE133" s="105">
        <f t="shared" si="121"/>
        <v>2082850.3892693371</v>
      </c>
      <c r="BF133" s="105">
        <f t="shared" si="121"/>
        <v>2065609.2677359274</v>
      </c>
      <c r="BG133" s="105">
        <f t="shared" si="121"/>
        <v>2053528.8070386648</v>
      </c>
      <c r="BH133" s="105">
        <f t="shared" si="121"/>
        <v>2040012.9240013242</v>
      </c>
      <c r="BI133" s="105">
        <f t="shared" si="121"/>
        <v>2016977.3498521671</v>
      </c>
      <c r="BJ133" s="105">
        <f t="shared" si="121"/>
        <v>2000041.9239035198</v>
      </c>
      <c r="BK133" s="105">
        <f t="shared" si="121"/>
        <v>1977025.8478307473</v>
      </c>
      <c r="BL133" s="105">
        <f t="shared" si="121"/>
        <v>1950770.0232990957</v>
      </c>
      <c r="BM133" s="105">
        <f t="shared" si="121"/>
        <v>1928436.3965871318</v>
      </c>
      <c r="BN133" s="105">
        <f t="shared" si="121"/>
        <v>1908750.7052505133</v>
      </c>
      <c r="BO133" s="105">
        <f t="shared" si="121"/>
        <v>1886113.7522976059</v>
      </c>
      <c r="BP133" s="105">
        <f t="shared" si="121"/>
        <v>1868119.231269636</v>
      </c>
      <c r="BQ133" s="105">
        <f t="shared" si="121"/>
        <v>1853359.0595736085</v>
      </c>
      <c r="BR133" s="105">
        <f t="shared" si="121"/>
        <v>1832530.4944276982</v>
      </c>
      <c r="BS133" s="105">
        <f t="shared" si="121"/>
        <v>1814062.8093889353</v>
      </c>
      <c r="BT133" s="105">
        <f t="shared" si="121"/>
        <v>1794123.0229561422</v>
      </c>
      <c r="BU133" s="105">
        <f t="shared" si="121"/>
        <v>1774551.9956918394</v>
      </c>
      <c r="BV133" s="105">
        <f t="shared" si="121"/>
        <v>1753188.9388378672</v>
      </c>
      <c r="BW133" s="105">
        <f t="shared" si="121"/>
        <v>1734746.0038693445</v>
      </c>
      <c r="BX133" s="105">
        <f t="shared" si="121"/>
        <v>1714952.1253660501</v>
      </c>
      <c r="BY133" s="105">
        <f t="shared" si="121"/>
        <v>1698238.6439211599</v>
      </c>
      <c r="BZ133" s="105">
        <f t="shared" si="121"/>
        <v>1679915.4620151215</v>
      </c>
      <c r="CA133" s="105">
        <f t="shared" ref="CA133:CH133" si="122">CA123*CA$127</f>
        <v>1661919.402166547</v>
      </c>
      <c r="CB133" s="105">
        <f t="shared" si="122"/>
        <v>1652461.6873037438</v>
      </c>
      <c r="CC133" s="105">
        <f t="shared" si="122"/>
        <v>1639050.6784966921</v>
      </c>
      <c r="CD133" s="105">
        <f t="shared" si="122"/>
        <v>1625660.5703105966</v>
      </c>
      <c r="CE133" s="105">
        <f t="shared" si="122"/>
        <v>1610176.2318532118</v>
      </c>
      <c r="CF133" s="105">
        <f t="shared" si="122"/>
        <v>1595045.2335923023</v>
      </c>
      <c r="CG133" s="105">
        <f t="shared" si="122"/>
        <v>1580405.2256485077</v>
      </c>
      <c r="CH133" s="105">
        <f t="shared" si="122"/>
        <v>1569009.4394942934</v>
      </c>
    </row>
    <row r="134" spans="5:86" s="36" customFormat="1" outlineLevel="1" x14ac:dyDescent="0.2">
      <c r="F134" s="91" t="str">
        <f>$F$124</f>
        <v>Industrial</v>
      </c>
      <c r="J134" s="105">
        <f t="shared" ref="J134:N134" si="123">J124*J$126</f>
        <v>1795066.484865092</v>
      </c>
      <c r="K134" s="105">
        <f t="shared" si="123"/>
        <v>1818240.1237585323</v>
      </c>
      <c r="L134" s="105">
        <f t="shared" si="123"/>
        <v>1824153.8576505068</v>
      </c>
      <c r="M134" s="105">
        <f t="shared" si="123"/>
        <v>1842297.2053593718</v>
      </c>
      <c r="N134" s="105">
        <f t="shared" si="123"/>
        <v>1833789.6808554297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  <c r="BX134" s="67">
        <v>0</v>
      </c>
      <c r="BY134" s="67">
        <v>0</v>
      </c>
      <c r="BZ134" s="67">
        <v>0</v>
      </c>
      <c r="CA134" s="67">
        <v>0</v>
      </c>
      <c r="CB134" s="67">
        <v>0</v>
      </c>
      <c r="CC134" s="67">
        <v>0</v>
      </c>
      <c r="CD134" s="67">
        <v>0</v>
      </c>
      <c r="CE134" s="67">
        <v>0</v>
      </c>
      <c r="CF134" s="67">
        <v>0</v>
      </c>
      <c r="CG134" s="67">
        <v>0</v>
      </c>
      <c r="CH134" s="67">
        <v>0</v>
      </c>
    </row>
    <row r="135" spans="5:86" s="36" customFormat="1" ht="5.85" customHeight="1" outlineLevel="1" x14ac:dyDescent="0.2"/>
    <row r="136" spans="5:86" s="36" customFormat="1" outlineLevel="1" x14ac:dyDescent="0.2">
      <c r="E136" s="43" t="s">
        <v>242</v>
      </c>
    </row>
    <row r="137" spans="5:86" s="36" customFormat="1" outlineLevel="1" x14ac:dyDescent="0.2">
      <c r="F137" s="91" t="str">
        <f>$F$120</f>
        <v>Domestic Annual Supply Charge</v>
      </c>
      <c r="J137" s="105">
        <f t="shared" ref="J137:AO137" si="124">MAX(J193,0)</f>
        <v>762911.10160035768</v>
      </c>
      <c r="K137" s="105">
        <f t="shared" si="124"/>
        <v>755583.10160035768</v>
      </c>
      <c r="L137" s="105">
        <f t="shared" si="124"/>
        <v>752213.10160035768</v>
      </c>
      <c r="M137" s="105">
        <f t="shared" si="124"/>
        <v>748730.10160035768</v>
      </c>
      <c r="N137" s="105">
        <f t="shared" si="124"/>
        <v>745218.10160035768</v>
      </c>
      <c r="O137" s="105">
        <f t="shared" si="124"/>
        <v>741812.10160035768</v>
      </c>
      <c r="P137" s="105">
        <f t="shared" si="124"/>
        <v>738288.10160035768</v>
      </c>
      <c r="Q137" s="105">
        <f t="shared" si="124"/>
        <v>734906.10160035768</v>
      </c>
      <c r="R137" s="105">
        <f t="shared" si="124"/>
        <v>731550.10160035768</v>
      </c>
      <c r="S137" s="105">
        <f t="shared" si="124"/>
        <v>728186.10160035768</v>
      </c>
      <c r="T137" s="105">
        <f t="shared" si="124"/>
        <v>724802.10160035768</v>
      </c>
      <c r="U137" s="105">
        <f t="shared" si="124"/>
        <v>721438.10160035768</v>
      </c>
      <c r="V137" s="105">
        <f t="shared" si="124"/>
        <v>717995.10160035768</v>
      </c>
      <c r="W137" s="105">
        <f t="shared" si="124"/>
        <v>714527.10160035768</v>
      </c>
      <c r="X137" s="105">
        <f t="shared" si="124"/>
        <v>710839.10160035768</v>
      </c>
      <c r="Y137" s="105">
        <f t="shared" si="124"/>
        <v>706356.10160035768</v>
      </c>
      <c r="Z137" s="105">
        <f t="shared" si="124"/>
        <v>701245.10160035768</v>
      </c>
      <c r="AA137" s="105">
        <f t="shared" si="124"/>
        <v>696212.10160035768</v>
      </c>
      <c r="AB137" s="105">
        <f t="shared" si="124"/>
        <v>691040.10160035768</v>
      </c>
      <c r="AC137" s="105">
        <f t="shared" si="124"/>
        <v>684972.10160035768</v>
      </c>
      <c r="AD137" s="105">
        <f t="shared" si="124"/>
        <v>678009.10160035768</v>
      </c>
      <c r="AE137" s="105">
        <f t="shared" si="124"/>
        <v>670608.10160035768</v>
      </c>
      <c r="AF137" s="105">
        <f t="shared" si="124"/>
        <v>662007.10160035768</v>
      </c>
      <c r="AG137" s="105">
        <f t="shared" si="124"/>
        <v>653217.10160035768</v>
      </c>
      <c r="AH137" s="105">
        <f t="shared" si="124"/>
        <v>644202.10160035768</v>
      </c>
      <c r="AI137" s="105">
        <f t="shared" si="124"/>
        <v>635135.10160035768</v>
      </c>
      <c r="AJ137" s="105">
        <f t="shared" si="124"/>
        <v>625869.10160035768</v>
      </c>
      <c r="AK137" s="105">
        <f t="shared" si="124"/>
        <v>616133.10160035768</v>
      </c>
      <c r="AL137" s="105">
        <f t="shared" si="124"/>
        <v>607630.10160035768</v>
      </c>
      <c r="AM137" s="105">
        <f t="shared" si="124"/>
        <v>598568.10160035768</v>
      </c>
      <c r="AN137" s="105">
        <f t="shared" si="124"/>
        <v>590240.10160035768</v>
      </c>
      <c r="AO137" s="105">
        <f t="shared" si="124"/>
        <v>582283.10160035768</v>
      </c>
      <c r="AP137" s="105">
        <f t="shared" ref="AP137:BU137" si="125">MAX(AP193,0)</f>
        <v>574617.10160035768</v>
      </c>
      <c r="AQ137" s="105">
        <f t="shared" si="125"/>
        <v>567232.10160035768</v>
      </c>
      <c r="AR137" s="105">
        <f t="shared" si="125"/>
        <v>563557.10160035768</v>
      </c>
      <c r="AS137" s="105">
        <f t="shared" si="125"/>
        <v>558144.10160035768</v>
      </c>
      <c r="AT137" s="105">
        <f t="shared" si="125"/>
        <v>552729.10160035768</v>
      </c>
      <c r="AU137" s="105">
        <f t="shared" si="125"/>
        <v>547404.10160035768</v>
      </c>
      <c r="AV137" s="105">
        <f t="shared" si="125"/>
        <v>542099.10160035768</v>
      </c>
      <c r="AW137" s="105">
        <f t="shared" si="125"/>
        <v>536875.10160035768</v>
      </c>
      <c r="AX137" s="105">
        <f t="shared" si="125"/>
        <v>531704.10160035768</v>
      </c>
      <c r="AY137" s="105">
        <f t="shared" si="125"/>
        <v>526620.10160035768</v>
      </c>
      <c r="AZ137" s="105">
        <f t="shared" si="125"/>
        <v>521525.10160035768</v>
      </c>
      <c r="BA137" s="105">
        <f t="shared" si="125"/>
        <v>516503.10160035768</v>
      </c>
      <c r="BB137" s="105">
        <f t="shared" si="125"/>
        <v>511527.10160035768</v>
      </c>
      <c r="BC137" s="105">
        <f t="shared" si="125"/>
        <v>506638.10160035768</v>
      </c>
      <c r="BD137" s="105">
        <f t="shared" si="125"/>
        <v>501741.10160035768</v>
      </c>
      <c r="BE137" s="105">
        <f t="shared" si="125"/>
        <v>496920.10160035768</v>
      </c>
      <c r="BF137" s="105">
        <f t="shared" si="125"/>
        <v>492132.10160035768</v>
      </c>
      <c r="BG137" s="105">
        <f t="shared" si="125"/>
        <v>487429.10160035768</v>
      </c>
      <c r="BH137" s="105">
        <f t="shared" si="125"/>
        <v>482728.10160035768</v>
      </c>
      <c r="BI137" s="105">
        <f t="shared" si="125"/>
        <v>478096.10160035768</v>
      </c>
      <c r="BJ137" s="105">
        <f t="shared" si="125"/>
        <v>473553.10160035768</v>
      </c>
      <c r="BK137" s="105">
        <f t="shared" si="125"/>
        <v>469104.10160035768</v>
      </c>
      <c r="BL137" s="105">
        <f t="shared" si="125"/>
        <v>464673.10160035768</v>
      </c>
      <c r="BM137" s="105">
        <f t="shared" si="125"/>
        <v>460308.10160035768</v>
      </c>
      <c r="BN137" s="105">
        <f t="shared" si="125"/>
        <v>455989.10160035768</v>
      </c>
      <c r="BO137" s="105">
        <f t="shared" si="125"/>
        <v>451776.10160035768</v>
      </c>
      <c r="BP137" s="105">
        <f t="shared" si="125"/>
        <v>447568.10160035768</v>
      </c>
      <c r="BQ137" s="105">
        <f t="shared" si="125"/>
        <v>443440.10160035768</v>
      </c>
      <c r="BR137" s="105">
        <f t="shared" si="125"/>
        <v>439365.10160035768</v>
      </c>
      <c r="BS137" s="105">
        <f t="shared" si="125"/>
        <v>435375.10160035768</v>
      </c>
      <c r="BT137" s="105">
        <f t="shared" si="125"/>
        <v>431402.10160035768</v>
      </c>
      <c r="BU137" s="105">
        <f t="shared" si="125"/>
        <v>427497.10160035768</v>
      </c>
      <c r="BV137" s="105">
        <f t="shared" ref="BV137:CH137" si="126">MAX(BV193,0)</f>
        <v>423636.10160035768</v>
      </c>
      <c r="BW137" s="105">
        <f t="shared" si="126"/>
        <v>419835.10160035768</v>
      </c>
      <c r="BX137" s="105">
        <f t="shared" si="126"/>
        <v>416045.10160035768</v>
      </c>
      <c r="BY137" s="105">
        <f t="shared" si="126"/>
        <v>412324.10160035768</v>
      </c>
      <c r="BZ137" s="105">
        <f t="shared" si="126"/>
        <v>408630.10160035768</v>
      </c>
      <c r="CA137" s="105">
        <f t="shared" si="126"/>
        <v>405003.10160035768</v>
      </c>
      <c r="CB137" s="105">
        <f t="shared" si="126"/>
        <v>401385.10160035768</v>
      </c>
      <c r="CC137" s="105">
        <f t="shared" si="126"/>
        <v>397804.10160035768</v>
      </c>
      <c r="CD137" s="105">
        <f t="shared" si="126"/>
        <v>394265.10160035768</v>
      </c>
      <c r="CE137" s="105">
        <f t="shared" si="126"/>
        <v>390776.10160035768</v>
      </c>
      <c r="CF137" s="105">
        <f t="shared" si="126"/>
        <v>387293.10160035768</v>
      </c>
      <c r="CG137" s="105">
        <f t="shared" si="126"/>
        <v>383851.10160035768</v>
      </c>
      <c r="CH137" s="105">
        <f t="shared" si="126"/>
        <v>380430.10160035768</v>
      </c>
    </row>
    <row r="138" spans="5:86" s="36" customFormat="1" outlineLevel="1" x14ac:dyDescent="0.2">
      <c r="F138" s="91" t="str">
        <f>$F$121</f>
        <v>Domestic Volumetric</v>
      </c>
      <c r="J138" s="105">
        <f t="shared" ref="J138:AO138" si="127">IF(J137=0,0,J194)</f>
        <v>31417747.253017642</v>
      </c>
      <c r="K138" s="105">
        <f t="shared" si="127"/>
        <v>30812256.121023782</v>
      </c>
      <c r="L138" s="105">
        <f t="shared" si="127"/>
        <v>30916994.570486426</v>
      </c>
      <c r="M138" s="105">
        <f t="shared" si="127"/>
        <v>30567392.231606144</v>
      </c>
      <c r="N138" s="105">
        <f t="shared" si="127"/>
        <v>30123029.793124169</v>
      </c>
      <c r="O138" s="105">
        <f t="shared" si="127"/>
        <v>29986264.427422468</v>
      </c>
      <c r="P138" s="105">
        <f t="shared" si="127"/>
        <v>29574295.041900724</v>
      </c>
      <c r="Q138" s="105">
        <f t="shared" si="127"/>
        <v>29668185.655764222</v>
      </c>
      <c r="R138" s="105">
        <f t="shared" si="127"/>
        <v>29770935.566378072</v>
      </c>
      <c r="S138" s="105">
        <f t="shared" si="127"/>
        <v>29350938.099278606</v>
      </c>
      <c r="T138" s="105">
        <f t="shared" si="127"/>
        <v>28952342.269072942</v>
      </c>
      <c r="U138" s="105">
        <f t="shared" si="127"/>
        <v>28724766.936647039</v>
      </c>
      <c r="V138" s="105">
        <f t="shared" si="127"/>
        <v>28345696.260818452</v>
      </c>
      <c r="W138" s="105">
        <f t="shared" si="127"/>
        <v>28150443.423520282</v>
      </c>
      <c r="X138" s="105">
        <f t="shared" si="127"/>
        <v>27842082.675232161</v>
      </c>
      <c r="Y138" s="105">
        <f t="shared" si="127"/>
        <v>27459077.110769365</v>
      </c>
      <c r="Z138" s="105">
        <f t="shared" si="127"/>
        <v>27124702.702884756</v>
      </c>
      <c r="AA138" s="105">
        <f t="shared" si="127"/>
        <v>26853760.51639792</v>
      </c>
      <c r="AB138" s="105">
        <f t="shared" si="127"/>
        <v>26550301.004028395</v>
      </c>
      <c r="AC138" s="105">
        <f t="shared" si="127"/>
        <v>26094038.107487176</v>
      </c>
      <c r="AD138" s="105">
        <f t="shared" si="127"/>
        <v>25688029.637780979</v>
      </c>
      <c r="AE138" s="105">
        <f t="shared" si="127"/>
        <v>25314502.550777502</v>
      </c>
      <c r="AF138" s="105">
        <f t="shared" si="127"/>
        <v>24850926.769271292</v>
      </c>
      <c r="AG138" s="105">
        <f t="shared" si="127"/>
        <v>24438801.401657913</v>
      </c>
      <c r="AH138" s="105">
        <f t="shared" si="127"/>
        <v>24009206.907189813</v>
      </c>
      <c r="AI138" s="105">
        <f t="shared" si="127"/>
        <v>23582326.766628172</v>
      </c>
      <c r="AJ138" s="105">
        <f t="shared" si="127"/>
        <v>23147998.026174791</v>
      </c>
      <c r="AK138" s="105">
        <f t="shared" si="127"/>
        <v>22675522.974224716</v>
      </c>
      <c r="AL138" s="105">
        <f t="shared" si="127"/>
        <v>22314838.740833882</v>
      </c>
      <c r="AM138" s="105">
        <f t="shared" si="127"/>
        <v>21868473.213010617</v>
      </c>
      <c r="AN138" s="105">
        <f t="shared" si="127"/>
        <v>21507869.644686814</v>
      </c>
      <c r="AO138" s="105">
        <f t="shared" si="127"/>
        <v>21146142.958463021</v>
      </c>
      <c r="AP138" s="105">
        <f t="shared" ref="AP138:BU138" si="128">IF(AP137=0,0,AP194)</f>
        <v>20796149.539297044</v>
      </c>
      <c r="AQ138" s="105">
        <f t="shared" si="128"/>
        <v>20458236.002940092</v>
      </c>
      <c r="AR138" s="105">
        <f t="shared" si="128"/>
        <v>20355553.128906533</v>
      </c>
      <c r="AS138" s="105">
        <f t="shared" si="128"/>
        <v>20055730.468158439</v>
      </c>
      <c r="AT138" s="105">
        <f t="shared" si="128"/>
        <v>19794923.29747403</v>
      </c>
      <c r="AU138" s="105">
        <f t="shared" si="128"/>
        <v>19540772.642629914</v>
      </c>
      <c r="AV138" s="105">
        <f t="shared" si="128"/>
        <v>19288028.077035636</v>
      </c>
      <c r="AW138" s="105">
        <f t="shared" si="128"/>
        <v>19039158.825656287</v>
      </c>
      <c r="AX138" s="105">
        <f t="shared" si="128"/>
        <v>18793094.733344827</v>
      </c>
      <c r="AY138" s="105">
        <f t="shared" si="128"/>
        <v>18551177.327453174</v>
      </c>
      <c r="AZ138" s="105">
        <f t="shared" si="128"/>
        <v>18309478.649682432</v>
      </c>
      <c r="BA138" s="105">
        <f t="shared" si="128"/>
        <v>18071294.759803653</v>
      </c>
      <c r="BB138" s="105">
        <f t="shared" si="128"/>
        <v>17835745.746098656</v>
      </c>
      <c r="BC138" s="105">
        <f t="shared" si="128"/>
        <v>17604291.610457592</v>
      </c>
      <c r="BD138" s="105">
        <f t="shared" si="128"/>
        <v>17373262.061001103</v>
      </c>
      <c r="BE138" s="105">
        <f t="shared" si="128"/>
        <v>17145872.704008989</v>
      </c>
      <c r="BF138" s="105">
        <f t="shared" si="128"/>
        <v>16920495.829075772</v>
      </c>
      <c r="BG138" s="105">
        <f t="shared" si="128"/>
        <v>16699114.50791404</v>
      </c>
      <c r="BH138" s="105">
        <f t="shared" si="128"/>
        <v>16478527.841301549</v>
      </c>
      <c r="BI138" s="105">
        <f t="shared" si="128"/>
        <v>16261333.582363846</v>
      </c>
      <c r="BJ138" s="105">
        <f t="shared" si="128"/>
        <v>16049743.32374526</v>
      </c>
      <c r="BK138" s="105">
        <f t="shared" si="128"/>
        <v>15841598.408435185</v>
      </c>
      <c r="BL138" s="105">
        <f t="shared" si="128"/>
        <v>15634505.189585883</v>
      </c>
      <c r="BM138" s="105">
        <f t="shared" si="128"/>
        <v>15430535.888645306</v>
      </c>
      <c r="BN138" s="105">
        <f t="shared" si="128"/>
        <v>15228813.478224419</v>
      </c>
      <c r="BO138" s="105">
        <f t="shared" si="128"/>
        <v>15032614.510800887</v>
      </c>
      <c r="BP138" s="105">
        <f t="shared" si="128"/>
        <v>14836888.645836683</v>
      </c>
      <c r="BQ138" s="105">
        <f t="shared" si="128"/>
        <v>14644764.055326749</v>
      </c>
      <c r="BR138" s="105">
        <f t="shared" si="128"/>
        <v>14455270.879818765</v>
      </c>
      <c r="BS138" s="105">
        <f t="shared" si="128"/>
        <v>14269549.364282671</v>
      </c>
      <c r="BT138" s="105">
        <f t="shared" si="128"/>
        <v>14085046.632506056</v>
      </c>
      <c r="BU138" s="105">
        <f t="shared" si="128"/>
        <v>13903647.320605865</v>
      </c>
      <c r="BV138" s="105">
        <f t="shared" ref="BV138:CH138" si="129">IF(BV137=0,0,BV194)</f>
        <v>13724479.325249467</v>
      </c>
      <c r="BW138" s="105">
        <f t="shared" si="129"/>
        <v>13548103.345082873</v>
      </c>
      <c r="BX138" s="105">
        <f t="shared" si="129"/>
        <v>13372676.56895815</v>
      </c>
      <c r="BY138" s="105">
        <f t="shared" si="129"/>
        <v>13200319.572495822</v>
      </c>
      <c r="BZ138" s="105">
        <f t="shared" si="129"/>
        <v>13029509.446608959</v>
      </c>
      <c r="CA138" s="105">
        <f t="shared" si="129"/>
        <v>12861716.13769798</v>
      </c>
      <c r="CB138" s="105">
        <f t="shared" si="129"/>
        <v>12694784.941738082</v>
      </c>
      <c r="CC138" s="105">
        <f t="shared" si="129"/>
        <v>12529748.948625926</v>
      </c>
      <c r="CD138" s="105">
        <f t="shared" si="129"/>
        <v>12366759.739374662</v>
      </c>
      <c r="CE138" s="105">
        <f t="shared" si="129"/>
        <v>12206136.628695974</v>
      </c>
      <c r="CF138" s="105">
        <f t="shared" si="129"/>
        <v>12046206.117441298</v>
      </c>
      <c r="CG138" s="105">
        <f t="shared" si="129"/>
        <v>11888273.823156752</v>
      </c>
      <c r="CH138" s="105">
        <f t="shared" si="129"/>
        <v>11731620.430617437</v>
      </c>
    </row>
    <row r="139" spans="5:86" s="36" customFormat="1" outlineLevel="1" x14ac:dyDescent="0.2">
      <c r="F139" s="91" t="str">
        <f>$F$122</f>
        <v>Commercial Annual Supply Charge</v>
      </c>
      <c r="J139" s="105">
        <f t="shared" ref="J139:AO139" si="130">MAX(J195,0)</f>
        <v>16701.48511496111</v>
      </c>
      <c r="K139" s="105">
        <f t="shared" si="130"/>
        <v>15229.47989994111</v>
      </c>
      <c r="L139" s="105">
        <f t="shared" si="130"/>
        <v>15784.197344581309</v>
      </c>
      <c r="M139" s="105">
        <f t="shared" si="130"/>
        <v>15671.367614775108</v>
      </c>
      <c r="N139" s="105">
        <f t="shared" si="130"/>
        <v>15379.666182266968</v>
      </c>
      <c r="O139" s="105">
        <f t="shared" si="130"/>
        <v>15240.88176408391</v>
      </c>
      <c r="P139" s="105">
        <f t="shared" si="130"/>
        <v>14318.485190082683</v>
      </c>
      <c r="Q139" s="105">
        <f t="shared" si="130"/>
        <v>14056.312581821467</v>
      </c>
      <c r="R139" s="105">
        <f t="shared" si="130"/>
        <v>14268.761699642864</v>
      </c>
      <c r="S139" s="105">
        <f t="shared" si="130"/>
        <v>14157.086326286048</v>
      </c>
      <c r="T139" s="105">
        <f t="shared" si="130"/>
        <v>13933.527706662797</v>
      </c>
      <c r="U139" s="105">
        <f t="shared" si="130"/>
        <v>13627.204673235779</v>
      </c>
      <c r="V139" s="105">
        <f t="shared" si="130"/>
        <v>12846.944870143034</v>
      </c>
      <c r="W139" s="105">
        <f t="shared" si="130"/>
        <v>12143.487665081213</v>
      </c>
      <c r="X139" s="105">
        <f t="shared" si="130"/>
        <v>11402.065032070012</v>
      </c>
      <c r="Y139" s="105">
        <f t="shared" si="130"/>
        <v>10718.056625388923</v>
      </c>
      <c r="Z139" s="105">
        <f t="shared" si="130"/>
        <v>10104.888302774645</v>
      </c>
      <c r="AA139" s="105">
        <f t="shared" si="130"/>
        <v>9561.8516633865092</v>
      </c>
      <c r="AB139" s="105">
        <f t="shared" si="130"/>
        <v>9055.245390392256</v>
      </c>
      <c r="AC139" s="105">
        <f t="shared" si="130"/>
        <v>8591.7051801279431</v>
      </c>
      <c r="AD139" s="105">
        <f t="shared" si="130"/>
        <v>8158.8003719662756</v>
      </c>
      <c r="AE139" s="105">
        <f t="shared" si="130"/>
        <v>7760.224611886224</v>
      </c>
      <c r="AF139" s="105">
        <f t="shared" si="130"/>
        <v>7392.6346094069722</v>
      </c>
      <c r="AG139" s="105">
        <f t="shared" si="130"/>
        <v>7057.7205069525144</v>
      </c>
      <c r="AH139" s="105">
        <f t="shared" si="130"/>
        <v>6741.1555455226007</v>
      </c>
      <c r="AI139" s="105">
        <f t="shared" si="130"/>
        <v>6449.7562337069858</v>
      </c>
      <c r="AJ139" s="105">
        <f t="shared" si="130"/>
        <v>6187.270915009527</v>
      </c>
      <c r="AK139" s="105">
        <f t="shared" si="130"/>
        <v>5937.4104494990424</v>
      </c>
      <c r="AL139" s="105">
        <f t="shared" si="130"/>
        <v>5709.0485886436636</v>
      </c>
      <c r="AM139" s="105">
        <f t="shared" si="130"/>
        <v>5500.9703463968372</v>
      </c>
      <c r="AN139" s="105">
        <f t="shared" si="130"/>
        <v>5302.9728865724801</v>
      </c>
      <c r="AO139" s="105">
        <f t="shared" si="130"/>
        <v>5117.9554013463667</v>
      </c>
      <c r="AP139" s="105">
        <f t="shared" ref="AP139:BU139" si="131">MAX(AP195,0)</f>
        <v>4958.7880909725136</v>
      </c>
      <c r="AQ139" s="105">
        <f t="shared" si="131"/>
        <v>4803.2124537023992</v>
      </c>
      <c r="AR139" s="105">
        <f t="shared" si="131"/>
        <v>4667.1925728049864</v>
      </c>
      <c r="AS139" s="105">
        <f t="shared" si="131"/>
        <v>4532.5328907165476</v>
      </c>
      <c r="AT139" s="105">
        <f t="shared" si="131"/>
        <v>4410.2198054489936</v>
      </c>
      <c r="AU139" s="105">
        <f t="shared" si="131"/>
        <v>4298.1298510341148</v>
      </c>
      <c r="AV139" s="105">
        <f t="shared" si="131"/>
        <v>4196.1607961633845</v>
      </c>
      <c r="AW139" s="105">
        <f t="shared" si="131"/>
        <v>4100.2114318413614</v>
      </c>
      <c r="AX139" s="105">
        <f t="shared" si="131"/>
        <v>4014.2215611625597</v>
      </c>
      <c r="AY139" s="105">
        <f t="shared" si="131"/>
        <v>3935.0915891905452</v>
      </c>
      <c r="AZ139" s="105">
        <f t="shared" si="131"/>
        <v>3855.7529169382506</v>
      </c>
      <c r="BA139" s="105">
        <f t="shared" si="131"/>
        <v>3792.2076314084793</v>
      </c>
      <c r="BB139" s="105">
        <f t="shared" si="131"/>
        <v>3722.2977987340059</v>
      </c>
      <c r="BC139" s="105">
        <f t="shared" si="131"/>
        <v>3666.0870643862768</v>
      </c>
      <c r="BD139" s="105">
        <f t="shared" si="131"/>
        <v>3613.4384373820249</v>
      </c>
      <c r="BE139" s="105">
        <f t="shared" si="131"/>
        <v>3564.3162966478158</v>
      </c>
      <c r="BF139" s="105">
        <f t="shared" si="131"/>
        <v>3513.6853773209486</v>
      </c>
      <c r="BG139" s="105">
        <f t="shared" si="131"/>
        <v>3470.5607671873504</v>
      </c>
      <c r="BH139" s="105">
        <f t="shared" si="131"/>
        <v>3429.8674031550881</v>
      </c>
      <c r="BI139" s="105">
        <f t="shared" si="131"/>
        <v>3392.5809727631486</v>
      </c>
      <c r="BJ139" s="105">
        <f t="shared" si="131"/>
        <v>3362.6674066751284</v>
      </c>
      <c r="BK139" s="105">
        <f t="shared" si="131"/>
        <v>3330.0529762479882</v>
      </c>
      <c r="BL139" s="105">
        <f t="shared" si="131"/>
        <v>3294.7646901251192</v>
      </c>
      <c r="BM139" s="105">
        <f t="shared" si="131"/>
        <v>3260.829286863479</v>
      </c>
      <c r="BN139" s="105">
        <f t="shared" si="131"/>
        <v>3233.2332376344557</v>
      </c>
      <c r="BO139" s="105">
        <f t="shared" si="131"/>
        <v>3204.9131488977223</v>
      </c>
      <c r="BP139" s="105">
        <f t="shared" si="131"/>
        <v>3181.8762610483559</v>
      </c>
      <c r="BQ139" s="105">
        <f t="shared" si="131"/>
        <v>3164.0697420774832</v>
      </c>
      <c r="BR139" s="105">
        <f t="shared" si="131"/>
        <v>3144.4412882963193</v>
      </c>
      <c r="BS139" s="105">
        <f t="shared" si="131"/>
        <v>3128.0091190529674</v>
      </c>
      <c r="BT139" s="105">
        <f t="shared" si="131"/>
        <v>3111.7412715020487</v>
      </c>
      <c r="BU139" s="105">
        <f t="shared" si="131"/>
        <v>3096.6361024266398</v>
      </c>
      <c r="BV139" s="105">
        <f t="shared" ref="BV139:CH139" si="132">MAX(BV195,0)</f>
        <v>3080.6819850419843</v>
      </c>
      <c r="BW139" s="105">
        <f t="shared" si="132"/>
        <v>3066.8874088311759</v>
      </c>
      <c r="BX139" s="105">
        <f t="shared" si="132"/>
        <v>3052.2307783824749</v>
      </c>
      <c r="BY139" s="105">
        <f t="shared" si="132"/>
        <v>3039.7207142382617</v>
      </c>
      <c r="BZ139" s="105">
        <f t="shared" si="132"/>
        <v>3026.3357507354899</v>
      </c>
      <c r="CA139" s="105">
        <f t="shared" si="132"/>
        <v>3013.0846368677458</v>
      </c>
      <c r="CB139" s="105">
        <f t="shared" si="132"/>
        <v>3005.9660341386793</v>
      </c>
      <c r="CC139" s="105">
        <f t="shared" si="132"/>
        <v>2997.9186174369042</v>
      </c>
      <c r="CD139" s="105">
        <f t="shared" si="132"/>
        <v>2990.9516749021459</v>
      </c>
      <c r="CE139" s="105">
        <f t="shared" si="132"/>
        <v>2983.0544017927355</v>
      </c>
      <c r="CF139" s="105">
        <f t="shared" si="132"/>
        <v>2975.236101414419</v>
      </c>
      <c r="CG139" s="105">
        <f t="shared" si="132"/>
        <v>2967.495984039886</v>
      </c>
      <c r="CH139" s="105">
        <f t="shared" si="132"/>
        <v>2961.833267839098</v>
      </c>
    </row>
    <row r="140" spans="5:86" s="36" customFormat="1" outlineLevel="1" x14ac:dyDescent="0.2">
      <c r="F140" s="91" t="str">
        <f>$F$123</f>
        <v>Commercial Volumetric</v>
      </c>
      <c r="J140" s="105">
        <f t="shared" ref="J140:AO140" si="133">J196</f>
        <v>6186368.8274333831</v>
      </c>
      <c r="K140" s="105">
        <f t="shared" si="133"/>
        <v>5405897.6989725381</v>
      </c>
      <c r="L140" s="105">
        <f t="shared" si="133"/>
        <v>5883536.0890002595</v>
      </c>
      <c r="M140" s="105">
        <f t="shared" si="133"/>
        <v>5703581.0039177332</v>
      </c>
      <c r="N140" s="105">
        <f t="shared" si="133"/>
        <v>5415834.8299080702</v>
      </c>
      <c r="O140" s="105">
        <f t="shared" si="133"/>
        <v>5394206.5024658171</v>
      </c>
      <c r="P140" s="105">
        <f t="shared" si="133"/>
        <v>4848841.1013611704</v>
      </c>
      <c r="Q140" s="105">
        <f t="shared" si="133"/>
        <v>4926201.5589955878</v>
      </c>
      <c r="R140" s="105">
        <f t="shared" si="133"/>
        <v>5222530.5821249429</v>
      </c>
      <c r="S140" s="105">
        <f t="shared" si="133"/>
        <v>5025092.215225691</v>
      </c>
      <c r="T140" s="105">
        <f t="shared" si="133"/>
        <v>4816673.8028755561</v>
      </c>
      <c r="U140" s="105">
        <f t="shared" si="133"/>
        <v>4660403.7807660531</v>
      </c>
      <c r="V140" s="105">
        <f t="shared" si="133"/>
        <v>4220095.2234504865</v>
      </c>
      <c r="W140" s="105">
        <f t="shared" si="133"/>
        <v>3943372.7239699187</v>
      </c>
      <c r="X140" s="105">
        <f t="shared" si="133"/>
        <v>3588403.0351854917</v>
      </c>
      <c r="Y140" s="105">
        <f t="shared" si="133"/>
        <v>3245029.3345004446</v>
      </c>
      <c r="Z140" s="105">
        <f t="shared" si="133"/>
        <v>2975962.411526171</v>
      </c>
      <c r="AA140" s="105">
        <f t="shared" si="133"/>
        <v>2762356.567783691</v>
      </c>
      <c r="AB140" s="105">
        <f t="shared" si="133"/>
        <v>2539536.3112367182</v>
      </c>
      <c r="AC140" s="105">
        <f t="shared" si="133"/>
        <v>2300126.8242426338</v>
      </c>
      <c r="AD140" s="105">
        <f t="shared" si="133"/>
        <v>2111805.6612695241</v>
      </c>
      <c r="AE140" s="105">
        <f t="shared" si="133"/>
        <v>1954959.1899445564</v>
      </c>
      <c r="AF140" s="105">
        <f t="shared" si="133"/>
        <v>1798129.8837950905</v>
      </c>
      <c r="AG140" s="105">
        <f t="shared" si="133"/>
        <v>1672084.6836353685</v>
      </c>
      <c r="AH140" s="105">
        <f t="shared" si="133"/>
        <v>1550565.1049923983</v>
      </c>
      <c r="AI140" s="105">
        <f t="shared" si="133"/>
        <v>1439582.0075105003</v>
      </c>
      <c r="AJ140" s="105">
        <f t="shared" si="133"/>
        <v>1339439.573428072</v>
      </c>
      <c r="AK140" s="105">
        <f t="shared" si="133"/>
        <v>1240516.649523898</v>
      </c>
      <c r="AL140" s="105">
        <f t="shared" si="133"/>
        <v>1162803.4024074576</v>
      </c>
      <c r="AM140" s="105">
        <f t="shared" si="133"/>
        <v>1079848.466942963</v>
      </c>
      <c r="AN140" s="105">
        <f t="shared" si="133"/>
        <v>1010996.5440841606</v>
      </c>
      <c r="AO140" s="105">
        <f t="shared" si="133"/>
        <v>943854.67047284893</v>
      </c>
      <c r="AP140" s="105">
        <f t="shared" ref="AP140:BU140" si="134">AP196</f>
        <v>885679.50052989181</v>
      </c>
      <c r="AQ140" s="105">
        <f t="shared" si="134"/>
        <v>829193.312571747</v>
      </c>
      <c r="AR140" s="105">
        <f t="shared" si="134"/>
        <v>795604.60100169736</v>
      </c>
      <c r="AS140" s="105">
        <f t="shared" si="134"/>
        <v>738940.59967687866</v>
      </c>
      <c r="AT140" s="105">
        <f t="shared" si="134"/>
        <v>693276.29642166232</v>
      </c>
      <c r="AU140" s="105">
        <f t="shared" si="134"/>
        <v>652106.09005947341</v>
      </c>
      <c r="AV140" s="105">
        <f t="shared" si="134"/>
        <v>614685.95706471149</v>
      </c>
      <c r="AW140" s="105">
        <f t="shared" si="134"/>
        <v>579575.31205644389</v>
      </c>
      <c r="AX140" s="105">
        <f t="shared" si="134"/>
        <v>548048.2799130081</v>
      </c>
      <c r="AY140" s="105">
        <f t="shared" si="134"/>
        <v>519106.45785589051</v>
      </c>
      <c r="AZ140" s="105">
        <f t="shared" si="134"/>
        <v>490293.3841137595</v>
      </c>
      <c r="BA140" s="105">
        <f t="shared" si="134"/>
        <v>466857.23920381931</v>
      </c>
      <c r="BB140" s="105">
        <f t="shared" si="134"/>
        <v>441688.266516303</v>
      </c>
      <c r="BC140" s="105">
        <f t="shared" si="134"/>
        <v>421029.53207534424</v>
      </c>
      <c r="BD140" s="105">
        <f t="shared" si="134"/>
        <v>401914.90879983117</v>
      </c>
      <c r="BE140" s="105">
        <f t="shared" si="134"/>
        <v>384111.77793026308</v>
      </c>
      <c r="BF140" s="105">
        <f t="shared" si="134"/>
        <v>365946.30083888641</v>
      </c>
      <c r="BG140" s="105">
        <f t="shared" si="134"/>
        <v>350256.25780391094</v>
      </c>
      <c r="BH140" s="105">
        <f t="shared" si="134"/>
        <v>335594.19954612042</v>
      </c>
      <c r="BI140" s="105">
        <f t="shared" si="134"/>
        <v>322162.11006192392</v>
      </c>
      <c r="BJ140" s="105">
        <f t="shared" si="134"/>
        <v>311517.24516487471</v>
      </c>
      <c r="BK140" s="105">
        <f t="shared" si="134"/>
        <v>300090.14243587112</v>
      </c>
      <c r="BL140" s="105">
        <f t="shared" si="134"/>
        <v>287701.07438550313</v>
      </c>
      <c r="BM140" s="105">
        <f t="shared" si="134"/>
        <v>275676.08940185304</v>
      </c>
      <c r="BN140" s="105">
        <f t="shared" si="134"/>
        <v>265710.91972841922</v>
      </c>
      <c r="BO140" s="105">
        <f t="shared" si="134"/>
        <v>255862.73483607476</v>
      </c>
      <c r="BP140" s="105">
        <f t="shared" si="134"/>
        <v>247665.28887246537</v>
      </c>
      <c r="BQ140" s="105">
        <f t="shared" si="134"/>
        <v>241287.8540679111</v>
      </c>
      <c r="BR140" s="105">
        <f t="shared" si="134"/>
        <v>234518.79941361566</v>
      </c>
      <c r="BS140" s="105">
        <f t="shared" si="134"/>
        <v>228716.68186197898</v>
      </c>
      <c r="BT140" s="105">
        <f t="shared" si="134"/>
        <v>223068.22261294772</v>
      </c>
      <c r="BU140" s="105">
        <f t="shared" si="134"/>
        <v>217798.27464392959</v>
      </c>
      <c r="BV140" s="105">
        <f t="shared" ref="BV140:CH140" si="135">BV196</f>
        <v>212305.26649826771</v>
      </c>
      <c r="BW140" s="105">
        <f t="shared" si="135"/>
        <v>207463.83484439109</v>
      </c>
      <c r="BX140" s="105">
        <f t="shared" si="135"/>
        <v>202423.83898838758</v>
      </c>
      <c r="BY140" s="105">
        <f t="shared" si="135"/>
        <v>198023.50420447937</v>
      </c>
      <c r="BZ140" s="105">
        <f t="shared" si="135"/>
        <v>193421.13235074465</v>
      </c>
      <c r="CA140" s="105">
        <f t="shared" si="135"/>
        <v>188837.91730038644</v>
      </c>
      <c r="CB140" s="105">
        <f t="shared" si="135"/>
        <v>186153.84467504334</v>
      </c>
      <c r="CC140" s="105">
        <f t="shared" si="135"/>
        <v>183388.64524131629</v>
      </c>
      <c r="CD140" s="105">
        <f t="shared" si="135"/>
        <v>180940.16055682162</v>
      </c>
      <c r="CE140" s="105">
        <f t="shared" si="135"/>
        <v>178238.34028434972</v>
      </c>
      <c r="CF140" s="105">
        <f t="shared" si="135"/>
        <v>175526.92109944724</v>
      </c>
      <c r="CG140" s="105">
        <f t="shared" si="135"/>
        <v>172835.57797753578</v>
      </c>
      <c r="CH140" s="105">
        <f t="shared" si="135"/>
        <v>170780.92249780352</v>
      </c>
    </row>
    <row r="141" spans="5:86" s="36" customFormat="1" outlineLevel="1" x14ac:dyDescent="0.2">
      <c r="F141" s="91" t="str">
        <f>$F$124</f>
        <v>Industrial</v>
      </c>
      <c r="J141" s="105">
        <f t="shared" ref="J141:AO141" si="136">J197</f>
        <v>7091.5732002248151</v>
      </c>
      <c r="K141" s="105">
        <f t="shared" si="136"/>
        <v>6900.9849726159027</v>
      </c>
      <c r="L141" s="105">
        <f t="shared" si="136"/>
        <v>6764.9235326219541</v>
      </c>
      <c r="M141" s="105">
        <f t="shared" si="136"/>
        <v>6648.9249947534718</v>
      </c>
      <c r="N141" s="105">
        <f t="shared" si="136"/>
        <v>6638.8190208750175</v>
      </c>
      <c r="O141" s="105">
        <f t="shared" si="136"/>
        <v>6642.3262913455201</v>
      </c>
      <c r="P141" s="105">
        <f t="shared" si="136"/>
        <v>6672.0586889258429</v>
      </c>
      <c r="Q141" s="105">
        <f t="shared" si="136"/>
        <v>6672.0586889258429</v>
      </c>
      <c r="R141" s="105">
        <f t="shared" si="136"/>
        <v>6672.0586889258429</v>
      </c>
      <c r="S141" s="105">
        <f t="shared" si="136"/>
        <v>6672.0586889258429</v>
      </c>
      <c r="T141" s="105">
        <f t="shared" si="136"/>
        <v>6672.0586889258429</v>
      </c>
      <c r="U141" s="105">
        <f t="shared" si="136"/>
        <v>6672.0586889258429</v>
      </c>
      <c r="V141" s="105">
        <f t="shared" si="136"/>
        <v>6672.0586889258429</v>
      </c>
      <c r="W141" s="105">
        <f t="shared" si="136"/>
        <v>6672.0586889258429</v>
      </c>
      <c r="X141" s="105">
        <f t="shared" si="136"/>
        <v>6672.0586889258429</v>
      </c>
      <c r="Y141" s="105">
        <f t="shared" si="136"/>
        <v>6672.0586889258429</v>
      </c>
      <c r="Z141" s="105">
        <f t="shared" si="136"/>
        <v>6672.0586889258429</v>
      </c>
      <c r="AA141" s="105">
        <f t="shared" si="136"/>
        <v>6672.0586889258429</v>
      </c>
      <c r="AB141" s="105">
        <f t="shared" si="136"/>
        <v>6672.0586889258429</v>
      </c>
      <c r="AC141" s="105">
        <f t="shared" si="136"/>
        <v>6672.0586889258429</v>
      </c>
      <c r="AD141" s="105">
        <f t="shared" si="136"/>
        <v>6672.0586889258429</v>
      </c>
      <c r="AE141" s="105">
        <f t="shared" si="136"/>
        <v>6672.0586889258429</v>
      </c>
      <c r="AF141" s="105">
        <f t="shared" si="136"/>
        <v>6672.0586889258429</v>
      </c>
      <c r="AG141" s="105">
        <f t="shared" si="136"/>
        <v>6672.0586889258429</v>
      </c>
      <c r="AH141" s="105">
        <f t="shared" si="136"/>
        <v>6672.0586889258429</v>
      </c>
      <c r="AI141" s="105">
        <f t="shared" si="136"/>
        <v>6672.0586889258429</v>
      </c>
      <c r="AJ141" s="105">
        <f t="shared" si="136"/>
        <v>6672.0586889258429</v>
      </c>
      <c r="AK141" s="105">
        <f t="shared" si="136"/>
        <v>6672.0586889258429</v>
      </c>
      <c r="AL141" s="105">
        <f t="shared" si="136"/>
        <v>6672.0586889258429</v>
      </c>
      <c r="AM141" s="105">
        <f t="shared" si="136"/>
        <v>6672.0586889258429</v>
      </c>
      <c r="AN141" s="105">
        <f t="shared" si="136"/>
        <v>6672.0586889258429</v>
      </c>
      <c r="AO141" s="105">
        <f t="shared" si="136"/>
        <v>6672.0586889258429</v>
      </c>
      <c r="AP141" s="105">
        <f t="shared" ref="AP141:BU141" si="137">AP197</f>
        <v>6672.0586889258429</v>
      </c>
      <c r="AQ141" s="105">
        <f t="shared" si="137"/>
        <v>6672.0586889258429</v>
      </c>
      <c r="AR141" s="105">
        <f t="shared" si="137"/>
        <v>6672.0586889258429</v>
      </c>
      <c r="AS141" s="105">
        <f t="shared" si="137"/>
        <v>6672.0586889258429</v>
      </c>
      <c r="AT141" s="105">
        <f t="shared" si="137"/>
        <v>6672.0586889258429</v>
      </c>
      <c r="AU141" s="105">
        <f t="shared" si="137"/>
        <v>6672.0586889258429</v>
      </c>
      <c r="AV141" s="105">
        <f t="shared" si="137"/>
        <v>6672.0586889258429</v>
      </c>
      <c r="AW141" s="105">
        <f t="shared" si="137"/>
        <v>6672.0586889258429</v>
      </c>
      <c r="AX141" s="105">
        <f t="shared" si="137"/>
        <v>6672.0586889258429</v>
      </c>
      <c r="AY141" s="105">
        <f t="shared" si="137"/>
        <v>6672.0586889258429</v>
      </c>
      <c r="AZ141" s="105">
        <f t="shared" si="137"/>
        <v>6672.0586889258429</v>
      </c>
      <c r="BA141" s="105">
        <f t="shared" si="137"/>
        <v>6672.0586889258429</v>
      </c>
      <c r="BB141" s="105">
        <f t="shared" si="137"/>
        <v>6672.0586889258429</v>
      </c>
      <c r="BC141" s="105">
        <f t="shared" si="137"/>
        <v>6672.0586889258429</v>
      </c>
      <c r="BD141" s="105">
        <f t="shared" si="137"/>
        <v>6672.0586889258429</v>
      </c>
      <c r="BE141" s="105">
        <f t="shared" si="137"/>
        <v>6672.0586889258429</v>
      </c>
      <c r="BF141" s="105">
        <f t="shared" si="137"/>
        <v>6672.0586889258429</v>
      </c>
      <c r="BG141" s="105">
        <f t="shared" si="137"/>
        <v>6672.0586889258429</v>
      </c>
      <c r="BH141" s="105">
        <f t="shared" si="137"/>
        <v>6672.0586889258429</v>
      </c>
      <c r="BI141" s="105">
        <f t="shared" si="137"/>
        <v>6672.0586889258429</v>
      </c>
      <c r="BJ141" s="105">
        <f t="shared" si="137"/>
        <v>6672.0586889258429</v>
      </c>
      <c r="BK141" s="105">
        <f t="shared" si="137"/>
        <v>6672.0586889258429</v>
      </c>
      <c r="BL141" s="105">
        <f t="shared" si="137"/>
        <v>6672.0586889258429</v>
      </c>
      <c r="BM141" s="105">
        <f t="shared" si="137"/>
        <v>6672.0586889258429</v>
      </c>
      <c r="BN141" s="105">
        <f t="shared" si="137"/>
        <v>6672.0586889258429</v>
      </c>
      <c r="BO141" s="105">
        <f t="shared" si="137"/>
        <v>6672.0586889258429</v>
      </c>
      <c r="BP141" s="105">
        <f t="shared" si="137"/>
        <v>6672.0586889258429</v>
      </c>
      <c r="BQ141" s="105">
        <f t="shared" si="137"/>
        <v>6672.0586889258429</v>
      </c>
      <c r="BR141" s="105">
        <f t="shared" si="137"/>
        <v>6672.0586889258429</v>
      </c>
      <c r="BS141" s="105">
        <f t="shared" si="137"/>
        <v>6672.0586889258429</v>
      </c>
      <c r="BT141" s="105">
        <f t="shared" si="137"/>
        <v>6672.0586889258429</v>
      </c>
      <c r="BU141" s="105">
        <f t="shared" si="137"/>
        <v>6672.0586889258429</v>
      </c>
      <c r="BV141" s="105">
        <f t="shared" ref="BV141:CH141" si="138">BV197</f>
        <v>6672.0586889258429</v>
      </c>
      <c r="BW141" s="105">
        <f t="shared" si="138"/>
        <v>6672.0586889258429</v>
      </c>
      <c r="BX141" s="105">
        <f t="shared" si="138"/>
        <v>6672.0586889258429</v>
      </c>
      <c r="BY141" s="105">
        <f t="shared" si="138"/>
        <v>6672.0586889258429</v>
      </c>
      <c r="BZ141" s="105">
        <f t="shared" si="138"/>
        <v>6672.0586889258429</v>
      </c>
      <c r="CA141" s="105">
        <f t="shared" si="138"/>
        <v>6672.0586889258429</v>
      </c>
      <c r="CB141" s="105">
        <f t="shared" si="138"/>
        <v>6672.0586889258429</v>
      </c>
      <c r="CC141" s="105">
        <f t="shared" si="138"/>
        <v>6672.0586889258429</v>
      </c>
      <c r="CD141" s="105">
        <f t="shared" si="138"/>
        <v>6672.0586889258429</v>
      </c>
      <c r="CE141" s="105">
        <f t="shared" si="138"/>
        <v>6672.0586889258429</v>
      </c>
      <c r="CF141" s="105">
        <f t="shared" si="138"/>
        <v>6672.0586889258429</v>
      </c>
      <c r="CG141" s="105">
        <f t="shared" si="138"/>
        <v>6672.0586889258429</v>
      </c>
      <c r="CH141" s="105">
        <f t="shared" si="138"/>
        <v>6672.0586889258429</v>
      </c>
    </row>
    <row r="142" spans="5:86" s="36" customFormat="1" ht="5.85" customHeight="1" outlineLevel="1" x14ac:dyDescent="0.2"/>
    <row r="143" spans="5:86" s="36" customFormat="1" outlineLevel="1" x14ac:dyDescent="0.2">
      <c r="E143" s="43" t="s">
        <v>261</v>
      </c>
      <c r="I143" s="176">
        <v>0</v>
      </c>
    </row>
    <row r="144" spans="5:86" s="36" customFormat="1" outlineLevel="1" x14ac:dyDescent="0.2">
      <c r="F144" s="91" t="str">
        <f>$F$120</f>
        <v>Domestic Annual Supply Charge</v>
      </c>
      <c r="I144" s="143">
        <f>Demand!I23</f>
        <v>167.35359499999998</v>
      </c>
      <c r="J144" s="137">
        <f t="shared" ref="J144:AO144" si="139">IFERROR(J130/J137,0)</f>
        <v>165.099436300322</v>
      </c>
      <c r="K144" s="137">
        <f t="shared" si="139"/>
        <v>171.77468819373163</v>
      </c>
      <c r="L144" s="137">
        <f t="shared" si="139"/>
        <v>172.85580517600098</v>
      </c>
      <c r="M144" s="137">
        <f t="shared" si="139"/>
        <v>175.73110067446387</v>
      </c>
      <c r="N144" s="137">
        <f t="shared" si="139"/>
        <v>174.67175848963814</v>
      </c>
      <c r="O144" s="137">
        <f t="shared" si="139"/>
        <v>172.91540712214194</v>
      </c>
      <c r="P144" s="137">
        <f t="shared" si="139"/>
        <v>169.46382120682301</v>
      </c>
      <c r="Q144" s="137">
        <f t="shared" si="139"/>
        <v>167.07335071786932</v>
      </c>
      <c r="R144" s="137">
        <f t="shared" si="139"/>
        <v>164.63455879327432</v>
      </c>
      <c r="S144" s="137">
        <f t="shared" si="139"/>
        <v>164.7066958234347</v>
      </c>
      <c r="T144" s="137">
        <f t="shared" si="139"/>
        <v>157.34355154071889</v>
      </c>
      <c r="U144" s="137">
        <f t="shared" si="139"/>
        <v>156.39348057304761</v>
      </c>
      <c r="V144" s="137">
        <f t="shared" si="139"/>
        <v>155.74217763510615</v>
      </c>
      <c r="W144" s="137">
        <f t="shared" si="139"/>
        <v>154.76845480908065</v>
      </c>
      <c r="X144" s="137">
        <f t="shared" si="139"/>
        <v>154.08160342319744</v>
      </c>
      <c r="Y144" s="137">
        <f t="shared" si="139"/>
        <v>153.56453687884294</v>
      </c>
      <c r="Z144" s="137">
        <f t="shared" si="139"/>
        <v>152.38068037092361</v>
      </c>
      <c r="AA144" s="137">
        <f t="shared" si="139"/>
        <v>151.12181711002623</v>
      </c>
      <c r="AB144" s="137">
        <f t="shared" si="139"/>
        <v>150.08640335168857</v>
      </c>
      <c r="AC144" s="137">
        <f t="shared" si="139"/>
        <v>149.50687522467194</v>
      </c>
      <c r="AD144" s="137">
        <f t="shared" si="139"/>
        <v>148.95738662914317</v>
      </c>
      <c r="AE144" s="137">
        <f t="shared" si="139"/>
        <v>148.3308051494399</v>
      </c>
      <c r="AF144" s="137">
        <f t="shared" si="139"/>
        <v>147.95829708165951</v>
      </c>
      <c r="AG144" s="137">
        <f t="shared" si="139"/>
        <v>147.46967636488682</v>
      </c>
      <c r="AH144" s="137">
        <f t="shared" si="139"/>
        <v>147.0264276491676</v>
      </c>
      <c r="AI144" s="137">
        <f t="shared" si="139"/>
        <v>146.55970433837842</v>
      </c>
      <c r="AJ144" s="137">
        <f t="shared" si="139"/>
        <v>146.10262186887243</v>
      </c>
      <c r="AK144" s="137">
        <f t="shared" si="139"/>
        <v>143.45215131106551</v>
      </c>
      <c r="AL144" s="137">
        <f t="shared" si="139"/>
        <v>140.65420496252975</v>
      </c>
      <c r="AM144" s="137">
        <f t="shared" si="139"/>
        <v>138.33253202432917</v>
      </c>
      <c r="AN144" s="137">
        <f t="shared" si="139"/>
        <v>136.01066266953757</v>
      </c>
      <c r="AO144" s="137">
        <f t="shared" si="139"/>
        <v>133.94726567985765</v>
      </c>
      <c r="AP144" s="137">
        <f t="shared" ref="AP144:BU144" si="140">IFERROR(AP130/AP137,0)</f>
        <v>132.10700530097571</v>
      </c>
      <c r="AQ144" s="137">
        <f t="shared" si="140"/>
        <v>106.42696479577187</v>
      </c>
      <c r="AR144" s="137">
        <f t="shared" si="140"/>
        <v>105.22440348043938</v>
      </c>
      <c r="AS144" s="137">
        <f t="shared" si="140"/>
        <v>105.02236944430834</v>
      </c>
      <c r="AT144" s="137">
        <f t="shared" si="140"/>
        <v>104.77965146723075</v>
      </c>
      <c r="AU144" s="137">
        <f t="shared" si="140"/>
        <v>104.55762321265502</v>
      </c>
      <c r="AV144" s="137">
        <f t="shared" si="140"/>
        <v>104.37739206941954</v>
      </c>
      <c r="AW144" s="137">
        <f t="shared" si="140"/>
        <v>104.22978896377928</v>
      </c>
      <c r="AX144" s="137">
        <f t="shared" si="140"/>
        <v>104.11413612873514</v>
      </c>
      <c r="AY144" s="137">
        <f t="shared" si="140"/>
        <v>104.0269705952132</v>
      </c>
      <c r="AZ144" s="137">
        <f t="shared" si="140"/>
        <v>103.98637931532838</v>
      </c>
      <c r="BA144" s="137">
        <f t="shared" si="140"/>
        <v>103.93755856559267</v>
      </c>
      <c r="BB144" s="137">
        <f t="shared" si="140"/>
        <v>103.90293236846334</v>
      </c>
      <c r="BC144" s="137">
        <f t="shared" si="140"/>
        <v>103.85651336258881</v>
      </c>
      <c r="BD144" s="137">
        <f t="shared" si="140"/>
        <v>103.82161598314158</v>
      </c>
      <c r="BE144" s="137">
        <f t="shared" si="140"/>
        <v>103.78258343909296</v>
      </c>
      <c r="BF144" s="137">
        <f t="shared" si="140"/>
        <v>103.75138849351055</v>
      </c>
      <c r="BG144" s="137">
        <f t="shared" si="140"/>
        <v>103.70687288742495</v>
      </c>
      <c r="BH144" s="137">
        <f t="shared" si="140"/>
        <v>103.64941713562693</v>
      </c>
      <c r="BI144" s="137">
        <f t="shared" si="140"/>
        <v>103.09394618257528</v>
      </c>
      <c r="BJ144" s="137">
        <f t="shared" si="140"/>
        <v>102.57889097961862</v>
      </c>
      <c r="BK144" s="137">
        <f t="shared" si="140"/>
        <v>102.17376751187081</v>
      </c>
      <c r="BL144" s="137">
        <f t="shared" si="140"/>
        <v>101.84672780303714</v>
      </c>
      <c r="BM144" s="137">
        <f t="shared" si="140"/>
        <v>101.61385166291819</v>
      </c>
      <c r="BN144" s="137">
        <f t="shared" si="140"/>
        <v>101.1449870094916</v>
      </c>
      <c r="BO144" s="137">
        <f t="shared" si="140"/>
        <v>100.66850701623363</v>
      </c>
      <c r="BP144" s="137">
        <f t="shared" si="140"/>
        <v>100.21455035945904</v>
      </c>
      <c r="BQ144" s="137">
        <f t="shared" si="140"/>
        <v>99.768927713557403</v>
      </c>
      <c r="BR144" s="137">
        <f t="shared" si="140"/>
        <v>99.352972966508233</v>
      </c>
      <c r="BS144" s="137">
        <f t="shared" si="140"/>
        <v>98.951142638192678</v>
      </c>
      <c r="BT144" s="137">
        <f t="shared" si="140"/>
        <v>98.579231404412212</v>
      </c>
      <c r="BU144" s="137">
        <f t="shared" si="140"/>
        <v>98.224108597346685</v>
      </c>
      <c r="BV144" s="137">
        <f t="shared" ref="BV144:CH144" si="141">IFERROR(BV130/BV137,0)</f>
        <v>97.894141922576196</v>
      </c>
      <c r="BW144" s="137">
        <f t="shared" si="141"/>
        <v>97.582065339022236</v>
      </c>
      <c r="BX144" s="137">
        <f t="shared" si="141"/>
        <v>97.313916489828387</v>
      </c>
      <c r="BY144" s="137">
        <f t="shared" si="141"/>
        <v>97.072673026624926</v>
      </c>
      <c r="BZ144" s="137">
        <f t="shared" si="141"/>
        <v>96.862996543411157</v>
      </c>
      <c r="CA144" s="137">
        <f t="shared" si="141"/>
        <v>96.671069597836947</v>
      </c>
      <c r="CB144" s="137">
        <f t="shared" si="141"/>
        <v>96.496760078719007</v>
      </c>
      <c r="CC144" s="137">
        <f t="shared" si="141"/>
        <v>96.352180568692731</v>
      </c>
      <c r="CD144" s="137">
        <f t="shared" si="141"/>
        <v>96.231755926865972</v>
      </c>
      <c r="CE144" s="137">
        <f t="shared" si="141"/>
        <v>96.142787745365069</v>
      </c>
      <c r="CF144" s="137">
        <f t="shared" si="141"/>
        <v>96.087261505604985</v>
      </c>
      <c r="CG144" s="137">
        <f t="shared" si="141"/>
        <v>96.054262537244071</v>
      </c>
      <c r="CH144" s="137">
        <f t="shared" si="141"/>
        <v>96.042469299944571</v>
      </c>
    </row>
    <row r="145" spans="2:86" s="36" customFormat="1" outlineLevel="1" x14ac:dyDescent="0.2">
      <c r="F145" s="91" t="str">
        <f>$F$121</f>
        <v>Domestic Volumetric</v>
      </c>
      <c r="I145" s="143">
        <f>Demand!I24</f>
        <v>2.7517389615597407</v>
      </c>
      <c r="J145" s="137">
        <f t="shared" ref="J145:AO145" si="142">IFERROR(J131/J138,0)</f>
        <v>2.714674587057103</v>
      </c>
      <c r="K145" s="137">
        <f t="shared" si="142"/>
        <v>2.8384207908419383</v>
      </c>
      <c r="L145" s="137">
        <f t="shared" si="142"/>
        <v>2.8520966883806458</v>
      </c>
      <c r="M145" s="137">
        <f t="shared" si="142"/>
        <v>2.9072253610335261</v>
      </c>
      <c r="N145" s="137">
        <f t="shared" si="142"/>
        <v>2.9080909485654542</v>
      </c>
      <c r="O145" s="137">
        <f t="shared" si="142"/>
        <v>2.8880088420445609</v>
      </c>
      <c r="P145" s="137">
        <f t="shared" si="142"/>
        <v>2.8478834221611646</v>
      </c>
      <c r="Q145" s="137">
        <f t="shared" si="142"/>
        <v>2.8054712178447767</v>
      </c>
      <c r="R145" s="137">
        <f t="shared" si="142"/>
        <v>2.7523083416576637</v>
      </c>
      <c r="S145" s="137">
        <f t="shared" si="142"/>
        <v>2.7606865896524209</v>
      </c>
      <c r="T145" s="137">
        <f t="shared" si="142"/>
        <v>2.6527504416247325</v>
      </c>
      <c r="U145" s="137">
        <f t="shared" si="142"/>
        <v>2.6488293196892316</v>
      </c>
      <c r="V145" s="137">
        <f t="shared" si="142"/>
        <v>2.6552420043159235</v>
      </c>
      <c r="W145" s="137">
        <f t="shared" si="142"/>
        <v>2.6501729554541784</v>
      </c>
      <c r="X145" s="137">
        <f t="shared" si="142"/>
        <v>2.6520045831269865</v>
      </c>
      <c r="Y145" s="137">
        <f t="shared" si="142"/>
        <v>2.6600428730227801</v>
      </c>
      <c r="Z145" s="137">
        <f t="shared" si="142"/>
        <v>2.6547356337231616</v>
      </c>
      <c r="AA145" s="137">
        <f t="shared" si="142"/>
        <v>2.6442220447794558</v>
      </c>
      <c r="AB145" s="137">
        <f t="shared" si="142"/>
        <v>2.6370414862575711</v>
      </c>
      <c r="AC145" s="137">
        <f t="shared" si="142"/>
        <v>2.6437405756562309</v>
      </c>
      <c r="AD145" s="137">
        <f t="shared" si="142"/>
        <v>2.6498939228674852</v>
      </c>
      <c r="AE145" s="137">
        <f t="shared" si="142"/>
        <v>2.6517084500713342</v>
      </c>
      <c r="AF145" s="137">
        <f t="shared" si="142"/>
        <v>2.6591338779575961</v>
      </c>
      <c r="AG145" s="137">
        <f t="shared" si="142"/>
        <v>2.6620314495113129</v>
      </c>
      <c r="AH145" s="137">
        <f t="shared" si="142"/>
        <v>2.6651478930057886</v>
      </c>
      <c r="AI145" s="137">
        <f t="shared" si="142"/>
        <v>2.6674293256267738</v>
      </c>
      <c r="AJ145" s="137">
        <f t="shared" si="142"/>
        <v>2.6698437424869166</v>
      </c>
      <c r="AK145" s="137">
        <f t="shared" si="142"/>
        <v>2.633400186764455</v>
      </c>
      <c r="AL145" s="137">
        <f t="shared" si="142"/>
        <v>2.5908436522126146</v>
      </c>
      <c r="AM145" s="137">
        <f t="shared" si="142"/>
        <v>2.5592256331331389</v>
      </c>
      <c r="AN145" s="137">
        <f t="shared" si="142"/>
        <v>2.5252116197310941</v>
      </c>
      <c r="AO145" s="137">
        <f t="shared" si="142"/>
        <v>2.4956784112676855</v>
      </c>
      <c r="AP145" s="137">
        <f t="shared" ref="AP145:BU145" si="143">IFERROR(AP131/AP138,0)</f>
        <v>2.4701040032794839</v>
      </c>
      <c r="AQ145" s="137">
        <f t="shared" si="143"/>
        <v>1.9970079425181888</v>
      </c>
      <c r="AR145" s="137">
        <f t="shared" si="143"/>
        <v>1.9765139372326639</v>
      </c>
      <c r="AS145" s="137">
        <f t="shared" si="143"/>
        <v>1.9789495423261896</v>
      </c>
      <c r="AT145" s="137">
        <f t="shared" si="143"/>
        <v>1.9808704294945423</v>
      </c>
      <c r="AU145" s="137">
        <f t="shared" si="143"/>
        <v>1.9832067493783796</v>
      </c>
      <c r="AV145" s="137">
        <f t="shared" si="143"/>
        <v>1.986387215727351</v>
      </c>
      <c r="AW145" s="137">
        <f t="shared" si="143"/>
        <v>1.990241035899019</v>
      </c>
      <c r="AX145" s="137">
        <f t="shared" si="143"/>
        <v>1.9947632260806734</v>
      </c>
      <c r="AY145" s="137">
        <f t="shared" si="143"/>
        <v>1.9998861488643358</v>
      </c>
      <c r="AZ145" s="137">
        <f t="shared" si="143"/>
        <v>2.0059870275136928</v>
      </c>
      <c r="BA145" s="137">
        <f t="shared" si="143"/>
        <v>2.0120074668896177</v>
      </c>
      <c r="BB145" s="137">
        <f t="shared" si="143"/>
        <v>2.0183738931762796</v>
      </c>
      <c r="BC145" s="137">
        <f t="shared" si="143"/>
        <v>2.0245762104078033</v>
      </c>
      <c r="BD145" s="137">
        <f t="shared" si="143"/>
        <v>2.0310866318219167</v>
      </c>
      <c r="BE145" s="137">
        <f t="shared" si="143"/>
        <v>2.0375919813317322</v>
      </c>
      <c r="BF145" s="137">
        <f t="shared" si="143"/>
        <v>2.0443314761003504</v>
      </c>
      <c r="BG145" s="137">
        <f t="shared" si="143"/>
        <v>2.0508780414901198</v>
      </c>
      <c r="BH145" s="137">
        <f t="shared" si="143"/>
        <v>2.0572533625127849</v>
      </c>
      <c r="BI145" s="137">
        <f t="shared" si="143"/>
        <v>2.0537806117639295</v>
      </c>
      <c r="BJ145" s="137">
        <f t="shared" si="143"/>
        <v>2.0510093453806588</v>
      </c>
      <c r="BK145" s="137">
        <f t="shared" si="143"/>
        <v>2.0504360116817342</v>
      </c>
      <c r="BL145" s="137">
        <f t="shared" si="143"/>
        <v>2.0514797092520514</v>
      </c>
      <c r="BM145" s="137">
        <f t="shared" si="143"/>
        <v>2.0544715171785617</v>
      </c>
      <c r="BN145" s="137">
        <f t="shared" si="143"/>
        <v>2.0527400427981983</v>
      </c>
      <c r="BO145" s="137">
        <f t="shared" si="143"/>
        <v>2.0507978918564365</v>
      </c>
      <c r="BP145" s="137">
        <f t="shared" si="143"/>
        <v>2.0493307429122392</v>
      </c>
      <c r="BQ145" s="137">
        <f t="shared" si="143"/>
        <v>2.048043814258083</v>
      </c>
      <c r="BR145" s="137">
        <f t="shared" si="143"/>
        <v>2.0473782078231313</v>
      </c>
      <c r="BS145" s="137">
        <f t="shared" si="143"/>
        <v>2.04701121367951</v>
      </c>
      <c r="BT145" s="137">
        <f t="shared" si="143"/>
        <v>2.0472927803050172</v>
      </c>
      <c r="BU145" s="137">
        <f t="shared" si="143"/>
        <v>2.0479492443939553</v>
      </c>
      <c r="BV145" s="137">
        <f t="shared" ref="BV145:CH145" si="144">IFERROR(BV131/BV138,0)</f>
        <v>2.049161931979004</v>
      </c>
      <c r="BW145" s="137">
        <f t="shared" si="144"/>
        <v>2.050781266872538</v>
      </c>
      <c r="BX145" s="137">
        <f t="shared" si="144"/>
        <v>2.053379507132703</v>
      </c>
      <c r="BY145" s="137">
        <f t="shared" si="144"/>
        <v>2.0565963967635259</v>
      </c>
      <c r="BZ145" s="137">
        <f t="shared" si="144"/>
        <v>2.0605459331135556</v>
      </c>
      <c r="CA145" s="137">
        <f t="shared" si="144"/>
        <v>2.0649290184865041</v>
      </c>
      <c r="CB145" s="137">
        <f t="shared" si="144"/>
        <v>2.069766537835013</v>
      </c>
      <c r="CC145" s="137">
        <f t="shared" si="144"/>
        <v>2.0753223543040904</v>
      </c>
      <c r="CD145" s="137">
        <f t="shared" si="144"/>
        <v>2.0814833176819145</v>
      </c>
      <c r="CE145" s="137">
        <f t="shared" si="144"/>
        <v>2.0884079533111608</v>
      </c>
      <c r="CF145" s="137">
        <f t="shared" si="144"/>
        <v>2.0961713751173607</v>
      </c>
      <c r="CG145" s="137">
        <f t="shared" si="144"/>
        <v>2.104537614707696</v>
      </c>
      <c r="CH145" s="137">
        <f t="shared" si="144"/>
        <v>2.1134902495260071</v>
      </c>
    </row>
    <row r="146" spans="2:86" s="36" customFormat="1" outlineLevel="1" x14ac:dyDescent="0.2">
      <c r="F146" s="91" t="str">
        <f>$F$122</f>
        <v>Commercial Annual Supply Charge</v>
      </c>
      <c r="I146" s="143">
        <f>Demand!I31</f>
        <v>174.7085275</v>
      </c>
      <c r="J146" s="137">
        <f t="shared" ref="J146:AO146" si="145">IFERROR(J132/J139,0)</f>
        <v>172.35530200058926</v>
      </c>
      <c r="K146" s="137">
        <f t="shared" si="145"/>
        <v>187.08298737764346</v>
      </c>
      <c r="L146" s="137">
        <f t="shared" si="145"/>
        <v>188.4604057593929</v>
      </c>
      <c r="M146" s="137">
        <f t="shared" si="145"/>
        <v>191.94182911587961</v>
      </c>
      <c r="N146" s="137">
        <f t="shared" si="145"/>
        <v>192.32026013941632</v>
      </c>
      <c r="O146" s="137">
        <f t="shared" si="145"/>
        <v>191.58938587667839</v>
      </c>
      <c r="P146" s="137">
        <f t="shared" si="145"/>
        <v>193.99581218394422</v>
      </c>
      <c r="Q146" s="137">
        <f t="shared" si="145"/>
        <v>195.83563682224079</v>
      </c>
      <c r="R146" s="137">
        <f t="shared" si="145"/>
        <v>193.37208868889729</v>
      </c>
      <c r="S146" s="137">
        <f t="shared" si="145"/>
        <v>193.97258331498747</v>
      </c>
      <c r="T146" s="137">
        <f t="shared" si="145"/>
        <v>186.60603589614101</v>
      </c>
      <c r="U146" s="137">
        <f t="shared" si="145"/>
        <v>187.79925495428932</v>
      </c>
      <c r="V146" s="137">
        <f t="shared" si="145"/>
        <v>193.48819603788965</v>
      </c>
      <c r="W146" s="137">
        <f t="shared" si="145"/>
        <v>200.89977472456476</v>
      </c>
      <c r="X146" s="137">
        <f t="shared" si="145"/>
        <v>210.7655048647845</v>
      </c>
      <c r="Y146" s="137">
        <f t="shared" si="145"/>
        <v>222.09566169322099</v>
      </c>
      <c r="Z146" s="137">
        <f t="shared" si="145"/>
        <v>232.9543554630838</v>
      </c>
      <c r="AA146" s="137">
        <f t="shared" si="145"/>
        <v>243.71356989391319</v>
      </c>
      <c r="AB146" s="137">
        <f t="shared" si="145"/>
        <v>254.92051222569583</v>
      </c>
      <c r="AC146" s="137">
        <f t="shared" si="145"/>
        <v>266.7698666213854</v>
      </c>
      <c r="AD146" s="137">
        <f t="shared" si="145"/>
        <v>278.53426904221169</v>
      </c>
      <c r="AE146" s="137">
        <f t="shared" si="145"/>
        <v>289.93442515378791</v>
      </c>
      <c r="AF146" s="137">
        <f t="shared" si="145"/>
        <v>301.38023630735199</v>
      </c>
      <c r="AG146" s="137">
        <f t="shared" si="145"/>
        <v>312.10194666049915</v>
      </c>
      <c r="AH146" s="137">
        <f t="shared" si="145"/>
        <v>322.63776340118886</v>
      </c>
      <c r="AI146" s="137">
        <f t="shared" si="145"/>
        <v>332.77482149979875</v>
      </c>
      <c r="AJ146" s="137">
        <f t="shared" si="145"/>
        <v>342.31287483464359</v>
      </c>
      <c r="AK146" s="137">
        <f t="shared" si="145"/>
        <v>346.09474656700894</v>
      </c>
      <c r="AL146" s="137">
        <f t="shared" si="145"/>
        <v>349.00774971566727</v>
      </c>
      <c r="AM146" s="137">
        <f t="shared" si="145"/>
        <v>352.20975661017428</v>
      </c>
      <c r="AN146" s="137">
        <f t="shared" si="145"/>
        <v>355.01301210517397</v>
      </c>
      <c r="AO146" s="137">
        <f t="shared" si="145"/>
        <v>358.1197821643641</v>
      </c>
      <c r="AP146" s="137">
        <f t="shared" ref="AP146:BU146" si="146">IFERROR(AP132/AP139,0)</f>
        <v>360.94238839868046</v>
      </c>
      <c r="AQ146" s="137">
        <f t="shared" si="146"/>
        <v>296.88825894279591</v>
      </c>
      <c r="AR146" s="137">
        <f t="shared" si="146"/>
        <v>300.04937531990271</v>
      </c>
      <c r="AS146" s="137">
        <f t="shared" si="146"/>
        <v>305.89317310110403</v>
      </c>
      <c r="AT146" s="137">
        <f t="shared" si="146"/>
        <v>311.28535166421062</v>
      </c>
      <c r="AU146" s="137">
        <f t="shared" si="146"/>
        <v>316.35039156555473</v>
      </c>
      <c r="AV146" s="137">
        <f t="shared" si="146"/>
        <v>321.07770004747476</v>
      </c>
      <c r="AW146" s="137">
        <f t="shared" si="146"/>
        <v>325.55451809245017</v>
      </c>
      <c r="AX146" s="137">
        <f t="shared" si="146"/>
        <v>329.64921247728688</v>
      </c>
      <c r="AY146" s="137">
        <f t="shared" si="146"/>
        <v>333.39714227590127</v>
      </c>
      <c r="AZ146" s="137">
        <f t="shared" si="146"/>
        <v>337.14539822558675</v>
      </c>
      <c r="BA146" s="137">
        <f t="shared" si="146"/>
        <v>340.16594164266473</v>
      </c>
      <c r="BB146" s="137">
        <f t="shared" si="146"/>
        <v>343.22597006337196</v>
      </c>
      <c r="BC146" s="137">
        <f t="shared" si="146"/>
        <v>345.67284170323461</v>
      </c>
      <c r="BD146" s="137">
        <f t="shared" si="146"/>
        <v>347.71631317083808</v>
      </c>
      <c r="BE146" s="137">
        <f t="shared" si="146"/>
        <v>349.39578169414727</v>
      </c>
      <c r="BF146" s="137">
        <f t="shared" si="146"/>
        <v>351.03082486050238</v>
      </c>
      <c r="BG146" s="137">
        <f t="shared" si="146"/>
        <v>352.25235373282419</v>
      </c>
      <c r="BH146" s="137">
        <f t="shared" si="146"/>
        <v>353.12794864841112</v>
      </c>
      <c r="BI146" s="137">
        <f t="shared" si="146"/>
        <v>352.0041746120591</v>
      </c>
      <c r="BJ146" s="137">
        <f t="shared" si="146"/>
        <v>350.51007798955237</v>
      </c>
      <c r="BK146" s="137">
        <f t="shared" si="146"/>
        <v>349.31301960848776</v>
      </c>
      <c r="BL146" s="137">
        <f t="shared" si="146"/>
        <v>348.49381534881286</v>
      </c>
      <c r="BM146" s="137">
        <f t="shared" si="146"/>
        <v>348.00843549346308</v>
      </c>
      <c r="BN146" s="137">
        <f t="shared" si="146"/>
        <v>346.3969188136831</v>
      </c>
      <c r="BO146" s="137">
        <f t="shared" si="146"/>
        <v>344.67791313899767</v>
      </c>
      <c r="BP146" s="137">
        <f t="shared" si="146"/>
        <v>342.70902054570325</v>
      </c>
      <c r="BQ146" s="137">
        <f t="shared" si="146"/>
        <v>340.34977009821489</v>
      </c>
      <c r="BR146" s="137">
        <f t="shared" si="146"/>
        <v>337.99935578688076</v>
      </c>
      <c r="BS146" s="137">
        <f t="shared" si="146"/>
        <v>335.50892148768833</v>
      </c>
      <c r="BT146" s="137">
        <f t="shared" si="146"/>
        <v>333.02181755648462</v>
      </c>
      <c r="BU146" s="137">
        <f t="shared" si="146"/>
        <v>330.50429262977372</v>
      </c>
      <c r="BV146" s="137">
        <f t="shared" ref="BV146:CH146" si="147">IFERROR(BV132/BV139,0)</f>
        <v>328.08837583744759</v>
      </c>
      <c r="BW146" s="137">
        <f t="shared" si="147"/>
        <v>325.64637518892135</v>
      </c>
      <c r="BX146" s="137">
        <f t="shared" si="147"/>
        <v>323.35558667978546</v>
      </c>
      <c r="BY146" s="137">
        <f t="shared" si="147"/>
        <v>321.06612685458646</v>
      </c>
      <c r="BZ146" s="137">
        <f t="shared" si="147"/>
        <v>318.89084163470818</v>
      </c>
      <c r="CA146" s="137">
        <f t="shared" si="147"/>
        <v>316.79441729590269</v>
      </c>
      <c r="CB146" s="137">
        <f t="shared" si="147"/>
        <v>314.44313449977528</v>
      </c>
      <c r="CC146" s="137">
        <f t="shared" si="147"/>
        <v>312.09416228158443</v>
      </c>
      <c r="CD146" s="137">
        <f t="shared" si="147"/>
        <v>309.73382753837529</v>
      </c>
      <c r="CE146" s="137">
        <f t="shared" si="147"/>
        <v>307.49499935251112</v>
      </c>
      <c r="CF146" s="137">
        <f t="shared" si="147"/>
        <v>305.3672782326521</v>
      </c>
      <c r="CG146" s="137">
        <f t="shared" si="147"/>
        <v>303.32078726805958</v>
      </c>
      <c r="CH146" s="137">
        <f t="shared" si="147"/>
        <v>301.24349868356802</v>
      </c>
    </row>
    <row r="147" spans="2:86" s="36" customFormat="1" outlineLevel="1" x14ac:dyDescent="0.2">
      <c r="F147" s="91" t="str">
        <f>$F$123</f>
        <v>Commercial Volumetric</v>
      </c>
      <c r="I147" s="143">
        <f>Demand!I32</f>
        <v>0.71164207321909101</v>
      </c>
      <c r="J147" s="137">
        <f t="shared" ref="J147:AO147" si="148">IFERROR(J133/J140,0)</f>
        <v>0.70205665516814508</v>
      </c>
      <c r="K147" s="137">
        <f t="shared" si="148"/>
        <v>0.77939097414284064</v>
      </c>
      <c r="L147" s="137">
        <f t="shared" si="148"/>
        <v>0.77484792771448296</v>
      </c>
      <c r="M147" s="137">
        <f t="shared" si="148"/>
        <v>0.7934369953121041</v>
      </c>
      <c r="N147" s="137">
        <f t="shared" si="148"/>
        <v>0.81075080744476857</v>
      </c>
      <c r="O147" s="137">
        <f t="shared" si="148"/>
        <v>0.81365440594110727</v>
      </c>
      <c r="P147" s="137">
        <f t="shared" si="148"/>
        <v>0.84646028130980722</v>
      </c>
      <c r="Q147" s="137">
        <f t="shared" si="148"/>
        <v>0.85130992032849739</v>
      </c>
      <c r="R147" s="137">
        <f t="shared" si="148"/>
        <v>0.82111912984453606</v>
      </c>
      <c r="S147" s="137">
        <f t="shared" si="148"/>
        <v>0.82668006560498475</v>
      </c>
      <c r="T147" s="137">
        <f t="shared" si="148"/>
        <v>0.8075736613852349</v>
      </c>
      <c r="U147" s="137">
        <f t="shared" si="148"/>
        <v>0.82365932292854682</v>
      </c>
      <c r="V147" s="137">
        <f t="shared" si="148"/>
        <v>0.87287593441516764</v>
      </c>
      <c r="W147" s="137">
        <f t="shared" si="148"/>
        <v>0.92553624101230003</v>
      </c>
      <c r="X147" s="137">
        <f t="shared" si="148"/>
        <v>0.99851927794958761</v>
      </c>
      <c r="Y147" s="137">
        <f t="shared" si="148"/>
        <v>1.090632603914296</v>
      </c>
      <c r="Z147" s="137">
        <f t="shared" si="148"/>
        <v>1.183722951551418</v>
      </c>
      <c r="AA147" s="137">
        <f t="shared" si="148"/>
        <v>1.2743585049467754</v>
      </c>
      <c r="AB147" s="137">
        <f t="shared" si="148"/>
        <v>1.3752571845159289</v>
      </c>
      <c r="AC147" s="137">
        <f t="shared" si="148"/>
        <v>1.5005727066548933</v>
      </c>
      <c r="AD147" s="137">
        <f t="shared" si="148"/>
        <v>1.6315210876024044</v>
      </c>
      <c r="AE147" s="137">
        <f t="shared" si="148"/>
        <v>1.7608315625202065</v>
      </c>
      <c r="AF147" s="137">
        <f t="shared" si="148"/>
        <v>1.90141128403763</v>
      </c>
      <c r="AG147" s="137">
        <f t="shared" si="148"/>
        <v>2.0377961045295279</v>
      </c>
      <c r="AH147" s="137">
        <f t="shared" si="148"/>
        <v>2.1794198158325186</v>
      </c>
      <c r="AI147" s="137">
        <f t="shared" si="148"/>
        <v>2.3257424093779697</v>
      </c>
      <c r="AJ147" s="137">
        <f t="shared" si="148"/>
        <v>2.4757957259632875</v>
      </c>
      <c r="AK147" s="137">
        <f t="shared" si="148"/>
        <v>2.5975135156307103</v>
      </c>
      <c r="AL147" s="137">
        <f t="shared" si="148"/>
        <v>2.7073439649874023</v>
      </c>
      <c r="AM147" s="137">
        <f t="shared" si="148"/>
        <v>2.835060744489764</v>
      </c>
      <c r="AN147" s="137">
        <f t="shared" si="148"/>
        <v>2.9591784003036121</v>
      </c>
      <c r="AO147" s="137">
        <f t="shared" si="148"/>
        <v>3.0942428491771476</v>
      </c>
      <c r="AP147" s="137">
        <f t="shared" ref="AP147:BU147" si="149">IFERROR(AP133/AP140,0)</f>
        <v>3.2320782034916702</v>
      </c>
      <c r="AQ147" s="137">
        <f t="shared" si="149"/>
        <v>2.7577703833296514</v>
      </c>
      <c r="AR147" s="137">
        <f t="shared" si="149"/>
        <v>2.8597502013763223</v>
      </c>
      <c r="AS147" s="137">
        <f t="shared" si="149"/>
        <v>3.0249099519103377</v>
      </c>
      <c r="AT147" s="137">
        <f t="shared" si="149"/>
        <v>3.1986913291654058</v>
      </c>
      <c r="AU147" s="137">
        <f t="shared" si="149"/>
        <v>3.378788934341868</v>
      </c>
      <c r="AV147" s="137">
        <f t="shared" si="149"/>
        <v>3.5638759406226534</v>
      </c>
      <c r="AW147" s="137">
        <f t="shared" si="149"/>
        <v>3.7561408365310349</v>
      </c>
      <c r="AX147" s="137">
        <f t="shared" si="149"/>
        <v>3.9516386955819609</v>
      </c>
      <c r="AY147" s="137">
        <f t="shared" si="149"/>
        <v>4.1502611837544805</v>
      </c>
      <c r="AZ147" s="137">
        <f t="shared" si="149"/>
        <v>4.3625929609173255</v>
      </c>
      <c r="BA147" s="137">
        <f t="shared" si="149"/>
        <v>4.5668802247464333</v>
      </c>
      <c r="BB147" s="137">
        <f t="shared" si="149"/>
        <v>4.7873972564784015</v>
      </c>
      <c r="BC147" s="137">
        <f t="shared" si="149"/>
        <v>5.0016543831422906</v>
      </c>
      <c r="BD147" s="137">
        <f t="shared" si="149"/>
        <v>5.2128923758902408</v>
      </c>
      <c r="BE147" s="137">
        <f t="shared" si="149"/>
        <v>5.4225111255179641</v>
      </c>
      <c r="BF147" s="137">
        <f t="shared" si="149"/>
        <v>5.6445693343552721</v>
      </c>
      <c r="BG147" s="137">
        <f t="shared" si="149"/>
        <v>5.8629325280701243</v>
      </c>
      <c r="BH147" s="137">
        <f t="shared" si="149"/>
        <v>6.0788086527132217</v>
      </c>
      <c r="BI147" s="137">
        <f t="shared" si="149"/>
        <v>6.2607528534763963</v>
      </c>
      <c r="BJ147" s="137">
        <f t="shared" si="149"/>
        <v>6.420324893554354</v>
      </c>
      <c r="BK147" s="137">
        <f t="shared" si="149"/>
        <v>6.5881065995136279</v>
      </c>
      <c r="BL147" s="137">
        <f t="shared" si="149"/>
        <v>6.7805447979842244</v>
      </c>
      <c r="BM147" s="137">
        <f t="shared" si="149"/>
        <v>6.9952979990805444</v>
      </c>
      <c r="BN147" s="137">
        <f t="shared" si="149"/>
        <v>7.1835613952239168</v>
      </c>
      <c r="BO147" s="137">
        <f t="shared" si="149"/>
        <v>7.3715844298545257</v>
      </c>
      <c r="BP147" s="137">
        <f t="shared" si="149"/>
        <v>7.5429190734581271</v>
      </c>
      <c r="BQ147" s="137">
        <f t="shared" si="149"/>
        <v>7.6811121170316996</v>
      </c>
      <c r="BR147" s="137">
        <f t="shared" si="149"/>
        <v>7.8140025405626625</v>
      </c>
      <c r="BS147" s="137">
        <f t="shared" si="149"/>
        <v>7.9314844663741972</v>
      </c>
      <c r="BT147" s="137">
        <f t="shared" si="149"/>
        <v>8.0429341388942621</v>
      </c>
      <c r="BU147" s="137">
        <f t="shared" si="149"/>
        <v>8.1476861953704152</v>
      </c>
      <c r="BV147" s="137">
        <f t="shared" ref="BV147:CH147" si="150">IFERROR(BV133/BV140,0)</f>
        <v>8.2578683409729372</v>
      </c>
      <c r="BW147" s="137">
        <f t="shared" si="150"/>
        <v>8.3616790616566803</v>
      </c>
      <c r="BX147" s="137">
        <f t="shared" si="150"/>
        <v>8.47208576784492</v>
      </c>
      <c r="BY147" s="137">
        <f t="shared" si="150"/>
        <v>8.5759448139426731</v>
      </c>
      <c r="BZ147" s="137">
        <f t="shared" si="150"/>
        <v>8.6852736389155663</v>
      </c>
      <c r="CA147" s="137">
        <f t="shared" si="150"/>
        <v>8.8007717196060504</v>
      </c>
      <c r="CB147" s="137">
        <f t="shared" si="150"/>
        <v>8.8768603742154166</v>
      </c>
      <c r="CC147" s="137">
        <f t="shared" si="150"/>
        <v>8.937579948529029</v>
      </c>
      <c r="CD147" s="137">
        <f t="shared" si="150"/>
        <v>8.9845204365234412</v>
      </c>
      <c r="CE147" s="137">
        <f t="shared" si="150"/>
        <v>9.0338376652545271</v>
      </c>
      <c r="CF147" s="137">
        <f t="shared" si="150"/>
        <v>9.0871828868268416</v>
      </c>
      <c r="CG147" s="137">
        <f t="shared" si="150"/>
        <v>9.1439809103072527</v>
      </c>
      <c r="CH147" s="137">
        <f t="shared" si="150"/>
        <v>9.1872641074091455</v>
      </c>
    </row>
    <row r="148" spans="2:86" s="36" customFormat="1" outlineLevel="1" x14ac:dyDescent="0.2">
      <c r="F148" s="91" t="str">
        <f>$F$124</f>
        <v>Industrial</v>
      </c>
      <c r="I148" s="143">
        <f>Demand!I37</f>
        <v>256.5827195346983</v>
      </c>
      <c r="J148" s="137">
        <f t="shared" ref="J148:N148" si="151">IFERROR(J134/J141,0)</f>
        <v>253.12669476614656</v>
      </c>
      <c r="K148" s="137">
        <f t="shared" si="151"/>
        <v>263.47545038477404</v>
      </c>
      <c r="L148" s="137">
        <f t="shared" si="151"/>
        <v>269.64885099647239</v>
      </c>
      <c r="M148" s="137">
        <f t="shared" si="151"/>
        <v>277.08196540239067</v>
      </c>
      <c r="N148" s="137">
        <f t="shared" si="151"/>
        <v>276.22227313160442</v>
      </c>
      <c r="O148" s="147">
        <f t="shared" ref="O148:AT148" si="152">N148</f>
        <v>276.22227313160442</v>
      </c>
      <c r="P148" s="147">
        <f t="shared" si="152"/>
        <v>276.22227313160442</v>
      </c>
      <c r="Q148" s="147">
        <f t="shared" si="152"/>
        <v>276.22227313160442</v>
      </c>
      <c r="R148" s="147">
        <f t="shared" si="152"/>
        <v>276.22227313160442</v>
      </c>
      <c r="S148" s="147">
        <f t="shared" si="152"/>
        <v>276.22227313160442</v>
      </c>
      <c r="T148" s="147">
        <f t="shared" si="152"/>
        <v>276.22227313160442</v>
      </c>
      <c r="U148" s="147">
        <f t="shared" si="152"/>
        <v>276.22227313160442</v>
      </c>
      <c r="V148" s="147">
        <f t="shared" si="152"/>
        <v>276.22227313160442</v>
      </c>
      <c r="W148" s="147">
        <f t="shared" si="152"/>
        <v>276.22227313160442</v>
      </c>
      <c r="X148" s="147">
        <f t="shared" si="152"/>
        <v>276.22227313160442</v>
      </c>
      <c r="Y148" s="147">
        <f t="shared" si="152"/>
        <v>276.22227313160442</v>
      </c>
      <c r="Z148" s="147">
        <f t="shared" si="152"/>
        <v>276.22227313160442</v>
      </c>
      <c r="AA148" s="147">
        <f t="shared" si="152"/>
        <v>276.22227313160442</v>
      </c>
      <c r="AB148" s="147">
        <f t="shared" si="152"/>
        <v>276.22227313160442</v>
      </c>
      <c r="AC148" s="147">
        <f t="shared" si="152"/>
        <v>276.22227313160442</v>
      </c>
      <c r="AD148" s="147">
        <f t="shared" si="152"/>
        <v>276.22227313160442</v>
      </c>
      <c r="AE148" s="147">
        <f t="shared" si="152"/>
        <v>276.22227313160442</v>
      </c>
      <c r="AF148" s="147">
        <f t="shared" si="152"/>
        <v>276.22227313160442</v>
      </c>
      <c r="AG148" s="147">
        <f t="shared" si="152"/>
        <v>276.22227313160442</v>
      </c>
      <c r="AH148" s="147">
        <f t="shared" si="152"/>
        <v>276.22227313160442</v>
      </c>
      <c r="AI148" s="147">
        <f t="shared" si="152"/>
        <v>276.22227313160442</v>
      </c>
      <c r="AJ148" s="147">
        <f t="shared" si="152"/>
        <v>276.22227313160442</v>
      </c>
      <c r="AK148" s="147">
        <f t="shared" si="152"/>
        <v>276.22227313160442</v>
      </c>
      <c r="AL148" s="147">
        <f t="shared" si="152"/>
        <v>276.22227313160442</v>
      </c>
      <c r="AM148" s="147">
        <f t="shared" si="152"/>
        <v>276.22227313160442</v>
      </c>
      <c r="AN148" s="147">
        <f t="shared" si="152"/>
        <v>276.22227313160442</v>
      </c>
      <c r="AO148" s="147">
        <f t="shared" si="152"/>
        <v>276.22227313160442</v>
      </c>
      <c r="AP148" s="147">
        <f t="shared" si="152"/>
        <v>276.22227313160442</v>
      </c>
      <c r="AQ148" s="147">
        <f t="shared" si="152"/>
        <v>276.22227313160442</v>
      </c>
      <c r="AR148" s="147">
        <f t="shared" si="152"/>
        <v>276.22227313160442</v>
      </c>
      <c r="AS148" s="147">
        <f t="shared" si="152"/>
        <v>276.22227313160442</v>
      </c>
      <c r="AT148" s="147">
        <f t="shared" si="152"/>
        <v>276.22227313160442</v>
      </c>
      <c r="AU148" s="147">
        <f t="shared" ref="AU148:BZ148" si="153">AT148</f>
        <v>276.22227313160442</v>
      </c>
      <c r="AV148" s="147">
        <f t="shared" si="153"/>
        <v>276.22227313160442</v>
      </c>
      <c r="AW148" s="147">
        <f t="shared" si="153"/>
        <v>276.22227313160442</v>
      </c>
      <c r="AX148" s="147">
        <f t="shared" si="153"/>
        <v>276.22227313160442</v>
      </c>
      <c r="AY148" s="147">
        <f t="shared" si="153"/>
        <v>276.22227313160442</v>
      </c>
      <c r="AZ148" s="147">
        <f t="shared" si="153"/>
        <v>276.22227313160442</v>
      </c>
      <c r="BA148" s="147">
        <f t="shared" si="153"/>
        <v>276.22227313160442</v>
      </c>
      <c r="BB148" s="147">
        <f t="shared" si="153"/>
        <v>276.22227313160442</v>
      </c>
      <c r="BC148" s="147">
        <f t="shared" si="153"/>
        <v>276.22227313160442</v>
      </c>
      <c r="BD148" s="147">
        <f t="shared" si="153"/>
        <v>276.22227313160442</v>
      </c>
      <c r="BE148" s="147">
        <f t="shared" si="153"/>
        <v>276.22227313160442</v>
      </c>
      <c r="BF148" s="147">
        <f t="shared" si="153"/>
        <v>276.22227313160442</v>
      </c>
      <c r="BG148" s="147">
        <f t="shared" si="153"/>
        <v>276.22227313160442</v>
      </c>
      <c r="BH148" s="147">
        <f t="shared" si="153"/>
        <v>276.22227313160442</v>
      </c>
      <c r="BI148" s="147">
        <f t="shared" si="153"/>
        <v>276.22227313160442</v>
      </c>
      <c r="BJ148" s="147">
        <f t="shared" si="153"/>
        <v>276.22227313160442</v>
      </c>
      <c r="BK148" s="147">
        <f t="shared" si="153"/>
        <v>276.22227313160442</v>
      </c>
      <c r="BL148" s="147">
        <f t="shared" si="153"/>
        <v>276.22227313160442</v>
      </c>
      <c r="BM148" s="147">
        <f t="shared" si="153"/>
        <v>276.22227313160442</v>
      </c>
      <c r="BN148" s="147">
        <f t="shared" si="153"/>
        <v>276.22227313160442</v>
      </c>
      <c r="BO148" s="147">
        <f t="shared" si="153"/>
        <v>276.22227313160442</v>
      </c>
      <c r="BP148" s="147">
        <f t="shared" si="153"/>
        <v>276.22227313160442</v>
      </c>
      <c r="BQ148" s="147">
        <f t="shared" si="153"/>
        <v>276.22227313160442</v>
      </c>
      <c r="BR148" s="147">
        <f t="shared" si="153"/>
        <v>276.22227313160442</v>
      </c>
      <c r="BS148" s="147">
        <f t="shared" si="153"/>
        <v>276.22227313160442</v>
      </c>
      <c r="BT148" s="147">
        <f t="shared" si="153"/>
        <v>276.22227313160442</v>
      </c>
      <c r="BU148" s="147">
        <f t="shared" si="153"/>
        <v>276.22227313160442</v>
      </c>
      <c r="BV148" s="147">
        <f t="shared" si="153"/>
        <v>276.22227313160442</v>
      </c>
      <c r="BW148" s="147">
        <f t="shared" si="153"/>
        <v>276.22227313160442</v>
      </c>
      <c r="BX148" s="147">
        <f t="shared" si="153"/>
        <v>276.22227313160442</v>
      </c>
      <c r="BY148" s="147">
        <f t="shared" si="153"/>
        <v>276.22227313160442</v>
      </c>
      <c r="BZ148" s="147">
        <f t="shared" si="153"/>
        <v>276.22227313160442</v>
      </c>
      <c r="CA148" s="147">
        <f t="shared" ref="CA148:CH148" si="154">BZ148</f>
        <v>276.22227313160442</v>
      </c>
      <c r="CB148" s="147">
        <f t="shared" si="154"/>
        <v>276.22227313160442</v>
      </c>
      <c r="CC148" s="147">
        <f t="shared" si="154"/>
        <v>276.22227313160442</v>
      </c>
      <c r="CD148" s="147">
        <f t="shared" si="154"/>
        <v>276.22227313160442</v>
      </c>
      <c r="CE148" s="147">
        <f t="shared" si="154"/>
        <v>276.22227313160442</v>
      </c>
      <c r="CF148" s="147">
        <f t="shared" si="154"/>
        <v>276.22227313160442</v>
      </c>
      <c r="CG148" s="147">
        <f t="shared" si="154"/>
        <v>276.22227313160442</v>
      </c>
      <c r="CH148" s="147">
        <f t="shared" si="154"/>
        <v>276.22227313160442</v>
      </c>
    </row>
    <row r="149" spans="2:86" s="36" customFormat="1" ht="12.75" outlineLevel="1" thickBot="1" x14ac:dyDescent="0.25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</row>
    <row r="150" spans="2:86" s="36" customFormat="1" outlineLevel="1" x14ac:dyDescent="0.2"/>
    <row r="151" spans="2:86" s="36" customFormat="1" outlineLevel="1" x14ac:dyDescent="0.2">
      <c r="C151" s="208" t="s">
        <v>245</v>
      </c>
      <c r="D151" s="208"/>
      <c r="E151" s="208"/>
      <c r="F151" s="208"/>
      <c r="G151" s="208"/>
      <c r="H151" s="208"/>
      <c r="I151" s="208"/>
    </row>
    <row r="152" spans="2:86" s="36" customFormat="1" outlineLevel="1" x14ac:dyDescent="0.2">
      <c r="H152" s="186">
        <f>H157-H156</f>
        <v>52321792.467299461</v>
      </c>
    </row>
    <row r="153" spans="2:86" s="36" customFormat="1" outlineLevel="1" x14ac:dyDescent="0.2">
      <c r="F153" s="91" t="s">
        <v>251</v>
      </c>
      <c r="I153" s="144">
        <f>GAAR_WACC</f>
        <v>2.64E-2</v>
      </c>
      <c r="J153" s="145">
        <f t="shared" ref="J153:AO153" si="155">(1+GAAR_WACC)^(J$9-2023)</f>
        <v>1.0264</v>
      </c>
      <c r="K153" s="145">
        <f t="shared" si="155"/>
        <v>1.0534969599999999</v>
      </c>
      <c r="L153" s="145">
        <f t="shared" si="155"/>
        <v>1.0813092797439998</v>
      </c>
      <c r="M153" s="145">
        <f t="shared" si="155"/>
        <v>1.1098558447292415</v>
      </c>
      <c r="N153" s="145">
        <f t="shared" si="155"/>
        <v>1.1391560390300934</v>
      </c>
      <c r="O153" s="145">
        <f t="shared" si="155"/>
        <v>1.1692297584604878</v>
      </c>
      <c r="P153" s="145">
        <f t="shared" si="155"/>
        <v>1.2000974240838447</v>
      </c>
      <c r="Q153" s="145">
        <f t="shared" si="155"/>
        <v>1.2317799960796583</v>
      </c>
      <c r="R153" s="145">
        <f t="shared" si="155"/>
        <v>1.2642989879761612</v>
      </c>
      <c r="S153" s="145">
        <f t="shared" si="155"/>
        <v>1.2976764812587318</v>
      </c>
      <c r="T153" s="145">
        <f t="shared" si="155"/>
        <v>1.3319351403639621</v>
      </c>
      <c r="U153" s="145">
        <f t="shared" si="155"/>
        <v>1.3670982280695709</v>
      </c>
      <c r="V153" s="145">
        <f t="shared" si="155"/>
        <v>1.4031896212906074</v>
      </c>
      <c r="W153" s="145">
        <f t="shared" si="155"/>
        <v>1.4402338272926796</v>
      </c>
      <c r="X153" s="145">
        <f t="shared" si="155"/>
        <v>1.4782560003332061</v>
      </c>
      <c r="Y153" s="145">
        <f t="shared" si="155"/>
        <v>1.517281958742003</v>
      </c>
      <c r="Z153" s="145">
        <f t="shared" si="155"/>
        <v>1.5573382024527918</v>
      </c>
      <c r="AA153" s="145">
        <f t="shared" si="155"/>
        <v>1.5984519309975456</v>
      </c>
      <c r="AB153" s="145">
        <f t="shared" si="155"/>
        <v>1.6406510619758805</v>
      </c>
      <c r="AC153" s="145">
        <f t="shared" si="155"/>
        <v>1.6839642500120438</v>
      </c>
      <c r="AD153" s="145">
        <f t="shared" si="155"/>
        <v>1.7284209062123619</v>
      </c>
      <c r="AE153" s="145">
        <f t="shared" si="155"/>
        <v>1.7740512181363681</v>
      </c>
      <c r="AF153" s="145">
        <f t="shared" si="155"/>
        <v>1.8208861702951682</v>
      </c>
      <c r="AG153" s="145">
        <f t="shared" si="155"/>
        <v>1.8689575651909607</v>
      </c>
      <c r="AH153" s="145">
        <f t="shared" si="155"/>
        <v>1.918298044912002</v>
      </c>
      <c r="AI153" s="145">
        <f t="shared" si="155"/>
        <v>1.9689411132976788</v>
      </c>
      <c r="AJ153" s="145">
        <f t="shared" si="155"/>
        <v>2.0209211586887372</v>
      </c>
      <c r="AK153" s="145">
        <f t="shared" si="155"/>
        <v>2.0742734772781199</v>
      </c>
      <c r="AL153" s="145">
        <f t="shared" si="155"/>
        <v>2.1290342970782623</v>
      </c>
      <c r="AM153" s="145">
        <f t="shared" si="155"/>
        <v>2.1852408025211285</v>
      </c>
      <c r="AN153" s="145">
        <f t="shared" si="155"/>
        <v>2.2429311597076862</v>
      </c>
      <c r="AO153" s="145">
        <f t="shared" si="155"/>
        <v>2.3021445423239695</v>
      </c>
      <c r="AP153" s="145">
        <f t="shared" ref="AP153:BU153" si="156">(1+GAAR_WACC)^(AP$9-2023)</f>
        <v>2.3629211582413223</v>
      </c>
      <c r="AQ153" s="145">
        <f t="shared" si="156"/>
        <v>2.425302276818893</v>
      </c>
      <c r="AR153" s="145">
        <f t="shared" si="156"/>
        <v>2.4893302569269116</v>
      </c>
      <c r="AS153" s="145">
        <f t="shared" si="156"/>
        <v>2.5550485757097823</v>
      </c>
      <c r="AT153" s="145">
        <f t="shared" si="156"/>
        <v>2.6225018581085204</v>
      </c>
      <c r="AU153" s="145">
        <f t="shared" si="156"/>
        <v>2.691735907162585</v>
      </c>
      <c r="AV153" s="145">
        <f t="shared" si="156"/>
        <v>2.7627977351116773</v>
      </c>
      <c r="AW153" s="145">
        <f t="shared" si="156"/>
        <v>2.8357355953186256</v>
      </c>
      <c r="AX153" s="145">
        <f t="shared" si="156"/>
        <v>2.9105990150350376</v>
      </c>
      <c r="AY153" s="145">
        <f t="shared" si="156"/>
        <v>2.9874388290319622</v>
      </c>
      <c r="AZ153" s="145">
        <f t="shared" si="156"/>
        <v>3.0663072141184058</v>
      </c>
      <c r="BA153" s="145">
        <f t="shared" si="156"/>
        <v>3.1472577245711322</v>
      </c>
      <c r="BB153" s="145">
        <f t="shared" si="156"/>
        <v>3.2303453284998094</v>
      </c>
      <c r="BC153" s="145">
        <f t="shared" si="156"/>
        <v>3.3156264451722048</v>
      </c>
      <c r="BD153" s="145">
        <f t="shared" si="156"/>
        <v>3.4031589833247504</v>
      </c>
      <c r="BE153" s="145">
        <f t="shared" si="156"/>
        <v>3.4930023804845245</v>
      </c>
      <c r="BF153" s="145">
        <f t="shared" si="156"/>
        <v>3.5852176433293157</v>
      </c>
      <c r="BG153" s="145">
        <f t="shared" si="156"/>
        <v>3.6798673891132099</v>
      </c>
      <c r="BH153" s="145">
        <f t="shared" si="156"/>
        <v>3.7770158881857978</v>
      </c>
      <c r="BI153" s="145">
        <f t="shared" si="156"/>
        <v>3.8767291076339028</v>
      </c>
      <c r="BJ153" s="145">
        <f t="shared" si="156"/>
        <v>3.9790747560754385</v>
      </c>
      <c r="BK153" s="145">
        <f t="shared" si="156"/>
        <v>4.0841223296358296</v>
      </c>
      <c r="BL153" s="145">
        <f t="shared" si="156"/>
        <v>4.1919431591382157</v>
      </c>
      <c r="BM153" s="145">
        <f t="shared" si="156"/>
        <v>4.3026104585394647</v>
      </c>
      <c r="BN153" s="145">
        <f t="shared" si="156"/>
        <v>4.416199374644906</v>
      </c>
      <c r="BO153" s="145">
        <f t="shared" si="156"/>
        <v>4.532787038135532</v>
      </c>
      <c r="BP153" s="145">
        <f t="shared" si="156"/>
        <v>4.652452615942309</v>
      </c>
      <c r="BQ153" s="145">
        <f t="shared" si="156"/>
        <v>4.7752773650031859</v>
      </c>
      <c r="BR153" s="145">
        <f t="shared" si="156"/>
        <v>4.9013446874392699</v>
      </c>
      <c r="BS153" s="145">
        <f t="shared" si="156"/>
        <v>5.0307401871876669</v>
      </c>
      <c r="BT153" s="145">
        <f t="shared" si="156"/>
        <v>5.1635517281294216</v>
      </c>
      <c r="BU153" s="145">
        <f t="shared" si="156"/>
        <v>5.2998694937520385</v>
      </c>
      <c r="BV153" s="145">
        <f t="shared" ref="BV153:CH153" si="157">(1+GAAR_WACC)^(BV$9-2023)</f>
        <v>5.4397860483870923</v>
      </c>
      <c r="BW153" s="145">
        <f t="shared" si="157"/>
        <v>5.5833964000645109</v>
      </c>
      <c r="BX153" s="145">
        <f t="shared" si="157"/>
        <v>5.7307980650262138</v>
      </c>
      <c r="BY153" s="145">
        <f t="shared" si="157"/>
        <v>5.8820911339429065</v>
      </c>
      <c r="BZ153" s="145">
        <f t="shared" si="157"/>
        <v>6.0373783398789991</v>
      </c>
      <c r="CA153" s="145">
        <f t="shared" si="157"/>
        <v>6.1967651280518039</v>
      </c>
      <c r="CB153" s="145">
        <f t="shared" si="157"/>
        <v>6.3603597274323711</v>
      </c>
      <c r="CC153" s="145">
        <f t="shared" si="157"/>
        <v>6.5282732242365862</v>
      </c>
      <c r="CD153" s="145">
        <f t="shared" si="157"/>
        <v>6.7006196373564322</v>
      </c>
      <c r="CE153" s="145">
        <f t="shared" si="157"/>
        <v>6.8775159957826419</v>
      </c>
      <c r="CF153" s="145">
        <f t="shared" si="157"/>
        <v>7.0590824180713021</v>
      </c>
      <c r="CG153" s="145">
        <f t="shared" si="157"/>
        <v>7.245442193908386</v>
      </c>
      <c r="CH153" s="145">
        <f t="shared" si="157"/>
        <v>7.4367218678275666</v>
      </c>
    </row>
    <row r="154" spans="2:86" s="36" customFormat="1" ht="5.85" customHeight="1" outlineLevel="1" x14ac:dyDescent="0.2"/>
    <row r="155" spans="2:86" s="36" customFormat="1" outlineLevel="1" x14ac:dyDescent="0.2">
      <c r="H155" s="132" t="s">
        <v>252</v>
      </c>
    </row>
    <row r="156" spans="2:86" s="36" customFormat="1" outlineLevel="1" x14ac:dyDescent="0.2">
      <c r="F156" s="91" t="s">
        <v>216</v>
      </c>
      <c r="H156" s="146">
        <f>NPV(GAAR_WACC,J156:CH156)</f>
        <v>5184579353.3666105</v>
      </c>
      <c r="I156" s="105">
        <f>I105+I110+I112</f>
        <v>223269302.06583899</v>
      </c>
      <c r="J156" s="105">
        <f t="shared" ref="J156:AO156" si="158">J105+J110+J112</f>
        <v>218410267.33450341</v>
      </c>
      <c r="K156" s="105">
        <f t="shared" si="158"/>
        <v>227186052.94187248</v>
      </c>
      <c r="L156" s="105">
        <f t="shared" si="158"/>
        <v>227117143.74986792</v>
      </c>
      <c r="M156" s="105">
        <f t="shared" si="158"/>
        <v>229405537.51692408</v>
      </c>
      <c r="N156" s="105">
        <f t="shared" si="158"/>
        <v>227325691.56402487</v>
      </c>
      <c r="O156" s="105">
        <f t="shared" si="158"/>
        <v>223509123.48472336</v>
      </c>
      <c r="P156" s="105">
        <f t="shared" si="158"/>
        <v>218862881.38173953</v>
      </c>
      <c r="Q156" s="105">
        <f t="shared" si="158"/>
        <v>215356571.07506192</v>
      </c>
      <c r="R156" s="105">
        <f t="shared" si="158"/>
        <v>210582453.0363664</v>
      </c>
      <c r="S156" s="105">
        <f t="shared" si="158"/>
        <v>209377689.84861585</v>
      </c>
      <c r="T156" s="105">
        <f t="shared" si="158"/>
        <v>199261168.34767517</v>
      </c>
      <c r="U156" s="105">
        <f t="shared" si="158"/>
        <v>196828446.94123021</v>
      </c>
      <c r="V156" s="105">
        <f t="shared" si="158"/>
        <v>195251702.23085737</v>
      </c>
      <c r="W156" s="105">
        <f t="shared" si="158"/>
        <v>192991183.7528778</v>
      </c>
      <c r="X156" s="105">
        <f t="shared" si="158"/>
        <v>190978321.52642542</v>
      </c>
      <c r="Y156" s="105">
        <f t="shared" si="158"/>
        <v>189232572.74153054</v>
      </c>
      <c r="Z156" s="105">
        <f t="shared" si="158"/>
        <v>186696106.00737631</v>
      </c>
      <c r="AA156" s="105">
        <f t="shared" si="158"/>
        <v>183916657.17656946</v>
      </c>
      <c r="AB156" s="105">
        <f t="shared" si="158"/>
        <v>181101875.99811387</v>
      </c>
      <c r="AC156" s="105">
        <f t="shared" si="158"/>
        <v>178886534.43458283</v>
      </c>
      <c r="AD156" s="105">
        <f t="shared" si="158"/>
        <v>176621946.75667778</v>
      </c>
      <c r="AE156" s="105">
        <f t="shared" si="158"/>
        <v>173930157.40075979</v>
      </c>
      <c r="AF156" s="105">
        <f t="shared" si="158"/>
        <v>171509339.42655769</v>
      </c>
      <c r="AG156" s="105">
        <f t="shared" si="158"/>
        <v>168803128.50565159</v>
      </c>
      <c r="AH156" s="105">
        <f t="shared" si="158"/>
        <v>166098324.91730586</v>
      </c>
      <c r="AI156" s="105">
        <f t="shared" si="158"/>
        <v>163319870.2205497</v>
      </c>
      <c r="AJ156" s="105">
        <f t="shared" si="158"/>
        <v>160435772.05522341</v>
      </c>
      <c r="AK156" s="105">
        <f t="shared" si="158"/>
        <v>155445635.03135264</v>
      </c>
      <c r="AL156" s="105">
        <f t="shared" si="158"/>
        <v>150221982.26740214</v>
      </c>
      <c r="AM156" s="105">
        <f t="shared" si="158"/>
        <v>145771874.11160114</v>
      </c>
      <c r="AN156" s="105">
        <f t="shared" si="158"/>
        <v>141417557.63991848</v>
      </c>
      <c r="AO156" s="105">
        <f t="shared" si="158"/>
        <v>137472637.99215761</v>
      </c>
      <c r="AP156" s="105">
        <f t="shared" ref="AP156:BU156" si="159">AP105+AP110+AP112</f>
        <v>133865453.81668958</v>
      </c>
      <c r="AQ156" s="105">
        <f t="shared" si="159"/>
        <v>107283404.14055264</v>
      </c>
      <c r="AR156" s="105">
        <f t="shared" si="159"/>
        <v>104982593.0293391</v>
      </c>
      <c r="AS156" s="105">
        <f t="shared" si="159"/>
        <v>103793673.33725925</v>
      </c>
      <c r="AT156" s="105">
        <f t="shared" si="159"/>
        <v>102590761.30300283</v>
      </c>
      <c r="AU156" s="105">
        <f t="shared" si="159"/>
        <v>101421139.21870767</v>
      </c>
      <c r="AV156" s="105">
        <f t="shared" si="159"/>
        <v>100304074.62424594</v>
      </c>
      <c r="AW156" s="105">
        <f t="shared" si="159"/>
        <v>99233272.688923389</v>
      </c>
      <c r="AX156" s="105">
        <f t="shared" si="159"/>
        <v>98206681.379100546</v>
      </c>
      <c r="AY156" s="105">
        <f t="shared" si="159"/>
        <v>97207000.627695665</v>
      </c>
      <c r="AZ156" s="105">
        <f t="shared" si="159"/>
        <v>96271201.105198696</v>
      </c>
      <c r="BA156" s="105">
        <f t="shared" si="159"/>
        <v>95323683.673246488</v>
      </c>
      <c r="BB156" s="105">
        <f t="shared" si="159"/>
        <v>94412871.968997598</v>
      </c>
      <c r="BC156" s="105">
        <f t="shared" si="159"/>
        <v>93494479.099856779</v>
      </c>
      <c r="BD156" s="105">
        <f t="shared" si="159"/>
        <v>92594392.548608333</v>
      </c>
      <c r="BE156" s="105">
        <f t="shared" si="159"/>
        <v>91692660.655049518</v>
      </c>
      <c r="BF156" s="105">
        <f t="shared" si="159"/>
        <v>90816133.158391953</v>
      </c>
      <c r="BG156" s="105">
        <f t="shared" si="159"/>
        <v>89932977.31155099</v>
      </c>
      <c r="BH156" s="105">
        <f t="shared" si="159"/>
        <v>89048896.611028552</v>
      </c>
      <c r="BI156" s="105">
        <f t="shared" si="159"/>
        <v>87770504.718080118</v>
      </c>
      <c r="BJ156" s="105">
        <f t="shared" si="159"/>
        <v>86537055.375903904</v>
      </c>
      <c r="BK156" s="105">
        <f t="shared" si="159"/>
        <v>85404274.840605646</v>
      </c>
      <c r="BL156" s="105">
        <f t="shared" si="159"/>
        <v>84353628.591687024</v>
      </c>
      <c r="BM156" s="105">
        <f t="shared" si="159"/>
        <v>83400628.461739585</v>
      </c>
      <c r="BN156" s="105">
        <f t="shared" si="159"/>
        <v>82274494.52170901</v>
      </c>
      <c r="BO156" s="105">
        <f t="shared" si="159"/>
        <v>81160483.253964767</v>
      </c>
      <c r="BP156" s="105">
        <f t="shared" si="159"/>
        <v>80084745.000832021</v>
      </c>
      <c r="BQ156" s="105">
        <f t="shared" si="159"/>
        <v>79023822.580936894</v>
      </c>
      <c r="BR156" s="105">
        <f t="shared" si="159"/>
        <v>78006349.687473387</v>
      </c>
      <c r="BS156" s="105">
        <f t="shared" si="159"/>
        <v>77010249.036090642</v>
      </c>
      <c r="BT156" s="105">
        <f t="shared" si="159"/>
        <v>76051608.412725911</v>
      </c>
      <c r="BU156" s="105">
        <f t="shared" si="159"/>
        <v>75116235.759954572</v>
      </c>
      <c r="BV156" s="105">
        <f t="shared" ref="BV156:CH156" si="160">BV105+BV110+BV112</f>
        <v>74216297.365583122</v>
      </c>
      <c r="BW156" s="105">
        <f t="shared" si="160"/>
        <v>73336675.882538557</v>
      </c>
      <c r="BX156" s="105">
        <f t="shared" si="160"/>
        <v>72504438.323129445</v>
      </c>
      <c r="BY156" s="105">
        <f t="shared" si="160"/>
        <v>71698903.659404114</v>
      </c>
      <c r="BZ156" s="105">
        <f t="shared" si="160"/>
        <v>70927762.986183301</v>
      </c>
      <c r="CA156" s="105">
        <f t="shared" si="160"/>
        <v>70186072.875849724</v>
      </c>
      <c r="CB156" s="105">
        <f t="shared" si="160"/>
        <v>69459536.351301908</v>
      </c>
      <c r="CC156" s="105">
        <f t="shared" si="160"/>
        <v>68761609.058952659</v>
      </c>
      <c r="CD156" s="105">
        <f t="shared" si="160"/>
        <v>68086352.045868009</v>
      </c>
      <c r="CE156" s="105">
        <f t="shared" si="160"/>
        <v>67437752.860933691</v>
      </c>
      <c r="CF156" s="105">
        <f t="shared" si="160"/>
        <v>66818392.119832143</v>
      </c>
      <c r="CG156" s="105">
        <f t="shared" si="160"/>
        <v>66222416.054567739</v>
      </c>
      <c r="CH156" s="105">
        <f t="shared" si="160"/>
        <v>65643123.263835229</v>
      </c>
    </row>
    <row r="157" spans="2:86" s="36" customFormat="1" outlineLevel="1" x14ac:dyDescent="0.2">
      <c r="F157" s="91" t="s">
        <v>247</v>
      </c>
      <c r="H157" s="146">
        <f>NPV(GAAR_WACC,J157:CH157)</f>
        <v>5236901145.83391</v>
      </c>
      <c r="I157" s="105">
        <f>I83</f>
        <v>223269302.06583899</v>
      </c>
      <c r="J157" s="105">
        <f t="shared" ref="J157:AO157" si="161">J83</f>
        <v>220261990.27416375</v>
      </c>
      <c r="K157" s="105">
        <f t="shared" si="161"/>
        <v>226144340.04041618</v>
      </c>
      <c r="L157" s="105">
        <f t="shared" si="161"/>
        <v>227551990.7440958</v>
      </c>
      <c r="M157" s="105">
        <f t="shared" si="161"/>
        <v>229820710.45433909</v>
      </c>
      <c r="N157" s="105">
        <f t="shared" si="161"/>
        <v>226954888.8437804</v>
      </c>
      <c r="O157" s="105">
        <f t="shared" si="161"/>
        <v>225839300.10644424</v>
      </c>
      <c r="P157" s="105">
        <f t="shared" si="161"/>
        <v>219860001.71228069</v>
      </c>
      <c r="Q157" s="105">
        <f t="shared" si="161"/>
        <v>216614406.71879268</v>
      </c>
      <c r="R157" s="105">
        <f t="shared" si="161"/>
        <v>213075371.27356073</v>
      </c>
      <c r="S157" s="105">
        <f t="shared" si="161"/>
        <v>211544329.39968705</v>
      </c>
      <c r="T157" s="105">
        <f t="shared" si="161"/>
        <v>200931551.11480737</v>
      </c>
      <c r="U157" s="105">
        <f t="shared" si="161"/>
        <v>198979274.00133476</v>
      </c>
      <c r="V157" s="105">
        <f t="shared" si="161"/>
        <v>196925752.9389801</v>
      </c>
      <c r="W157" s="105">
        <f t="shared" si="161"/>
        <v>194944807.53952637</v>
      </c>
      <c r="X157" s="105">
        <f t="shared" si="161"/>
        <v>193019423.65003273</v>
      </c>
      <c r="Y157" s="105">
        <f t="shared" si="161"/>
        <v>191102494.41063103</v>
      </c>
      <c r="Z157" s="105">
        <f t="shared" si="161"/>
        <v>188401714.77457756</v>
      </c>
      <c r="AA157" s="105">
        <f t="shared" si="161"/>
        <v>185728931.0883753</v>
      </c>
      <c r="AB157" s="105">
        <f t="shared" si="161"/>
        <v>183191055.56304869</v>
      </c>
      <c r="AC157" s="105">
        <f t="shared" si="161"/>
        <v>180801552.77454737</v>
      </c>
      <c r="AD157" s="105">
        <f t="shared" si="161"/>
        <v>178445388.89531755</v>
      </c>
      <c r="AE157" s="105">
        <f t="shared" si="161"/>
        <v>175950536.06191152</v>
      </c>
      <c r="AF157" s="105">
        <f t="shared" si="161"/>
        <v>173338508.19154122</v>
      </c>
      <c r="AG157" s="105">
        <f t="shared" si="161"/>
        <v>170653611.7414321</v>
      </c>
      <c r="AH157" s="105">
        <f t="shared" si="161"/>
        <v>167913209.6338619</v>
      </c>
      <c r="AI157" s="105">
        <f t="shared" si="161"/>
        <v>165138661.43722704</v>
      </c>
      <c r="AJ157" s="105">
        <f t="shared" si="161"/>
        <v>162330800.10745987</v>
      </c>
      <c r="AK157" s="105">
        <f t="shared" si="161"/>
        <v>157001835.78417283</v>
      </c>
      <c r="AL157" s="105">
        <f t="shared" si="161"/>
        <v>152044364.57229164</v>
      </c>
      <c r="AM157" s="105">
        <f t="shared" si="161"/>
        <v>147395384.38420478</v>
      </c>
      <c r="AN157" s="105">
        <f t="shared" si="161"/>
        <v>143093999.28786999</v>
      </c>
      <c r="AO157" s="105">
        <f t="shared" si="161"/>
        <v>139154997.04553854</v>
      </c>
      <c r="AP157" s="105">
        <f t="shared" ref="AP157:BU157" si="162">AP83</f>
        <v>135567716.77681139</v>
      </c>
      <c r="AQ157" s="105">
        <f t="shared" si="162"/>
        <v>108244631.89510494</v>
      </c>
      <c r="AR157" s="105">
        <f t="shared" si="162"/>
        <v>106855545.85780731</v>
      </c>
      <c r="AS157" s="105">
        <f t="shared" si="162"/>
        <v>105592897.25935447</v>
      </c>
      <c r="AT157" s="105">
        <f t="shared" si="162"/>
        <v>104379983.56907968</v>
      </c>
      <c r="AU157" s="105">
        <f t="shared" si="162"/>
        <v>103215770.49539495</v>
      </c>
      <c r="AV157" s="105">
        <f t="shared" si="162"/>
        <v>102099113.74011776</v>
      </c>
      <c r="AW157" s="105">
        <f t="shared" si="162"/>
        <v>101028085.410661</v>
      </c>
      <c r="AX157" s="105">
        <f t="shared" si="162"/>
        <v>100000627.22294994</v>
      </c>
      <c r="AY157" s="105">
        <f t="shared" si="162"/>
        <v>99015853.990104809</v>
      </c>
      <c r="AZ157" s="105">
        <f t="shared" si="162"/>
        <v>98066275.810402676</v>
      </c>
      <c r="BA157" s="105">
        <f t="shared" si="162"/>
        <v>97132869.160829753</v>
      </c>
      <c r="BB157" s="105">
        <f t="shared" si="162"/>
        <v>96207901.965437397</v>
      </c>
      <c r="BC157" s="105">
        <f t="shared" si="162"/>
        <v>95299277.654568121</v>
      </c>
      <c r="BD157" s="105">
        <f t="shared" si="162"/>
        <v>94397170.510277897</v>
      </c>
      <c r="BE157" s="105">
        <f t="shared" si="162"/>
        <v>93503507.344366893</v>
      </c>
      <c r="BF157" s="105">
        <f t="shared" si="162"/>
        <v>92616990.478507534</v>
      </c>
      <c r="BG157" s="105">
        <f t="shared" si="162"/>
        <v>91740947.013030231</v>
      </c>
      <c r="BH157" s="105">
        <f t="shared" si="162"/>
        <v>90853221.388044372</v>
      </c>
      <c r="BI157" s="105">
        <f t="shared" si="162"/>
        <v>89555489.945819944</v>
      </c>
      <c r="BJ157" s="105">
        <f t="shared" si="162"/>
        <v>88332460.43441169</v>
      </c>
      <c r="BK157" s="105">
        <f t="shared" si="162"/>
        <v>87213676.780433953</v>
      </c>
      <c r="BL157" s="105">
        <f t="shared" si="162"/>
        <v>86160777.311715946</v>
      </c>
      <c r="BM157" s="105">
        <f t="shared" si="162"/>
        <v>85202736.482670769</v>
      </c>
      <c r="BN157" s="105">
        <f t="shared" si="162"/>
        <v>84070560.565390438</v>
      </c>
      <c r="BO157" s="105">
        <f t="shared" si="162"/>
        <v>82959254.516154841</v>
      </c>
      <c r="BP157" s="105">
        <f t="shared" si="162"/>
        <v>81877479.094413489</v>
      </c>
      <c r="BQ157" s="105">
        <f t="shared" si="162"/>
        <v>80825488.475263551</v>
      </c>
      <c r="BR157" s="105">
        <f t="shared" si="162"/>
        <v>79804144.911995485</v>
      </c>
      <c r="BS157" s="105">
        <f t="shared" si="162"/>
        <v>78815854.976859868</v>
      </c>
      <c r="BT157" s="105">
        <f t="shared" si="162"/>
        <v>77855979.604680076</v>
      </c>
      <c r="BU157" s="105">
        <f t="shared" si="162"/>
        <v>76924934.132625341</v>
      </c>
      <c r="BV157" s="105">
        <f t="shared" ref="BV157:CH157" si="163">BV83</f>
        <v>76022047.406070307</v>
      </c>
      <c r="BW157" s="105">
        <f t="shared" si="163"/>
        <v>75149387.503675759</v>
      </c>
      <c r="BX157" s="105">
        <f t="shared" si="163"/>
        <v>74312209.787012726</v>
      </c>
      <c r="BY157" s="105">
        <f t="shared" si="163"/>
        <v>73512030.520737708</v>
      </c>
      <c r="BZ157" s="105">
        <f t="shared" si="163"/>
        <v>72739338.831759363</v>
      </c>
      <c r="CA157" s="105">
        <f t="shared" si="163"/>
        <v>71992790.207667112</v>
      </c>
      <c r="CB157" s="105">
        <f t="shared" si="163"/>
        <v>71271315.725245476</v>
      </c>
      <c r="CC157" s="105">
        <f t="shared" si="163"/>
        <v>70573853.331370637</v>
      </c>
      <c r="CD157" s="105">
        <f t="shared" si="163"/>
        <v>69901176.166733742</v>
      </c>
      <c r="CE157" s="105">
        <f t="shared" si="163"/>
        <v>69256888.010326579</v>
      </c>
      <c r="CF157" s="105">
        <f t="shared" si="163"/>
        <v>68636775.251933217</v>
      </c>
      <c r="CG157" s="105">
        <f t="shared" si="163"/>
        <v>68039142.843570396</v>
      </c>
      <c r="CH157" s="105">
        <f t="shared" si="163"/>
        <v>67462518.793322265</v>
      </c>
    </row>
    <row r="158" spans="2:86" s="36" customFormat="1" ht="5.85" customHeight="1" outlineLevel="1" x14ac:dyDescent="0.2"/>
    <row r="159" spans="2:86" s="36" customFormat="1" outlineLevel="1" x14ac:dyDescent="0.2">
      <c r="F159" s="91" t="s">
        <v>253</v>
      </c>
      <c r="J159" s="105">
        <f t="shared" ref="J159:AO159" si="164">(J156-J157)*J208*J209</f>
        <v>-1851722.9396603405</v>
      </c>
      <c r="K159" s="105">
        <f t="shared" si="164"/>
        <v>1041712.9014562964</v>
      </c>
      <c r="L159" s="105">
        <f t="shared" si="164"/>
        <v>-434846.9942278862</v>
      </c>
      <c r="M159" s="105">
        <f t="shared" si="164"/>
        <v>-415172.93741500378</v>
      </c>
      <c r="N159" s="105">
        <f t="shared" si="164"/>
        <v>370802.72024446726</v>
      </c>
      <c r="O159" s="105">
        <f t="shared" si="164"/>
        <v>-2330176.6217208803</v>
      </c>
      <c r="P159" s="105">
        <f t="shared" si="164"/>
        <v>-997120.33054116368</v>
      </c>
      <c r="Q159" s="105">
        <f t="shared" si="164"/>
        <v>-1257835.6437307596</v>
      </c>
      <c r="R159" s="105">
        <f t="shared" si="164"/>
        <v>-2492918.2371943295</v>
      </c>
      <c r="S159" s="105">
        <f t="shared" si="164"/>
        <v>-2166639.5510711968</v>
      </c>
      <c r="T159" s="105">
        <f t="shared" si="164"/>
        <v>-1670382.7671321929</v>
      </c>
      <c r="U159" s="105">
        <f t="shared" si="164"/>
        <v>-2150827.0601045489</v>
      </c>
      <c r="V159" s="105">
        <f t="shared" si="164"/>
        <v>-1674050.7081227303</v>
      </c>
      <c r="W159" s="105">
        <f t="shared" si="164"/>
        <v>-1953623.7866485715</v>
      </c>
      <c r="X159" s="105">
        <f t="shared" si="164"/>
        <v>-2041102.1236073077</v>
      </c>
      <c r="Y159" s="105">
        <f t="shared" si="164"/>
        <v>-1869921.6691004932</v>
      </c>
      <c r="Z159" s="105">
        <f t="shared" si="164"/>
        <v>-1705608.7672012448</v>
      </c>
      <c r="AA159" s="105">
        <f t="shared" si="164"/>
        <v>-1812273.9118058383</v>
      </c>
      <c r="AB159" s="105">
        <f t="shared" si="164"/>
        <v>-2089179.5649348199</v>
      </c>
      <c r="AC159" s="105">
        <f t="shared" si="164"/>
        <v>-1915018.3399645388</v>
      </c>
      <c r="AD159" s="105">
        <f t="shared" si="164"/>
        <v>-1823442.1386397779</v>
      </c>
      <c r="AE159" s="105">
        <f t="shared" si="164"/>
        <v>-2020378.661151737</v>
      </c>
      <c r="AF159" s="105">
        <f t="shared" si="164"/>
        <v>-1829168.7649835348</v>
      </c>
      <c r="AG159" s="105">
        <f t="shared" si="164"/>
        <v>-1850483.2357805073</v>
      </c>
      <c r="AH159" s="105">
        <f t="shared" si="164"/>
        <v>-1814884.7165560424</v>
      </c>
      <c r="AI159" s="105">
        <f t="shared" si="164"/>
        <v>-1818791.2166773379</v>
      </c>
      <c r="AJ159" s="105">
        <f t="shared" si="164"/>
        <v>-1895028.0522364676</v>
      </c>
      <c r="AK159" s="105">
        <f t="shared" si="164"/>
        <v>-1556200.7528201938</v>
      </c>
      <c r="AL159" s="105">
        <f t="shared" si="164"/>
        <v>-1822382.3048895001</v>
      </c>
      <c r="AM159" s="105">
        <f t="shared" si="164"/>
        <v>-1623510.272603631</v>
      </c>
      <c r="AN159" s="105">
        <f t="shared" si="164"/>
        <v>-1676441.6479515135</v>
      </c>
      <c r="AO159" s="105">
        <f t="shared" si="164"/>
        <v>-1682359.0533809364</v>
      </c>
      <c r="AP159" s="105">
        <f t="shared" ref="AP159:BU159" si="165">(AP156-AP157)*AP208*AP209</f>
        <v>-1702262.9601218104</v>
      </c>
      <c r="AQ159" s="105">
        <f t="shared" si="165"/>
        <v>-961227.75455230474</v>
      </c>
      <c r="AR159" s="105">
        <f t="shared" si="165"/>
        <v>-1872952.8284682035</v>
      </c>
      <c r="AS159" s="105">
        <f t="shared" si="165"/>
        <v>-1799223.9220952243</v>
      </c>
      <c r="AT159" s="105">
        <f t="shared" si="165"/>
        <v>-1789222.2660768479</v>
      </c>
      <c r="AU159" s="105">
        <f t="shared" si="165"/>
        <v>-1794631.2766872793</v>
      </c>
      <c r="AV159" s="105">
        <f t="shared" si="165"/>
        <v>-1795039.1158718169</v>
      </c>
      <c r="AW159" s="105">
        <f t="shared" si="165"/>
        <v>-1794812.7217376083</v>
      </c>
      <c r="AX159" s="105">
        <f t="shared" si="165"/>
        <v>-1793945.8438493907</v>
      </c>
      <c r="AY159" s="105">
        <f t="shared" si="165"/>
        <v>-1808853.3624091446</v>
      </c>
      <c r="AZ159" s="105">
        <f t="shared" si="165"/>
        <v>-1795074.7052039802</v>
      </c>
      <c r="BA159" s="105">
        <f t="shared" si="165"/>
        <v>-1809185.4875832647</v>
      </c>
      <c r="BB159" s="105">
        <f t="shared" si="165"/>
        <v>-1795029.9964397997</v>
      </c>
      <c r="BC159" s="105">
        <f t="shared" si="165"/>
        <v>-1804798.5547113419</v>
      </c>
      <c r="BD159" s="105">
        <f t="shared" si="165"/>
        <v>-1802777.9616695642</v>
      </c>
      <c r="BE159" s="105">
        <f t="shared" si="165"/>
        <v>-1810846.6893173754</v>
      </c>
      <c r="BF159" s="105">
        <f t="shared" si="165"/>
        <v>-1800857.3201155812</v>
      </c>
      <c r="BG159" s="105">
        <f t="shared" si="165"/>
        <v>-1807969.7014792413</v>
      </c>
      <c r="BH159" s="105">
        <f t="shared" si="165"/>
        <v>-1804324.7770158201</v>
      </c>
      <c r="BI159" s="105">
        <f t="shared" si="165"/>
        <v>-1784985.2277398258</v>
      </c>
      <c r="BJ159" s="105">
        <f t="shared" si="165"/>
        <v>-1795405.0585077852</v>
      </c>
      <c r="BK159" s="105">
        <f t="shared" si="165"/>
        <v>-1809401.9398283064</v>
      </c>
      <c r="BL159" s="105">
        <f t="shared" si="165"/>
        <v>-1807148.720028922</v>
      </c>
      <c r="BM159" s="105">
        <f t="shared" si="165"/>
        <v>-1802108.0209311843</v>
      </c>
      <c r="BN159" s="105">
        <f t="shared" si="165"/>
        <v>-1796066.0436814278</v>
      </c>
      <c r="BO159" s="105">
        <f t="shared" si="165"/>
        <v>-1798771.2621900737</v>
      </c>
      <c r="BP159" s="105">
        <f t="shared" si="165"/>
        <v>-1792734.0935814679</v>
      </c>
      <c r="BQ159" s="105">
        <f t="shared" si="165"/>
        <v>-1801665.8943266571</v>
      </c>
      <c r="BR159" s="105">
        <f t="shared" si="165"/>
        <v>-1797795.2245220989</v>
      </c>
      <c r="BS159" s="105">
        <f t="shared" si="165"/>
        <v>-1805605.9407692254</v>
      </c>
      <c r="BT159" s="105">
        <f t="shared" si="165"/>
        <v>-1804371.1919541657</v>
      </c>
      <c r="BU159" s="105">
        <f t="shared" si="165"/>
        <v>-1808698.3726707697</v>
      </c>
      <c r="BV159" s="105">
        <f t="shared" ref="BV159:CH159" si="166">(BV156-BV157)*BV208*BV209</f>
        <v>-1805750.0404871851</v>
      </c>
      <c r="BW159" s="105">
        <f t="shared" si="166"/>
        <v>-1812711.6211372018</v>
      </c>
      <c r="BX159" s="105">
        <f t="shared" si="166"/>
        <v>-1807771.4638832808</v>
      </c>
      <c r="BY159" s="105">
        <f t="shared" si="166"/>
        <v>-1813126.8613335937</v>
      </c>
      <c r="BZ159" s="105">
        <f t="shared" si="166"/>
        <v>-1811575.8455760628</v>
      </c>
      <c r="CA159" s="105">
        <f t="shared" si="166"/>
        <v>-1806717.3318173885</v>
      </c>
      <c r="CB159" s="105">
        <f t="shared" si="166"/>
        <v>-1811779.3739435673</v>
      </c>
      <c r="CC159" s="105">
        <f t="shared" si="166"/>
        <v>-1812244.2724179775</v>
      </c>
      <c r="CD159" s="105">
        <f t="shared" si="166"/>
        <v>-1814824.1208657324</v>
      </c>
      <c r="CE159" s="105">
        <f t="shared" si="166"/>
        <v>-1819135.1493928879</v>
      </c>
      <c r="CF159" s="105">
        <f t="shared" si="166"/>
        <v>-1818383.1321010739</v>
      </c>
      <c r="CG159" s="105">
        <f t="shared" si="166"/>
        <v>-1816726.7890026569</v>
      </c>
      <c r="CH159" s="105">
        <f t="shared" si="166"/>
        <v>-1819395.5294870362</v>
      </c>
    </row>
    <row r="160" spans="2:86" s="36" customFormat="1" outlineLevel="1" x14ac:dyDescent="0.2">
      <c r="F160" s="91" t="s">
        <v>254</v>
      </c>
      <c r="H160" s="105">
        <f>SUM(J160:CH160)</f>
        <v>-52321792.467299797</v>
      </c>
      <c r="J160" s="105">
        <f t="shared" ref="J160:AO160" si="167">J159/J153</f>
        <v>-1804094.8359901994</v>
      </c>
      <c r="K160" s="105">
        <f t="shared" si="167"/>
        <v>988814.34024859127</v>
      </c>
      <c r="L160" s="105">
        <f t="shared" si="167"/>
        <v>-402148.58262460883</v>
      </c>
      <c r="M160" s="105">
        <f t="shared" si="167"/>
        <v>-374078.25474513642</v>
      </c>
      <c r="N160" s="105">
        <f t="shared" si="167"/>
        <v>325506.52196882368</v>
      </c>
      <c r="O160" s="105">
        <f t="shared" si="167"/>
        <v>-1992915.9387706644</v>
      </c>
      <c r="P160" s="105">
        <f t="shared" si="167"/>
        <v>-830866.15347280342</v>
      </c>
      <c r="Q160" s="105">
        <f t="shared" si="167"/>
        <v>-1021152.8420123948</v>
      </c>
      <c r="R160" s="105">
        <f t="shared" si="167"/>
        <v>-1971779.033996454</v>
      </c>
      <c r="S160" s="105">
        <f t="shared" si="167"/>
        <v>-1669629.9750840676</v>
      </c>
      <c r="T160" s="105">
        <f t="shared" si="167"/>
        <v>-1254102.1829904926</v>
      </c>
      <c r="U160" s="105">
        <f t="shared" si="167"/>
        <v>-1573279.092857616</v>
      </c>
      <c r="V160" s="105">
        <f t="shared" si="167"/>
        <v>-1193032.4189420626</v>
      </c>
      <c r="W160" s="105">
        <f t="shared" si="167"/>
        <v>-1356462.9226359385</v>
      </c>
      <c r="X160" s="105">
        <f t="shared" si="167"/>
        <v>-1380750.1022469946</v>
      </c>
      <c r="Y160" s="105">
        <f t="shared" si="167"/>
        <v>-1232415.411207333</v>
      </c>
      <c r="Z160" s="105">
        <f t="shared" si="167"/>
        <v>-1095207.6848271803</v>
      </c>
      <c r="AA160" s="105">
        <f t="shared" si="167"/>
        <v>-1133768.1644732682</v>
      </c>
      <c r="AB160" s="105">
        <f t="shared" si="167"/>
        <v>-1273384.4589834749</v>
      </c>
      <c r="AC160" s="105">
        <f t="shared" si="167"/>
        <v>-1137208.4294252936</v>
      </c>
      <c r="AD160" s="105">
        <f t="shared" si="167"/>
        <v>-1054975.7481443824</v>
      </c>
      <c r="AE160" s="105">
        <f t="shared" si="167"/>
        <v>-1138850.243159346</v>
      </c>
      <c r="AF160" s="105">
        <f t="shared" si="167"/>
        <v>-1004548.6614284209</v>
      </c>
      <c r="AG160" s="105">
        <f t="shared" si="167"/>
        <v>-990115.16914319794</v>
      </c>
      <c r="AH160" s="105">
        <f t="shared" si="167"/>
        <v>-946091.10475285747</v>
      </c>
      <c r="AI160" s="105">
        <f t="shared" si="167"/>
        <v>-923740.78858617437</v>
      </c>
      <c r="AJ160" s="105">
        <f t="shared" si="167"/>
        <v>-937705.08764728124</v>
      </c>
      <c r="AK160" s="105">
        <f t="shared" si="167"/>
        <v>-750238.94865697948</v>
      </c>
      <c r="AL160" s="105">
        <f t="shared" si="167"/>
        <v>-855966.6264608372</v>
      </c>
      <c r="AM160" s="105">
        <f t="shared" si="167"/>
        <v>-742943.41874386347</v>
      </c>
      <c r="AN160" s="105">
        <f t="shared" si="167"/>
        <v>-747433.39343950199</v>
      </c>
      <c r="AO160" s="105">
        <f t="shared" si="167"/>
        <v>-730779.07249152486</v>
      </c>
      <c r="AP160" s="105">
        <f t="shared" ref="AP160:BU160" si="168">AP159/AP153</f>
        <v>-720406.16090160736</v>
      </c>
      <c r="AQ160" s="105">
        <f t="shared" si="168"/>
        <v>-396333.1761734389</v>
      </c>
      <c r="AR160" s="105">
        <f t="shared" si="168"/>
        <v>-752392.26424716006</v>
      </c>
      <c r="AS160" s="105">
        <f t="shared" si="168"/>
        <v>-704183.8418259453</v>
      </c>
      <c r="AT160" s="105">
        <f t="shared" si="168"/>
        <v>-682257.76868174446</v>
      </c>
      <c r="AU160" s="105">
        <f t="shared" si="168"/>
        <v>-666718.92733304494</v>
      </c>
      <c r="AV160" s="105">
        <f t="shared" si="168"/>
        <v>-649717.89033237286</v>
      </c>
      <c r="AW160" s="105">
        <f t="shared" si="168"/>
        <v>-632926.68212811346</v>
      </c>
      <c r="AX160" s="105">
        <f t="shared" si="168"/>
        <v>-616349.36127668386</v>
      </c>
      <c r="AY160" s="105">
        <f t="shared" si="168"/>
        <v>-605486.32655861892</v>
      </c>
      <c r="AZ160" s="105">
        <f t="shared" si="168"/>
        <v>-585419.06594968576</v>
      </c>
      <c r="BA160" s="105">
        <f t="shared" si="168"/>
        <v>-574845.03841508471</v>
      </c>
      <c r="BB160" s="105">
        <f t="shared" si="168"/>
        <v>-555677.43194608286</v>
      </c>
      <c r="BC160" s="105">
        <f t="shared" si="168"/>
        <v>-544331.08932981908</v>
      </c>
      <c r="BD160" s="105">
        <f t="shared" si="168"/>
        <v>-529736.62720520981</v>
      </c>
      <c r="BE160" s="105">
        <f t="shared" si="168"/>
        <v>-518421.25829475891</v>
      </c>
      <c r="BF160" s="105">
        <f t="shared" si="168"/>
        <v>-502300.69671398349</v>
      </c>
      <c r="BG160" s="105">
        <f t="shared" si="168"/>
        <v>-491313.81930448679</v>
      </c>
      <c r="BH160" s="105">
        <f t="shared" si="168"/>
        <v>-477711.72545490292</v>
      </c>
      <c r="BI160" s="105">
        <f t="shared" si="168"/>
        <v>-460435.89278005087</v>
      </c>
      <c r="BJ160" s="105">
        <f t="shared" si="168"/>
        <v>-451211.69331299351</v>
      </c>
      <c r="BK160" s="105">
        <f t="shared" si="168"/>
        <v>-443033.23793674074</v>
      </c>
      <c r="BL160" s="105">
        <f t="shared" si="168"/>
        <v>-431100.48286065919</v>
      </c>
      <c r="BM160" s="105">
        <f t="shared" si="168"/>
        <v>-418840.61741041642</v>
      </c>
      <c r="BN160" s="105">
        <f t="shared" si="168"/>
        <v>-406699.49232666707</v>
      </c>
      <c r="BO160" s="105">
        <f t="shared" si="168"/>
        <v>-396835.59961157164</v>
      </c>
      <c r="BP160" s="105">
        <f t="shared" si="168"/>
        <v>-385330.97305245034</v>
      </c>
      <c r="BQ160" s="105">
        <f t="shared" si="168"/>
        <v>-377290.31354924344</v>
      </c>
      <c r="BR160" s="105">
        <f t="shared" si="168"/>
        <v>-366796.3261448085</v>
      </c>
      <c r="BS160" s="105">
        <f t="shared" si="168"/>
        <v>-358914.56795319275</v>
      </c>
      <c r="BT160" s="105">
        <f t="shared" si="168"/>
        <v>-349443.81057025405</v>
      </c>
      <c r="BU160" s="105">
        <f t="shared" si="168"/>
        <v>-341272.24732666067</v>
      </c>
      <c r="BV160" s="105">
        <f t="shared" ref="BV160:CH160" si="169">BV159/BV153</f>
        <v>-331952.40114684176</v>
      </c>
      <c r="BW160" s="105">
        <f t="shared" si="169"/>
        <v>-324661.10074438876</v>
      </c>
      <c r="BX160" s="105">
        <f t="shared" si="169"/>
        <v>-315448.46692744386</v>
      </c>
      <c r="BY160" s="105">
        <f t="shared" si="169"/>
        <v>-308245.28557044157</v>
      </c>
      <c r="BZ160" s="105">
        <f t="shared" si="169"/>
        <v>-300060.01671453478</v>
      </c>
      <c r="CA160" s="105">
        <f t="shared" si="169"/>
        <v>-291558.14275397605</v>
      </c>
      <c r="CB160" s="105">
        <f t="shared" si="169"/>
        <v>-284854.85909379041</v>
      </c>
      <c r="CC160" s="105">
        <f t="shared" si="169"/>
        <v>-277599.32989475952</v>
      </c>
      <c r="CD160" s="105">
        <f t="shared" si="169"/>
        <v>-270844.22323391685</v>
      </c>
      <c r="CE160" s="105">
        <f t="shared" si="169"/>
        <v>-264504.6773440293</v>
      </c>
      <c r="CF160" s="105">
        <f t="shared" si="169"/>
        <v>-257594.82952713512</v>
      </c>
      <c r="CG160" s="105">
        <f t="shared" si="169"/>
        <v>-250740.63671780753</v>
      </c>
      <c r="CH160" s="105">
        <f t="shared" si="169"/>
        <v>-244650.20499933293</v>
      </c>
    </row>
    <row r="161" spans="4:86" s="36" customFormat="1" outlineLevel="1" x14ac:dyDescent="0.2"/>
    <row r="162" spans="4:86" s="36" customFormat="1" outlineLevel="1" x14ac:dyDescent="0.2">
      <c r="F162" s="91" t="s">
        <v>299</v>
      </c>
      <c r="H162" s="105">
        <f>SUM(J160:N160)</f>
        <v>-1266000.8111425298</v>
      </c>
    </row>
    <row r="163" spans="4:86" s="36" customFormat="1" outlineLevel="1" x14ac:dyDescent="0.2">
      <c r="F163" s="91" t="s">
        <v>300</v>
      </c>
      <c r="H163" s="105">
        <f>SUM(J160:S160)</f>
        <v>-8752344.7544789147</v>
      </c>
    </row>
    <row r="164" spans="4:86" s="36" customFormat="1" outlineLevel="1" x14ac:dyDescent="0.2">
      <c r="F164" s="91" t="s">
        <v>301</v>
      </c>
    </row>
    <row r="165" spans="4:86" s="36" customFormat="1" outlineLevel="1" x14ac:dyDescent="0.2">
      <c r="F165" s="43"/>
    </row>
    <row r="166" spans="4:86" s="36" customFormat="1" outlineLevel="1" x14ac:dyDescent="0.2">
      <c r="F166" s="43" t="s">
        <v>311</v>
      </c>
    </row>
    <row r="167" spans="4:86" s="36" customFormat="1" outlineLevel="1" x14ac:dyDescent="0.2">
      <c r="F167" s="91" t="s">
        <v>302</v>
      </c>
      <c r="H167" s="105">
        <f>SUM(J167:CH167)</f>
        <v>-52321792.467299797</v>
      </c>
      <c r="J167" s="105">
        <f t="shared" ref="J167:AO167" si="170">J159/J153</f>
        <v>-1804094.8359901994</v>
      </c>
      <c r="K167" s="105">
        <f t="shared" si="170"/>
        <v>988814.34024859127</v>
      </c>
      <c r="L167" s="105">
        <f t="shared" si="170"/>
        <v>-402148.58262460883</v>
      </c>
      <c r="M167" s="105">
        <f t="shared" si="170"/>
        <v>-374078.25474513642</v>
      </c>
      <c r="N167" s="105">
        <f t="shared" si="170"/>
        <v>325506.52196882368</v>
      </c>
      <c r="O167" s="105">
        <f t="shared" si="170"/>
        <v>-1992915.9387706644</v>
      </c>
      <c r="P167" s="105">
        <f t="shared" si="170"/>
        <v>-830866.15347280342</v>
      </c>
      <c r="Q167" s="105">
        <f t="shared" si="170"/>
        <v>-1021152.8420123948</v>
      </c>
      <c r="R167" s="105">
        <f t="shared" si="170"/>
        <v>-1971779.033996454</v>
      </c>
      <c r="S167" s="105">
        <f t="shared" si="170"/>
        <v>-1669629.9750840676</v>
      </c>
      <c r="T167" s="105">
        <f t="shared" si="170"/>
        <v>-1254102.1829904926</v>
      </c>
      <c r="U167" s="105">
        <f t="shared" si="170"/>
        <v>-1573279.092857616</v>
      </c>
      <c r="V167" s="105">
        <f t="shared" si="170"/>
        <v>-1193032.4189420626</v>
      </c>
      <c r="W167" s="105">
        <f t="shared" si="170"/>
        <v>-1356462.9226359385</v>
      </c>
      <c r="X167" s="105">
        <f t="shared" si="170"/>
        <v>-1380750.1022469946</v>
      </c>
      <c r="Y167" s="105">
        <f t="shared" si="170"/>
        <v>-1232415.411207333</v>
      </c>
      <c r="Z167" s="105">
        <f t="shared" si="170"/>
        <v>-1095207.6848271803</v>
      </c>
      <c r="AA167" s="105">
        <f t="shared" si="170"/>
        <v>-1133768.1644732682</v>
      </c>
      <c r="AB167" s="105">
        <f t="shared" si="170"/>
        <v>-1273384.4589834749</v>
      </c>
      <c r="AC167" s="105">
        <f t="shared" si="170"/>
        <v>-1137208.4294252936</v>
      </c>
      <c r="AD167" s="105">
        <f t="shared" si="170"/>
        <v>-1054975.7481443824</v>
      </c>
      <c r="AE167" s="105">
        <f t="shared" si="170"/>
        <v>-1138850.243159346</v>
      </c>
      <c r="AF167" s="105">
        <f t="shared" si="170"/>
        <v>-1004548.6614284209</v>
      </c>
      <c r="AG167" s="105">
        <f t="shared" si="170"/>
        <v>-990115.16914319794</v>
      </c>
      <c r="AH167" s="105">
        <f t="shared" si="170"/>
        <v>-946091.10475285747</v>
      </c>
      <c r="AI167" s="105">
        <f t="shared" si="170"/>
        <v>-923740.78858617437</v>
      </c>
      <c r="AJ167" s="105">
        <f t="shared" si="170"/>
        <v>-937705.08764728124</v>
      </c>
      <c r="AK167" s="105">
        <f t="shared" si="170"/>
        <v>-750238.94865697948</v>
      </c>
      <c r="AL167" s="105">
        <f t="shared" si="170"/>
        <v>-855966.6264608372</v>
      </c>
      <c r="AM167" s="105">
        <f t="shared" si="170"/>
        <v>-742943.41874386347</v>
      </c>
      <c r="AN167" s="105">
        <f t="shared" si="170"/>
        <v>-747433.39343950199</v>
      </c>
      <c r="AO167" s="105">
        <f t="shared" si="170"/>
        <v>-730779.07249152486</v>
      </c>
      <c r="AP167" s="105">
        <f t="shared" ref="AP167:BU167" si="171">AP159/AP153</f>
        <v>-720406.16090160736</v>
      </c>
      <c r="AQ167" s="105">
        <f t="shared" si="171"/>
        <v>-396333.1761734389</v>
      </c>
      <c r="AR167" s="105">
        <f t="shared" si="171"/>
        <v>-752392.26424716006</v>
      </c>
      <c r="AS167" s="105">
        <f t="shared" si="171"/>
        <v>-704183.8418259453</v>
      </c>
      <c r="AT167" s="105">
        <f t="shared" si="171"/>
        <v>-682257.76868174446</v>
      </c>
      <c r="AU167" s="105">
        <f t="shared" si="171"/>
        <v>-666718.92733304494</v>
      </c>
      <c r="AV167" s="105">
        <f t="shared" si="171"/>
        <v>-649717.89033237286</v>
      </c>
      <c r="AW167" s="105">
        <f t="shared" si="171"/>
        <v>-632926.68212811346</v>
      </c>
      <c r="AX167" s="105">
        <f t="shared" si="171"/>
        <v>-616349.36127668386</v>
      </c>
      <c r="AY167" s="105">
        <f t="shared" si="171"/>
        <v>-605486.32655861892</v>
      </c>
      <c r="AZ167" s="105">
        <f t="shared" si="171"/>
        <v>-585419.06594968576</v>
      </c>
      <c r="BA167" s="105">
        <f t="shared" si="171"/>
        <v>-574845.03841508471</v>
      </c>
      <c r="BB167" s="105">
        <f t="shared" si="171"/>
        <v>-555677.43194608286</v>
      </c>
      <c r="BC167" s="105">
        <f t="shared" si="171"/>
        <v>-544331.08932981908</v>
      </c>
      <c r="BD167" s="105">
        <f t="shared" si="171"/>
        <v>-529736.62720520981</v>
      </c>
      <c r="BE167" s="105">
        <f t="shared" si="171"/>
        <v>-518421.25829475891</v>
      </c>
      <c r="BF167" s="105">
        <f t="shared" si="171"/>
        <v>-502300.69671398349</v>
      </c>
      <c r="BG167" s="105">
        <f t="shared" si="171"/>
        <v>-491313.81930448679</v>
      </c>
      <c r="BH167" s="105">
        <f t="shared" si="171"/>
        <v>-477711.72545490292</v>
      </c>
      <c r="BI167" s="105">
        <f t="shared" si="171"/>
        <v>-460435.89278005087</v>
      </c>
      <c r="BJ167" s="105">
        <f t="shared" si="171"/>
        <v>-451211.69331299351</v>
      </c>
      <c r="BK167" s="105">
        <f t="shared" si="171"/>
        <v>-443033.23793674074</v>
      </c>
      <c r="BL167" s="105">
        <f t="shared" si="171"/>
        <v>-431100.48286065919</v>
      </c>
      <c r="BM167" s="105">
        <f t="shared" si="171"/>
        <v>-418840.61741041642</v>
      </c>
      <c r="BN167" s="105">
        <f t="shared" si="171"/>
        <v>-406699.49232666707</v>
      </c>
      <c r="BO167" s="105">
        <f t="shared" si="171"/>
        <v>-396835.59961157164</v>
      </c>
      <c r="BP167" s="105">
        <f t="shared" si="171"/>
        <v>-385330.97305245034</v>
      </c>
      <c r="BQ167" s="105">
        <f t="shared" si="171"/>
        <v>-377290.31354924344</v>
      </c>
      <c r="BR167" s="105">
        <f t="shared" si="171"/>
        <v>-366796.3261448085</v>
      </c>
      <c r="BS167" s="105">
        <f t="shared" si="171"/>
        <v>-358914.56795319275</v>
      </c>
      <c r="BT167" s="105">
        <f t="shared" si="171"/>
        <v>-349443.81057025405</v>
      </c>
      <c r="BU167" s="105">
        <f t="shared" si="171"/>
        <v>-341272.24732666067</v>
      </c>
      <c r="BV167" s="105">
        <f t="shared" ref="BV167:CH167" si="172">BV159/BV153</f>
        <v>-331952.40114684176</v>
      </c>
      <c r="BW167" s="105">
        <f t="shared" si="172"/>
        <v>-324661.10074438876</v>
      </c>
      <c r="BX167" s="105">
        <f t="shared" si="172"/>
        <v>-315448.46692744386</v>
      </c>
      <c r="BY167" s="105">
        <f t="shared" si="172"/>
        <v>-308245.28557044157</v>
      </c>
      <c r="BZ167" s="105">
        <f t="shared" si="172"/>
        <v>-300060.01671453478</v>
      </c>
      <c r="CA167" s="105">
        <f t="shared" si="172"/>
        <v>-291558.14275397605</v>
      </c>
      <c r="CB167" s="105">
        <f t="shared" si="172"/>
        <v>-284854.85909379041</v>
      </c>
      <c r="CC167" s="105">
        <f t="shared" si="172"/>
        <v>-277599.32989475952</v>
      </c>
      <c r="CD167" s="105">
        <f t="shared" si="172"/>
        <v>-270844.22323391685</v>
      </c>
      <c r="CE167" s="105">
        <f t="shared" si="172"/>
        <v>-264504.6773440293</v>
      </c>
      <c r="CF167" s="105">
        <f t="shared" si="172"/>
        <v>-257594.82952713512</v>
      </c>
      <c r="CG167" s="105">
        <f t="shared" si="172"/>
        <v>-250740.63671780753</v>
      </c>
      <c r="CH167" s="105">
        <f t="shared" si="172"/>
        <v>-244650.20499933293</v>
      </c>
    </row>
    <row r="168" spans="4:86" s="36" customFormat="1" outlineLevel="1" x14ac:dyDescent="0.2">
      <c r="F168" s="91" t="s">
        <v>303</v>
      </c>
      <c r="J168" s="155">
        <f>-IF(AND(SUM($I$168:I168)=0,J208=0),BB!J18*10^6,0)/J153</f>
        <v>0</v>
      </c>
      <c r="K168" s="155">
        <f>-IF(AND(SUM($I$168:J168)=0,K208=0),BB!K18*10^6,0)/K153</f>
        <v>0</v>
      </c>
      <c r="L168" s="155">
        <f>-IF(AND(SUM($I$168:K168)=0,L208=0),BB!L18*10^6,0)/L153</f>
        <v>0</v>
      </c>
      <c r="M168" s="155">
        <f>-IF(AND(SUM($I$168:L168)=0,M208=0),BB!M18*10^6,0)/M153</f>
        <v>0</v>
      </c>
      <c r="N168" s="155">
        <f>-IF(AND(SUM($I$168:M168)=0,N208=0),BB!N18*10^6,0)/N153</f>
        <v>0</v>
      </c>
      <c r="O168" s="155">
        <f>-IF(AND(SUM($I$168:N168)=0,O208=0),BB!O18*10^6,0)/O153</f>
        <v>0</v>
      </c>
      <c r="P168" s="155">
        <f>-IF(AND(SUM($I$168:O168)=0,P208=0),BB!P18*10^6,0)/P153</f>
        <v>0</v>
      </c>
      <c r="Q168" s="155">
        <f>-IF(AND(SUM($I$168:P168)=0,Q208=0),BB!Q18*10^6,0)/Q153</f>
        <v>0</v>
      </c>
      <c r="R168" s="155">
        <f>-IF(AND(SUM($I$168:Q168)=0,R208=0),BB!R18*10^6,0)/R153</f>
        <v>0</v>
      </c>
      <c r="S168" s="155">
        <f>-IF(AND(SUM($I$168:R168)=0,S208=0),BB!S18*10^6,0)/S153</f>
        <v>0</v>
      </c>
      <c r="T168" s="155">
        <f>-IF(AND(SUM($I$168:S168)=0,T208=0),BB!T18*10^6,0)/T153</f>
        <v>0</v>
      </c>
      <c r="U168" s="155">
        <f>-IF(AND(SUM($I$168:T168)=0,U208=0),BB!U18*10^6,0)/U153</f>
        <v>0</v>
      </c>
      <c r="V168" s="155">
        <f>-IF(AND(SUM($I$168:U168)=0,V208=0),BB!V18*10^6,0)/V153</f>
        <v>0</v>
      </c>
      <c r="W168" s="155">
        <f>-IF(AND(SUM($I$168:V168)=0,W208=0),BB!W18*10^6,0)/W153</f>
        <v>0</v>
      </c>
      <c r="X168" s="155">
        <f>-IF(AND(SUM($I$168:W168)=0,X208=0),BB!X18*10^6,0)/X153</f>
        <v>0</v>
      </c>
      <c r="Y168" s="155">
        <f>-IF(AND(SUM($I$168:X168)=0,Y208=0),BB!Y18*10^6,0)/Y153</f>
        <v>0</v>
      </c>
      <c r="Z168" s="155">
        <f>-IF(AND(SUM($I$168:Y168)=0,Z208=0),BB!Z18*10^6,0)/Z153</f>
        <v>0</v>
      </c>
      <c r="AA168" s="155">
        <f>-IF(AND(SUM($I$168:Z168)=0,AA208=0),BB!AA18*10^6,0)/AA153</f>
        <v>0</v>
      </c>
      <c r="AB168" s="155">
        <f>-IF(AND(SUM($I$168:AA168)=0,AB208=0),BB!AB18*10^6,0)/AB153</f>
        <v>0</v>
      </c>
      <c r="AC168" s="155">
        <f>-IF(AND(SUM($I$168:AB168)=0,AC208=0),BB!AC18*10^6,0)/AC153</f>
        <v>0</v>
      </c>
      <c r="AD168" s="155">
        <f>-IF(AND(SUM($I$168:AC168)=0,AD208=0),BB!AD18*10^6,0)/AD153</f>
        <v>0</v>
      </c>
      <c r="AE168" s="155">
        <f>-IF(AND(SUM($I$168:AD168)=0,AE208=0),BB!AE18*10^6,0)/AE153</f>
        <v>0</v>
      </c>
      <c r="AF168" s="155">
        <f>-IF(AND(SUM($I$168:AE168)=0,AF208=0),BB!AF18*10^6,0)/AF153</f>
        <v>0</v>
      </c>
      <c r="AG168" s="155">
        <f>-IF(AND(SUM($I$168:AF168)=0,AG208=0),BB!AG18*10^6,0)/AG153</f>
        <v>0</v>
      </c>
      <c r="AH168" s="155">
        <f>-IF(AND(SUM($I$168:AG168)=0,AH208=0),BB!AH18*10^6,0)/AH153</f>
        <v>0</v>
      </c>
      <c r="AI168" s="155">
        <f>-IF(AND(SUM($I$168:AH168)=0,AI208=0),BB!AI18*10^6,0)/AI153</f>
        <v>0</v>
      </c>
      <c r="AJ168" s="155">
        <f>-IF(AND(SUM($I$168:AI168)=0,AJ208=0),BB!AJ18*10^6,0)/AJ153</f>
        <v>0</v>
      </c>
      <c r="AK168" s="155">
        <f>-IF(AND(SUM($I$168:AJ168)=0,AK208=0),BB!AK18*10^6,0)/AK153</f>
        <v>0</v>
      </c>
      <c r="AL168" s="155">
        <f>-IF(AND(SUM($I$168:AK168)=0,AL208=0),BB!AL18*10^6,0)/AL153</f>
        <v>0</v>
      </c>
      <c r="AM168" s="155">
        <f>-IF(AND(SUM($I$168:AL168)=0,AM208=0),BB!AM18*10^6,0)/AM153</f>
        <v>0</v>
      </c>
      <c r="AN168" s="155">
        <f>-IF(AND(SUM($I$168:AM168)=0,AN208=0),BB!AN18*10^6,0)/AN153</f>
        <v>0</v>
      </c>
      <c r="AO168" s="155">
        <f>-IF(AND(SUM($I$168:AN168)=0,AO208=0),BB!AO18*10^6,0)/AO153</f>
        <v>0</v>
      </c>
      <c r="AP168" s="155">
        <f>-IF(AND(SUM($I$168:AO168)=0,AP208=0),BB!AP18*10^6,0)/AP153</f>
        <v>0</v>
      </c>
      <c r="AQ168" s="155">
        <f>-IF(AND(SUM($I$168:AP168)=0,AQ208=0),BB!AQ18*10^6,0)/AQ153</f>
        <v>0</v>
      </c>
      <c r="AR168" s="155">
        <f>-IF(AND(SUM($I$168:AQ168)=0,AR208=0),BB!AR18*10^6,0)/AR153</f>
        <v>0</v>
      </c>
      <c r="AS168" s="155">
        <f>-IF(AND(SUM($I$168:AR168)=0,AS208=0),BB!AS18*10^6,0)/AS153</f>
        <v>0</v>
      </c>
      <c r="AT168" s="155">
        <f>-IF(AND(SUM($I$168:AS168)=0,AT208=0),BB!AT18*10^6,0)/AT153</f>
        <v>0</v>
      </c>
      <c r="AU168" s="155">
        <f>-IF(AND(SUM($I$168:AT168)=0,AU208=0),BB!AU18*10^6,0)/AU153</f>
        <v>0</v>
      </c>
      <c r="AV168" s="155">
        <f>-IF(AND(SUM($I$168:AU168)=0,AV208=0),BB!AV18*10^6,0)/AV153</f>
        <v>0</v>
      </c>
      <c r="AW168" s="155">
        <f>-IF(AND(SUM($I$168:AV168)=0,AW208=0),BB!AW18*10^6,0)/AW153</f>
        <v>0</v>
      </c>
      <c r="AX168" s="155">
        <f>-IF(AND(SUM($I$168:AW168)=0,AX208=0),BB!AX18*10^6,0)/AX153</f>
        <v>0</v>
      </c>
      <c r="AY168" s="155">
        <f>-IF(AND(SUM($I$168:AX168)=0,AY208=0),BB!AY18*10^6,0)/AY153</f>
        <v>0</v>
      </c>
      <c r="AZ168" s="155">
        <f>-IF(AND(SUM($I$168:AY168)=0,AZ208=0),BB!AZ18*10^6,0)/AZ153</f>
        <v>0</v>
      </c>
      <c r="BA168" s="155">
        <f>-IF(AND(SUM($I$168:AZ168)=0,BA208=0),BB!BA18*10^6,0)/BA153</f>
        <v>0</v>
      </c>
      <c r="BB168" s="155">
        <f>-IF(AND(SUM($I$168:BA168)=0,BB208=0),BB!BB18*10^6,0)/BB153</f>
        <v>0</v>
      </c>
      <c r="BC168" s="155">
        <f>-IF(AND(SUM($I$168:BB168)=0,BC208=0),BB!BC18*10^6,0)/BC153</f>
        <v>0</v>
      </c>
      <c r="BD168" s="155">
        <f>-IF(AND(SUM($I$168:BC168)=0,BD208=0),BB!BD18*10^6,0)/BD153</f>
        <v>0</v>
      </c>
      <c r="BE168" s="155">
        <f>-IF(AND(SUM($I$168:BD168)=0,BE208=0),BB!BE18*10^6,0)/BE153</f>
        <v>0</v>
      </c>
      <c r="BF168" s="155">
        <f>-IF(AND(SUM($I$168:BE168)=0,BF208=0),BB!BF18*10^6,0)/BF153</f>
        <v>0</v>
      </c>
      <c r="BG168" s="155">
        <f>-IF(AND(SUM($I$168:BF168)=0,BG208=0),BB!BG18*10^6,0)/BG153</f>
        <v>0</v>
      </c>
      <c r="BH168" s="155">
        <f>-IF(AND(SUM($I$168:BG168)=0,BH208=0),BB!BH18*10^6,0)/BH153</f>
        <v>0</v>
      </c>
      <c r="BI168" s="155">
        <f>-IF(AND(SUM($I$168:BH168)=0,BI208=0),BB!BI18*10^6,0)/BI153</f>
        <v>0</v>
      </c>
      <c r="BJ168" s="155">
        <f>-IF(AND(SUM($I$168:BI168)=0,BJ208=0),BB!BJ18*10^6,0)/BJ153</f>
        <v>0</v>
      </c>
      <c r="BK168" s="155">
        <f>-IF(AND(SUM($I$168:BJ168)=0,BK208=0),BB!BK18*10^6,0)/BK153</f>
        <v>0</v>
      </c>
      <c r="BL168" s="155">
        <f>-IF(AND(SUM($I$168:BK168)=0,BL208=0),BB!BL18*10^6,0)/BL153</f>
        <v>0</v>
      </c>
      <c r="BM168" s="155">
        <f>-IF(AND(SUM($I$168:BL168)=0,BM208=0),BB!BM18*10^6,0)/BM153</f>
        <v>0</v>
      </c>
      <c r="BN168" s="155">
        <f>-IF(AND(SUM($I$168:BM168)=0,BN208=0),BB!BN18*10^6,0)/BN153</f>
        <v>0</v>
      </c>
      <c r="BO168" s="155">
        <f>-IF(AND(SUM($I$168:BN168)=0,BO208=0),BB!BO18*10^6,0)/BO153</f>
        <v>0</v>
      </c>
      <c r="BP168" s="155">
        <f>-IF(AND(SUM($I$168:BO168)=0,BP208=0),BB!BP18*10^6,0)/BP153</f>
        <v>0</v>
      </c>
      <c r="BQ168" s="155">
        <f>-IF(AND(SUM($I$168:BP168)=0,BQ208=0),BB!BQ18*10^6,0)/BQ153</f>
        <v>0</v>
      </c>
      <c r="BR168" s="155">
        <f>-IF(AND(SUM($I$168:BQ168)=0,BR208=0),BB!BR18*10^6,0)/BR153</f>
        <v>0</v>
      </c>
      <c r="BS168" s="155">
        <f>-IF(AND(SUM($I$168:BR168)=0,BS208=0),BB!BS18*10^6,0)/BS153</f>
        <v>0</v>
      </c>
      <c r="BT168" s="155">
        <f>-IF(AND(SUM($I$168:BS168)=0,BT208=0),BB!BT18*10^6,0)/BT153</f>
        <v>0</v>
      </c>
      <c r="BU168" s="155">
        <f>-IF(AND(SUM($I$168:BT168)=0,BU208=0),BB!BU18*10^6,0)/BU153</f>
        <v>0</v>
      </c>
      <c r="BV168" s="155">
        <f>-IF(AND(SUM($I$168:BU168)=0,BV208=0),BB!BV18*10^6,0)/BV153</f>
        <v>0</v>
      </c>
      <c r="BW168" s="155">
        <f>-IF(AND(SUM($I$168:BV168)=0,BW208=0),BB!BW18*10^6,0)/BW153</f>
        <v>0</v>
      </c>
      <c r="BX168" s="155">
        <f>-IF(AND(SUM($I$168:BW168)=0,BX208=0),BB!BX18*10^6,0)/BX153</f>
        <v>0</v>
      </c>
      <c r="BY168" s="155">
        <f>-IF(AND(SUM($I$168:BX168)=0,BY208=0),BB!BY18*10^6,0)/BY153</f>
        <v>0</v>
      </c>
      <c r="BZ168" s="155">
        <f>-IF(AND(SUM($I$168:BY168)=0,BZ208=0),BB!BZ18*10^6,0)/BZ153</f>
        <v>0</v>
      </c>
      <c r="CA168" s="155">
        <f>-IF(AND(SUM($I$168:BZ168)=0,CA208=0),BB!CA18*10^6,0)/CA153</f>
        <v>0</v>
      </c>
      <c r="CB168" s="155">
        <f>-IF(AND(SUM($I$168:CA168)=0,CB208=0),BB!CB18*10^6,0)/CB153</f>
        <v>0</v>
      </c>
      <c r="CC168" s="155">
        <f>-IF(AND(SUM($I$168:CB168)=0,CC208=0),BB!CC18*10^6,0)/CC153</f>
        <v>0</v>
      </c>
      <c r="CD168" s="155">
        <f>-IF(AND(SUM($I$168:CC168)=0,CD208=0),BB!CD18*10^6,0)/CD153</f>
        <v>0</v>
      </c>
      <c r="CE168" s="155">
        <f>-IF(AND(SUM($I$168:CD168)=0,CE208=0),BB!CE18*10^6,0)/CE153</f>
        <v>0</v>
      </c>
      <c r="CF168" s="155">
        <f>-IF(AND(SUM($I$168:CE168)=0,CF208=0),BB!CF18*10^6,0)/CF153</f>
        <v>0</v>
      </c>
      <c r="CG168" s="155">
        <f>-IF(AND(SUM($I$168:CF168)=0,CG208=0),BB!CG18*10^6,0)/CG153</f>
        <v>0</v>
      </c>
      <c r="CH168" s="155">
        <f>-IF(AND(SUM($I$168:CG168)=0,CH208=0),BB!CH18*10^6,0)/CH153</f>
        <v>0</v>
      </c>
    </row>
    <row r="169" spans="4:86" s="36" customFormat="1" outlineLevel="1" x14ac:dyDescent="0.2">
      <c r="F169" s="91" t="s">
        <v>304</v>
      </c>
      <c r="J169" s="142">
        <f t="shared" ref="J169:AO169" si="173">SUM(J167:J168)</f>
        <v>-1804094.8359901994</v>
      </c>
      <c r="K169" s="142">
        <f t="shared" si="173"/>
        <v>988814.34024859127</v>
      </c>
      <c r="L169" s="142">
        <f t="shared" si="173"/>
        <v>-402148.58262460883</v>
      </c>
      <c r="M169" s="142">
        <f t="shared" si="173"/>
        <v>-374078.25474513642</v>
      </c>
      <c r="N169" s="142">
        <f t="shared" si="173"/>
        <v>325506.52196882368</v>
      </c>
      <c r="O169" s="142">
        <f t="shared" si="173"/>
        <v>-1992915.9387706644</v>
      </c>
      <c r="P169" s="142">
        <f t="shared" si="173"/>
        <v>-830866.15347280342</v>
      </c>
      <c r="Q169" s="142">
        <f t="shared" si="173"/>
        <v>-1021152.8420123948</v>
      </c>
      <c r="R169" s="142">
        <f t="shared" si="173"/>
        <v>-1971779.033996454</v>
      </c>
      <c r="S169" s="142">
        <f t="shared" si="173"/>
        <v>-1669629.9750840676</v>
      </c>
      <c r="T169" s="142">
        <f t="shared" si="173"/>
        <v>-1254102.1829904926</v>
      </c>
      <c r="U169" s="142">
        <f t="shared" si="173"/>
        <v>-1573279.092857616</v>
      </c>
      <c r="V169" s="142">
        <f t="shared" si="173"/>
        <v>-1193032.4189420626</v>
      </c>
      <c r="W169" s="142">
        <f t="shared" si="173"/>
        <v>-1356462.9226359385</v>
      </c>
      <c r="X169" s="142">
        <f t="shared" si="173"/>
        <v>-1380750.1022469946</v>
      </c>
      <c r="Y169" s="142">
        <f t="shared" si="173"/>
        <v>-1232415.411207333</v>
      </c>
      <c r="Z169" s="142">
        <f t="shared" si="173"/>
        <v>-1095207.6848271803</v>
      </c>
      <c r="AA169" s="142">
        <f t="shared" si="173"/>
        <v>-1133768.1644732682</v>
      </c>
      <c r="AB169" s="142">
        <f t="shared" si="173"/>
        <v>-1273384.4589834749</v>
      </c>
      <c r="AC169" s="142">
        <f t="shared" si="173"/>
        <v>-1137208.4294252936</v>
      </c>
      <c r="AD169" s="142">
        <f t="shared" si="173"/>
        <v>-1054975.7481443824</v>
      </c>
      <c r="AE169" s="142">
        <f t="shared" si="173"/>
        <v>-1138850.243159346</v>
      </c>
      <c r="AF169" s="142">
        <f t="shared" si="173"/>
        <v>-1004548.6614284209</v>
      </c>
      <c r="AG169" s="142">
        <f t="shared" si="173"/>
        <v>-990115.16914319794</v>
      </c>
      <c r="AH169" s="142">
        <f t="shared" si="173"/>
        <v>-946091.10475285747</v>
      </c>
      <c r="AI169" s="142">
        <f t="shared" si="173"/>
        <v>-923740.78858617437</v>
      </c>
      <c r="AJ169" s="142">
        <f t="shared" si="173"/>
        <v>-937705.08764728124</v>
      </c>
      <c r="AK169" s="142">
        <f t="shared" si="173"/>
        <v>-750238.94865697948</v>
      </c>
      <c r="AL169" s="142">
        <f t="shared" si="173"/>
        <v>-855966.6264608372</v>
      </c>
      <c r="AM169" s="142">
        <f t="shared" si="173"/>
        <v>-742943.41874386347</v>
      </c>
      <c r="AN169" s="142">
        <f t="shared" si="173"/>
        <v>-747433.39343950199</v>
      </c>
      <c r="AO169" s="142">
        <f t="shared" si="173"/>
        <v>-730779.07249152486</v>
      </c>
      <c r="AP169" s="142">
        <f t="shared" ref="AP169:BU169" si="174">SUM(AP167:AP168)</f>
        <v>-720406.16090160736</v>
      </c>
      <c r="AQ169" s="142">
        <f t="shared" si="174"/>
        <v>-396333.1761734389</v>
      </c>
      <c r="AR169" s="142">
        <f t="shared" si="174"/>
        <v>-752392.26424716006</v>
      </c>
      <c r="AS169" s="142">
        <f t="shared" si="174"/>
        <v>-704183.8418259453</v>
      </c>
      <c r="AT169" s="142">
        <f t="shared" si="174"/>
        <v>-682257.76868174446</v>
      </c>
      <c r="AU169" s="142">
        <f t="shared" si="174"/>
        <v>-666718.92733304494</v>
      </c>
      <c r="AV169" s="142">
        <f t="shared" si="174"/>
        <v>-649717.89033237286</v>
      </c>
      <c r="AW169" s="142">
        <f t="shared" si="174"/>
        <v>-632926.68212811346</v>
      </c>
      <c r="AX169" s="142">
        <f t="shared" si="174"/>
        <v>-616349.36127668386</v>
      </c>
      <c r="AY169" s="142">
        <f t="shared" si="174"/>
        <v>-605486.32655861892</v>
      </c>
      <c r="AZ169" s="142">
        <f t="shared" si="174"/>
        <v>-585419.06594968576</v>
      </c>
      <c r="BA169" s="142">
        <f t="shared" si="174"/>
        <v>-574845.03841508471</v>
      </c>
      <c r="BB169" s="142">
        <f t="shared" si="174"/>
        <v>-555677.43194608286</v>
      </c>
      <c r="BC169" s="142">
        <f t="shared" si="174"/>
        <v>-544331.08932981908</v>
      </c>
      <c r="BD169" s="142">
        <f t="shared" si="174"/>
        <v>-529736.62720520981</v>
      </c>
      <c r="BE169" s="142">
        <f t="shared" si="174"/>
        <v>-518421.25829475891</v>
      </c>
      <c r="BF169" s="142">
        <f t="shared" si="174"/>
        <v>-502300.69671398349</v>
      </c>
      <c r="BG169" s="142">
        <f t="shared" si="174"/>
        <v>-491313.81930448679</v>
      </c>
      <c r="BH169" s="142">
        <f t="shared" si="174"/>
        <v>-477711.72545490292</v>
      </c>
      <c r="BI169" s="142">
        <f t="shared" si="174"/>
        <v>-460435.89278005087</v>
      </c>
      <c r="BJ169" s="142">
        <f t="shared" si="174"/>
        <v>-451211.69331299351</v>
      </c>
      <c r="BK169" s="142">
        <f t="shared" si="174"/>
        <v>-443033.23793674074</v>
      </c>
      <c r="BL169" s="142">
        <f t="shared" si="174"/>
        <v>-431100.48286065919</v>
      </c>
      <c r="BM169" s="142">
        <f t="shared" si="174"/>
        <v>-418840.61741041642</v>
      </c>
      <c r="BN169" s="142">
        <f t="shared" si="174"/>
        <v>-406699.49232666707</v>
      </c>
      <c r="BO169" s="142">
        <f t="shared" si="174"/>
        <v>-396835.59961157164</v>
      </c>
      <c r="BP169" s="142">
        <f t="shared" si="174"/>
        <v>-385330.97305245034</v>
      </c>
      <c r="BQ169" s="142">
        <f t="shared" si="174"/>
        <v>-377290.31354924344</v>
      </c>
      <c r="BR169" s="142">
        <f t="shared" si="174"/>
        <v>-366796.3261448085</v>
      </c>
      <c r="BS169" s="142">
        <f t="shared" si="174"/>
        <v>-358914.56795319275</v>
      </c>
      <c r="BT169" s="142">
        <f t="shared" si="174"/>
        <v>-349443.81057025405</v>
      </c>
      <c r="BU169" s="142">
        <f t="shared" si="174"/>
        <v>-341272.24732666067</v>
      </c>
      <c r="BV169" s="142">
        <f t="shared" ref="BV169:CH169" si="175">SUM(BV167:BV168)</f>
        <v>-331952.40114684176</v>
      </c>
      <c r="BW169" s="142">
        <f t="shared" si="175"/>
        <v>-324661.10074438876</v>
      </c>
      <c r="BX169" s="142">
        <f t="shared" si="175"/>
        <v>-315448.46692744386</v>
      </c>
      <c r="BY169" s="142">
        <f t="shared" si="175"/>
        <v>-308245.28557044157</v>
      </c>
      <c r="BZ169" s="142">
        <f t="shared" si="175"/>
        <v>-300060.01671453478</v>
      </c>
      <c r="CA169" s="142">
        <f t="shared" si="175"/>
        <v>-291558.14275397605</v>
      </c>
      <c r="CB169" s="142">
        <f t="shared" si="175"/>
        <v>-284854.85909379041</v>
      </c>
      <c r="CC169" s="142">
        <f t="shared" si="175"/>
        <v>-277599.32989475952</v>
      </c>
      <c r="CD169" s="142">
        <f t="shared" si="175"/>
        <v>-270844.22323391685</v>
      </c>
      <c r="CE169" s="142">
        <f t="shared" si="175"/>
        <v>-264504.6773440293</v>
      </c>
      <c r="CF169" s="142">
        <f t="shared" si="175"/>
        <v>-257594.82952713512</v>
      </c>
      <c r="CG169" s="142">
        <f t="shared" si="175"/>
        <v>-250740.63671780753</v>
      </c>
      <c r="CH169" s="142">
        <f t="shared" si="175"/>
        <v>-244650.20499933293</v>
      </c>
    </row>
    <row r="170" spans="4:86" s="36" customFormat="1" outlineLevel="1" x14ac:dyDescent="0.2"/>
    <row r="171" spans="4:86" s="36" customFormat="1" outlineLevel="1" x14ac:dyDescent="0.2">
      <c r="F171" s="91" t="s">
        <v>283</v>
      </c>
      <c r="I171" s="177">
        <f>SUMPRODUCT(J120:J123,I144:I147)</f>
        <v>99.063481328425539</v>
      </c>
      <c r="J171" s="177">
        <f t="shared" ref="J171:AO171" si="176">SUMPRODUCT(J120:J123,J144:J147)*J207</f>
        <v>97.729152010570985</v>
      </c>
      <c r="K171" s="177">
        <f t="shared" si="176"/>
        <v>102.05519609350715</v>
      </c>
      <c r="L171" s="177">
        <f t="shared" si="176"/>
        <v>102.35511585361917</v>
      </c>
      <c r="M171" s="177">
        <f t="shared" si="176"/>
        <v>104.26019823625479</v>
      </c>
      <c r="N171" s="177">
        <f t="shared" si="176"/>
        <v>103.82649122401999</v>
      </c>
      <c r="O171" s="177">
        <f t="shared" si="176"/>
        <v>102.64945574440216</v>
      </c>
      <c r="P171" s="177">
        <f t="shared" si="176"/>
        <v>100.83776386569065</v>
      </c>
      <c r="Q171" s="177">
        <f t="shared" si="176"/>
        <v>99.128477632941213</v>
      </c>
      <c r="R171" s="177">
        <f t="shared" si="176"/>
        <v>97.479922502485024</v>
      </c>
      <c r="S171" s="177">
        <f t="shared" si="176"/>
        <v>97.825987631342585</v>
      </c>
      <c r="T171" s="177">
        <f t="shared" si="176"/>
        <v>93.606538435029748</v>
      </c>
      <c r="U171" s="177">
        <f t="shared" si="176"/>
        <v>92.985980608853694</v>
      </c>
      <c r="V171" s="177">
        <f t="shared" si="176"/>
        <v>92.778263397470852</v>
      </c>
      <c r="W171" s="177">
        <f t="shared" si="176"/>
        <v>92.212867421172305</v>
      </c>
      <c r="X171" s="177">
        <f t="shared" si="176"/>
        <v>91.967546967527682</v>
      </c>
      <c r="Y171" s="177">
        <f t="shared" si="176"/>
        <v>91.853642307339655</v>
      </c>
      <c r="Z171" s="177">
        <f t="shared" si="176"/>
        <v>91.266294564089279</v>
      </c>
      <c r="AA171" s="177">
        <f t="shared" si="176"/>
        <v>90.600386387544802</v>
      </c>
      <c r="AB171" s="177">
        <f t="shared" si="176"/>
        <v>90.126145169419843</v>
      </c>
      <c r="AC171" s="177">
        <f t="shared" si="176"/>
        <v>90.019178476104713</v>
      </c>
      <c r="AD171" s="177">
        <f t="shared" si="176"/>
        <v>89.822344168966524</v>
      </c>
      <c r="AE171" s="177">
        <f t="shared" si="176"/>
        <v>89.548892634788871</v>
      </c>
      <c r="AF171" s="177">
        <f t="shared" si="176"/>
        <v>89.484123551094626</v>
      </c>
      <c r="AG171" s="177">
        <f t="shared" si="176"/>
        <v>89.291258540474772</v>
      </c>
      <c r="AH171" s="177">
        <f t="shared" si="176"/>
        <v>89.150188608449326</v>
      </c>
      <c r="AI171" s="177">
        <f t="shared" si="176"/>
        <v>88.994146803436053</v>
      </c>
      <c r="AJ171" s="177">
        <f t="shared" si="176"/>
        <v>88.841691610375648</v>
      </c>
      <c r="AK171" s="177">
        <f t="shared" si="176"/>
        <v>87.367999130942408</v>
      </c>
      <c r="AL171" s="177">
        <f t="shared" si="176"/>
        <v>85.7170714766267</v>
      </c>
      <c r="AM171" s="177">
        <f t="shared" si="176"/>
        <v>84.426272424220727</v>
      </c>
      <c r="AN171" s="177">
        <f t="shared" si="176"/>
        <v>83.06595192358624</v>
      </c>
      <c r="AO171" s="177">
        <f t="shared" si="176"/>
        <v>81.889171240418833</v>
      </c>
      <c r="AP171" s="177">
        <f t="shared" ref="AP171:BU171" si="177">SUMPRODUCT(AP120:AP123,AP144:AP147)*AP207</f>
        <v>80.841683336831892</v>
      </c>
      <c r="AQ171" s="177">
        <f t="shared" si="177"/>
        <v>65.188169983872257</v>
      </c>
      <c r="AR171" s="177">
        <f t="shared" si="177"/>
        <v>64.24008055613244</v>
      </c>
      <c r="AS171" s="177">
        <f t="shared" si="177"/>
        <v>64.246574440629487</v>
      </c>
      <c r="AT171" s="177">
        <f t="shared" si="177"/>
        <v>64.175833603662596</v>
      </c>
      <c r="AU171" s="177">
        <f t="shared" si="177"/>
        <v>64.108232127369718</v>
      </c>
      <c r="AV171" s="177">
        <f t="shared" si="177"/>
        <v>64.060645243301764</v>
      </c>
      <c r="AW171" s="177">
        <f t="shared" si="177"/>
        <v>64.028621928125517</v>
      </c>
      <c r="AX171" s="177">
        <f t="shared" si="177"/>
        <v>64.010273588439475</v>
      </c>
      <c r="AY171" s="177">
        <f t="shared" si="177"/>
        <v>64.003608934348577</v>
      </c>
      <c r="AZ171" s="177">
        <f t="shared" si="177"/>
        <v>64.024182586812984</v>
      </c>
      <c r="BA171" s="177">
        <f t="shared" si="177"/>
        <v>64.030829814041724</v>
      </c>
      <c r="BB171" s="177">
        <f t="shared" si="177"/>
        <v>64.045392030729516</v>
      </c>
      <c r="BC171" s="177">
        <f t="shared" si="177"/>
        <v>64.045310844074379</v>
      </c>
      <c r="BD171" s="177">
        <f t="shared" si="177"/>
        <v>64.045843236486348</v>
      </c>
      <c r="BE171" s="177">
        <f t="shared" si="177"/>
        <v>64.038922468554361</v>
      </c>
      <c r="BF171" s="177">
        <f t="shared" si="177"/>
        <v>64.036199780820738</v>
      </c>
      <c r="BG171" s="177">
        <f t="shared" si="177"/>
        <v>64.019987520945733</v>
      </c>
      <c r="BH171" s="177">
        <f t="shared" si="177"/>
        <v>63.991398144952846</v>
      </c>
      <c r="BI171" s="177">
        <f t="shared" si="177"/>
        <v>63.650674509054447</v>
      </c>
      <c r="BJ171" s="177">
        <f t="shared" si="177"/>
        <v>63.318832936971219</v>
      </c>
      <c r="BK171" s="177">
        <f t="shared" si="177"/>
        <v>63.056307827311436</v>
      </c>
      <c r="BL171" s="177">
        <f t="shared" si="177"/>
        <v>62.846858701249076</v>
      </c>
      <c r="BM171" s="177">
        <f t="shared" si="177"/>
        <v>62.696821517207979</v>
      </c>
      <c r="BN171" s="177">
        <f t="shared" si="177"/>
        <v>62.396932885894437</v>
      </c>
      <c r="BO171" s="177">
        <f t="shared" si="177"/>
        <v>62.086748376753356</v>
      </c>
      <c r="BP171" s="177">
        <f t="shared" si="177"/>
        <v>61.786084651076166</v>
      </c>
      <c r="BQ171" s="177">
        <f t="shared" si="177"/>
        <v>61.483401654237845</v>
      </c>
      <c r="BR171" s="177">
        <f t="shared" si="177"/>
        <v>61.198710555697083</v>
      </c>
      <c r="BS171" s="177">
        <f t="shared" si="177"/>
        <v>60.920027183935325</v>
      </c>
      <c r="BT171" s="177">
        <f t="shared" si="177"/>
        <v>60.659046450654202</v>
      </c>
      <c r="BU171" s="177">
        <f t="shared" si="177"/>
        <v>60.407429943316657</v>
      </c>
      <c r="BV171" s="177">
        <f t="shared" ref="BV171:CH171" si="178">SUMPRODUCT(BV120:BV123,BV144:BV147)*BV207</f>
        <v>60.172419391690227</v>
      </c>
      <c r="BW171" s="177">
        <f t="shared" si="178"/>
        <v>59.946911799997743</v>
      </c>
      <c r="BX171" s="177">
        <f t="shared" si="178"/>
        <v>59.749454289527755</v>
      </c>
      <c r="BY171" s="177">
        <f t="shared" si="178"/>
        <v>59.567039334105694</v>
      </c>
      <c r="BZ171" s="177">
        <f t="shared" si="178"/>
        <v>59.405180831820211</v>
      </c>
      <c r="CA171" s="177">
        <f t="shared" si="178"/>
        <v>59.255044740298359</v>
      </c>
      <c r="CB171" s="177">
        <f t="shared" si="178"/>
        <v>59.108611722448025</v>
      </c>
      <c r="CC171" s="177">
        <f t="shared" si="178"/>
        <v>58.979758090109463</v>
      </c>
      <c r="CD171" s="177">
        <f t="shared" si="178"/>
        <v>58.864831537407383</v>
      </c>
      <c r="CE171" s="177">
        <f t="shared" si="178"/>
        <v>58.770557971761562</v>
      </c>
      <c r="CF171" s="177">
        <f t="shared" si="178"/>
        <v>58.697779502828297</v>
      </c>
      <c r="CG171" s="177">
        <f t="shared" si="178"/>
        <v>58.639302169201585</v>
      </c>
      <c r="CH171" s="177">
        <f t="shared" si="178"/>
        <v>58.59144561084743</v>
      </c>
    </row>
    <row r="172" spans="4:86" s="36" customFormat="1" outlineLevel="1" x14ac:dyDescent="0.2">
      <c r="F172" s="91" t="s">
        <v>284</v>
      </c>
      <c r="I172" s="177">
        <f>I171</f>
        <v>99.063481328425539</v>
      </c>
      <c r="J172" s="177">
        <f t="shared" ref="J172:AO172" si="179">J171*J208</f>
        <v>97.729152010570985</v>
      </c>
      <c r="K172" s="177">
        <f t="shared" si="179"/>
        <v>102.05519609350715</v>
      </c>
      <c r="L172" s="177">
        <f t="shared" si="179"/>
        <v>102.35511585361917</v>
      </c>
      <c r="M172" s="177">
        <f t="shared" si="179"/>
        <v>104.26019823625479</v>
      </c>
      <c r="N172" s="177">
        <f t="shared" si="179"/>
        <v>103.82649122401999</v>
      </c>
      <c r="O172" s="177">
        <f t="shared" si="179"/>
        <v>102.64945574440216</v>
      </c>
      <c r="P172" s="177">
        <f t="shared" si="179"/>
        <v>100.83776386569065</v>
      </c>
      <c r="Q172" s="177">
        <f t="shared" si="179"/>
        <v>99.128477632941213</v>
      </c>
      <c r="R172" s="177">
        <f t="shared" si="179"/>
        <v>97.479922502485024</v>
      </c>
      <c r="S172" s="177">
        <f t="shared" si="179"/>
        <v>97.825987631342585</v>
      </c>
      <c r="T172" s="177">
        <f t="shared" si="179"/>
        <v>93.606538435029748</v>
      </c>
      <c r="U172" s="177">
        <f t="shared" si="179"/>
        <v>92.985980608853694</v>
      </c>
      <c r="V172" s="177">
        <f t="shared" si="179"/>
        <v>92.778263397470852</v>
      </c>
      <c r="W172" s="177">
        <f t="shared" si="179"/>
        <v>92.212867421172305</v>
      </c>
      <c r="X172" s="177">
        <f t="shared" si="179"/>
        <v>91.967546967527682</v>
      </c>
      <c r="Y172" s="177">
        <f t="shared" si="179"/>
        <v>91.853642307339655</v>
      </c>
      <c r="Z172" s="177">
        <f t="shared" si="179"/>
        <v>91.266294564089279</v>
      </c>
      <c r="AA172" s="177">
        <f t="shared" si="179"/>
        <v>90.600386387544802</v>
      </c>
      <c r="AB172" s="177">
        <f t="shared" si="179"/>
        <v>90.126145169419843</v>
      </c>
      <c r="AC172" s="177">
        <f t="shared" si="179"/>
        <v>90.019178476104713</v>
      </c>
      <c r="AD172" s="177">
        <f t="shared" si="179"/>
        <v>89.822344168966524</v>
      </c>
      <c r="AE172" s="177">
        <f t="shared" si="179"/>
        <v>89.548892634788871</v>
      </c>
      <c r="AF172" s="177">
        <f t="shared" si="179"/>
        <v>89.484123551094626</v>
      </c>
      <c r="AG172" s="177">
        <f t="shared" si="179"/>
        <v>89.291258540474772</v>
      </c>
      <c r="AH172" s="177">
        <f t="shared" si="179"/>
        <v>89.150188608449326</v>
      </c>
      <c r="AI172" s="177">
        <f t="shared" si="179"/>
        <v>88.994146803436053</v>
      </c>
      <c r="AJ172" s="177">
        <f t="shared" si="179"/>
        <v>88.841691610375648</v>
      </c>
      <c r="AK172" s="177">
        <f t="shared" si="179"/>
        <v>87.367999130942408</v>
      </c>
      <c r="AL172" s="177">
        <f t="shared" si="179"/>
        <v>85.7170714766267</v>
      </c>
      <c r="AM172" s="177">
        <f t="shared" si="179"/>
        <v>84.426272424220727</v>
      </c>
      <c r="AN172" s="177">
        <f t="shared" si="179"/>
        <v>83.06595192358624</v>
      </c>
      <c r="AO172" s="177">
        <f t="shared" si="179"/>
        <v>81.889171240418833</v>
      </c>
      <c r="AP172" s="177">
        <f t="shared" ref="AP172:BU172" si="180">AP171*AP208</f>
        <v>80.841683336831892</v>
      </c>
      <c r="AQ172" s="177">
        <f t="shared" si="180"/>
        <v>65.188169983872257</v>
      </c>
      <c r="AR172" s="177">
        <f t="shared" si="180"/>
        <v>64.24008055613244</v>
      </c>
      <c r="AS172" s="177">
        <f t="shared" si="180"/>
        <v>64.246574440629487</v>
      </c>
      <c r="AT172" s="177">
        <f t="shared" si="180"/>
        <v>64.175833603662596</v>
      </c>
      <c r="AU172" s="177">
        <f t="shared" si="180"/>
        <v>64.108232127369718</v>
      </c>
      <c r="AV172" s="177">
        <f t="shared" si="180"/>
        <v>64.060645243301764</v>
      </c>
      <c r="AW172" s="177">
        <f t="shared" si="180"/>
        <v>64.028621928125517</v>
      </c>
      <c r="AX172" s="177">
        <f t="shared" si="180"/>
        <v>64.010273588439475</v>
      </c>
      <c r="AY172" s="177">
        <f t="shared" si="180"/>
        <v>64.003608934348577</v>
      </c>
      <c r="AZ172" s="177">
        <f t="shared" si="180"/>
        <v>64.024182586812984</v>
      </c>
      <c r="BA172" s="177">
        <f t="shared" si="180"/>
        <v>64.030829814041724</v>
      </c>
      <c r="BB172" s="177">
        <f t="shared" si="180"/>
        <v>64.045392030729516</v>
      </c>
      <c r="BC172" s="177">
        <f t="shared" si="180"/>
        <v>64.045310844074379</v>
      </c>
      <c r="BD172" s="177">
        <f t="shared" si="180"/>
        <v>64.045843236486348</v>
      </c>
      <c r="BE172" s="177">
        <f t="shared" si="180"/>
        <v>64.038922468554361</v>
      </c>
      <c r="BF172" s="177">
        <f t="shared" si="180"/>
        <v>64.036199780820738</v>
      </c>
      <c r="BG172" s="177">
        <f t="shared" si="180"/>
        <v>64.019987520945733</v>
      </c>
      <c r="BH172" s="177">
        <f t="shared" si="180"/>
        <v>63.991398144952846</v>
      </c>
      <c r="BI172" s="177">
        <f t="shared" si="180"/>
        <v>63.650674509054447</v>
      </c>
      <c r="BJ172" s="177">
        <f t="shared" si="180"/>
        <v>63.318832936971219</v>
      </c>
      <c r="BK172" s="177">
        <f t="shared" si="180"/>
        <v>63.056307827311436</v>
      </c>
      <c r="BL172" s="177">
        <f t="shared" si="180"/>
        <v>62.846858701249076</v>
      </c>
      <c r="BM172" s="177">
        <f t="shared" si="180"/>
        <v>62.696821517207979</v>
      </c>
      <c r="BN172" s="177">
        <f t="shared" si="180"/>
        <v>62.396932885894437</v>
      </c>
      <c r="BO172" s="177">
        <f t="shared" si="180"/>
        <v>62.086748376753356</v>
      </c>
      <c r="BP172" s="177">
        <f t="shared" si="180"/>
        <v>61.786084651076166</v>
      </c>
      <c r="BQ172" s="177">
        <f t="shared" si="180"/>
        <v>61.483401654237845</v>
      </c>
      <c r="BR172" s="177">
        <f t="shared" si="180"/>
        <v>61.198710555697083</v>
      </c>
      <c r="BS172" s="177">
        <f t="shared" si="180"/>
        <v>60.920027183935325</v>
      </c>
      <c r="BT172" s="177">
        <f t="shared" si="180"/>
        <v>60.659046450654202</v>
      </c>
      <c r="BU172" s="177">
        <f t="shared" si="180"/>
        <v>60.407429943316657</v>
      </c>
      <c r="BV172" s="177">
        <f t="shared" ref="BV172:CH172" si="181">BV171*BV208</f>
        <v>60.172419391690227</v>
      </c>
      <c r="BW172" s="177">
        <f t="shared" si="181"/>
        <v>59.946911799997743</v>
      </c>
      <c r="BX172" s="177">
        <f t="shared" si="181"/>
        <v>59.749454289527755</v>
      </c>
      <c r="BY172" s="177">
        <f t="shared" si="181"/>
        <v>59.567039334105694</v>
      </c>
      <c r="BZ172" s="177">
        <f t="shared" si="181"/>
        <v>59.405180831820211</v>
      </c>
      <c r="CA172" s="177">
        <f t="shared" si="181"/>
        <v>59.255044740298359</v>
      </c>
      <c r="CB172" s="177">
        <f t="shared" si="181"/>
        <v>59.108611722448025</v>
      </c>
      <c r="CC172" s="177">
        <f t="shared" si="181"/>
        <v>58.979758090109463</v>
      </c>
      <c r="CD172" s="177">
        <f t="shared" si="181"/>
        <v>58.864831537407383</v>
      </c>
      <c r="CE172" s="177">
        <f t="shared" si="181"/>
        <v>58.770557971761562</v>
      </c>
      <c r="CF172" s="177">
        <f t="shared" si="181"/>
        <v>58.697779502828297</v>
      </c>
      <c r="CG172" s="177">
        <f t="shared" si="181"/>
        <v>58.639302169201585</v>
      </c>
      <c r="CH172" s="177">
        <f t="shared" si="181"/>
        <v>58.59144561084743</v>
      </c>
    </row>
    <row r="173" spans="4:86" s="36" customFormat="1" outlineLevel="1" x14ac:dyDescent="0.2">
      <c r="F173" s="91" t="s">
        <v>285</v>
      </c>
      <c r="J173" s="178">
        <f t="shared" ref="J173:AO173" si="182">IF(J172&lt;=0,"",IFERROR(J172/I171-1,""))</f>
        <v>-1.346943697073244E-2</v>
      </c>
      <c r="K173" s="178">
        <f t="shared" si="182"/>
        <v>4.4265646369961775E-2</v>
      </c>
      <c r="L173" s="178">
        <f t="shared" si="182"/>
        <v>2.9387995084269036E-3</v>
      </c>
      <c r="M173" s="178">
        <f t="shared" si="182"/>
        <v>1.8612478396879961E-2</v>
      </c>
      <c r="N173" s="178">
        <f t="shared" si="182"/>
        <v>-4.1598521734249605E-3</v>
      </c>
      <c r="O173" s="178">
        <f t="shared" si="182"/>
        <v>-1.1336562237071135E-2</v>
      </c>
      <c r="P173" s="178">
        <f t="shared" si="182"/>
        <v>-1.7649308177752454E-2</v>
      </c>
      <c r="Q173" s="178">
        <f t="shared" si="182"/>
        <v>-1.6950854196113418E-2</v>
      </c>
      <c r="R173" s="178">
        <f t="shared" si="182"/>
        <v>-1.6630489742418431E-2</v>
      </c>
      <c r="S173" s="178">
        <f t="shared" si="182"/>
        <v>3.5501169879237349E-3</v>
      </c>
      <c r="T173" s="178">
        <f t="shared" si="182"/>
        <v>-4.3132191133237963E-2</v>
      </c>
      <c r="U173" s="178">
        <f t="shared" si="182"/>
        <v>-6.6294282060944676E-3</v>
      </c>
      <c r="V173" s="178">
        <f t="shared" si="182"/>
        <v>-2.2338551470098E-3</v>
      </c>
      <c r="W173" s="178">
        <f t="shared" si="182"/>
        <v>-6.0940564696316812E-3</v>
      </c>
      <c r="X173" s="178">
        <f t="shared" si="182"/>
        <v>-2.6603711662510632E-3</v>
      </c>
      <c r="Y173" s="178">
        <f t="shared" si="182"/>
        <v>-1.2385310247347014E-3</v>
      </c>
      <c r="Z173" s="178">
        <f t="shared" si="182"/>
        <v>-6.39438707596518E-3</v>
      </c>
      <c r="AA173" s="178">
        <f t="shared" si="182"/>
        <v>-7.2963209443861476E-3</v>
      </c>
      <c r="AB173" s="178">
        <f t="shared" si="182"/>
        <v>-5.2344282075837967E-3</v>
      </c>
      <c r="AC173" s="178">
        <f t="shared" si="182"/>
        <v>-1.1868553027987172E-3</v>
      </c>
      <c r="AD173" s="178">
        <f t="shared" si="182"/>
        <v>-2.1865819092143912E-3</v>
      </c>
      <c r="AE173" s="178">
        <f t="shared" si="182"/>
        <v>-3.0443598049864073E-3</v>
      </c>
      <c r="AF173" s="178">
        <f t="shared" si="182"/>
        <v>-7.2328179376146551E-4</v>
      </c>
      <c r="AG173" s="178">
        <f t="shared" si="182"/>
        <v>-2.1552986492595627E-3</v>
      </c>
      <c r="AH173" s="178">
        <f t="shared" si="182"/>
        <v>-1.5798851346854326E-3</v>
      </c>
      <c r="AI173" s="178">
        <f t="shared" si="182"/>
        <v>-1.750325012755849E-3</v>
      </c>
      <c r="AJ173" s="178">
        <f t="shared" si="182"/>
        <v>-1.7130923609744997E-3</v>
      </c>
      <c r="AK173" s="178">
        <f t="shared" si="182"/>
        <v>-1.6587848033063901E-2</v>
      </c>
      <c r="AL173" s="178">
        <f t="shared" si="182"/>
        <v>-1.8896251153026733E-2</v>
      </c>
      <c r="AM173" s="178">
        <f t="shared" si="182"/>
        <v>-1.5058832857559157E-2</v>
      </c>
      <c r="AN173" s="178">
        <f t="shared" si="182"/>
        <v>-1.6112525894773855E-2</v>
      </c>
      <c r="AO173" s="178">
        <f t="shared" si="182"/>
        <v>-1.4166823541009288E-2</v>
      </c>
      <c r="AP173" s="178">
        <f t="shared" ref="AP173:BU173" si="183">IF(AP172&lt;=0,"",IFERROR(AP172/AO171-1,""))</f>
        <v>-1.2791531379791499E-2</v>
      </c>
      <c r="AQ173" s="178">
        <f t="shared" si="183"/>
        <v>-0.19363170961864196</v>
      </c>
      <c r="AR173" s="178">
        <f t="shared" si="183"/>
        <v>-1.454388776329163E-2</v>
      </c>
      <c r="AS173" s="178">
        <f t="shared" si="183"/>
        <v>1.0108773900707746E-4</v>
      </c>
      <c r="AT173" s="178">
        <f t="shared" si="183"/>
        <v>-1.1010834053457597E-3</v>
      </c>
      <c r="AU173" s="178">
        <f t="shared" si="183"/>
        <v>-1.0533790135142107E-3</v>
      </c>
      <c r="AV173" s="178">
        <f t="shared" si="183"/>
        <v>-7.4228975731871483E-4</v>
      </c>
      <c r="AW173" s="178">
        <f t="shared" si="183"/>
        <v>-4.9989061231936471E-4</v>
      </c>
      <c r="AX173" s="178">
        <f t="shared" si="183"/>
        <v>-2.8656465083132243E-4</v>
      </c>
      <c r="AY173" s="178">
        <f t="shared" si="183"/>
        <v>-1.041185065657757E-4</v>
      </c>
      <c r="AZ173" s="178">
        <f t="shared" si="183"/>
        <v>3.214451935906748E-4</v>
      </c>
      <c r="BA173" s="178">
        <f t="shared" si="183"/>
        <v>1.0382369536277025E-4</v>
      </c>
      <c r="BB173" s="178">
        <f t="shared" si="183"/>
        <v>2.2742508148154705E-4</v>
      </c>
      <c r="BC173" s="178">
        <f t="shared" si="183"/>
        <v>-1.2676424104851591E-6</v>
      </c>
      <c r="BD173" s="178">
        <f t="shared" si="183"/>
        <v>8.3127461629750599E-6</v>
      </c>
      <c r="BE173" s="178">
        <f t="shared" si="183"/>
        <v>-1.0805959578719104E-4</v>
      </c>
      <c r="BF173" s="178">
        <f t="shared" si="183"/>
        <v>-4.2516139070913894E-5</v>
      </c>
      <c r="BG173" s="178">
        <f t="shared" si="183"/>
        <v>-2.5317336023211734E-4</v>
      </c>
      <c r="BH173" s="178">
        <f t="shared" si="183"/>
        <v>-4.4656953398392041E-4</v>
      </c>
      <c r="BI173" s="178">
        <f t="shared" si="183"/>
        <v>-5.3245224479483433E-3</v>
      </c>
      <c r="BJ173" s="178">
        <f t="shared" si="183"/>
        <v>-5.2134808412127587E-3</v>
      </c>
      <c r="BK173" s="178">
        <f t="shared" si="183"/>
        <v>-4.1460825710591953E-3</v>
      </c>
      <c r="BL173" s="178">
        <f t="shared" si="183"/>
        <v>-3.3216205210740979E-3</v>
      </c>
      <c r="BM173" s="178">
        <f t="shared" si="183"/>
        <v>-2.3873457980504442E-3</v>
      </c>
      <c r="BN173" s="178">
        <f t="shared" si="183"/>
        <v>-4.7831552550272605E-3</v>
      </c>
      <c r="BO173" s="178">
        <f t="shared" si="183"/>
        <v>-4.9711499395060921E-3</v>
      </c>
      <c r="BP173" s="178">
        <f t="shared" si="183"/>
        <v>-4.8426392674441043E-3</v>
      </c>
      <c r="BQ173" s="178">
        <f t="shared" si="183"/>
        <v>-4.8988861901131386E-3</v>
      </c>
      <c r="BR173" s="178">
        <f t="shared" si="183"/>
        <v>-4.6303732532849695E-3</v>
      </c>
      <c r="BS173" s="178">
        <f t="shared" si="183"/>
        <v>-4.5537458098586781E-3</v>
      </c>
      <c r="BT173" s="178">
        <f t="shared" si="183"/>
        <v>-4.283989114009179E-3</v>
      </c>
      <c r="BU173" s="178">
        <f t="shared" si="183"/>
        <v>-4.14804587378792E-3</v>
      </c>
      <c r="BV173" s="178">
        <f t="shared" ref="BV173:CH173" si="184">IF(BV172&lt;=0,"",IFERROR(BV172/BU171-1,""))</f>
        <v>-3.8904246025190936E-3</v>
      </c>
      <c r="BW173" s="178">
        <f t="shared" si="184"/>
        <v>-3.747690286882932E-3</v>
      </c>
      <c r="BX173" s="178">
        <f t="shared" si="184"/>
        <v>-3.2938729375879827E-3</v>
      </c>
      <c r="BY173" s="178">
        <f t="shared" si="184"/>
        <v>-3.0529978489532983E-3</v>
      </c>
      <c r="BZ173" s="178">
        <f t="shared" si="184"/>
        <v>-2.7172494066329822E-3</v>
      </c>
      <c r="CA173" s="178">
        <f t="shared" si="184"/>
        <v>-2.5273231967241072E-3</v>
      </c>
      <c r="CB173" s="178">
        <f t="shared" si="184"/>
        <v>-2.4712329303288039E-3</v>
      </c>
      <c r="CC173" s="178">
        <f t="shared" si="184"/>
        <v>-2.1799468568743929E-3</v>
      </c>
      <c r="CD173" s="178">
        <f t="shared" si="184"/>
        <v>-1.9485761967096282E-3</v>
      </c>
      <c r="CE173" s="178">
        <f t="shared" si="184"/>
        <v>-1.6015261266127956E-3</v>
      </c>
      <c r="CF173" s="178">
        <f t="shared" si="184"/>
        <v>-1.2383491231823252E-3</v>
      </c>
      <c r="CG173" s="178">
        <f t="shared" si="184"/>
        <v>-9.962443915598751E-4</v>
      </c>
      <c r="CH173" s="178">
        <f t="shared" si="184"/>
        <v>-8.1611746019871756E-4</v>
      </c>
    </row>
    <row r="174" spans="4:86" s="36" customFormat="1" outlineLevel="1" x14ac:dyDescent="0.2">
      <c r="F174" s="91" t="s">
        <v>286</v>
      </c>
      <c r="H174" s="149">
        <f>_xlfn.STDEV.S(J173:CH173)</f>
        <v>2.3488319753980191E-2</v>
      </c>
    </row>
    <row r="175" spans="4:86" s="36" customFormat="1" outlineLevel="1" x14ac:dyDescent="0.2"/>
    <row r="176" spans="4:86" s="36" customFormat="1" outlineLevel="1" x14ac:dyDescent="0.2">
      <c r="D176" s="43" t="s">
        <v>287</v>
      </c>
    </row>
    <row r="177" spans="5:86" s="36" customFormat="1" ht="5.85" customHeight="1" outlineLevel="1" x14ac:dyDescent="0.2"/>
    <row r="178" spans="5:86" s="36" customFormat="1" outlineLevel="1" x14ac:dyDescent="0.2">
      <c r="E178" s="43" t="s">
        <v>288</v>
      </c>
    </row>
    <row r="179" spans="5:86" s="36" customFormat="1" outlineLevel="1" x14ac:dyDescent="0.2">
      <c r="F179" s="51" t="str">
        <f>$F$120</f>
        <v>Domestic Annual Supply Charge</v>
      </c>
      <c r="I179" s="105">
        <f>I89</f>
        <v>762911.10160035768</v>
      </c>
      <c r="J179" s="105">
        <f t="shared" ref="J179:AO179" si="185">I89</f>
        <v>762911.10160035768</v>
      </c>
      <c r="K179" s="105">
        <f t="shared" si="185"/>
        <v>759247.10160035768</v>
      </c>
      <c r="L179" s="105">
        <f t="shared" si="185"/>
        <v>755730.10160035768</v>
      </c>
      <c r="M179" s="105">
        <f t="shared" si="185"/>
        <v>752230.10160035768</v>
      </c>
      <c r="N179" s="105">
        <f t="shared" si="185"/>
        <v>748724.10160035768</v>
      </c>
      <c r="O179" s="105">
        <f t="shared" si="185"/>
        <v>745268.10160035768</v>
      </c>
      <c r="P179" s="105">
        <f t="shared" si="185"/>
        <v>741778.10160035768</v>
      </c>
      <c r="Q179" s="105">
        <f t="shared" si="185"/>
        <v>738342.10160035768</v>
      </c>
      <c r="R179" s="105">
        <f t="shared" si="185"/>
        <v>734946.10160035768</v>
      </c>
      <c r="S179" s="105">
        <f t="shared" si="185"/>
        <v>731566.10160035768</v>
      </c>
      <c r="T179" s="105">
        <f t="shared" si="185"/>
        <v>728184.10160035768</v>
      </c>
      <c r="U179" s="105">
        <f t="shared" si="185"/>
        <v>724811.10160035768</v>
      </c>
      <c r="V179" s="105">
        <f t="shared" si="185"/>
        <v>721403.10160035768</v>
      </c>
      <c r="W179" s="105">
        <f t="shared" si="185"/>
        <v>717965.10160035768</v>
      </c>
      <c r="X179" s="105">
        <f t="shared" si="185"/>
        <v>714402.10160035768</v>
      </c>
      <c r="Y179" s="105">
        <f t="shared" si="185"/>
        <v>710379.10160035768</v>
      </c>
      <c r="Z179" s="105">
        <f t="shared" si="185"/>
        <v>705812.10160035768</v>
      </c>
      <c r="AA179" s="105">
        <f t="shared" si="185"/>
        <v>701012.10160035768</v>
      </c>
      <c r="AB179" s="105">
        <f t="shared" si="185"/>
        <v>696026.10160035768</v>
      </c>
      <c r="AC179" s="105">
        <f t="shared" si="185"/>
        <v>690499.10160035768</v>
      </c>
      <c r="AD179" s="105">
        <f t="shared" si="185"/>
        <v>684254.10160035768</v>
      </c>
      <c r="AE179" s="105">
        <f t="shared" si="185"/>
        <v>677431.10160035768</v>
      </c>
      <c r="AF179" s="105">
        <f t="shared" si="185"/>
        <v>669719.10160035768</v>
      </c>
      <c r="AG179" s="105">
        <f t="shared" si="185"/>
        <v>661468.10160035768</v>
      </c>
      <c r="AH179" s="105">
        <f t="shared" si="185"/>
        <v>652835.10160035768</v>
      </c>
      <c r="AI179" s="105">
        <f t="shared" si="185"/>
        <v>643985.10160035768</v>
      </c>
      <c r="AJ179" s="105">
        <f t="shared" si="185"/>
        <v>634927.10160035768</v>
      </c>
      <c r="AK179" s="105">
        <f t="shared" si="185"/>
        <v>625530.10160035768</v>
      </c>
      <c r="AL179" s="105">
        <f t="shared" si="185"/>
        <v>616580.10160035768</v>
      </c>
      <c r="AM179" s="105">
        <f t="shared" si="185"/>
        <v>607574.10160035768</v>
      </c>
      <c r="AN179" s="105">
        <f t="shared" si="185"/>
        <v>598907.10160035768</v>
      </c>
      <c r="AO179" s="105">
        <f t="shared" si="185"/>
        <v>590595.10160035768</v>
      </c>
      <c r="AP179" s="105">
        <f t="shared" ref="AP179:BU179" si="186">AO89</f>
        <v>582606.10160035768</v>
      </c>
      <c r="AQ179" s="105">
        <f t="shared" si="186"/>
        <v>574919.10160035768</v>
      </c>
      <c r="AR179" s="105">
        <f t="shared" si="186"/>
        <v>569238.10160035768</v>
      </c>
      <c r="AS179" s="105">
        <f t="shared" si="186"/>
        <v>563691.10160035768</v>
      </c>
      <c r="AT179" s="105">
        <f t="shared" si="186"/>
        <v>558210.10160035768</v>
      </c>
      <c r="AU179" s="105">
        <f t="shared" si="186"/>
        <v>552807.10160035768</v>
      </c>
      <c r="AV179" s="105">
        <f t="shared" si="186"/>
        <v>547453.10160035768</v>
      </c>
      <c r="AW179" s="105">
        <f t="shared" si="186"/>
        <v>542164.10160035768</v>
      </c>
      <c r="AX179" s="105">
        <f t="shared" si="186"/>
        <v>536934.10160035768</v>
      </c>
      <c r="AY179" s="105">
        <f t="shared" si="186"/>
        <v>531777.10160035768</v>
      </c>
      <c r="AZ179" s="105">
        <f t="shared" si="186"/>
        <v>526651.10160035768</v>
      </c>
      <c r="BA179" s="105">
        <f t="shared" si="186"/>
        <v>521577.10160035768</v>
      </c>
      <c r="BB179" s="105">
        <f t="shared" si="186"/>
        <v>516552.10160035768</v>
      </c>
      <c r="BC179" s="105">
        <f t="shared" si="186"/>
        <v>511595.10160035768</v>
      </c>
      <c r="BD179" s="105">
        <f t="shared" si="186"/>
        <v>506668.10160035768</v>
      </c>
      <c r="BE179" s="105">
        <f t="shared" si="186"/>
        <v>501794.10160035768</v>
      </c>
      <c r="BF179" s="105">
        <f t="shared" si="186"/>
        <v>496963.10160035768</v>
      </c>
      <c r="BG179" s="105">
        <f t="shared" si="186"/>
        <v>492196.10160035768</v>
      </c>
      <c r="BH179" s="105">
        <f t="shared" si="186"/>
        <v>487462.10160035768</v>
      </c>
      <c r="BI179" s="105">
        <f t="shared" si="186"/>
        <v>482779.10160035768</v>
      </c>
      <c r="BJ179" s="105">
        <f t="shared" si="186"/>
        <v>478166.10160035768</v>
      </c>
      <c r="BK179" s="105">
        <f t="shared" si="186"/>
        <v>473635.10160035768</v>
      </c>
      <c r="BL179" s="105">
        <f t="shared" si="186"/>
        <v>469154.10160035768</v>
      </c>
      <c r="BM179" s="105">
        <f t="shared" si="186"/>
        <v>464731.10160035768</v>
      </c>
      <c r="BN179" s="105">
        <f t="shared" si="186"/>
        <v>460360.10160035768</v>
      </c>
      <c r="BO179" s="105">
        <f t="shared" si="186"/>
        <v>456068.10160035768</v>
      </c>
      <c r="BP179" s="105">
        <f t="shared" si="186"/>
        <v>451818.10160035768</v>
      </c>
      <c r="BQ179" s="105">
        <f t="shared" si="186"/>
        <v>447629.10160035768</v>
      </c>
      <c r="BR179" s="105">
        <f t="shared" si="186"/>
        <v>443497.10160035768</v>
      </c>
      <c r="BS179" s="105">
        <f t="shared" si="186"/>
        <v>439436.10160035768</v>
      </c>
      <c r="BT179" s="105">
        <f t="shared" si="186"/>
        <v>435419.10160035768</v>
      </c>
      <c r="BU179" s="105">
        <f t="shared" si="186"/>
        <v>431458.10160035768</v>
      </c>
      <c r="BV179" s="105">
        <f t="shared" ref="BV179:CH179" si="187">BU89</f>
        <v>427547.10160035768</v>
      </c>
      <c r="BW179" s="105">
        <f t="shared" si="187"/>
        <v>423691.10160035768</v>
      </c>
      <c r="BX179" s="105">
        <f t="shared" si="187"/>
        <v>419868.10160035768</v>
      </c>
      <c r="BY179" s="105">
        <f t="shared" si="187"/>
        <v>416096.10160035768</v>
      </c>
      <c r="BZ179" s="105">
        <f t="shared" si="187"/>
        <v>412363.10160035768</v>
      </c>
      <c r="CA179" s="105">
        <f t="shared" si="187"/>
        <v>408683.10160035768</v>
      </c>
      <c r="CB179" s="105">
        <f t="shared" si="187"/>
        <v>405034.10160035768</v>
      </c>
      <c r="CC179" s="105">
        <f t="shared" si="187"/>
        <v>401419.10160035768</v>
      </c>
      <c r="CD179" s="105">
        <f t="shared" si="187"/>
        <v>397842.10160035768</v>
      </c>
      <c r="CE179" s="105">
        <f t="shared" si="187"/>
        <v>394309.10160035768</v>
      </c>
      <c r="CF179" s="105">
        <f t="shared" si="187"/>
        <v>390801.10160035768</v>
      </c>
      <c r="CG179" s="105">
        <f t="shared" si="187"/>
        <v>387326.10160035768</v>
      </c>
      <c r="CH179" s="105">
        <f t="shared" si="187"/>
        <v>383878.10160035768</v>
      </c>
    </row>
    <row r="180" spans="5:86" s="36" customFormat="1" outlineLevel="1" x14ac:dyDescent="0.2">
      <c r="F180" s="51" t="str">
        <f>$F$121</f>
        <v>Domestic Volumetric</v>
      </c>
      <c r="I180" s="105">
        <f>I90</f>
        <v>31417747.253017642</v>
      </c>
      <c r="J180" s="105">
        <f t="shared" ref="J180:AO180" si="188">I90</f>
        <v>31417747.253017642</v>
      </c>
      <c r="K180" s="105">
        <f t="shared" si="188"/>
        <v>31115001.687020712</v>
      </c>
      <c r="L180" s="105">
        <f t="shared" si="188"/>
        <v>31015998.128753569</v>
      </c>
      <c r="M180" s="105">
        <f t="shared" si="188"/>
        <v>30791695.180179857</v>
      </c>
      <c r="N180" s="105">
        <f t="shared" si="188"/>
        <v>30457362.486652013</v>
      </c>
      <c r="O180" s="105">
        <f t="shared" si="188"/>
        <v>30221813.45703724</v>
      </c>
      <c r="P180" s="105">
        <f t="shared" si="188"/>
        <v>29898054.249468982</v>
      </c>
      <c r="Q180" s="105">
        <f t="shared" si="188"/>
        <v>29783119.952616602</v>
      </c>
      <c r="R180" s="105">
        <f t="shared" si="188"/>
        <v>29777027.759497337</v>
      </c>
      <c r="S180" s="105">
        <f t="shared" si="188"/>
        <v>29563982.929387972</v>
      </c>
      <c r="T180" s="105">
        <f t="shared" si="188"/>
        <v>29258162.599230457</v>
      </c>
      <c r="U180" s="105">
        <f t="shared" si="188"/>
        <v>28991464.767938748</v>
      </c>
      <c r="V180" s="105">
        <f t="shared" si="188"/>
        <v>28668580.5143786</v>
      </c>
      <c r="W180" s="105">
        <f t="shared" si="188"/>
        <v>28409511.968949441</v>
      </c>
      <c r="X180" s="105">
        <f t="shared" si="188"/>
        <v>28125797.322090801</v>
      </c>
      <c r="Y180" s="105">
        <f t="shared" si="188"/>
        <v>27792437.216430083</v>
      </c>
      <c r="Z180" s="105">
        <f t="shared" si="188"/>
        <v>27458569.959657419</v>
      </c>
      <c r="AA180" s="105">
        <f t="shared" si="188"/>
        <v>27156165.238027669</v>
      </c>
      <c r="AB180" s="105">
        <f t="shared" si="188"/>
        <v>26853233.121028032</v>
      </c>
      <c r="AC180" s="105">
        <f t="shared" si="188"/>
        <v>26473635.614257604</v>
      </c>
      <c r="AD180" s="105">
        <f t="shared" si="188"/>
        <v>26080832.626019292</v>
      </c>
      <c r="AE180" s="105">
        <f t="shared" si="188"/>
        <v>25697667.588398397</v>
      </c>
      <c r="AF180" s="105">
        <f t="shared" si="188"/>
        <v>25274297.178834844</v>
      </c>
      <c r="AG180" s="105">
        <f t="shared" si="188"/>
        <v>24856549.290246379</v>
      </c>
      <c r="AH180" s="105">
        <f t="shared" si="188"/>
        <v>24432878.098718096</v>
      </c>
      <c r="AI180" s="105">
        <f t="shared" si="188"/>
        <v>24007602.432673134</v>
      </c>
      <c r="AJ180" s="105">
        <f t="shared" si="188"/>
        <v>23577800.229423963</v>
      </c>
      <c r="AK180" s="105">
        <f t="shared" si="188"/>
        <v>23126661.601824339</v>
      </c>
      <c r="AL180" s="105">
        <f t="shared" si="188"/>
        <v>22720750.171329111</v>
      </c>
      <c r="AM180" s="105">
        <f t="shared" si="188"/>
        <v>22294611.692169864</v>
      </c>
      <c r="AN180" s="105">
        <f t="shared" si="188"/>
        <v>21901240.668428339</v>
      </c>
      <c r="AO180" s="105">
        <f t="shared" si="188"/>
        <v>21523691.81344568</v>
      </c>
      <c r="AP180" s="105">
        <f t="shared" ref="AP180:BU180" si="189">AO90</f>
        <v>21159920.676371362</v>
      </c>
      <c r="AQ180" s="105">
        <f t="shared" si="189"/>
        <v>20809078.339655727</v>
      </c>
      <c r="AR180" s="105">
        <f t="shared" si="189"/>
        <v>20582315.73428113</v>
      </c>
      <c r="AS180" s="105">
        <f t="shared" si="189"/>
        <v>20319023.101219784</v>
      </c>
      <c r="AT180" s="105">
        <f t="shared" si="189"/>
        <v>20056973.199346907</v>
      </c>
      <c r="AU180" s="105">
        <f t="shared" si="189"/>
        <v>19798872.920988411</v>
      </c>
      <c r="AV180" s="105">
        <f t="shared" si="189"/>
        <v>19543450.499012023</v>
      </c>
      <c r="AW180" s="105">
        <f t="shared" si="189"/>
        <v>19291304.662334155</v>
      </c>
      <c r="AX180" s="105">
        <f t="shared" si="189"/>
        <v>19042199.697839491</v>
      </c>
      <c r="AY180" s="105">
        <f t="shared" si="189"/>
        <v>18796688.512646332</v>
      </c>
      <c r="AZ180" s="105">
        <f t="shared" si="189"/>
        <v>18553083.581164382</v>
      </c>
      <c r="BA180" s="105">
        <f t="shared" si="189"/>
        <v>18312189.170484018</v>
      </c>
      <c r="BB180" s="105">
        <f t="shared" si="189"/>
        <v>18073967.458291337</v>
      </c>
      <c r="BC180" s="105">
        <f t="shared" si="189"/>
        <v>17839129.534374464</v>
      </c>
      <c r="BD180" s="105">
        <f t="shared" si="189"/>
        <v>17606195.797687784</v>
      </c>
      <c r="BE180" s="105">
        <f t="shared" si="189"/>
        <v>17376034.250848386</v>
      </c>
      <c r="BF180" s="105">
        <f t="shared" si="189"/>
        <v>17148265.039962079</v>
      </c>
      <c r="BG180" s="105">
        <f t="shared" si="189"/>
        <v>16923689.77393806</v>
      </c>
      <c r="BH180" s="105">
        <f t="shared" si="189"/>
        <v>16701108.807619805</v>
      </c>
      <c r="BI180" s="105">
        <f t="shared" si="189"/>
        <v>16481221.194991825</v>
      </c>
      <c r="BJ180" s="105">
        <f t="shared" si="189"/>
        <v>16265482.259368543</v>
      </c>
      <c r="BK180" s="105">
        <f t="shared" si="189"/>
        <v>16053540.333901864</v>
      </c>
      <c r="BL180" s="105">
        <f t="shared" si="189"/>
        <v>15844022.761743873</v>
      </c>
      <c r="BM180" s="105">
        <f t="shared" si="189"/>
        <v>15637279.32519459</v>
      </c>
      <c r="BN180" s="105">
        <f t="shared" si="189"/>
        <v>15433046.401709504</v>
      </c>
      <c r="BO180" s="105">
        <f t="shared" si="189"/>
        <v>15232830.456255196</v>
      </c>
      <c r="BP180" s="105">
        <f t="shared" si="189"/>
        <v>15034859.551045939</v>
      </c>
      <c r="BQ180" s="105">
        <f t="shared" si="189"/>
        <v>14839811.803186344</v>
      </c>
      <c r="BR180" s="105">
        <f t="shared" si="189"/>
        <v>14647541.341502555</v>
      </c>
      <c r="BS180" s="105">
        <f t="shared" si="189"/>
        <v>14458545.352892613</v>
      </c>
      <c r="BT180" s="105">
        <f t="shared" si="189"/>
        <v>14271795.992699334</v>
      </c>
      <c r="BU180" s="105">
        <f t="shared" si="189"/>
        <v>14087721.6566526</v>
      </c>
      <c r="BV180" s="105">
        <f t="shared" ref="BV180:CH180" si="190">BU90</f>
        <v>13906100.490951033</v>
      </c>
      <c r="BW180" s="105">
        <f t="shared" si="190"/>
        <v>13727101.918016953</v>
      </c>
      <c r="BX180" s="105">
        <f t="shared" si="190"/>
        <v>13549889.243487552</v>
      </c>
      <c r="BY180" s="105">
        <f t="shared" si="190"/>
        <v>13375104.407991687</v>
      </c>
      <c r="BZ180" s="105">
        <f t="shared" si="190"/>
        <v>13202306.927300323</v>
      </c>
      <c r="CA180" s="105">
        <f t="shared" si="190"/>
        <v>13032011.532499151</v>
      </c>
      <c r="CB180" s="105">
        <f t="shared" si="190"/>
        <v>12863398.237118617</v>
      </c>
      <c r="CC180" s="105">
        <f t="shared" si="190"/>
        <v>12696573.592872271</v>
      </c>
      <c r="CD180" s="105">
        <f t="shared" si="190"/>
        <v>12531666.666123467</v>
      </c>
      <c r="CE180" s="105">
        <f t="shared" si="190"/>
        <v>12368901.64740972</v>
      </c>
      <c r="CF180" s="105">
        <f t="shared" si="190"/>
        <v>12207553.882425509</v>
      </c>
      <c r="CG180" s="105">
        <f t="shared" si="190"/>
        <v>12047913.852791131</v>
      </c>
      <c r="CH180" s="105">
        <f t="shared" si="190"/>
        <v>11889767.141704284</v>
      </c>
    </row>
    <row r="181" spans="5:86" s="36" customFormat="1" outlineLevel="1" x14ac:dyDescent="0.2">
      <c r="F181" s="51" t="str">
        <f>$F$122</f>
        <v>Commercial Annual Supply Charge</v>
      </c>
      <c r="I181" s="105">
        <f>I93</f>
        <v>16701.48511496111</v>
      </c>
      <c r="J181" s="105">
        <f t="shared" ref="J181:AO181" si="191">I93</f>
        <v>16701.48511496111</v>
      </c>
      <c r="K181" s="105">
        <f t="shared" si="191"/>
        <v>15965.48250745111</v>
      </c>
      <c r="L181" s="105">
        <f t="shared" si="191"/>
        <v>15874.83992601621</v>
      </c>
      <c r="M181" s="105">
        <f t="shared" si="191"/>
        <v>15773.103770395659</v>
      </c>
      <c r="N181" s="105">
        <f t="shared" si="191"/>
        <v>15576.384976331314</v>
      </c>
      <c r="O181" s="105">
        <f t="shared" si="191"/>
        <v>15408.633370207612</v>
      </c>
      <c r="P181" s="105">
        <f t="shared" si="191"/>
        <v>14863.559280145148</v>
      </c>
      <c r="Q181" s="105">
        <f t="shared" si="191"/>
        <v>14459.935930983307</v>
      </c>
      <c r="R181" s="105">
        <f t="shared" si="191"/>
        <v>14364.348815313086</v>
      </c>
      <c r="S181" s="105">
        <f t="shared" si="191"/>
        <v>14260.717570799567</v>
      </c>
      <c r="T181" s="105">
        <f t="shared" si="191"/>
        <v>14097.122638731182</v>
      </c>
      <c r="U181" s="105">
        <f t="shared" si="191"/>
        <v>13862.163655983481</v>
      </c>
      <c r="V181" s="105">
        <f t="shared" si="191"/>
        <v>13354.554263063257</v>
      </c>
      <c r="W181" s="105">
        <f t="shared" si="191"/>
        <v>12749.020964072235</v>
      </c>
      <c r="X181" s="105">
        <f t="shared" si="191"/>
        <v>12075.542998071123</v>
      </c>
      <c r="Y181" s="105">
        <f t="shared" si="191"/>
        <v>11396.799811730023</v>
      </c>
      <c r="Z181" s="105">
        <f t="shared" si="191"/>
        <v>10750.844057252334</v>
      </c>
      <c r="AA181" s="105">
        <f t="shared" si="191"/>
        <v>10156.347860319422</v>
      </c>
      <c r="AB181" s="105">
        <f t="shared" si="191"/>
        <v>9605.7966253558388</v>
      </c>
      <c r="AC181" s="105">
        <f t="shared" si="191"/>
        <v>9098.750902741891</v>
      </c>
      <c r="AD181" s="105">
        <f t="shared" si="191"/>
        <v>8628.7756373540833</v>
      </c>
      <c r="AE181" s="105">
        <f t="shared" si="191"/>
        <v>8194.5001246201537</v>
      </c>
      <c r="AF181" s="105">
        <f t="shared" si="191"/>
        <v>7793.5673670135629</v>
      </c>
      <c r="AG181" s="105">
        <f t="shared" si="191"/>
        <v>7425.6439369830387</v>
      </c>
      <c r="AH181" s="105">
        <f t="shared" si="191"/>
        <v>7083.3997412528197</v>
      </c>
      <c r="AI181" s="105">
        <f t="shared" si="191"/>
        <v>6766.5779874799027</v>
      </c>
      <c r="AJ181" s="105">
        <f t="shared" si="191"/>
        <v>6476.9244512447149</v>
      </c>
      <c r="AK181" s="105">
        <f t="shared" si="191"/>
        <v>6207.1674503718787</v>
      </c>
      <c r="AL181" s="105">
        <f t="shared" si="191"/>
        <v>5958.1080195077711</v>
      </c>
      <c r="AM181" s="105">
        <f t="shared" si="191"/>
        <v>5729.5391829523041</v>
      </c>
      <c r="AN181" s="105">
        <f t="shared" si="191"/>
        <v>5516.2560347623921</v>
      </c>
      <c r="AO181" s="105">
        <f t="shared" si="191"/>
        <v>5317.1057180543794</v>
      </c>
      <c r="AP181" s="105">
        <f t="shared" ref="AP181:BU181" si="192">AO93</f>
        <v>5137.9469045134465</v>
      </c>
      <c r="AQ181" s="105">
        <f t="shared" si="192"/>
        <v>4970.5796791079229</v>
      </c>
      <c r="AR181" s="105">
        <f t="shared" si="192"/>
        <v>4818.8861259564546</v>
      </c>
      <c r="AS181" s="105">
        <f t="shared" si="192"/>
        <v>4675.7095083365011</v>
      </c>
      <c r="AT181" s="105">
        <f t="shared" si="192"/>
        <v>4542.9646568927474</v>
      </c>
      <c r="AU181" s="105">
        <f t="shared" si="192"/>
        <v>4420.5472539634311</v>
      </c>
      <c r="AV181" s="105">
        <f t="shared" si="192"/>
        <v>4308.3540250634078</v>
      </c>
      <c r="AW181" s="105">
        <f t="shared" si="192"/>
        <v>4204.2827284523846</v>
      </c>
      <c r="AX181" s="105">
        <f t="shared" si="192"/>
        <v>4109.2521448074722</v>
      </c>
      <c r="AY181" s="105">
        <f t="shared" si="192"/>
        <v>4022.1718669990087</v>
      </c>
      <c r="AZ181" s="105">
        <f t="shared" si="192"/>
        <v>3938.9623919686296</v>
      </c>
      <c r="BA181" s="105">
        <f t="shared" si="192"/>
        <v>3865.5850116885545</v>
      </c>
      <c r="BB181" s="105">
        <f t="shared" si="192"/>
        <v>3793.9414052112802</v>
      </c>
      <c r="BC181" s="105">
        <f t="shared" si="192"/>
        <v>3730.0142347987785</v>
      </c>
      <c r="BD181" s="105">
        <f t="shared" si="192"/>
        <v>3671.7263360904017</v>
      </c>
      <c r="BE181" s="105">
        <f t="shared" si="192"/>
        <v>3618.0213163691087</v>
      </c>
      <c r="BF181" s="105">
        <f t="shared" si="192"/>
        <v>3565.8533468450287</v>
      </c>
      <c r="BG181" s="105">
        <f t="shared" si="192"/>
        <v>3518.2070570161895</v>
      </c>
      <c r="BH181" s="105">
        <f t="shared" si="192"/>
        <v>3474.0372300856388</v>
      </c>
      <c r="BI181" s="105">
        <f t="shared" si="192"/>
        <v>3433.3091014243937</v>
      </c>
      <c r="BJ181" s="105">
        <f t="shared" si="192"/>
        <v>3397.9882540497611</v>
      </c>
      <c r="BK181" s="105">
        <f t="shared" si="192"/>
        <v>3364.0206151488746</v>
      </c>
      <c r="BL181" s="105">
        <f t="shared" si="192"/>
        <v>3329.3926526369969</v>
      </c>
      <c r="BM181" s="105">
        <f t="shared" si="192"/>
        <v>3295.1109697502379</v>
      </c>
      <c r="BN181" s="105">
        <f t="shared" si="192"/>
        <v>3264.1721036923468</v>
      </c>
      <c r="BO181" s="105">
        <f t="shared" si="192"/>
        <v>3234.5426262950346</v>
      </c>
      <c r="BP181" s="105">
        <f t="shared" si="192"/>
        <v>3208.2094436716952</v>
      </c>
      <c r="BQ181" s="105">
        <f t="shared" si="192"/>
        <v>3186.1395928745892</v>
      </c>
      <c r="BR181" s="105">
        <f t="shared" si="192"/>
        <v>3165.2904405854542</v>
      </c>
      <c r="BS181" s="105">
        <f t="shared" si="192"/>
        <v>3146.6497798192108</v>
      </c>
      <c r="BT181" s="105">
        <f t="shared" si="192"/>
        <v>3129.1955256606298</v>
      </c>
      <c r="BU181" s="105">
        <f t="shared" si="192"/>
        <v>3112.9158140436348</v>
      </c>
      <c r="BV181" s="105">
        <f t="shared" ref="BV181:CH181" si="193">BU93</f>
        <v>3096.7988995428095</v>
      </c>
      <c r="BW181" s="105">
        <f t="shared" si="193"/>
        <v>3081.8431541869927</v>
      </c>
      <c r="BX181" s="105">
        <f t="shared" si="193"/>
        <v>3067.0369662847338</v>
      </c>
      <c r="BY181" s="105">
        <f t="shared" si="193"/>
        <v>3053.3788402614978</v>
      </c>
      <c r="BZ181" s="105">
        <f t="shared" si="193"/>
        <v>3039.8572954984938</v>
      </c>
      <c r="CA181" s="105">
        <f t="shared" si="193"/>
        <v>3026.4709661831198</v>
      </c>
      <c r="CB181" s="105">
        <f t="shared" si="193"/>
        <v>3016.2185001608996</v>
      </c>
      <c r="CC181" s="105">
        <f t="shared" si="193"/>
        <v>3007.0685587989019</v>
      </c>
      <c r="CD181" s="105">
        <f t="shared" si="193"/>
        <v>2999.0101168505239</v>
      </c>
      <c r="CE181" s="105">
        <f t="shared" si="193"/>
        <v>2991.0322593216297</v>
      </c>
      <c r="CF181" s="105">
        <f t="shared" si="193"/>
        <v>2983.1341803680243</v>
      </c>
      <c r="CG181" s="105">
        <f t="shared" si="193"/>
        <v>2975.3150822039552</v>
      </c>
      <c r="CH181" s="105">
        <f t="shared" si="193"/>
        <v>2968.5741750215266</v>
      </c>
    </row>
    <row r="182" spans="5:86" s="36" customFormat="1" outlineLevel="1" x14ac:dyDescent="0.2">
      <c r="F182" s="51" t="str">
        <f>$F$123</f>
        <v>Commercial Volumetric</v>
      </c>
      <c r="I182" s="105">
        <f>I94</f>
        <v>6186368.8274333831</v>
      </c>
      <c r="J182" s="105">
        <f t="shared" ref="J182:AO182" si="194">I94</f>
        <v>6186368.8274333831</v>
      </c>
      <c r="K182" s="105">
        <f t="shared" si="194"/>
        <v>5796133.2632029606</v>
      </c>
      <c r="L182" s="105">
        <f t="shared" si="194"/>
        <v>5839834.6761016101</v>
      </c>
      <c r="M182" s="105">
        <f t="shared" si="194"/>
        <v>5771707.8400096716</v>
      </c>
      <c r="N182" s="105">
        <f t="shared" si="194"/>
        <v>5593771.3349588709</v>
      </c>
      <c r="O182" s="105">
        <f t="shared" si="194"/>
        <v>5493988.918712344</v>
      </c>
      <c r="P182" s="105">
        <f t="shared" si="194"/>
        <v>5171415.0100367572</v>
      </c>
      <c r="Q182" s="105">
        <f t="shared" si="194"/>
        <v>5048808.2845161725</v>
      </c>
      <c r="R182" s="105">
        <f t="shared" si="194"/>
        <v>5135669.4333205577</v>
      </c>
      <c r="S182" s="105">
        <f t="shared" si="194"/>
        <v>5080380.8242731243</v>
      </c>
      <c r="T182" s="105">
        <f t="shared" si="194"/>
        <v>4948527.3135743402</v>
      </c>
      <c r="U182" s="105">
        <f t="shared" si="194"/>
        <v>4804465.5471701967</v>
      </c>
      <c r="V182" s="105">
        <f t="shared" si="194"/>
        <v>4512280.3853103416</v>
      </c>
      <c r="W182" s="105">
        <f t="shared" si="194"/>
        <v>4227826.5546401301</v>
      </c>
      <c r="X182" s="105">
        <f t="shared" si="194"/>
        <v>3908114.7949128109</v>
      </c>
      <c r="Y182" s="105">
        <f t="shared" si="194"/>
        <v>3576572.0647066277</v>
      </c>
      <c r="Z182" s="105">
        <f t="shared" si="194"/>
        <v>3276267.2381163994</v>
      </c>
      <c r="AA182" s="105">
        <f t="shared" si="194"/>
        <v>3019311.9029500452</v>
      </c>
      <c r="AB182" s="105">
        <f t="shared" si="194"/>
        <v>2779424.1070933817</v>
      </c>
      <c r="AC182" s="105">
        <f t="shared" si="194"/>
        <v>2539775.4656680077</v>
      </c>
      <c r="AD182" s="105">
        <f t="shared" si="194"/>
        <v>2325790.5634687659</v>
      </c>
      <c r="AE182" s="105">
        <f t="shared" si="194"/>
        <v>2140374.8767066612</v>
      </c>
      <c r="AF182" s="105">
        <f t="shared" si="194"/>
        <v>1969252.3802508758</v>
      </c>
      <c r="AG182" s="105">
        <f t="shared" si="194"/>
        <v>1820668.5319431222</v>
      </c>
      <c r="AH182" s="105">
        <f t="shared" si="194"/>
        <v>1685616.8184677602</v>
      </c>
      <c r="AI182" s="105">
        <f t="shared" si="194"/>
        <v>1562599.4129891302</v>
      </c>
      <c r="AJ182" s="105">
        <f t="shared" si="194"/>
        <v>1451019.4932086011</v>
      </c>
      <c r="AK182" s="105">
        <f t="shared" si="194"/>
        <v>1345768.0713662496</v>
      </c>
      <c r="AL182" s="105">
        <f t="shared" si="194"/>
        <v>1254285.7368868536</v>
      </c>
      <c r="AM182" s="105">
        <f t="shared" si="194"/>
        <v>1167067.1019149083</v>
      </c>
      <c r="AN182" s="105">
        <f t="shared" si="194"/>
        <v>1089031.8229995344</v>
      </c>
      <c r="AO182" s="105">
        <f t="shared" si="194"/>
        <v>1016443.2467361917</v>
      </c>
      <c r="AP182" s="105">
        <f t="shared" ref="AP182:BU182" si="195">AO94</f>
        <v>951061.37363304175</v>
      </c>
      <c r="AQ182" s="105">
        <f t="shared" si="195"/>
        <v>890127.34310239437</v>
      </c>
      <c r="AR182" s="105">
        <f t="shared" si="195"/>
        <v>842865.97205204586</v>
      </c>
      <c r="AS182" s="105">
        <f t="shared" si="195"/>
        <v>790903.28586446226</v>
      </c>
      <c r="AT182" s="105">
        <f t="shared" si="195"/>
        <v>742089.79114306229</v>
      </c>
      <c r="AU182" s="105">
        <f t="shared" si="195"/>
        <v>697097.94060126785</v>
      </c>
      <c r="AV182" s="105">
        <f t="shared" si="195"/>
        <v>655891.94883298967</v>
      </c>
      <c r="AW182" s="105">
        <f t="shared" si="195"/>
        <v>617733.63044471678</v>
      </c>
      <c r="AX182" s="105">
        <f t="shared" si="195"/>
        <v>582890.95517886244</v>
      </c>
      <c r="AY182" s="105">
        <f t="shared" si="195"/>
        <v>550998.70651737647</v>
      </c>
      <c r="AZ182" s="105">
        <f t="shared" si="195"/>
        <v>520646.04531556799</v>
      </c>
      <c r="BA182" s="105">
        <f t="shared" si="195"/>
        <v>493751.64225969365</v>
      </c>
      <c r="BB182" s="105">
        <f t="shared" si="195"/>
        <v>467719.95438799832</v>
      </c>
      <c r="BC182" s="105">
        <f t="shared" si="195"/>
        <v>444374.74323167128</v>
      </c>
      <c r="BD182" s="105">
        <f t="shared" si="195"/>
        <v>423144.82601575123</v>
      </c>
      <c r="BE182" s="105">
        <f t="shared" si="195"/>
        <v>403628.30197300715</v>
      </c>
      <c r="BF182" s="105">
        <f t="shared" si="195"/>
        <v>384787.30140594678</v>
      </c>
      <c r="BG182" s="105">
        <f t="shared" si="195"/>
        <v>367521.77960492886</v>
      </c>
      <c r="BH182" s="105">
        <f t="shared" si="195"/>
        <v>351557.98957552464</v>
      </c>
      <c r="BI182" s="105">
        <f t="shared" si="195"/>
        <v>336860.04981872428</v>
      </c>
      <c r="BJ182" s="105">
        <f t="shared" si="195"/>
        <v>324188.64749179949</v>
      </c>
      <c r="BK182" s="105">
        <f t="shared" si="195"/>
        <v>312139.39496383531</v>
      </c>
      <c r="BL182" s="105">
        <f t="shared" si="195"/>
        <v>299920.23467466922</v>
      </c>
      <c r="BM182" s="105">
        <f t="shared" si="195"/>
        <v>287798.16203826113</v>
      </c>
      <c r="BN182" s="105">
        <f t="shared" si="195"/>
        <v>276754.54088334017</v>
      </c>
      <c r="BO182" s="105">
        <f t="shared" si="195"/>
        <v>266308.63785970747</v>
      </c>
      <c r="BP182" s="105">
        <f t="shared" si="195"/>
        <v>256986.96336608642</v>
      </c>
      <c r="BQ182" s="105">
        <f t="shared" si="195"/>
        <v>249137.40871699876</v>
      </c>
      <c r="BR182" s="105">
        <f t="shared" si="195"/>
        <v>241828.10406530721</v>
      </c>
      <c r="BS182" s="105">
        <f t="shared" si="195"/>
        <v>235272.3929636431</v>
      </c>
      <c r="BT182" s="105">
        <f t="shared" si="195"/>
        <v>229170.30778829541</v>
      </c>
      <c r="BU182" s="105">
        <f t="shared" si="195"/>
        <v>223484.2912161125</v>
      </c>
      <c r="BV182" s="105">
        <f t="shared" ref="BV182:CH182" si="196">BU94</f>
        <v>217894.7788571901</v>
      </c>
      <c r="BW182" s="105">
        <f t="shared" si="196"/>
        <v>212679.3068507906</v>
      </c>
      <c r="BX182" s="105">
        <f t="shared" si="196"/>
        <v>207551.57291958909</v>
      </c>
      <c r="BY182" s="105">
        <f t="shared" si="196"/>
        <v>202787.53856203423</v>
      </c>
      <c r="BZ182" s="105">
        <f t="shared" si="196"/>
        <v>198104.33545638944</v>
      </c>
      <c r="CA182" s="105">
        <f t="shared" si="196"/>
        <v>193471.12637838794</v>
      </c>
      <c r="CB182" s="105">
        <f t="shared" si="196"/>
        <v>189812.48552671564</v>
      </c>
      <c r="CC182" s="105">
        <f t="shared" si="196"/>
        <v>186600.56538401596</v>
      </c>
      <c r="CD182" s="105">
        <f t="shared" si="196"/>
        <v>183770.36297041879</v>
      </c>
      <c r="CE182" s="105">
        <f t="shared" si="196"/>
        <v>181004.35162738425</v>
      </c>
      <c r="CF182" s="105">
        <f t="shared" si="196"/>
        <v>178265.63636341575</v>
      </c>
      <c r="CG182" s="105">
        <f t="shared" si="196"/>
        <v>175550.60717047576</v>
      </c>
      <c r="CH182" s="105">
        <f t="shared" si="196"/>
        <v>173165.76483413964</v>
      </c>
    </row>
    <row r="183" spans="5:86" s="36" customFormat="1" outlineLevel="1" x14ac:dyDescent="0.2">
      <c r="F183" s="51" t="str">
        <f>$F$124</f>
        <v>Industrial</v>
      </c>
      <c r="I183" s="105">
        <f>I97</f>
        <v>7091.5732002248151</v>
      </c>
      <c r="J183" s="105">
        <f t="shared" ref="J183:AO183" si="197">I97</f>
        <v>7091.5732002248151</v>
      </c>
      <c r="K183" s="105">
        <f t="shared" si="197"/>
        <v>6996.2790864203589</v>
      </c>
      <c r="L183" s="105">
        <f t="shared" si="197"/>
        <v>6880.6013095211565</v>
      </c>
      <c r="M183" s="105">
        <f t="shared" si="197"/>
        <v>6764.7631521373141</v>
      </c>
      <c r="N183" s="105">
        <f t="shared" si="197"/>
        <v>6701.7910865061658</v>
      </c>
      <c r="O183" s="105">
        <f t="shared" si="197"/>
        <v>6672.0586889258429</v>
      </c>
      <c r="P183" s="105">
        <f t="shared" si="197"/>
        <v>6672.0586889258429</v>
      </c>
      <c r="Q183" s="105">
        <f t="shared" si="197"/>
        <v>6672.0586889258429</v>
      </c>
      <c r="R183" s="105">
        <f t="shared" si="197"/>
        <v>6672.0586889258429</v>
      </c>
      <c r="S183" s="105">
        <f t="shared" si="197"/>
        <v>6672.0586889258429</v>
      </c>
      <c r="T183" s="105">
        <f t="shared" si="197"/>
        <v>6672.0586889258429</v>
      </c>
      <c r="U183" s="105">
        <f t="shared" si="197"/>
        <v>6672.0586889258429</v>
      </c>
      <c r="V183" s="105">
        <f t="shared" si="197"/>
        <v>6672.0586889258429</v>
      </c>
      <c r="W183" s="105">
        <f t="shared" si="197"/>
        <v>6672.0586889258429</v>
      </c>
      <c r="X183" s="105">
        <f t="shared" si="197"/>
        <v>6672.0586889258429</v>
      </c>
      <c r="Y183" s="105">
        <f t="shared" si="197"/>
        <v>6672.0586889258429</v>
      </c>
      <c r="Z183" s="105">
        <f t="shared" si="197"/>
        <v>6672.0586889258429</v>
      </c>
      <c r="AA183" s="105">
        <f t="shared" si="197"/>
        <v>6672.0586889258429</v>
      </c>
      <c r="AB183" s="105">
        <f t="shared" si="197"/>
        <v>6672.0586889258429</v>
      </c>
      <c r="AC183" s="105">
        <f t="shared" si="197"/>
        <v>6672.0586889258429</v>
      </c>
      <c r="AD183" s="105">
        <f t="shared" si="197"/>
        <v>6672.0586889258429</v>
      </c>
      <c r="AE183" s="105">
        <f t="shared" si="197"/>
        <v>6672.0586889258429</v>
      </c>
      <c r="AF183" s="105">
        <f t="shared" si="197"/>
        <v>6672.0586889258429</v>
      </c>
      <c r="AG183" s="105">
        <f t="shared" si="197"/>
        <v>6672.0586889258429</v>
      </c>
      <c r="AH183" s="105">
        <f t="shared" si="197"/>
        <v>6672.0586889258429</v>
      </c>
      <c r="AI183" s="105">
        <f t="shared" si="197"/>
        <v>6672.0586889258429</v>
      </c>
      <c r="AJ183" s="105">
        <f t="shared" si="197"/>
        <v>6672.0586889258429</v>
      </c>
      <c r="AK183" s="105">
        <f t="shared" si="197"/>
        <v>6672.0586889258429</v>
      </c>
      <c r="AL183" s="105">
        <f t="shared" si="197"/>
        <v>6672.0586889258429</v>
      </c>
      <c r="AM183" s="105">
        <f t="shared" si="197"/>
        <v>6672.0586889258429</v>
      </c>
      <c r="AN183" s="105">
        <f t="shared" si="197"/>
        <v>6672.0586889258429</v>
      </c>
      <c r="AO183" s="105">
        <f t="shared" si="197"/>
        <v>6672.0586889258429</v>
      </c>
      <c r="AP183" s="105">
        <f t="shared" ref="AP183:BU183" si="198">AO97</f>
        <v>6672.0586889258429</v>
      </c>
      <c r="AQ183" s="105">
        <f t="shared" si="198"/>
        <v>6672.0586889258429</v>
      </c>
      <c r="AR183" s="105">
        <f t="shared" si="198"/>
        <v>6672.0586889258429</v>
      </c>
      <c r="AS183" s="105">
        <f t="shared" si="198"/>
        <v>6672.0586889258429</v>
      </c>
      <c r="AT183" s="105">
        <f t="shared" si="198"/>
        <v>6672.0586889258429</v>
      </c>
      <c r="AU183" s="105">
        <f t="shared" si="198"/>
        <v>6672.0586889258429</v>
      </c>
      <c r="AV183" s="105">
        <f t="shared" si="198"/>
        <v>6672.0586889258429</v>
      </c>
      <c r="AW183" s="105">
        <f t="shared" si="198"/>
        <v>6672.0586889258429</v>
      </c>
      <c r="AX183" s="105">
        <f t="shared" si="198"/>
        <v>6672.0586889258429</v>
      </c>
      <c r="AY183" s="105">
        <f t="shared" si="198"/>
        <v>6672.0586889258429</v>
      </c>
      <c r="AZ183" s="105">
        <f t="shared" si="198"/>
        <v>6672.0586889258429</v>
      </c>
      <c r="BA183" s="105">
        <f t="shared" si="198"/>
        <v>6672.0586889258429</v>
      </c>
      <c r="BB183" s="105">
        <f t="shared" si="198"/>
        <v>6672.0586889258429</v>
      </c>
      <c r="BC183" s="105">
        <f t="shared" si="198"/>
        <v>6672.0586889258429</v>
      </c>
      <c r="BD183" s="105">
        <f t="shared" si="198"/>
        <v>6672.0586889258429</v>
      </c>
      <c r="BE183" s="105">
        <f t="shared" si="198"/>
        <v>6672.0586889258429</v>
      </c>
      <c r="BF183" s="105">
        <f t="shared" si="198"/>
        <v>6672.0586889258429</v>
      </c>
      <c r="BG183" s="105">
        <f t="shared" si="198"/>
        <v>6672.0586889258429</v>
      </c>
      <c r="BH183" s="105">
        <f t="shared" si="198"/>
        <v>6672.0586889258429</v>
      </c>
      <c r="BI183" s="105">
        <f t="shared" si="198"/>
        <v>6672.0586889258429</v>
      </c>
      <c r="BJ183" s="105">
        <f t="shared" si="198"/>
        <v>6672.0586889258429</v>
      </c>
      <c r="BK183" s="105">
        <f t="shared" si="198"/>
        <v>6672.0586889258429</v>
      </c>
      <c r="BL183" s="105">
        <f t="shared" si="198"/>
        <v>6672.0586889258429</v>
      </c>
      <c r="BM183" s="105">
        <f t="shared" si="198"/>
        <v>6672.0586889258429</v>
      </c>
      <c r="BN183" s="105">
        <f t="shared" si="198"/>
        <v>6672.0586889258429</v>
      </c>
      <c r="BO183" s="105">
        <f t="shared" si="198"/>
        <v>6672.0586889258429</v>
      </c>
      <c r="BP183" s="105">
        <f t="shared" si="198"/>
        <v>6672.0586889258429</v>
      </c>
      <c r="BQ183" s="105">
        <f t="shared" si="198"/>
        <v>6672.0586889258429</v>
      </c>
      <c r="BR183" s="105">
        <f t="shared" si="198"/>
        <v>6672.0586889258429</v>
      </c>
      <c r="BS183" s="105">
        <f t="shared" si="198"/>
        <v>6672.0586889258429</v>
      </c>
      <c r="BT183" s="105">
        <f t="shared" si="198"/>
        <v>6672.0586889258429</v>
      </c>
      <c r="BU183" s="105">
        <f t="shared" si="198"/>
        <v>6672.0586889258429</v>
      </c>
      <c r="BV183" s="105">
        <f t="shared" ref="BV183:CH183" si="199">BU97</f>
        <v>6672.0586889258429</v>
      </c>
      <c r="BW183" s="105">
        <f t="shared" si="199"/>
        <v>6672.0586889258429</v>
      </c>
      <c r="BX183" s="105">
        <f t="shared" si="199"/>
        <v>6672.0586889258429</v>
      </c>
      <c r="BY183" s="105">
        <f t="shared" si="199"/>
        <v>6672.0586889258429</v>
      </c>
      <c r="BZ183" s="105">
        <f t="shared" si="199"/>
        <v>6672.0586889258429</v>
      </c>
      <c r="CA183" s="105">
        <f t="shared" si="199"/>
        <v>6672.0586889258429</v>
      </c>
      <c r="CB183" s="105">
        <f t="shared" si="199"/>
        <v>6672.0586889258429</v>
      </c>
      <c r="CC183" s="105">
        <f t="shared" si="199"/>
        <v>6672.0586889258429</v>
      </c>
      <c r="CD183" s="105">
        <f t="shared" si="199"/>
        <v>6672.0586889258429</v>
      </c>
      <c r="CE183" s="105">
        <f t="shared" si="199"/>
        <v>6672.0586889258429</v>
      </c>
      <c r="CF183" s="105">
        <f t="shared" si="199"/>
        <v>6672.0586889258429</v>
      </c>
      <c r="CG183" s="105">
        <f t="shared" si="199"/>
        <v>6672.0586889258429</v>
      </c>
      <c r="CH183" s="105">
        <f t="shared" si="199"/>
        <v>6672.0586889258429</v>
      </c>
    </row>
    <row r="184" spans="5:86" s="36" customFormat="1" ht="5.85" customHeight="1" outlineLevel="1" x14ac:dyDescent="0.2"/>
    <row r="185" spans="5:86" s="36" customFormat="1" outlineLevel="1" x14ac:dyDescent="0.2">
      <c r="E185" s="43" t="s">
        <v>289</v>
      </c>
    </row>
    <row r="186" spans="5:86" s="36" customFormat="1" outlineLevel="1" x14ac:dyDescent="0.2">
      <c r="F186" s="51" t="str">
        <f>$F$120</f>
        <v>Domestic Annual Supply Charge</v>
      </c>
      <c r="J186" s="105">
        <f t="shared" ref="J186:AO186" si="200">MAX(J179+(J179-I179),0)</f>
        <v>762911.10160035768</v>
      </c>
      <c r="K186" s="105">
        <f t="shared" si="200"/>
        <v>755583.10160035768</v>
      </c>
      <c r="L186" s="105">
        <f t="shared" si="200"/>
        <v>752213.10160035768</v>
      </c>
      <c r="M186" s="105">
        <f t="shared" si="200"/>
        <v>748730.10160035768</v>
      </c>
      <c r="N186" s="105">
        <f t="shared" si="200"/>
        <v>745218.10160035768</v>
      </c>
      <c r="O186" s="105">
        <f t="shared" si="200"/>
        <v>741812.10160035768</v>
      </c>
      <c r="P186" s="105">
        <f t="shared" si="200"/>
        <v>738288.10160035768</v>
      </c>
      <c r="Q186" s="105">
        <f t="shared" si="200"/>
        <v>734906.10160035768</v>
      </c>
      <c r="R186" s="105">
        <f t="shared" si="200"/>
        <v>731550.10160035768</v>
      </c>
      <c r="S186" s="105">
        <f t="shared" si="200"/>
        <v>728186.10160035768</v>
      </c>
      <c r="T186" s="105">
        <f t="shared" si="200"/>
        <v>724802.10160035768</v>
      </c>
      <c r="U186" s="105">
        <f t="shared" si="200"/>
        <v>721438.10160035768</v>
      </c>
      <c r="V186" s="105">
        <f t="shared" si="200"/>
        <v>717995.10160035768</v>
      </c>
      <c r="W186" s="105">
        <f t="shared" si="200"/>
        <v>714527.10160035768</v>
      </c>
      <c r="X186" s="105">
        <f t="shared" si="200"/>
        <v>710839.10160035768</v>
      </c>
      <c r="Y186" s="105">
        <f t="shared" si="200"/>
        <v>706356.10160035768</v>
      </c>
      <c r="Z186" s="105">
        <f t="shared" si="200"/>
        <v>701245.10160035768</v>
      </c>
      <c r="AA186" s="105">
        <f t="shared" si="200"/>
        <v>696212.10160035768</v>
      </c>
      <c r="AB186" s="105">
        <f t="shared" si="200"/>
        <v>691040.10160035768</v>
      </c>
      <c r="AC186" s="105">
        <f t="shared" si="200"/>
        <v>684972.10160035768</v>
      </c>
      <c r="AD186" s="105">
        <f t="shared" si="200"/>
        <v>678009.10160035768</v>
      </c>
      <c r="AE186" s="105">
        <f t="shared" si="200"/>
        <v>670608.10160035768</v>
      </c>
      <c r="AF186" s="105">
        <f t="shared" si="200"/>
        <v>662007.10160035768</v>
      </c>
      <c r="AG186" s="105">
        <f t="shared" si="200"/>
        <v>653217.10160035768</v>
      </c>
      <c r="AH186" s="105">
        <f t="shared" si="200"/>
        <v>644202.10160035768</v>
      </c>
      <c r="AI186" s="105">
        <f t="shared" si="200"/>
        <v>635135.10160035768</v>
      </c>
      <c r="AJ186" s="105">
        <f t="shared" si="200"/>
        <v>625869.10160035768</v>
      </c>
      <c r="AK186" s="105">
        <f t="shared" si="200"/>
        <v>616133.10160035768</v>
      </c>
      <c r="AL186" s="105">
        <f t="shared" si="200"/>
        <v>607630.10160035768</v>
      </c>
      <c r="AM186" s="105">
        <f t="shared" si="200"/>
        <v>598568.10160035768</v>
      </c>
      <c r="AN186" s="105">
        <f t="shared" si="200"/>
        <v>590240.10160035768</v>
      </c>
      <c r="AO186" s="105">
        <f t="shared" si="200"/>
        <v>582283.10160035768</v>
      </c>
      <c r="AP186" s="105">
        <f t="shared" ref="AP186:BU186" si="201">MAX(AP179+(AP179-AO179),0)</f>
        <v>574617.10160035768</v>
      </c>
      <c r="AQ186" s="105">
        <f t="shared" si="201"/>
        <v>567232.10160035768</v>
      </c>
      <c r="AR186" s="105">
        <f t="shared" si="201"/>
        <v>563557.10160035768</v>
      </c>
      <c r="AS186" s="105">
        <f t="shared" si="201"/>
        <v>558144.10160035768</v>
      </c>
      <c r="AT186" s="105">
        <f t="shared" si="201"/>
        <v>552729.10160035768</v>
      </c>
      <c r="AU186" s="105">
        <f t="shared" si="201"/>
        <v>547404.10160035768</v>
      </c>
      <c r="AV186" s="105">
        <f t="shared" si="201"/>
        <v>542099.10160035768</v>
      </c>
      <c r="AW186" s="105">
        <f t="shared" si="201"/>
        <v>536875.10160035768</v>
      </c>
      <c r="AX186" s="105">
        <f t="shared" si="201"/>
        <v>531704.10160035768</v>
      </c>
      <c r="AY186" s="105">
        <f t="shared" si="201"/>
        <v>526620.10160035768</v>
      </c>
      <c r="AZ186" s="105">
        <f t="shared" si="201"/>
        <v>521525.10160035768</v>
      </c>
      <c r="BA186" s="105">
        <f t="shared" si="201"/>
        <v>516503.10160035768</v>
      </c>
      <c r="BB186" s="105">
        <f t="shared" si="201"/>
        <v>511527.10160035768</v>
      </c>
      <c r="BC186" s="105">
        <f t="shared" si="201"/>
        <v>506638.10160035768</v>
      </c>
      <c r="BD186" s="105">
        <f t="shared" si="201"/>
        <v>501741.10160035768</v>
      </c>
      <c r="BE186" s="105">
        <f t="shared" si="201"/>
        <v>496920.10160035768</v>
      </c>
      <c r="BF186" s="105">
        <f t="shared" si="201"/>
        <v>492132.10160035768</v>
      </c>
      <c r="BG186" s="105">
        <f t="shared" si="201"/>
        <v>487429.10160035768</v>
      </c>
      <c r="BH186" s="105">
        <f t="shared" si="201"/>
        <v>482728.10160035768</v>
      </c>
      <c r="BI186" s="105">
        <f t="shared" si="201"/>
        <v>478096.10160035768</v>
      </c>
      <c r="BJ186" s="105">
        <f t="shared" si="201"/>
        <v>473553.10160035768</v>
      </c>
      <c r="BK186" s="105">
        <f t="shared" si="201"/>
        <v>469104.10160035768</v>
      </c>
      <c r="BL186" s="105">
        <f t="shared" si="201"/>
        <v>464673.10160035768</v>
      </c>
      <c r="BM186" s="105">
        <f t="shared" si="201"/>
        <v>460308.10160035768</v>
      </c>
      <c r="BN186" s="105">
        <f t="shared" si="201"/>
        <v>455989.10160035768</v>
      </c>
      <c r="BO186" s="105">
        <f t="shared" si="201"/>
        <v>451776.10160035768</v>
      </c>
      <c r="BP186" s="105">
        <f t="shared" si="201"/>
        <v>447568.10160035768</v>
      </c>
      <c r="BQ186" s="105">
        <f t="shared" si="201"/>
        <v>443440.10160035768</v>
      </c>
      <c r="BR186" s="105">
        <f t="shared" si="201"/>
        <v>439365.10160035768</v>
      </c>
      <c r="BS186" s="105">
        <f t="shared" si="201"/>
        <v>435375.10160035768</v>
      </c>
      <c r="BT186" s="105">
        <f t="shared" si="201"/>
        <v>431402.10160035768</v>
      </c>
      <c r="BU186" s="105">
        <f t="shared" si="201"/>
        <v>427497.10160035768</v>
      </c>
      <c r="BV186" s="105">
        <f t="shared" ref="BV186:CH186" si="202">MAX(BV179+(BV179-BU179),0)</f>
        <v>423636.10160035768</v>
      </c>
      <c r="BW186" s="105">
        <f t="shared" si="202"/>
        <v>419835.10160035768</v>
      </c>
      <c r="BX186" s="105">
        <f t="shared" si="202"/>
        <v>416045.10160035768</v>
      </c>
      <c r="BY186" s="105">
        <f t="shared" si="202"/>
        <v>412324.10160035768</v>
      </c>
      <c r="BZ186" s="105">
        <f t="shared" si="202"/>
        <v>408630.10160035768</v>
      </c>
      <c r="CA186" s="105">
        <f t="shared" si="202"/>
        <v>405003.10160035768</v>
      </c>
      <c r="CB186" s="105">
        <f t="shared" si="202"/>
        <v>401385.10160035768</v>
      </c>
      <c r="CC186" s="105">
        <f t="shared" si="202"/>
        <v>397804.10160035768</v>
      </c>
      <c r="CD186" s="105">
        <f t="shared" si="202"/>
        <v>394265.10160035768</v>
      </c>
      <c r="CE186" s="105">
        <f t="shared" si="202"/>
        <v>390776.10160035768</v>
      </c>
      <c r="CF186" s="105">
        <f t="shared" si="202"/>
        <v>387293.10160035768</v>
      </c>
      <c r="CG186" s="105">
        <f t="shared" si="202"/>
        <v>383851.10160035768</v>
      </c>
      <c r="CH186" s="105">
        <f t="shared" si="202"/>
        <v>380430.10160035768</v>
      </c>
    </row>
    <row r="187" spans="5:86" s="36" customFormat="1" outlineLevel="1" x14ac:dyDescent="0.2">
      <c r="F187" s="51" t="str">
        <f>$F$121</f>
        <v>Domestic Volumetric</v>
      </c>
      <c r="J187" s="105">
        <f t="shared" ref="J187:AO187" si="203">MAX(J180+(J180-I180),0)</f>
        <v>31417747.253017642</v>
      </c>
      <c r="K187" s="105">
        <f t="shared" si="203"/>
        <v>30812256.121023782</v>
      </c>
      <c r="L187" s="105">
        <f t="shared" si="203"/>
        <v>30916994.570486426</v>
      </c>
      <c r="M187" s="105">
        <f t="shared" si="203"/>
        <v>30567392.231606144</v>
      </c>
      <c r="N187" s="105">
        <f t="shared" si="203"/>
        <v>30123029.793124169</v>
      </c>
      <c r="O187" s="105">
        <f t="shared" si="203"/>
        <v>29986264.427422468</v>
      </c>
      <c r="P187" s="105">
        <f t="shared" si="203"/>
        <v>29574295.041900724</v>
      </c>
      <c r="Q187" s="105">
        <f t="shared" si="203"/>
        <v>29668185.655764222</v>
      </c>
      <c r="R187" s="105">
        <f t="shared" si="203"/>
        <v>29770935.566378072</v>
      </c>
      <c r="S187" s="105">
        <f t="shared" si="203"/>
        <v>29350938.099278606</v>
      </c>
      <c r="T187" s="105">
        <f t="shared" si="203"/>
        <v>28952342.269072942</v>
      </c>
      <c r="U187" s="105">
        <f t="shared" si="203"/>
        <v>28724766.936647039</v>
      </c>
      <c r="V187" s="105">
        <f t="shared" si="203"/>
        <v>28345696.260818452</v>
      </c>
      <c r="W187" s="105">
        <f t="shared" si="203"/>
        <v>28150443.423520282</v>
      </c>
      <c r="X187" s="105">
        <f t="shared" si="203"/>
        <v>27842082.675232161</v>
      </c>
      <c r="Y187" s="105">
        <f t="shared" si="203"/>
        <v>27459077.110769365</v>
      </c>
      <c r="Z187" s="105">
        <f t="shared" si="203"/>
        <v>27124702.702884756</v>
      </c>
      <c r="AA187" s="105">
        <f t="shared" si="203"/>
        <v>26853760.51639792</v>
      </c>
      <c r="AB187" s="105">
        <f t="shared" si="203"/>
        <v>26550301.004028395</v>
      </c>
      <c r="AC187" s="105">
        <f t="shared" si="203"/>
        <v>26094038.107487176</v>
      </c>
      <c r="AD187" s="105">
        <f t="shared" si="203"/>
        <v>25688029.637780979</v>
      </c>
      <c r="AE187" s="105">
        <f t="shared" si="203"/>
        <v>25314502.550777502</v>
      </c>
      <c r="AF187" s="105">
        <f t="shared" si="203"/>
        <v>24850926.769271292</v>
      </c>
      <c r="AG187" s="105">
        <f t="shared" si="203"/>
        <v>24438801.401657913</v>
      </c>
      <c r="AH187" s="105">
        <f t="shared" si="203"/>
        <v>24009206.907189813</v>
      </c>
      <c r="AI187" s="105">
        <f t="shared" si="203"/>
        <v>23582326.766628172</v>
      </c>
      <c r="AJ187" s="105">
        <f t="shared" si="203"/>
        <v>23147998.026174791</v>
      </c>
      <c r="AK187" s="105">
        <f t="shared" si="203"/>
        <v>22675522.974224716</v>
      </c>
      <c r="AL187" s="105">
        <f t="shared" si="203"/>
        <v>22314838.740833882</v>
      </c>
      <c r="AM187" s="105">
        <f t="shared" si="203"/>
        <v>21868473.213010617</v>
      </c>
      <c r="AN187" s="105">
        <f t="shared" si="203"/>
        <v>21507869.644686814</v>
      </c>
      <c r="AO187" s="105">
        <f t="shared" si="203"/>
        <v>21146142.958463021</v>
      </c>
      <c r="AP187" s="105">
        <f t="shared" ref="AP187:BU187" si="204">MAX(AP180+(AP180-AO180),0)</f>
        <v>20796149.539297044</v>
      </c>
      <c r="AQ187" s="105">
        <f t="shared" si="204"/>
        <v>20458236.002940092</v>
      </c>
      <c r="AR187" s="105">
        <f t="shared" si="204"/>
        <v>20355553.128906533</v>
      </c>
      <c r="AS187" s="105">
        <f t="shared" si="204"/>
        <v>20055730.468158439</v>
      </c>
      <c r="AT187" s="105">
        <f t="shared" si="204"/>
        <v>19794923.29747403</v>
      </c>
      <c r="AU187" s="105">
        <f t="shared" si="204"/>
        <v>19540772.642629914</v>
      </c>
      <c r="AV187" s="105">
        <f t="shared" si="204"/>
        <v>19288028.077035636</v>
      </c>
      <c r="AW187" s="105">
        <f t="shared" si="204"/>
        <v>19039158.825656287</v>
      </c>
      <c r="AX187" s="105">
        <f t="shared" si="204"/>
        <v>18793094.733344827</v>
      </c>
      <c r="AY187" s="105">
        <f t="shared" si="204"/>
        <v>18551177.327453174</v>
      </c>
      <c r="AZ187" s="105">
        <f t="shared" si="204"/>
        <v>18309478.649682432</v>
      </c>
      <c r="BA187" s="105">
        <f t="shared" si="204"/>
        <v>18071294.759803653</v>
      </c>
      <c r="BB187" s="105">
        <f t="shared" si="204"/>
        <v>17835745.746098656</v>
      </c>
      <c r="BC187" s="105">
        <f t="shared" si="204"/>
        <v>17604291.610457592</v>
      </c>
      <c r="BD187" s="105">
        <f t="shared" si="204"/>
        <v>17373262.061001103</v>
      </c>
      <c r="BE187" s="105">
        <f t="shared" si="204"/>
        <v>17145872.704008989</v>
      </c>
      <c r="BF187" s="105">
        <f t="shared" si="204"/>
        <v>16920495.829075772</v>
      </c>
      <c r="BG187" s="105">
        <f t="shared" si="204"/>
        <v>16699114.50791404</v>
      </c>
      <c r="BH187" s="105">
        <f t="shared" si="204"/>
        <v>16478527.841301549</v>
      </c>
      <c r="BI187" s="105">
        <f t="shared" si="204"/>
        <v>16261333.582363846</v>
      </c>
      <c r="BJ187" s="105">
        <f t="shared" si="204"/>
        <v>16049743.32374526</v>
      </c>
      <c r="BK187" s="105">
        <f t="shared" si="204"/>
        <v>15841598.408435185</v>
      </c>
      <c r="BL187" s="105">
        <f t="shared" si="204"/>
        <v>15634505.189585883</v>
      </c>
      <c r="BM187" s="105">
        <f t="shared" si="204"/>
        <v>15430535.888645306</v>
      </c>
      <c r="BN187" s="105">
        <f t="shared" si="204"/>
        <v>15228813.478224419</v>
      </c>
      <c r="BO187" s="105">
        <f t="shared" si="204"/>
        <v>15032614.510800887</v>
      </c>
      <c r="BP187" s="105">
        <f t="shared" si="204"/>
        <v>14836888.645836683</v>
      </c>
      <c r="BQ187" s="105">
        <f t="shared" si="204"/>
        <v>14644764.055326749</v>
      </c>
      <c r="BR187" s="105">
        <f t="shared" si="204"/>
        <v>14455270.879818765</v>
      </c>
      <c r="BS187" s="105">
        <f t="shared" si="204"/>
        <v>14269549.364282671</v>
      </c>
      <c r="BT187" s="105">
        <f t="shared" si="204"/>
        <v>14085046.632506056</v>
      </c>
      <c r="BU187" s="105">
        <f t="shared" si="204"/>
        <v>13903647.320605865</v>
      </c>
      <c r="BV187" s="105">
        <f t="shared" ref="BV187:CH187" si="205">MAX(BV180+(BV180-BU180),0)</f>
        <v>13724479.325249467</v>
      </c>
      <c r="BW187" s="105">
        <f t="shared" si="205"/>
        <v>13548103.345082873</v>
      </c>
      <c r="BX187" s="105">
        <f t="shared" si="205"/>
        <v>13372676.56895815</v>
      </c>
      <c r="BY187" s="105">
        <f t="shared" si="205"/>
        <v>13200319.572495822</v>
      </c>
      <c r="BZ187" s="105">
        <f t="shared" si="205"/>
        <v>13029509.446608959</v>
      </c>
      <c r="CA187" s="105">
        <f t="shared" si="205"/>
        <v>12861716.13769798</v>
      </c>
      <c r="CB187" s="105">
        <f t="shared" si="205"/>
        <v>12694784.941738082</v>
      </c>
      <c r="CC187" s="105">
        <f t="shared" si="205"/>
        <v>12529748.948625926</v>
      </c>
      <c r="CD187" s="105">
        <f t="shared" si="205"/>
        <v>12366759.739374662</v>
      </c>
      <c r="CE187" s="105">
        <f t="shared" si="205"/>
        <v>12206136.628695974</v>
      </c>
      <c r="CF187" s="105">
        <f t="shared" si="205"/>
        <v>12046206.117441298</v>
      </c>
      <c r="CG187" s="105">
        <f t="shared" si="205"/>
        <v>11888273.823156752</v>
      </c>
      <c r="CH187" s="105">
        <f t="shared" si="205"/>
        <v>11731620.430617437</v>
      </c>
    </row>
    <row r="188" spans="5:86" s="36" customFormat="1" outlineLevel="1" x14ac:dyDescent="0.2">
      <c r="F188" s="51" t="str">
        <f>$F$122</f>
        <v>Commercial Annual Supply Charge</v>
      </c>
      <c r="J188" s="105">
        <f t="shared" ref="J188:AO188" si="206">MAX(J181+(J181-I181),0)</f>
        <v>16701.48511496111</v>
      </c>
      <c r="K188" s="105">
        <f t="shared" si="206"/>
        <v>15229.47989994111</v>
      </c>
      <c r="L188" s="105">
        <f t="shared" si="206"/>
        <v>15784.197344581309</v>
      </c>
      <c r="M188" s="105">
        <f t="shared" si="206"/>
        <v>15671.367614775108</v>
      </c>
      <c r="N188" s="105">
        <f t="shared" si="206"/>
        <v>15379.666182266968</v>
      </c>
      <c r="O188" s="105">
        <f t="shared" si="206"/>
        <v>15240.88176408391</v>
      </c>
      <c r="P188" s="105">
        <f t="shared" si="206"/>
        <v>14318.485190082683</v>
      </c>
      <c r="Q188" s="105">
        <f t="shared" si="206"/>
        <v>14056.312581821467</v>
      </c>
      <c r="R188" s="105">
        <f t="shared" si="206"/>
        <v>14268.761699642864</v>
      </c>
      <c r="S188" s="105">
        <f t="shared" si="206"/>
        <v>14157.086326286048</v>
      </c>
      <c r="T188" s="105">
        <f t="shared" si="206"/>
        <v>13933.527706662797</v>
      </c>
      <c r="U188" s="105">
        <f t="shared" si="206"/>
        <v>13627.204673235779</v>
      </c>
      <c r="V188" s="105">
        <f t="shared" si="206"/>
        <v>12846.944870143034</v>
      </c>
      <c r="W188" s="105">
        <f t="shared" si="206"/>
        <v>12143.487665081213</v>
      </c>
      <c r="X188" s="105">
        <f t="shared" si="206"/>
        <v>11402.065032070012</v>
      </c>
      <c r="Y188" s="105">
        <f t="shared" si="206"/>
        <v>10718.056625388923</v>
      </c>
      <c r="Z188" s="105">
        <f t="shared" si="206"/>
        <v>10104.888302774645</v>
      </c>
      <c r="AA188" s="105">
        <f t="shared" si="206"/>
        <v>9561.8516633865092</v>
      </c>
      <c r="AB188" s="105">
        <f t="shared" si="206"/>
        <v>9055.245390392256</v>
      </c>
      <c r="AC188" s="105">
        <f t="shared" si="206"/>
        <v>8591.7051801279431</v>
      </c>
      <c r="AD188" s="105">
        <f t="shared" si="206"/>
        <v>8158.8003719662756</v>
      </c>
      <c r="AE188" s="105">
        <f t="shared" si="206"/>
        <v>7760.224611886224</v>
      </c>
      <c r="AF188" s="105">
        <f t="shared" si="206"/>
        <v>7392.6346094069722</v>
      </c>
      <c r="AG188" s="105">
        <f t="shared" si="206"/>
        <v>7057.7205069525144</v>
      </c>
      <c r="AH188" s="105">
        <f t="shared" si="206"/>
        <v>6741.1555455226007</v>
      </c>
      <c r="AI188" s="105">
        <f t="shared" si="206"/>
        <v>6449.7562337069858</v>
      </c>
      <c r="AJ188" s="105">
        <f t="shared" si="206"/>
        <v>6187.270915009527</v>
      </c>
      <c r="AK188" s="105">
        <f t="shared" si="206"/>
        <v>5937.4104494990424</v>
      </c>
      <c r="AL188" s="105">
        <f t="shared" si="206"/>
        <v>5709.0485886436636</v>
      </c>
      <c r="AM188" s="105">
        <f t="shared" si="206"/>
        <v>5500.9703463968372</v>
      </c>
      <c r="AN188" s="105">
        <f t="shared" si="206"/>
        <v>5302.9728865724801</v>
      </c>
      <c r="AO188" s="105">
        <f t="shared" si="206"/>
        <v>5117.9554013463667</v>
      </c>
      <c r="AP188" s="105">
        <f t="shared" ref="AP188:BU188" si="207">MAX(AP181+(AP181-AO181),0)</f>
        <v>4958.7880909725136</v>
      </c>
      <c r="AQ188" s="105">
        <f t="shared" si="207"/>
        <v>4803.2124537023992</v>
      </c>
      <c r="AR188" s="105">
        <f t="shared" si="207"/>
        <v>4667.1925728049864</v>
      </c>
      <c r="AS188" s="105">
        <f t="shared" si="207"/>
        <v>4532.5328907165476</v>
      </c>
      <c r="AT188" s="105">
        <f t="shared" si="207"/>
        <v>4410.2198054489936</v>
      </c>
      <c r="AU188" s="105">
        <f t="shared" si="207"/>
        <v>4298.1298510341148</v>
      </c>
      <c r="AV188" s="105">
        <f t="shared" si="207"/>
        <v>4196.1607961633845</v>
      </c>
      <c r="AW188" s="105">
        <f t="shared" si="207"/>
        <v>4100.2114318413614</v>
      </c>
      <c r="AX188" s="105">
        <f t="shared" si="207"/>
        <v>4014.2215611625597</v>
      </c>
      <c r="AY188" s="105">
        <f t="shared" si="207"/>
        <v>3935.0915891905452</v>
      </c>
      <c r="AZ188" s="105">
        <f t="shared" si="207"/>
        <v>3855.7529169382506</v>
      </c>
      <c r="BA188" s="105">
        <f t="shared" si="207"/>
        <v>3792.2076314084793</v>
      </c>
      <c r="BB188" s="105">
        <f t="shared" si="207"/>
        <v>3722.2977987340059</v>
      </c>
      <c r="BC188" s="105">
        <f t="shared" si="207"/>
        <v>3666.0870643862768</v>
      </c>
      <c r="BD188" s="105">
        <f t="shared" si="207"/>
        <v>3613.4384373820249</v>
      </c>
      <c r="BE188" s="105">
        <f t="shared" si="207"/>
        <v>3564.3162966478158</v>
      </c>
      <c r="BF188" s="105">
        <f t="shared" si="207"/>
        <v>3513.6853773209486</v>
      </c>
      <c r="BG188" s="105">
        <f t="shared" si="207"/>
        <v>3470.5607671873504</v>
      </c>
      <c r="BH188" s="105">
        <f t="shared" si="207"/>
        <v>3429.8674031550881</v>
      </c>
      <c r="BI188" s="105">
        <f t="shared" si="207"/>
        <v>3392.5809727631486</v>
      </c>
      <c r="BJ188" s="105">
        <f t="shared" si="207"/>
        <v>3362.6674066751284</v>
      </c>
      <c r="BK188" s="105">
        <f t="shared" si="207"/>
        <v>3330.0529762479882</v>
      </c>
      <c r="BL188" s="105">
        <f t="shared" si="207"/>
        <v>3294.7646901251192</v>
      </c>
      <c r="BM188" s="105">
        <f t="shared" si="207"/>
        <v>3260.829286863479</v>
      </c>
      <c r="BN188" s="105">
        <f t="shared" si="207"/>
        <v>3233.2332376344557</v>
      </c>
      <c r="BO188" s="105">
        <f t="shared" si="207"/>
        <v>3204.9131488977223</v>
      </c>
      <c r="BP188" s="105">
        <f t="shared" si="207"/>
        <v>3181.8762610483559</v>
      </c>
      <c r="BQ188" s="105">
        <f t="shared" si="207"/>
        <v>3164.0697420774832</v>
      </c>
      <c r="BR188" s="105">
        <f t="shared" si="207"/>
        <v>3144.4412882963193</v>
      </c>
      <c r="BS188" s="105">
        <f t="shared" si="207"/>
        <v>3128.0091190529674</v>
      </c>
      <c r="BT188" s="105">
        <f t="shared" si="207"/>
        <v>3111.7412715020487</v>
      </c>
      <c r="BU188" s="105">
        <f t="shared" si="207"/>
        <v>3096.6361024266398</v>
      </c>
      <c r="BV188" s="105">
        <f t="shared" ref="BV188:CH188" si="208">MAX(BV181+(BV181-BU181),0)</f>
        <v>3080.6819850419843</v>
      </c>
      <c r="BW188" s="105">
        <f t="shared" si="208"/>
        <v>3066.8874088311759</v>
      </c>
      <c r="BX188" s="105">
        <f t="shared" si="208"/>
        <v>3052.2307783824749</v>
      </c>
      <c r="BY188" s="105">
        <f t="shared" si="208"/>
        <v>3039.7207142382617</v>
      </c>
      <c r="BZ188" s="105">
        <f t="shared" si="208"/>
        <v>3026.3357507354899</v>
      </c>
      <c r="CA188" s="105">
        <f t="shared" si="208"/>
        <v>3013.0846368677458</v>
      </c>
      <c r="CB188" s="105">
        <f t="shared" si="208"/>
        <v>3005.9660341386793</v>
      </c>
      <c r="CC188" s="105">
        <f t="shared" si="208"/>
        <v>2997.9186174369042</v>
      </c>
      <c r="CD188" s="105">
        <f t="shared" si="208"/>
        <v>2990.9516749021459</v>
      </c>
      <c r="CE188" s="105">
        <f t="shared" si="208"/>
        <v>2983.0544017927355</v>
      </c>
      <c r="CF188" s="105">
        <f t="shared" si="208"/>
        <v>2975.236101414419</v>
      </c>
      <c r="CG188" s="105">
        <f t="shared" si="208"/>
        <v>2967.495984039886</v>
      </c>
      <c r="CH188" s="105">
        <f t="shared" si="208"/>
        <v>2961.833267839098</v>
      </c>
    </row>
    <row r="189" spans="5:86" s="36" customFormat="1" outlineLevel="1" x14ac:dyDescent="0.2">
      <c r="F189" s="51" t="str">
        <f>$F$123</f>
        <v>Commercial Volumetric</v>
      </c>
      <c r="J189" s="105">
        <f t="shared" ref="J189:AO189" si="209">MAX(J182+(J182-I182),0)</f>
        <v>6186368.8274333831</v>
      </c>
      <c r="K189" s="105">
        <f t="shared" si="209"/>
        <v>5405897.6989725381</v>
      </c>
      <c r="L189" s="105">
        <f t="shared" si="209"/>
        <v>5883536.0890002595</v>
      </c>
      <c r="M189" s="105">
        <f t="shared" si="209"/>
        <v>5703581.0039177332</v>
      </c>
      <c r="N189" s="105">
        <f t="shared" si="209"/>
        <v>5415834.8299080702</v>
      </c>
      <c r="O189" s="105">
        <f t="shared" si="209"/>
        <v>5394206.5024658171</v>
      </c>
      <c r="P189" s="105">
        <f t="shared" si="209"/>
        <v>4848841.1013611704</v>
      </c>
      <c r="Q189" s="105">
        <f t="shared" si="209"/>
        <v>4926201.5589955878</v>
      </c>
      <c r="R189" s="105">
        <f t="shared" si="209"/>
        <v>5222530.5821249429</v>
      </c>
      <c r="S189" s="105">
        <f t="shared" si="209"/>
        <v>5025092.215225691</v>
      </c>
      <c r="T189" s="105">
        <f t="shared" si="209"/>
        <v>4816673.8028755561</v>
      </c>
      <c r="U189" s="105">
        <f t="shared" si="209"/>
        <v>4660403.7807660531</v>
      </c>
      <c r="V189" s="105">
        <f t="shared" si="209"/>
        <v>4220095.2234504865</v>
      </c>
      <c r="W189" s="105">
        <f t="shared" si="209"/>
        <v>3943372.7239699187</v>
      </c>
      <c r="X189" s="105">
        <f t="shared" si="209"/>
        <v>3588403.0351854917</v>
      </c>
      <c r="Y189" s="105">
        <f t="shared" si="209"/>
        <v>3245029.3345004446</v>
      </c>
      <c r="Z189" s="105">
        <f t="shared" si="209"/>
        <v>2975962.411526171</v>
      </c>
      <c r="AA189" s="105">
        <f t="shared" si="209"/>
        <v>2762356.567783691</v>
      </c>
      <c r="AB189" s="105">
        <f t="shared" si="209"/>
        <v>2539536.3112367182</v>
      </c>
      <c r="AC189" s="105">
        <f t="shared" si="209"/>
        <v>2300126.8242426338</v>
      </c>
      <c r="AD189" s="105">
        <f t="shared" si="209"/>
        <v>2111805.6612695241</v>
      </c>
      <c r="AE189" s="105">
        <f t="shared" si="209"/>
        <v>1954959.1899445564</v>
      </c>
      <c r="AF189" s="105">
        <f t="shared" si="209"/>
        <v>1798129.8837950905</v>
      </c>
      <c r="AG189" s="105">
        <f t="shared" si="209"/>
        <v>1672084.6836353685</v>
      </c>
      <c r="AH189" s="105">
        <f t="shared" si="209"/>
        <v>1550565.1049923983</v>
      </c>
      <c r="AI189" s="105">
        <f t="shared" si="209"/>
        <v>1439582.0075105003</v>
      </c>
      <c r="AJ189" s="105">
        <f t="shared" si="209"/>
        <v>1339439.573428072</v>
      </c>
      <c r="AK189" s="105">
        <f t="shared" si="209"/>
        <v>1240516.649523898</v>
      </c>
      <c r="AL189" s="105">
        <f t="shared" si="209"/>
        <v>1162803.4024074576</v>
      </c>
      <c r="AM189" s="105">
        <f t="shared" si="209"/>
        <v>1079848.466942963</v>
      </c>
      <c r="AN189" s="105">
        <f t="shared" si="209"/>
        <v>1010996.5440841606</v>
      </c>
      <c r="AO189" s="105">
        <f t="shared" si="209"/>
        <v>943854.67047284893</v>
      </c>
      <c r="AP189" s="105">
        <f t="shared" ref="AP189:BU189" si="210">MAX(AP182+(AP182-AO182),0)</f>
        <v>885679.50052989181</v>
      </c>
      <c r="AQ189" s="105">
        <f t="shared" si="210"/>
        <v>829193.312571747</v>
      </c>
      <c r="AR189" s="105">
        <f t="shared" si="210"/>
        <v>795604.60100169736</v>
      </c>
      <c r="AS189" s="105">
        <f t="shared" si="210"/>
        <v>738940.59967687866</v>
      </c>
      <c r="AT189" s="105">
        <f t="shared" si="210"/>
        <v>693276.29642166232</v>
      </c>
      <c r="AU189" s="105">
        <f t="shared" si="210"/>
        <v>652106.09005947341</v>
      </c>
      <c r="AV189" s="105">
        <f t="shared" si="210"/>
        <v>614685.95706471149</v>
      </c>
      <c r="AW189" s="105">
        <f t="shared" si="210"/>
        <v>579575.31205644389</v>
      </c>
      <c r="AX189" s="105">
        <f t="shared" si="210"/>
        <v>548048.2799130081</v>
      </c>
      <c r="AY189" s="105">
        <f t="shared" si="210"/>
        <v>519106.45785589051</v>
      </c>
      <c r="AZ189" s="105">
        <f t="shared" si="210"/>
        <v>490293.3841137595</v>
      </c>
      <c r="BA189" s="105">
        <f t="shared" si="210"/>
        <v>466857.23920381931</v>
      </c>
      <c r="BB189" s="105">
        <f t="shared" si="210"/>
        <v>441688.266516303</v>
      </c>
      <c r="BC189" s="105">
        <f t="shared" si="210"/>
        <v>421029.53207534424</v>
      </c>
      <c r="BD189" s="105">
        <f t="shared" si="210"/>
        <v>401914.90879983117</v>
      </c>
      <c r="BE189" s="105">
        <f t="shared" si="210"/>
        <v>384111.77793026308</v>
      </c>
      <c r="BF189" s="105">
        <f t="shared" si="210"/>
        <v>365946.30083888641</v>
      </c>
      <c r="BG189" s="105">
        <f t="shared" si="210"/>
        <v>350256.25780391094</v>
      </c>
      <c r="BH189" s="105">
        <f t="shared" si="210"/>
        <v>335594.19954612042</v>
      </c>
      <c r="BI189" s="105">
        <f t="shared" si="210"/>
        <v>322162.11006192392</v>
      </c>
      <c r="BJ189" s="105">
        <f t="shared" si="210"/>
        <v>311517.24516487471</v>
      </c>
      <c r="BK189" s="105">
        <f t="shared" si="210"/>
        <v>300090.14243587112</v>
      </c>
      <c r="BL189" s="105">
        <f t="shared" si="210"/>
        <v>287701.07438550313</v>
      </c>
      <c r="BM189" s="105">
        <f t="shared" si="210"/>
        <v>275676.08940185304</v>
      </c>
      <c r="BN189" s="105">
        <f t="shared" si="210"/>
        <v>265710.91972841922</v>
      </c>
      <c r="BO189" s="105">
        <f t="shared" si="210"/>
        <v>255862.73483607476</v>
      </c>
      <c r="BP189" s="105">
        <f t="shared" si="210"/>
        <v>247665.28887246537</v>
      </c>
      <c r="BQ189" s="105">
        <f t="shared" si="210"/>
        <v>241287.8540679111</v>
      </c>
      <c r="BR189" s="105">
        <f t="shared" si="210"/>
        <v>234518.79941361566</v>
      </c>
      <c r="BS189" s="105">
        <f t="shared" si="210"/>
        <v>228716.68186197898</v>
      </c>
      <c r="BT189" s="105">
        <f t="shared" si="210"/>
        <v>223068.22261294772</v>
      </c>
      <c r="BU189" s="105">
        <f t="shared" si="210"/>
        <v>217798.27464392959</v>
      </c>
      <c r="BV189" s="105">
        <f t="shared" ref="BV189:CH189" si="211">MAX(BV182+(BV182-BU182),0)</f>
        <v>212305.26649826771</v>
      </c>
      <c r="BW189" s="105">
        <f t="shared" si="211"/>
        <v>207463.83484439109</v>
      </c>
      <c r="BX189" s="105">
        <f t="shared" si="211"/>
        <v>202423.83898838758</v>
      </c>
      <c r="BY189" s="105">
        <f t="shared" si="211"/>
        <v>198023.50420447937</v>
      </c>
      <c r="BZ189" s="105">
        <f t="shared" si="211"/>
        <v>193421.13235074465</v>
      </c>
      <c r="CA189" s="105">
        <f t="shared" si="211"/>
        <v>188837.91730038644</v>
      </c>
      <c r="CB189" s="105">
        <f t="shared" si="211"/>
        <v>186153.84467504334</v>
      </c>
      <c r="CC189" s="105">
        <f t="shared" si="211"/>
        <v>183388.64524131629</v>
      </c>
      <c r="CD189" s="105">
        <f t="shared" si="211"/>
        <v>180940.16055682162</v>
      </c>
      <c r="CE189" s="105">
        <f t="shared" si="211"/>
        <v>178238.34028434972</v>
      </c>
      <c r="CF189" s="105">
        <f t="shared" si="211"/>
        <v>175526.92109944724</v>
      </c>
      <c r="CG189" s="105">
        <f t="shared" si="211"/>
        <v>172835.57797753578</v>
      </c>
      <c r="CH189" s="105">
        <f t="shared" si="211"/>
        <v>170780.92249780352</v>
      </c>
    </row>
    <row r="190" spans="5:86" s="36" customFormat="1" outlineLevel="1" x14ac:dyDescent="0.2">
      <c r="F190" s="51" t="str">
        <f>$F$124</f>
        <v>Industrial</v>
      </c>
      <c r="J190" s="105">
        <f t="shared" ref="J190:AO190" si="212">MAX(J183+(J183-I183),0)</f>
        <v>7091.5732002248151</v>
      </c>
      <c r="K190" s="105">
        <f t="shared" si="212"/>
        <v>6900.9849726159027</v>
      </c>
      <c r="L190" s="105">
        <f t="shared" si="212"/>
        <v>6764.9235326219541</v>
      </c>
      <c r="M190" s="105">
        <f t="shared" si="212"/>
        <v>6648.9249947534718</v>
      </c>
      <c r="N190" s="105">
        <f t="shared" si="212"/>
        <v>6638.8190208750175</v>
      </c>
      <c r="O190" s="105">
        <f t="shared" si="212"/>
        <v>6642.3262913455201</v>
      </c>
      <c r="P190" s="105">
        <f t="shared" si="212"/>
        <v>6672.0586889258429</v>
      </c>
      <c r="Q190" s="105">
        <f t="shared" si="212"/>
        <v>6672.0586889258429</v>
      </c>
      <c r="R190" s="105">
        <f t="shared" si="212"/>
        <v>6672.0586889258429</v>
      </c>
      <c r="S190" s="105">
        <f t="shared" si="212"/>
        <v>6672.0586889258429</v>
      </c>
      <c r="T190" s="105">
        <f t="shared" si="212"/>
        <v>6672.0586889258429</v>
      </c>
      <c r="U190" s="105">
        <f t="shared" si="212"/>
        <v>6672.0586889258429</v>
      </c>
      <c r="V190" s="105">
        <f t="shared" si="212"/>
        <v>6672.0586889258429</v>
      </c>
      <c r="W190" s="105">
        <f t="shared" si="212"/>
        <v>6672.0586889258429</v>
      </c>
      <c r="X190" s="105">
        <f t="shared" si="212"/>
        <v>6672.0586889258429</v>
      </c>
      <c r="Y190" s="105">
        <f t="shared" si="212"/>
        <v>6672.0586889258429</v>
      </c>
      <c r="Z190" s="105">
        <f t="shared" si="212"/>
        <v>6672.0586889258429</v>
      </c>
      <c r="AA190" s="105">
        <f t="shared" si="212"/>
        <v>6672.0586889258429</v>
      </c>
      <c r="AB190" s="105">
        <f t="shared" si="212"/>
        <v>6672.0586889258429</v>
      </c>
      <c r="AC190" s="105">
        <f t="shared" si="212"/>
        <v>6672.0586889258429</v>
      </c>
      <c r="AD190" s="105">
        <f t="shared" si="212"/>
        <v>6672.0586889258429</v>
      </c>
      <c r="AE190" s="105">
        <f t="shared" si="212"/>
        <v>6672.0586889258429</v>
      </c>
      <c r="AF190" s="105">
        <f t="shared" si="212"/>
        <v>6672.0586889258429</v>
      </c>
      <c r="AG190" s="105">
        <f t="shared" si="212"/>
        <v>6672.0586889258429</v>
      </c>
      <c r="AH190" s="105">
        <f t="shared" si="212"/>
        <v>6672.0586889258429</v>
      </c>
      <c r="AI190" s="105">
        <f t="shared" si="212"/>
        <v>6672.0586889258429</v>
      </c>
      <c r="AJ190" s="105">
        <f t="shared" si="212"/>
        <v>6672.0586889258429</v>
      </c>
      <c r="AK190" s="105">
        <f t="shared" si="212"/>
        <v>6672.0586889258429</v>
      </c>
      <c r="AL190" s="105">
        <f t="shared" si="212"/>
        <v>6672.0586889258429</v>
      </c>
      <c r="AM190" s="105">
        <f t="shared" si="212"/>
        <v>6672.0586889258429</v>
      </c>
      <c r="AN190" s="105">
        <f t="shared" si="212"/>
        <v>6672.0586889258429</v>
      </c>
      <c r="AO190" s="105">
        <f t="shared" si="212"/>
        <v>6672.0586889258429</v>
      </c>
      <c r="AP190" s="105">
        <f t="shared" ref="AP190:BU190" si="213">MAX(AP183+(AP183-AO183),0)</f>
        <v>6672.0586889258429</v>
      </c>
      <c r="AQ190" s="105">
        <f t="shared" si="213"/>
        <v>6672.0586889258429</v>
      </c>
      <c r="AR190" s="105">
        <f t="shared" si="213"/>
        <v>6672.0586889258429</v>
      </c>
      <c r="AS190" s="105">
        <f t="shared" si="213"/>
        <v>6672.0586889258429</v>
      </c>
      <c r="AT190" s="105">
        <f t="shared" si="213"/>
        <v>6672.0586889258429</v>
      </c>
      <c r="AU190" s="105">
        <f t="shared" si="213"/>
        <v>6672.0586889258429</v>
      </c>
      <c r="AV190" s="105">
        <f t="shared" si="213"/>
        <v>6672.0586889258429</v>
      </c>
      <c r="AW190" s="105">
        <f t="shared" si="213"/>
        <v>6672.0586889258429</v>
      </c>
      <c r="AX190" s="105">
        <f t="shared" si="213"/>
        <v>6672.0586889258429</v>
      </c>
      <c r="AY190" s="105">
        <f t="shared" si="213"/>
        <v>6672.0586889258429</v>
      </c>
      <c r="AZ190" s="105">
        <f t="shared" si="213"/>
        <v>6672.0586889258429</v>
      </c>
      <c r="BA190" s="105">
        <f t="shared" si="213"/>
        <v>6672.0586889258429</v>
      </c>
      <c r="BB190" s="105">
        <f t="shared" si="213"/>
        <v>6672.0586889258429</v>
      </c>
      <c r="BC190" s="105">
        <f t="shared" si="213"/>
        <v>6672.0586889258429</v>
      </c>
      <c r="BD190" s="105">
        <f t="shared" si="213"/>
        <v>6672.0586889258429</v>
      </c>
      <c r="BE190" s="105">
        <f t="shared" si="213"/>
        <v>6672.0586889258429</v>
      </c>
      <c r="BF190" s="105">
        <f t="shared" si="213"/>
        <v>6672.0586889258429</v>
      </c>
      <c r="BG190" s="105">
        <f t="shared" si="213"/>
        <v>6672.0586889258429</v>
      </c>
      <c r="BH190" s="105">
        <f t="shared" si="213"/>
        <v>6672.0586889258429</v>
      </c>
      <c r="BI190" s="105">
        <f t="shared" si="213"/>
        <v>6672.0586889258429</v>
      </c>
      <c r="BJ190" s="105">
        <f t="shared" si="213"/>
        <v>6672.0586889258429</v>
      </c>
      <c r="BK190" s="105">
        <f t="shared" si="213"/>
        <v>6672.0586889258429</v>
      </c>
      <c r="BL190" s="105">
        <f t="shared" si="213"/>
        <v>6672.0586889258429</v>
      </c>
      <c r="BM190" s="105">
        <f t="shared" si="213"/>
        <v>6672.0586889258429</v>
      </c>
      <c r="BN190" s="105">
        <f t="shared" si="213"/>
        <v>6672.0586889258429</v>
      </c>
      <c r="BO190" s="105">
        <f t="shared" si="213"/>
        <v>6672.0586889258429</v>
      </c>
      <c r="BP190" s="105">
        <f t="shared" si="213"/>
        <v>6672.0586889258429</v>
      </c>
      <c r="BQ190" s="105">
        <f t="shared" si="213"/>
        <v>6672.0586889258429</v>
      </c>
      <c r="BR190" s="105">
        <f t="shared" si="213"/>
        <v>6672.0586889258429</v>
      </c>
      <c r="BS190" s="105">
        <f t="shared" si="213"/>
        <v>6672.0586889258429</v>
      </c>
      <c r="BT190" s="105">
        <f t="shared" si="213"/>
        <v>6672.0586889258429</v>
      </c>
      <c r="BU190" s="105">
        <f t="shared" si="213"/>
        <v>6672.0586889258429</v>
      </c>
      <c r="BV190" s="105">
        <f t="shared" ref="BV190:CH190" si="214">MAX(BV183+(BV183-BU183),0)</f>
        <v>6672.0586889258429</v>
      </c>
      <c r="BW190" s="105">
        <f t="shared" si="214"/>
        <v>6672.0586889258429</v>
      </c>
      <c r="BX190" s="105">
        <f t="shared" si="214"/>
        <v>6672.0586889258429</v>
      </c>
      <c r="BY190" s="105">
        <f t="shared" si="214"/>
        <v>6672.0586889258429</v>
      </c>
      <c r="BZ190" s="105">
        <f t="shared" si="214"/>
        <v>6672.0586889258429</v>
      </c>
      <c r="CA190" s="105">
        <f t="shared" si="214"/>
        <v>6672.0586889258429</v>
      </c>
      <c r="CB190" s="105">
        <f t="shared" si="214"/>
        <v>6672.0586889258429</v>
      </c>
      <c r="CC190" s="105">
        <f t="shared" si="214"/>
        <v>6672.0586889258429</v>
      </c>
      <c r="CD190" s="105">
        <f t="shared" si="214"/>
        <v>6672.0586889258429</v>
      </c>
      <c r="CE190" s="105">
        <f t="shared" si="214"/>
        <v>6672.0586889258429</v>
      </c>
      <c r="CF190" s="105">
        <f t="shared" si="214"/>
        <v>6672.0586889258429</v>
      </c>
      <c r="CG190" s="105">
        <f t="shared" si="214"/>
        <v>6672.0586889258429</v>
      </c>
      <c r="CH190" s="105">
        <f t="shared" si="214"/>
        <v>6672.0586889258429</v>
      </c>
    </row>
    <row r="191" spans="5:86" s="36" customFormat="1" ht="5.85" customHeight="1" outlineLevel="1" x14ac:dyDescent="0.2"/>
    <row r="192" spans="5:86" s="36" customFormat="1" outlineLevel="1" x14ac:dyDescent="0.2">
      <c r="E192" s="43" t="s">
        <v>290</v>
      </c>
    </row>
    <row r="193" spans="4:86" s="36" customFormat="1" outlineLevel="1" x14ac:dyDescent="0.2">
      <c r="F193" s="51" t="str">
        <f>$F$120</f>
        <v>Domestic Annual Supply Charge</v>
      </c>
      <c r="J193" s="105">
        <f t="shared" ref="J193:AO193" si="215">CHOOSE(DD_GAAR_Demand_Forecast,J179,J186)</f>
        <v>762911.10160035768</v>
      </c>
      <c r="K193" s="105">
        <f t="shared" si="215"/>
        <v>755583.10160035768</v>
      </c>
      <c r="L193" s="105">
        <f t="shared" si="215"/>
        <v>752213.10160035768</v>
      </c>
      <c r="M193" s="105">
        <f t="shared" si="215"/>
        <v>748730.10160035768</v>
      </c>
      <c r="N193" s="105">
        <f t="shared" si="215"/>
        <v>745218.10160035768</v>
      </c>
      <c r="O193" s="105">
        <f t="shared" si="215"/>
        <v>741812.10160035768</v>
      </c>
      <c r="P193" s="105">
        <f t="shared" si="215"/>
        <v>738288.10160035768</v>
      </c>
      <c r="Q193" s="105">
        <f t="shared" si="215"/>
        <v>734906.10160035768</v>
      </c>
      <c r="R193" s="105">
        <f t="shared" si="215"/>
        <v>731550.10160035768</v>
      </c>
      <c r="S193" s="105">
        <f t="shared" si="215"/>
        <v>728186.10160035768</v>
      </c>
      <c r="T193" s="105">
        <f t="shared" si="215"/>
        <v>724802.10160035768</v>
      </c>
      <c r="U193" s="105">
        <f t="shared" si="215"/>
        <v>721438.10160035768</v>
      </c>
      <c r="V193" s="105">
        <f t="shared" si="215"/>
        <v>717995.10160035768</v>
      </c>
      <c r="W193" s="105">
        <f t="shared" si="215"/>
        <v>714527.10160035768</v>
      </c>
      <c r="X193" s="105">
        <f t="shared" si="215"/>
        <v>710839.10160035768</v>
      </c>
      <c r="Y193" s="105">
        <f t="shared" si="215"/>
        <v>706356.10160035768</v>
      </c>
      <c r="Z193" s="105">
        <f t="shared" si="215"/>
        <v>701245.10160035768</v>
      </c>
      <c r="AA193" s="105">
        <f t="shared" si="215"/>
        <v>696212.10160035768</v>
      </c>
      <c r="AB193" s="105">
        <f t="shared" si="215"/>
        <v>691040.10160035768</v>
      </c>
      <c r="AC193" s="105">
        <f t="shared" si="215"/>
        <v>684972.10160035768</v>
      </c>
      <c r="AD193" s="105">
        <f t="shared" si="215"/>
        <v>678009.10160035768</v>
      </c>
      <c r="AE193" s="105">
        <f t="shared" si="215"/>
        <v>670608.10160035768</v>
      </c>
      <c r="AF193" s="105">
        <f t="shared" si="215"/>
        <v>662007.10160035768</v>
      </c>
      <c r="AG193" s="105">
        <f t="shared" si="215"/>
        <v>653217.10160035768</v>
      </c>
      <c r="AH193" s="105">
        <f t="shared" si="215"/>
        <v>644202.10160035768</v>
      </c>
      <c r="AI193" s="105">
        <f t="shared" si="215"/>
        <v>635135.10160035768</v>
      </c>
      <c r="AJ193" s="105">
        <f t="shared" si="215"/>
        <v>625869.10160035768</v>
      </c>
      <c r="AK193" s="105">
        <f t="shared" si="215"/>
        <v>616133.10160035768</v>
      </c>
      <c r="AL193" s="105">
        <f t="shared" si="215"/>
        <v>607630.10160035768</v>
      </c>
      <c r="AM193" s="105">
        <f t="shared" si="215"/>
        <v>598568.10160035768</v>
      </c>
      <c r="AN193" s="105">
        <f t="shared" si="215"/>
        <v>590240.10160035768</v>
      </c>
      <c r="AO193" s="105">
        <f t="shared" si="215"/>
        <v>582283.10160035768</v>
      </c>
      <c r="AP193" s="105">
        <f t="shared" ref="AP193:BU193" si="216">CHOOSE(DD_GAAR_Demand_Forecast,AP179,AP186)</f>
        <v>574617.10160035768</v>
      </c>
      <c r="AQ193" s="105">
        <f t="shared" si="216"/>
        <v>567232.10160035768</v>
      </c>
      <c r="AR193" s="105">
        <f t="shared" si="216"/>
        <v>563557.10160035768</v>
      </c>
      <c r="AS193" s="105">
        <f t="shared" si="216"/>
        <v>558144.10160035768</v>
      </c>
      <c r="AT193" s="105">
        <f t="shared" si="216"/>
        <v>552729.10160035768</v>
      </c>
      <c r="AU193" s="105">
        <f t="shared" si="216"/>
        <v>547404.10160035768</v>
      </c>
      <c r="AV193" s="105">
        <f t="shared" si="216"/>
        <v>542099.10160035768</v>
      </c>
      <c r="AW193" s="105">
        <f t="shared" si="216"/>
        <v>536875.10160035768</v>
      </c>
      <c r="AX193" s="105">
        <f t="shared" si="216"/>
        <v>531704.10160035768</v>
      </c>
      <c r="AY193" s="105">
        <f t="shared" si="216"/>
        <v>526620.10160035768</v>
      </c>
      <c r="AZ193" s="105">
        <f t="shared" si="216"/>
        <v>521525.10160035768</v>
      </c>
      <c r="BA193" s="105">
        <f t="shared" si="216"/>
        <v>516503.10160035768</v>
      </c>
      <c r="BB193" s="105">
        <f t="shared" si="216"/>
        <v>511527.10160035768</v>
      </c>
      <c r="BC193" s="105">
        <f t="shared" si="216"/>
        <v>506638.10160035768</v>
      </c>
      <c r="BD193" s="105">
        <f t="shared" si="216"/>
        <v>501741.10160035768</v>
      </c>
      <c r="BE193" s="105">
        <f t="shared" si="216"/>
        <v>496920.10160035768</v>
      </c>
      <c r="BF193" s="105">
        <f t="shared" si="216"/>
        <v>492132.10160035768</v>
      </c>
      <c r="BG193" s="105">
        <f t="shared" si="216"/>
        <v>487429.10160035768</v>
      </c>
      <c r="BH193" s="105">
        <f t="shared" si="216"/>
        <v>482728.10160035768</v>
      </c>
      <c r="BI193" s="105">
        <f t="shared" si="216"/>
        <v>478096.10160035768</v>
      </c>
      <c r="BJ193" s="105">
        <f t="shared" si="216"/>
        <v>473553.10160035768</v>
      </c>
      <c r="BK193" s="105">
        <f t="shared" si="216"/>
        <v>469104.10160035768</v>
      </c>
      <c r="BL193" s="105">
        <f t="shared" si="216"/>
        <v>464673.10160035768</v>
      </c>
      <c r="BM193" s="105">
        <f t="shared" si="216"/>
        <v>460308.10160035768</v>
      </c>
      <c r="BN193" s="105">
        <f t="shared" si="216"/>
        <v>455989.10160035768</v>
      </c>
      <c r="BO193" s="105">
        <f t="shared" si="216"/>
        <v>451776.10160035768</v>
      </c>
      <c r="BP193" s="105">
        <f t="shared" si="216"/>
        <v>447568.10160035768</v>
      </c>
      <c r="BQ193" s="105">
        <f t="shared" si="216"/>
        <v>443440.10160035768</v>
      </c>
      <c r="BR193" s="105">
        <f t="shared" si="216"/>
        <v>439365.10160035768</v>
      </c>
      <c r="BS193" s="105">
        <f t="shared" si="216"/>
        <v>435375.10160035768</v>
      </c>
      <c r="BT193" s="105">
        <f t="shared" si="216"/>
        <v>431402.10160035768</v>
      </c>
      <c r="BU193" s="105">
        <f t="shared" si="216"/>
        <v>427497.10160035768</v>
      </c>
      <c r="BV193" s="105">
        <f t="shared" ref="BV193:CH193" si="217">CHOOSE(DD_GAAR_Demand_Forecast,BV179,BV186)</f>
        <v>423636.10160035768</v>
      </c>
      <c r="BW193" s="105">
        <f t="shared" si="217"/>
        <v>419835.10160035768</v>
      </c>
      <c r="BX193" s="105">
        <f t="shared" si="217"/>
        <v>416045.10160035768</v>
      </c>
      <c r="BY193" s="105">
        <f t="shared" si="217"/>
        <v>412324.10160035768</v>
      </c>
      <c r="BZ193" s="105">
        <f t="shared" si="217"/>
        <v>408630.10160035768</v>
      </c>
      <c r="CA193" s="105">
        <f t="shared" si="217"/>
        <v>405003.10160035768</v>
      </c>
      <c r="CB193" s="105">
        <f t="shared" si="217"/>
        <v>401385.10160035768</v>
      </c>
      <c r="CC193" s="105">
        <f t="shared" si="217"/>
        <v>397804.10160035768</v>
      </c>
      <c r="CD193" s="105">
        <f t="shared" si="217"/>
        <v>394265.10160035768</v>
      </c>
      <c r="CE193" s="105">
        <f t="shared" si="217"/>
        <v>390776.10160035768</v>
      </c>
      <c r="CF193" s="105">
        <f t="shared" si="217"/>
        <v>387293.10160035768</v>
      </c>
      <c r="CG193" s="105">
        <f t="shared" si="217"/>
        <v>383851.10160035768</v>
      </c>
      <c r="CH193" s="105">
        <f t="shared" si="217"/>
        <v>380430.10160035768</v>
      </c>
    </row>
    <row r="194" spans="4:86" s="36" customFormat="1" outlineLevel="1" x14ac:dyDescent="0.2">
      <c r="F194" s="51" t="str">
        <f>$F$121</f>
        <v>Domestic Volumetric</v>
      </c>
      <c r="J194" s="105">
        <f t="shared" ref="J194:AO194" si="218">CHOOSE(DD_GAAR_Demand_Forecast,J180,J187)</f>
        <v>31417747.253017642</v>
      </c>
      <c r="K194" s="105">
        <f t="shared" si="218"/>
        <v>30812256.121023782</v>
      </c>
      <c r="L194" s="105">
        <f t="shared" si="218"/>
        <v>30916994.570486426</v>
      </c>
      <c r="M194" s="105">
        <f t="shared" si="218"/>
        <v>30567392.231606144</v>
      </c>
      <c r="N194" s="105">
        <f t="shared" si="218"/>
        <v>30123029.793124169</v>
      </c>
      <c r="O194" s="105">
        <f t="shared" si="218"/>
        <v>29986264.427422468</v>
      </c>
      <c r="P194" s="105">
        <f t="shared" si="218"/>
        <v>29574295.041900724</v>
      </c>
      <c r="Q194" s="105">
        <f t="shared" si="218"/>
        <v>29668185.655764222</v>
      </c>
      <c r="R194" s="105">
        <f t="shared" si="218"/>
        <v>29770935.566378072</v>
      </c>
      <c r="S194" s="105">
        <f t="shared" si="218"/>
        <v>29350938.099278606</v>
      </c>
      <c r="T194" s="105">
        <f t="shared" si="218"/>
        <v>28952342.269072942</v>
      </c>
      <c r="U194" s="105">
        <f t="shared" si="218"/>
        <v>28724766.936647039</v>
      </c>
      <c r="V194" s="105">
        <f t="shared" si="218"/>
        <v>28345696.260818452</v>
      </c>
      <c r="W194" s="105">
        <f t="shared" si="218"/>
        <v>28150443.423520282</v>
      </c>
      <c r="X194" s="105">
        <f t="shared" si="218"/>
        <v>27842082.675232161</v>
      </c>
      <c r="Y194" s="105">
        <f t="shared" si="218"/>
        <v>27459077.110769365</v>
      </c>
      <c r="Z194" s="105">
        <f t="shared" si="218"/>
        <v>27124702.702884756</v>
      </c>
      <c r="AA194" s="105">
        <f t="shared" si="218"/>
        <v>26853760.51639792</v>
      </c>
      <c r="AB194" s="105">
        <f t="shared" si="218"/>
        <v>26550301.004028395</v>
      </c>
      <c r="AC194" s="105">
        <f t="shared" si="218"/>
        <v>26094038.107487176</v>
      </c>
      <c r="AD194" s="105">
        <f t="shared" si="218"/>
        <v>25688029.637780979</v>
      </c>
      <c r="AE194" s="105">
        <f t="shared" si="218"/>
        <v>25314502.550777502</v>
      </c>
      <c r="AF194" s="105">
        <f t="shared" si="218"/>
        <v>24850926.769271292</v>
      </c>
      <c r="AG194" s="105">
        <f t="shared" si="218"/>
        <v>24438801.401657913</v>
      </c>
      <c r="AH194" s="105">
        <f t="shared" si="218"/>
        <v>24009206.907189813</v>
      </c>
      <c r="AI194" s="105">
        <f t="shared" si="218"/>
        <v>23582326.766628172</v>
      </c>
      <c r="AJ194" s="105">
        <f t="shared" si="218"/>
        <v>23147998.026174791</v>
      </c>
      <c r="AK194" s="105">
        <f t="shared" si="218"/>
        <v>22675522.974224716</v>
      </c>
      <c r="AL194" s="105">
        <f t="shared" si="218"/>
        <v>22314838.740833882</v>
      </c>
      <c r="AM194" s="105">
        <f t="shared" si="218"/>
        <v>21868473.213010617</v>
      </c>
      <c r="AN194" s="105">
        <f t="shared" si="218"/>
        <v>21507869.644686814</v>
      </c>
      <c r="AO194" s="105">
        <f t="shared" si="218"/>
        <v>21146142.958463021</v>
      </c>
      <c r="AP194" s="105">
        <f t="shared" ref="AP194:BU194" si="219">CHOOSE(DD_GAAR_Demand_Forecast,AP180,AP187)</f>
        <v>20796149.539297044</v>
      </c>
      <c r="AQ194" s="105">
        <f t="shared" si="219"/>
        <v>20458236.002940092</v>
      </c>
      <c r="AR194" s="105">
        <f t="shared" si="219"/>
        <v>20355553.128906533</v>
      </c>
      <c r="AS194" s="105">
        <f t="shared" si="219"/>
        <v>20055730.468158439</v>
      </c>
      <c r="AT194" s="105">
        <f t="shared" si="219"/>
        <v>19794923.29747403</v>
      </c>
      <c r="AU194" s="105">
        <f t="shared" si="219"/>
        <v>19540772.642629914</v>
      </c>
      <c r="AV194" s="105">
        <f t="shared" si="219"/>
        <v>19288028.077035636</v>
      </c>
      <c r="AW194" s="105">
        <f t="shared" si="219"/>
        <v>19039158.825656287</v>
      </c>
      <c r="AX194" s="105">
        <f t="shared" si="219"/>
        <v>18793094.733344827</v>
      </c>
      <c r="AY194" s="105">
        <f t="shared" si="219"/>
        <v>18551177.327453174</v>
      </c>
      <c r="AZ194" s="105">
        <f t="shared" si="219"/>
        <v>18309478.649682432</v>
      </c>
      <c r="BA194" s="105">
        <f t="shared" si="219"/>
        <v>18071294.759803653</v>
      </c>
      <c r="BB194" s="105">
        <f t="shared" si="219"/>
        <v>17835745.746098656</v>
      </c>
      <c r="BC194" s="105">
        <f t="shared" si="219"/>
        <v>17604291.610457592</v>
      </c>
      <c r="BD194" s="105">
        <f t="shared" si="219"/>
        <v>17373262.061001103</v>
      </c>
      <c r="BE194" s="105">
        <f t="shared" si="219"/>
        <v>17145872.704008989</v>
      </c>
      <c r="BF194" s="105">
        <f t="shared" si="219"/>
        <v>16920495.829075772</v>
      </c>
      <c r="BG194" s="105">
        <f t="shared" si="219"/>
        <v>16699114.50791404</v>
      </c>
      <c r="BH194" s="105">
        <f t="shared" si="219"/>
        <v>16478527.841301549</v>
      </c>
      <c r="BI194" s="105">
        <f t="shared" si="219"/>
        <v>16261333.582363846</v>
      </c>
      <c r="BJ194" s="105">
        <f t="shared" si="219"/>
        <v>16049743.32374526</v>
      </c>
      <c r="BK194" s="105">
        <f t="shared" si="219"/>
        <v>15841598.408435185</v>
      </c>
      <c r="BL194" s="105">
        <f t="shared" si="219"/>
        <v>15634505.189585883</v>
      </c>
      <c r="BM194" s="105">
        <f t="shared" si="219"/>
        <v>15430535.888645306</v>
      </c>
      <c r="BN194" s="105">
        <f t="shared" si="219"/>
        <v>15228813.478224419</v>
      </c>
      <c r="BO194" s="105">
        <f t="shared" si="219"/>
        <v>15032614.510800887</v>
      </c>
      <c r="BP194" s="105">
        <f t="shared" si="219"/>
        <v>14836888.645836683</v>
      </c>
      <c r="BQ194" s="105">
        <f t="shared" si="219"/>
        <v>14644764.055326749</v>
      </c>
      <c r="BR194" s="105">
        <f t="shared" si="219"/>
        <v>14455270.879818765</v>
      </c>
      <c r="BS194" s="105">
        <f t="shared" si="219"/>
        <v>14269549.364282671</v>
      </c>
      <c r="BT194" s="105">
        <f t="shared" si="219"/>
        <v>14085046.632506056</v>
      </c>
      <c r="BU194" s="105">
        <f t="shared" si="219"/>
        <v>13903647.320605865</v>
      </c>
      <c r="BV194" s="105">
        <f t="shared" ref="BV194:CH194" si="220">CHOOSE(DD_GAAR_Demand_Forecast,BV180,BV187)</f>
        <v>13724479.325249467</v>
      </c>
      <c r="BW194" s="105">
        <f t="shared" si="220"/>
        <v>13548103.345082873</v>
      </c>
      <c r="BX194" s="105">
        <f t="shared" si="220"/>
        <v>13372676.56895815</v>
      </c>
      <c r="BY194" s="105">
        <f t="shared" si="220"/>
        <v>13200319.572495822</v>
      </c>
      <c r="BZ194" s="105">
        <f t="shared" si="220"/>
        <v>13029509.446608959</v>
      </c>
      <c r="CA194" s="105">
        <f t="shared" si="220"/>
        <v>12861716.13769798</v>
      </c>
      <c r="CB194" s="105">
        <f t="shared" si="220"/>
        <v>12694784.941738082</v>
      </c>
      <c r="CC194" s="105">
        <f t="shared" si="220"/>
        <v>12529748.948625926</v>
      </c>
      <c r="CD194" s="105">
        <f t="shared" si="220"/>
        <v>12366759.739374662</v>
      </c>
      <c r="CE194" s="105">
        <f t="shared" si="220"/>
        <v>12206136.628695974</v>
      </c>
      <c r="CF194" s="105">
        <f t="shared" si="220"/>
        <v>12046206.117441298</v>
      </c>
      <c r="CG194" s="105">
        <f t="shared" si="220"/>
        <v>11888273.823156752</v>
      </c>
      <c r="CH194" s="105">
        <f t="shared" si="220"/>
        <v>11731620.430617437</v>
      </c>
    </row>
    <row r="195" spans="4:86" s="36" customFormat="1" outlineLevel="1" x14ac:dyDescent="0.2">
      <c r="F195" s="51" t="str">
        <f>$F$122</f>
        <v>Commercial Annual Supply Charge</v>
      </c>
      <c r="J195" s="105">
        <f t="shared" ref="J195:AO195" si="221">CHOOSE(DD_GAAR_Demand_Forecast,J181,J188)</f>
        <v>16701.48511496111</v>
      </c>
      <c r="K195" s="105">
        <f t="shared" si="221"/>
        <v>15229.47989994111</v>
      </c>
      <c r="L195" s="105">
        <f t="shared" si="221"/>
        <v>15784.197344581309</v>
      </c>
      <c r="M195" s="105">
        <f t="shared" si="221"/>
        <v>15671.367614775108</v>
      </c>
      <c r="N195" s="105">
        <f t="shared" si="221"/>
        <v>15379.666182266968</v>
      </c>
      <c r="O195" s="105">
        <f t="shared" si="221"/>
        <v>15240.88176408391</v>
      </c>
      <c r="P195" s="105">
        <f t="shared" si="221"/>
        <v>14318.485190082683</v>
      </c>
      <c r="Q195" s="105">
        <f t="shared" si="221"/>
        <v>14056.312581821467</v>
      </c>
      <c r="R195" s="105">
        <f t="shared" si="221"/>
        <v>14268.761699642864</v>
      </c>
      <c r="S195" s="105">
        <f t="shared" si="221"/>
        <v>14157.086326286048</v>
      </c>
      <c r="T195" s="105">
        <f t="shared" si="221"/>
        <v>13933.527706662797</v>
      </c>
      <c r="U195" s="105">
        <f t="shared" si="221"/>
        <v>13627.204673235779</v>
      </c>
      <c r="V195" s="105">
        <f t="shared" si="221"/>
        <v>12846.944870143034</v>
      </c>
      <c r="W195" s="105">
        <f t="shared" si="221"/>
        <v>12143.487665081213</v>
      </c>
      <c r="X195" s="105">
        <f t="shared" si="221"/>
        <v>11402.065032070012</v>
      </c>
      <c r="Y195" s="105">
        <f t="shared" si="221"/>
        <v>10718.056625388923</v>
      </c>
      <c r="Z195" s="105">
        <f t="shared" si="221"/>
        <v>10104.888302774645</v>
      </c>
      <c r="AA195" s="105">
        <f t="shared" si="221"/>
        <v>9561.8516633865092</v>
      </c>
      <c r="AB195" s="105">
        <f t="shared" si="221"/>
        <v>9055.245390392256</v>
      </c>
      <c r="AC195" s="105">
        <f t="shared" si="221"/>
        <v>8591.7051801279431</v>
      </c>
      <c r="AD195" s="105">
        <f t="shared" si="221"/>
        <v>8158.8003719662756</v>
      </c>
      <c r="AE195" s="105">
        <f t="shared" si="221"/>
        <v>7760.224611886224</v>
      </c>
      <c r="AF195" s="105">
        <f t="shared" si="221"/>
        <v>7392.6346094069722</v>
      </c>
      <c r="AG195" s="105">
        <f t="shared" si="221"/>
        <v>7057.7205069525144</v>
      </c>
      <c r="AH195" s="105">
        <f t="shared" si="221"/>
        <v>6741.1555455226007</v>
      </c>
      <c r="AI195" s="105">
        <f t="shared" si="221"/>
        <v>6449.7562337069858</v>
      </c>
      <c r="AJ195" s="105">
        <f t="shared" si="221"/>
        <v>6187.270915009527</v>
      </c>
      <c r="AK195" s="105">
        <f t="shared" si="221"/>
        <v>5937.4104494990424</v>
      </c>
      <c r="AL195" s="105">
        <f t="shared" si="221"/>
        <v>5709.0485886436636</v>
      </c>
      <c r="AM195" s="105">
        <f t="shared" si="221"/>
        <v>5500.9703463968372</v>
      </c>
      <c r="AN195" s="105">
        <f t="shared" si="221"/>
        <v>5302.9728865724801</v>
      </c>
      <c r="AO195" s="105">
        <f t="shared" si="221"/>
        <v>5117.9554013463667</v>
      </c>
      <c r="AP195" s="105">
        <f t="shared" ref="AP195:BU195" si="222">CHOOSE(DD_GAAR_Demand_Forecast,AP181,AP188)</f>
        <v>4958.7880909725136</v>
      </c>
      <c r="AQ195" s="105">
        <f t="shared" si="222"/>
        <v>4803.2124537023992</v>
      </c>
      <c r="AR195" s="105">
        <f t="shared" si="222"/>
        <v>4667.1925728049864</v>
      </c>
      <c r="AS195" s="105">
        <f t="shared" si="222"/>
        <v>4532.5328907165476</v>
      </c>
      <c r="AT195" s="105">
        <f t="shared" si="222"/>
        <v>4410.2198054489936</v>
      </c>
      <c r="AU195" s="105">
        <f t="shared" si="222"/>
        <v>4298.1298510341148</v>
      </c>
      <c r="AV195" s="105">
        <f t="shared" si="222"/>
        <v>4196.1607961633845</v>
      </c>
      <c r="AW195" s="105">
        <f t="shared" si="222"/>
        <v>4100.2114318413614</v>
      </c>
      <c r="AX195" s="105">
        <f t="shared" si="222"/>
        <v>4014.2215611625597</v>
      </c>
      <c r="AY195" s="105">
        <f t="shared" si="222"/>
        <v>3935.0915891905452</v>
      </c>
      <c r="AZ195" s="105">
        <f t="shared" si="222"/>
        <v>3855.7529169382506</v>
      </c>
      <c r="BA195" s="105">
        <f t="shared" si="222"/>
        <v>3792.2076314084793</v>
      </c>
      <c r="BB195" s="105">
        <f t="shared" si="222"/>
        <v>3722.2977987340059</v>
      </c>
      <c r="BC195" s="105">
        <f t="shared" si="222"/>
        <v>3666.0870643862768</v>
      </c>
      <c r="BD195" s="105">
        <f t="shared" si="222"/>
        <v>3613.4384373820249</v>
      </c>
      <c r="BE195" s="105">
        <f t="shared" si="222"/>
        <v>3564.3162966478158</v>
      </c>
      <c r="BF195" s="105">
        <f t="shared" si="222"/>
        <v>3513.6853773209486</v>
      </c>
      <c r="BG195" s="105">
        <f t="shared" si="222"/>
        <v>3470.5607671873504</v>
      </c>
      <c r="BH195" s="105">
        <f t="shared" si="222"/>
        <v>3429.8674031550881</v>
      </c>
      <c r="BI195" s="105">
        <f t="shared" si="222"/>
        <v>3392.5809727631486</v>
      </c>
      <c r="BJ195" s="105">
        <f t="shared" si="222"/>
        <v>3362.6674066751284</v>
      </c>
      <c r="BK195" s="105">
        <f t="shared" si="222"/>
        <v>3330.0529762479882</v>
      </c>
      <c r="BL195" s="105">
        <f t="shared" si="222"/>
        <v>3294.7646901251192</v>
      </c>
      <c r="BM195" s="105">
        <f t="shared" si="222"/>
        <v>3260.829286863479</v>
      </c>
      <c r="BN195" s="105">
        <f t="shared" si="222"/>
        <v>3233.2332376344557</v>
      </c>
      <c r="BO195" s="105">
        <f t="shared" si="222"/>
        <v>3204.9131488977223</v>
      </c>
      <c r="BP195" s="105">
        <f t="shared" si="222"/>
        <v>3181.8762610483559</v>
      </c>
      <c r="BQ195" s="105">
        <f t="shared" si="222"/>
        <v>3164.0697420774832</v>
      </c>
      <c r="BR195" s="105">
        <f t="shared" si="222"/>
        <v>3144.4412882963193</v>
      </c>
      <c r="BS195" s="105">
        <f t="shared" si="222"/>
        <v>3128.0091190529674</v>
      </c>
      <c r="BT195" s="105">
        <f t="shared" si="222"/>
        <v>3111.7412715020487</v>
      </c>
      <c r="BU195" s="105">
        <f t="shared" si="222"/>
        <v>3096.6361024266398</v>
      </c>
      <c r="BV195" s="105">
        <f t="shared" ref="BV195:CH195" si="223">CHOOSE(DD_GAAR_Demand_Forecast,BV181,BV188)</f>
        <v>3080.6819850419843</v>
      </c>
      <c r="BW195" s="105">
        <f t="shared" si="223"/>
        <v>3066.8874088311759</v>
      </c>
      <c r="BX195" s="105">
        <f t="shared" si="223"/>
        <v>3052.2307783824749</v>
      </c>
      <c r="BY195" s="105">
        <f t="shared" si="223"/>
        <v>3039.7207142382617</v>
      </c>
      <c r="BZ195" s="105">
        <f t="shared" si="223"/>
        <v>3026.3357507354899</v>
      </c>
      <c r="CA195" s="105">
        <f t="shared" si="223"/>
        <v>3013.0846368677458</v>
      </c>
      <c r="CB195" s="105">
        <f t="shared" si="223"/>
        <v>3005.9660341386793</v>
      </c>
      <c r="CC195" s="105">
        <f t="shared" si="223"/>
        <v>2997.9186174369042</v>
      </c>
      <c r="CD195" s="105">
        <f t="shared" si="223"/>
        <v>2990.9516749021459</v>
      </c>
      <c r="CE195" s="105">
        <f t="shared" si="223"/>
        <v>2983.0544017927355</v>
      </c>
      <c r="CF195" s="105">
        <f t="shared" si="223"/>
        <v>2975.236101414419</v>
      </c>
      <c r="CG195" s="105">
        <f t="shared" si="223"/>
        <v>2967.495984039886</v>
      </c>
      <c r="CH195" s="105">
        <f t="shared" si="223"/>
        <v>2961.833267839098</v>
      </c>
    </row>
    <row r="196" spans="4:86" s="36" customFormat="1" outlineLevel="1" x14ac:dyDescent="0.2">
      <c r="F196" s="51" t="str">
        <f>$F$123</f>
        <v>Commercial Volumetric</v>
      </c>
      <c r="J196" s="105">
        <f t="shared" ref="J196:AO196" si="224">CHOOSE(DD_GAAR_Demand_Forecast,J182,J189)</f>
        <v>6186368.8274333831</v>
      </c>
      <c r="K196" s="105">
        <f t="shared" si="224"/>
        <v>5405897.6989725381</v>
      </c>
      <c r="L196" s="105">
        <f t="shared" si="224"/>
        <v>5883536.0890002595</v>
      </c>
      <c r="M196" s="105">
        <f t="shared" si="224"/>
        <v>5703581.0039177332</v>
      </c>
      <c r="N196" s="105">
        <f t="shared" si="224"/>
        <v>5415834.8299080702</v>
      </c>
      <c r="O196" s="105">
        <f t="shared" si="224"/>
        <v>5394206.5024658171</v>
      </c>
      <c r="P196" s="105">
        <f t="shared" si="224"/>
        <v>4848841.1013611704</v>
      </c>
      <c r="Q196" s="105">
        <f t="shared" si="224"/>
        <v>4926201.5589955878</v>
      </c>
      <c r="R196" s="105">
        <f t="shared" si="224"/>
        <v>5222530.5821249429</v>
      </c>
      <c r="S196" s="105">
        <f t="shared" si="224"/>
        <v>5025092.215225691</v>
      </c>
      <c r="T196" s="105">
        <f t="shared" si="224"/>
        <v>4816673.8028755561</v>
      </c>
      <c r="U196" s="105">
        <f t="shared" si="224"/>
        <v>4660403.7807660531</v>
      </c>
      <c r="V196" s="105">
        <f t="shared" si="224"/>
        <v>4220095.2234504865</v>
      </c>
      <c r="W196" s="105">
        <f t="shared" si="224"/>
        <v>3943372.7239699187</v>
      </c>
      <c r="X196" s="105">
        <f t="shared" si="224"/>
        <v>3588403.0351854917</v>
      </c>
      <c r="Y196" s="105">
        <f t="shared" si="224"/>
        <v>3245029.3345004446</v>
      </c>
      <c r="Z196" s="105">
        <f t="shared" si="224"/>
        <v>2975962.411526171</v>
      </c>
      <c r="AA196" s="105">
        <f t="shared" si="224"/>
        <v>2762356.567783691</v>
      </c>
      <c r="AB196" s="105">
        <f t="shared" si="224"/>
        <v>2539536.3112367182</v>
      </c>
      <c r="AC196" s="105">
        <f t="shared" si="224"/>
        <v>2300126.8242426338</v>
      </c>
      <c r="AD196" s="105">
        <f t="shared" si="224"/>
        <v>2111805.6612695241</v>
      </c>
      <c r="AE196" s="105">
        <f t="shared" si="224"/>
        <v>1954959.1899445564</v>
      </c>
      <c r="AF196" s="105">
        <f t="shared" si="224"/>
        <v>1798129.8837950905</v>
      </c>
      <c r="AG196" s="105">
        <f t="shared" si="224"/>
        <v>1672084.6836353685</v>
      </c>
      <c r="AH196" s="105">
        <f t="shared" si="224"/>
        <v>1550565.1049923983</v>
      </c>
      <c r="AI196" s="105">
        <f t="shared" si="224"/>
        <v>1439582.0075105003</v>
      </c>
      <c r="AJ196" s="105">
        <f t="shared" si="224"/>
        <v>1339439.573428072</v>
      </c>
      <c r="AK196" s="105">
        <f t="shared" si="224"/>
        <v>1240516.649523898</v>
      </c>
      <c r="AL196" s="105">
        <f t="shared" si="224"/>
        <v>1162803.4024074576</v>
      </c>
      <c r="AM196" s="105">
        <f t="shared" si="224"/>
        <v>1079848.466942963</v>
      </c>
      <c r="AN196" s="105">
        <f t="shared" si="224"/>
        <v>1010996.5440841606</v>
      </c>
      <c r="AO196" s="105">
        <f t="shared" si="224"/>
        <v>943854.67047284893</v>
      </c>
      <c r="AP196" s="105">
        <f t="shared" ref="AP196:BU196" si="225">CHOOSE(DD_GAAR_Demand_Forecast,AP182,AP189)</f>
        <v>885679.50052989181</v>
      </c>
      <c r="AQ196" s="105">
        <f t="shared" si="225"/>
        <v>829193.312571747</v>
      </c>
      <c r="AR196" s="105">
        <f t="shared" si="225"/>
        <v>795604.60100169736</v>
      </c>
      <c r="AS196" s="105">
        <f t="shared" si="225"/>
        <v>738940.59967687866</v>
      </c>
      <c r="AT196" s="105">
        <f t="shared" si="225"/>
        <v>693276.29642166232</v>
      </c>
      <c r="AU196" s="105">
        <f t="shared" si="225"/>
        <v>652106.09005947341</v>
      </c>
      <c r="AV196" s="105">
        <f t="shared" si="225"/>
        <v>614685.95706471149</v>
      </c>
      <c r="AW196" s="105">
        <f t="shared" si="225"/>
        <v>579575.31205644389</v>
      </c>
      <c r="AX196" s="105">
        <f t="shared" si="225"/>
        <v>548048.2799130081</v>
      </c>
      <c r="AY196" s="105">
        <f t="shared" si="225"/>
        <v>519106.45785589051</v>
      </c>
      <c r="AZ196" s="105">
        <f t="shared" si="225"/>
        <v>490293.3841137595</v>
      </c>
      <c r="BA196" s="105">
        <f t="shared" si="225"/>
        <v>466857.23920381931</v>
      </c>
      <c r="BB196" s="105">
        <f t="shared" si="225"/>
        <v>441688.266516303</v>
      </c>
      <c r="BC196" s="105">
        <f t="shared" si="225"/>
        <v>421029.53207534424</v>
      </c>
      <c r="BD196" s="105">
        <f t="shared" si="225"/>
        <v>401914.90879983117</v>
      </c>
      <c r="BE196" s="105">
        <f t="shared" si="225"/>
        <v>384111.77793026308</v>
      </c>
      <c r="BF196" s="105">
        <f t="shared" si="225"/>
        <v>365946.30083888641</v>
      </c>
      <c r="BG196" s="105">
        <f t="shared" si="225"/>
        <v>350256.25780391094</v>
      </c>
      <c r="BH196" s="105">
        <f t="shared" si="225"/>
        <v>335594.19954612042</v>
      </c>
      <c r="BI196" s="105">
        <f t="shared" si="225"/>
        <v>322162.11006192392</v>
      </c>
      <c r="BJ196" s="105">
        <f t="shared" si="225"/>
        <v>311517.24516487471</v>
      </c>
      <c r="BK196" s="105">
        <f t="shared" si="225"/>
        <v>300090.14243587112</v>
      </c>
      <c r="BL196" s="105">
        <f t="shared" si="225"/>
        <v>287701.07438550313</v>
      </c>
      <c r="BM196" s="105">
        <f t="shared" si="225"/>
        <v>275676.08940185304</v>
      </c>
      <c r="BN196" s="105">
        <f t="shared" si="225"/>
        <v>265710.91972841922</v>
      </c>
      <c r="BO196" s="105">
        <f t="shared" si="225"/>
        <v>255862.73483607476</v>
      </c>
      <c r="BP196" s="105">
        <f t="shared" si="225"/>
        <v>247665.28887246537</v>
      </c>
      <c r="BQ196" s="105">
        <f t="shared" si="225"/>
        <v>241287.8540679111</v>
      </c>
      <c r="BR196" s="105">
        <f t="shared" si="225"/>
        <v>234518.79941361566</v>
      </c>
      <c r="BS196" s="105">
        <f t="shared" si="225"/>
        <v>228716.68186197898</v>
      </c>
      <c r="BT196" s="105">
        <f t="shared" si="225"/>
        <v>223068.22261294772</v>
      </c>
      <c r="BU196" s="105">
        <f t="shared" si="225"/>
        <v>217798.27464392959</v>
      </c>
      <c r="BV196" s="105">
        <f t="shared" ref="BV196:CH196" si="226">CHOOSE(DD_GAAR_Demand_Forecast,BV182,BV189)</f>
        <v>212305.26649826771</v>
      </c>
      <c r="BW196" s="105">
        <f t="shared" si="226"/>
        <v>207463.83484439109</v>
      </c>
      <c r="BX196" s="105">
        <f t="shared" si="226"/>
        <v>202423.83898838758</v>
      </c>
      <c r="BY196" s="105">
        <f t="shared" si="226"/>
        <v>198023.50420447937</v>
      </c>
      <c r="BZ196" s="105">
        <f t="shared" si="226"/>
        <v>193421.13235074465</v>
      </c>
      <c r="CA196" s="105">
        <f t="shared" si="226"/>
        <v>188837.91730038644</v>
      </c>
      <c r="CB196" s="105">
        <f t="shared" si="226"/>
        <v>186153.84467504334</v>
      </c>
      <c r="CC196" s="105">
        <f t="shared" si="226"/>
        <v>183388.64524131629</v>
      </c>
      <c r="CD196" s="105">
        <f t="shared" si="226"/>
        <v>180940.16055682162</v>
      </c>
      <c r="CE196" s="105">
        <f t="shared" si="226"/>
        <v>178238.34028434972</v>
      </c>
      <c r="CF196" s="105">
        <f t="shared" si="226"/>
        <v>175526.92109944724</v>
      </c>
      <c r="CG196" s="105">
        <f t="shared" si="226"/>
        <v>172835.57797753578</v>
      </c>
      <c r="CH196" s="105">
        <f t="shared" si="226"/>
        <v>170780.92249780352</v>
      </c>
    </row>
    <row r="197" spans="4:86" s="36" customFormat="1" outlineLevel="1" x14ac:dyDescent="0.2">
      <c r="F197" s="51" t="str">
        <f>$F$124</f>
        <v>Industrial</v>
      </c>
      <c r="J197" s="105">
        <f t="shared" ref="J197:AO197" si="227">CHOOSE(DD_GAAR_Demand_Forecast,J183,J190)</f>
        <v>7091.5732002248151</v>
      </c>
      <c r="K197" s="105">
        <f t="shared" si="227"/>
        <v>6900.9849726159027</v>
      </c>
      <c r="L197" s="105">
        <f t="shared" si="227"/>
        <v>6764.9235326219541</v>
      </c>
      <c r="M197" s="105">
        <f t="shared" si="227"/>
        <v>6648.9249947534718</v>
      </c>
      <c r="N197" s="105">
        <f t="shared" si="227"/>
        <v>6638.8190208750175</v>
      </c>
      <c r="O197" s="105">
        <f t="shared" si="227"/>
        <v>6642.3262913455201</v>
      </c>
      <c r="P197" s="105">
        <f t="shared" si="227"/>
        <v>6672.0586889258429</v>
      </c>
      <c r="Q197" s="105">
        <f t="shared" si="227"/>
        <v>6672.0586889258429</v>
      </c>
      <c r="R197" s="105">
        <f t="shared" si="227"/>
        <v>6672.0586889258429</v>
      </c>
      <c r="S197" s="105">
        <f t="shared" si="227"/>
        <v>6672.0586889258429</v>
      </c>
      <c r="T197" s="105">
        <f t="shared" si="227"/>
        <v>6672.0586889258429</v>
      </c>
      <c r="U197" s="105">
        <f t="shared" si="227"/>
        <v>6672.0586889258429</v>
      </c>
      <c r="V197" s="105">
        <f t="shared" si="227"/>
        <v>6672.0586889258429</v>
      </c>
      <c r="W197" s="105">
        <f t="shared" si="227"/>
        <v>6672.0586889258429</v>
      </c>
      <c r="X197" s="105">
        <f t="shared" si="227"/>
        <v>6672.0586889258429</v>
      </c>
      <c r="Y197" s="105">
        <f t="shared" si="227"/>
        <v>6672.0586889258429</v>
      </c>
      <c r="Z197" s="105">
        <f t="shared" si="227"/>
        <v>6672.0586889258429</v>
      </c>
      <c r="AA197" s="105">
        <f t="shared" si="227"/>
        <v>6672.0586889258429</v>
      </c>
      <c r="AB197" s="105">
        <f t="shared" si="227"/>
        <v>6672.0586889258429</v>
      </c>
      <c r="AC197" s="105">
        <f t="shared" si="227"/>
        <v>6672.0586889258429</v>
      </c>
      <c r="AD197" s="105">
        <f t="shared" si="227"/>
        <v>6672.0586889258429</v>
      </c>
      <c r="AE197" s="105">
        <f t="shared" si="227"/>
        <v>6672.0586889258429</v>
      </c>
      <c r="AF197" s="105">
        <f t="shared" si="227"/>
        <v>6672.0586889258429</v>
      </c>
      <c r="AG197" s="105">
        <f t="shared" si="227"/>
        <v>6672.0586889258429</v>
      </c>
      <c r="AH197" s="105">
        <f t="shared" si="227"/>
        <v>6672.0586889258429</v>
      </c>
      <c r="AI197" s="105">
        <f t="shared" si="227"/>
        <v>6672.0586889258429</v>
      </c>
      <c r="AJ197" s="105">
        <f t="shared" si="227"/>
        <v>6672.0586889258429</v>
      </c>
      <c r="AK197" s="105">
        <f t="shared" si="227"/>
        <v>6672.0586889258429</v>
      </c>
      <c r="AL197" s="105">
        <f t="shared" si="227"/>
        <v>6672.0586889258429</v>
      </c>
      <c r="AM197" s="105">
        <f t="shared" si="227"/>
        <v>6672.0586889258429</v>
      </c>
      <c r="AN197" s="105">
        <f t="shared" si="227"/>
        <v>6672.0586889258429</v>
      </c>
      <c r="AO197" s="105">
        <f t="shared" si="227"/>
        <v>6672.0586889258429</v>
      </c>
      <c r="AP197" s="105">
        <f t="shared" ref="AP197:BU197" si="228">CHOOSE(DD_GAAR_Demand_Forecast,AP183,AP190)</f>
        <v>6672.0586889258429</v>
      </c>
      <c r="AQ197" s="105">
        <f t="shared" si="228"/>
        <v>6672.0586889258429</v>
      </c>
      <c r="AR197" s="105">
        <f t="shared" si="228"/>
        <v>6672.0586889258429</v>
      </c>
      <c r="AS197" s="105">
        <f t="shared" si="228"/>
        <v>6672.0586889258429</v>
      </c>
      <c r="AT197" s="105">
        <f t="shared" si="228"/>
        <v>6672.0586889258429</v>
      </c>
      <c r="AU197" s="105">
        <f t="shared" si="228"/>
        <v>6672.0586889258429</v>
      </c>
      <c r="AV197" s="105">
        <f t="shared" si="228"/>
        <v>6672.0586889258429</v>
      </c>
      <c r="AW197" s="105">
        <f t="shared" si="228"/>
        <v>6672.0586889258429</v>
      </c>
      <c r="AX197" s="105">
        <f t="shared" si="228"/>
        <v>6672.0586889258429</v>
      </c>
      <c r="AY197" s="105">
        <f t="shared" si="228"/>
        <v>6672.0586889258429</v>
      </c>
      <c r="AZ197" s="105">
        <f t="shared" si="228"/>
        <v>6672.0586889258429</v>
      </c>
      <c r="BA197" s="105">
        <f t="shared" si="228"/>
        <v>6672.0586889258429</v>
      </c>
      <c r="BB197" s="105">
        <f t="shared" si="228"/>
        <v>6672.0586889258429</v>
      </c>
      <c r="BC197" s="105">
        <f t="shared" si="228"/>
        <v>6672.0586889258429</v>
      </c>
      <c r="BD197" s="105">
        <f t="shared" si="228"/>
        <v>6672.0586889258429</v>
      </c>
      <c r="BE197" s="105">
        <f t="shared" si="228"/>
        <v>6672.0586889258429</v>
      </c>
      <c r="BF197" s="105">
        <f t="shared" si="228"/>
        <v>6672.0586889258429</v>
      </c>
      <c r="BG197" s="105">
        <f t="shared" si="228"/>
        <v>6672.0586889258429</v>
      </c>
      <c r="BH197" s="105">
        <f t="shared" si="228"/>
        <v>6672.0586889258429</v>
      </c>
      <c r="BI197" s="105">
        <f t="shared" si="228"/>
        <v>6672.0586889258429</v>
      </c>
      <c r="BJ197" s="105">
        <f t="shared" si="228"/>
        <v>6672.0586889258429</v>
      </c>
      <c r="BK197" s="105">
        <f t="shared" si="228"/>
        <v>6672.0586889258429</v>
      </c>
      <c r="BL197" s="105">
        <f t="shared" si="228"/>
        <v>6672.0586889258429</v>
      </c>
      <c r="BM197" s="105">
        <f t="shared" si="228"/>
        <v>6672.0586889258429</v>
      </c>
      <c r="BN197" s="105">
        <f t="shared" si="228"/>
        <v>6672.0586889258429</v>
      </c>
      <c r="BO197" s="105">
        <f t="shared" si="228"/>
        <v>6672.0586889258429</v>
      </c>
      <c r="BP197" s="105">
        <f t="shared" si="228"/>
        <v>6672.0586889258429</v>
      </c>
      <c r="BQ197" s="105">
        <f t="shared" si="228"/>
        <v>6672.0586889258429</v>
      </c>
      <c r="BR197" s="105">
        <f t="shared" si="228"/>
        <v>6672.0586889258429</v>
      </c>
      <c r="BS197" s="105">
        <f t="shared" si="228"/>
        <v>6672.0586889258429</v>
      </c>
      <c r="BT197" s="105">
        <f t="shared" si="228"/>
        <v>6672.0586889258429</v>
      </c>
      <c r="BU197" s="105">
        <f t="shared" si="228"/>
        <v>6672.0586889258429</v>
      </c>
      <c r="BV197" s="105">
        <f t="shared" ref="BV197:CH197" si="229">CHOOSE(DD_GAAR_Demand_Forecast,BV183,BV190)</f>
        <v>6672.0586889258429</v>
      </c>
      <c r="BW197" s="105">
        <f t="shared" si="229"/>
        <v>6672.0586889258429</v>
      </c>
      <c r="BX197" s="105">
        <f t="shared" si="229"/>
        <v>6672.0586889258429</v>
      </c>
      <c r="BY197" s="105">
        <f t="shared" si="229"/>
        <v>6672.0586889258429</v>
      </c>
      <c r="BZ197" s="105">
        <f t="shared" si="229"/>
        <v>6672.0586889258429</v>
      </c>
      <c r="CA197" s="105">
        <f t="shared" si="229"/>
        <v>6672.0586889258429</v>
      </c>
      <c r="CB197" s="105">
        <f t="shared" si="229"/>
        <v>6672.0586889258429</v>
      </c>
      <c r="CC197" s="105">
        <f t="shared" si="229"/>
        <v>6672.0586889258429</v>
      </c>
      <c r="CD197" s="105">
        <f t="shared" si="229"/>
        <v>6672.0586889258429</v>
      </c>
      <c r="CE197" s="105">
        <f t="shared" si="229"/>
        <v>6672.0586889258429</v>
      </c>
      <c r="CF197" s="105">
        <f t="shared" si="229"/>
        <v>6672.0586889258429</v>
      </c>
      <c r="CG197" s="105">
        <f t="shared" si="229"/>
        <v>6672.0586889258429</v>
      </c>
      <c r="CH197" s="105">
        <f t="shared" si="229"/>
        <v>6672.0586889258429</v>
      </c>
    </row>
    <row r="198" spans="4:86" s="36" customFormat="1" ht="5.85" customHeight="1" outlineLevel="1" x14ac:dyDescent="0.2"/>
    <row r="199" spans="4:86" s="36" customFormat="1" outlineLevel="1" x14ac:dyDescent="0.2"/>
    <row r="200" spans="4:86" s="36" customFormat="1" outlineLevel="1" x14ac:dyDescent="0.2">
      <c r="D200" s="43" t="s">
        <v>245</v>
      </c>
    </row>
    <row r="201" spans="4:86" s="36" customFormat="1" ht="5.85" customHeight="1" outlineLevel="1" x14ac:dyDescent="0.2"/>
    <row r="202" spans="4:86" s="36" customFormat="1" outlineLevel="1" x14ac:dyDescent="0.2">
      <c r="E202" s="43" t="s">
        <v>307</v>
      </c>
    </row>
    <row r="203" spans="4:86" s="36" customFormat="1" outlineLevel="1" x14ac:dyDescent="0.2">
      <c r="F203" s="91" t="s">
        <v>308</v>
      </c>
      <c r="H203" s="85">
        <v>1.7</v>
      </c>
    </row>
    <row r="204" spans="4:86" s="36" customFormat="1" outlineLevel="1" x14ac:dyDescent="0.2">
      <c r="F204" s="91" t="s">
        <v>309</v>
      </c>
      <c r="H204" s="165">
        <v>0</v>
      </c>
    </row>
    <row r="205" spans="4:86" s="36" customFormat="1" ht="5.85" customHeight="1" outlineLevel="1" x14ac:dyDescent="0.2"/>
    <row r="206" spans="4:86" s="36" customFormat="1" outlineLevel="1" x14ac:dyDescent="0.2">
      <c r="E206" s="43" t="s">
        <v>125</v>
      </c>
    </row>
    <row r="207" spans="4:86" s="36" customFormat="1" outlineLevel="1" x14ac:dyDescent="0.2">
      <c r="F207" s="91" t="s">
        <v>310</v>
      </c>
      <c r="I207" s="181">
        <v>1</v>
      </c>
      <c r="J207" s="175">
        <f t="shared" ref="J207:AO207" si="230">IF(AND(J193&gt;0,J194&gt;0,I207=1),1,0)</f>
        <v>1</v>
      </c>
      <c r="K207" s="175">
        <f t="shared" si="230"/>
        <v>1</v>
      </c>
      <c r="L207" s="175">
        <f t="shared" si="230"/>
        <v>1</v>
      </c>
      <c r="M207" s="175">
        <f t="shared" si="230"/>
        <v>1</v>
      </c>
      <c r="N207" s="175">
        <f t="shared" si="230"/>
        <v>1</v>
      </c>
      <c r="O207" s="175">
        <f t="shared" si="230"/>
        <v>1</v>
      </c>
      <c r="P207" s="175">
        <f t="shared" si="230"/>
        <v>1</v>
      </c>
      <c r="Q207" s="175">
        <f t="shared" si="230"/>
        <v>1</v>
      </c>
      <c r="R207" s="175">
        <f t="shared" si="230"/>
        <v>1</v>
      </c>
      <c r="S207" s="175">
        <f t="shared" si="230"/>
        <v>1</v>
      </c>
      <c r="T207" s="175">
        <f t="shared" si="230"/>
        <v>1</v>
      </c>
      <c r="U207" s="175">
        <f t="shared" si="230"/>
        <v>1</v>
      </c>
      <c r="V207" s="175">
        <f t="shared" si="230"/>
        <v>1</v>
      </c>
      <c r="W207" s="175">
        <f t="shared" si="230"/>
        <v>1</v>
      </c>
      <c r="X207" s="175">
        <f t="shared" si="230"/>
        <v>1</v>
      </c>
      <c r="Y207" s="175">
        <f t="shared" si="230"/>
        <v>1</v>
      </c>
      <c r="Z207" s="175">
        <f t="shared" si="230"/>
        <v>1</v>
      </c>
      <c r="AA207" s="175">
        <f t="shared" si="230"/>
        <v>1</v>
      </c>
      <c r="AB207" s="175">
        <f t="shared" si="230"/>
        <v>1</v>
      </c>
      <c r="AC207" s="175">
        <f t="shared" si="230"/>
        <v>1</v>
      </c>
      <c r="AD207" s="175">
        <f t="shared" si="230"/>
        <v>1</v>
      </c>
      <c r="AE207" s="175">
        <f t="shared" si="230"/>
        <v>1</v>
      </c>
      <c r="AF207" s="175">
        <f t="shared" si="230"/>
        <v>1</v>
      </c>
      <c r="AG207" s="175">
        <f t="shared" si="230"/>
        <v>1</v>
      </c>
      <c r="AH207" s="175">
        <f t="shared" si="230"/>
        <v>1</v>
      </c>
      <c r="AI207" s="175">
        <f t="shared" si="230"/>
        <v>1</v>
      </c>
      <c r="AJ207" s="175">
        <f t="shared" si="230"/>
        <v>1</v>
      </c>
      <c r="AK207" s="175">
        <f t="shared" si="230"/>
        <v>1</v>
      </c>
      <c r="AL207" s="175">
        <f t="shared" si="230"/>
        <v>1</v>
      </c>
      <c r="AM207" s="175">
        <f t="shared" si="230"/>
        <v>1</v>
      </c>
      <c r="AN207" s="175">
        <f t="shared" si="230"/>
        <v>1</v>
      </c>
      <c r="AO207" s="175">
        <f t="shared" si="230"/>
        <v>1</v>
      </c>
      <c r="AP207" s="175">
        <f t="shared" ref="AP207:BU207" si="231">IF(AND(AP193&gt;0,AP194&gt;0,AO207=1),1,0)</f>
        <v>1</v>
      </c>
      <c r="AQ207" s="175">
        <f t="shared" si="231"/>
        <v>1</v>
      </c>
      <c r="AR207" s="175">
        <f t="shared" si="231"/>
        <v>1</v>
      </c>
      <c r="AS207" s="175">
        <f t="shared" si="231"/>
        <v>1</v>
      </c>
      <c r="AT207" s="175">
        <f t="shared" si="231"/>
        <v>1</v>
      </c>
      <c r="AU207" s="175">
        <f t="shared" si="231"/>
        <v>1</v>
      </c>
      <c r="AV207" s="175">
        <f t="shared" si="231"/>
        <v>1</v>
      </c>
      <c r="AW207" s="175">
        <f t="shared" si="231"/>
        <v>1</v>
      </c>
      <c r="AX207" s="175">
        <f t="shared" si="231"/>
        <v>1</v>
      </c>
      <c r="AY207" s="175">
        <f t="shared" si="231"/>
        <v>1</v>
      </c>
      <c r="AZ207" s="175">
        <f t="shared" si="231"/>
        <v>1</v>
      </c>
      <c r="BA207" s="175">
        <f t="shared" si="231"/>
        <v>1</v>
      </c>
      <c r="BB207" s="175">
        <f t="shared" si="231"/>
        <v>1</v>
      </c>
      <c r="BC207" s="175">
        <f t="shared" si="231"/>
        <v>1</v>
      </c>
      <c r="BD207" s="175">
        <f t="shared" si="231"/>
        <v>1</v>
      </c>
      <c r="BE207" s="175">
        <f t="shared" si="231"/>
        <v>1</v>
      </c>
      <c r="BF207" s="175">
        <f t="shared" si="231"/>
        <v>1</v>
      </c>
      <c r="BG207" s="175">
        <f t="shared" si="231"/>
        <v>1</v>
      </c>
      <c r="BH207" s="175">
        <f t="shared" si="231"/>
        <v>1</v>
      </c>
      <c r="BI207" s="175">
        <f t="shared" si="231"/>
        <v>1</v>
      </c>
      <c r="BJ207" s="175">
        <f t="shared" si="231"/>
        <v>1</v>
      </c>
      <c r="BK207" s="175">
        <f t="shared" si="231"/>
        <v>1</v>
      </c>
      <c r="BL207" s="175">
        <f t="shared" si="231"/>
        <v>1</v>
      </c>
      <c r="BM207" s="175">
        <f t="shared" si="231"/>
        <v>1</v>
      </c>
      <c r="BN207" s="175">
        <f t="shared" si="231"/>
        <v>1</v>
      </c>
      <c r="BO207" s="175">
        <f t="shared" si="231"/>
        <v>1</v>
      </c>
      <c r="BP207" s="175">
        <f t="shared" si="231"/>
        <v>1</v>
      </c>
      <c r="BQ207" s="175">
        <f t="shared" si="231"/>
        <v>1</v>
      </c>
      <c r="BR207" s="175">
        <f t="shared" si="231"/>
        <v>1</v>
      </c>
      <c r="BS207" s="175">
        <f t="shared" si="231"/>
        <v>1</v>
      </c>
      <c r="BT207" s="175">
        <f t="shared" si="231"/>
        <v>1</v>
      </c>
      <c r="BU207" s="175">
        <f t="shared" si="231"/>
        <v>1</v>
      </c>
      <c r="BV207" s="175">
        <f t="shared" ref="BV207:CH207" si="232">IF(AND(BV193&gt;0,BV194&gt;0,BU207=1),1,0)</f>
        <v>1</v>
      </c>
      <c r="BW207" s="175">
        <f t="shared" si="232"/>
        <v>1</v>
      </c>
      <c r="BX207" s="175">
        <f t="shared" si="232"/>
        <v>1</v>
      </c>
      <c r="BY207" s="175">
        <f t="shared" si="232"/>
        <v>1</v>
      </c>
      <c r="BZ207" s="175">
        <f t="shared" si="232"/>
        <v>1</v>
      </c>
      <c r="CA207" s="175">
        <f t="shared" si="232"/>
        <v>1</v>
      </c>
      <c r="CB207" s="175">
        <f t="shared" si="232"/>
        <v>1</v>
      </c>
      <c r="CC207" s="175">
        <f t="shared" si="232"/>
        <v>1</v>
      </c>
      <c r="CD207" s="175">
        <f t="shared" si="232"/>
        <v>1</v>
      </c>
      <c r="CE207" s="175">
        <f t="shared" si="232"/>
        <v>1</v>
      </c>
      <c r="CF207" s="175">
        <f t="shared" si="232"/>
        <v>1</v>
      </c>
      <c r="CG207" s="175">
        <f t="shared" si="232"/>
        <v>1</v>
      </c>
      <c r="CH207" s="175">
        <f t="shared" si="232"/>
        <v>1</v>
      </c>
    </row>
    <row r="208" spans="4:86" s="36" customFormat="1" outlineLevel="1" x14ac:dyDescent="0.2">
      <c r="F208" s="91" t="s">
        <v>292</v>
      </c>
      <c r="H208" s="143">
        <f>H203*I145</f>
        <v>4.6779562346515595</v>
      </c>
      <c r="I208" s="181">
        <v>1</v>
      </c>
      <c r="J208" s="175">
        <f t="shared" ref="J208:AO208" si="233">IF(AND(J145&gt;0,J145&lt;$H$208,I208=1),1,0)</f>
        <v>1</v>
      </c>
      <c r="K208" s="175">
        <f t="shared" si="233"/>
        <v>1</v>
      </c>
      <c r="L208" s="175">
        <f t="shared" si="233"/>
        <v>1</v>
      </c>
      <c r="M208" s="175">
        <f t="shared" si="233"/>
        <v>1</v>
      </c>
      <c r="N208" s="175">
        <f t="shared" si="233"/>
        <v>1</v>
      </c>
      <c r="O208" s="175">
        <f t="shared" si="233"/>
        <v>1</v>
      </c>
      <c r="P208" s="175">
        <f t="shared" si="233"/>
        <v>1</v>
      </c>
      <c r="Q208" s="175">
        <f t="shared" si="233"/>
        <v>1</v>
      </c>
      <c r="R208" s="175">
        <f t="shared" si="233"/>
        <v>1</v>
      </c>
      <c r="S208" s="175">
        <f t="shared" si="233"/>
        <v>1</v>
      </c>
      <c r="T208" s="175">
        <f t="shared" si="233"/>
        <v>1</v>
      </c>
      <c r="U208" s="175">
        <f t="shared" si="233"/>
        <v>1</v>
      </c>
      <c r="V208" s="175">
        <f t="shared" si="233"/>
        <v>1</v>
      </c>
      <c r="W208" s="175">
        <f t="shared" si="233"/>
        <v>1</v>
      </c>
      <c r="X208" s="175">
        <f t="shared" si="233"/>
        <v>1</v>
      </c>
      <c r="Y208" s="175">
        <f t="shared" si="233"/>
        <v>1</v>
      </c>
      <c r="Z208" s="175">
        <f t="shared" si="233"/>
        <v>1</v>
      </c>
      <c r="AA208" s="175">
        <f t="shared" si="233"/>
        <v>1</v>
      </c>
      <c r="AB208" s="175">
        <f t="shared" si="233"/>
        <v>1</v>
      </c>
      <c r="AC208" s="175">
        <f t="shared" si="233"/>
        <v>1</v>
      </c>
      <c r="AD208" s="175">
        <f t="shared" si="233"/>
        <v>1</v>
      </c>
      <c r="AE208" s="175">
        <f t="shared" si="233"/>
        <v>1</v>
      </c>
      <c r="AF208" s="175">
        <f t="shared" si="233"/>
        <v>1</v>
      </c>
      <c r="AG208" s="175">
        <f t="shared" si="233"/>
        <v>1</v>
      </c>
      <c r="AH208" s="175">
        <f t="shared" si="233"/>
        <v>1</v>
      </c>
      <c r="AI208" s="175">
        <f t="shared" si="233"/>
        <v>1</v>
      </c>
      <c r="AJ208" s="175">
        <f t="shared" si="233"/>
        <v>1</v>
      </c>
      <c r="AK208" s="175">
        <f t="shared" si="233"/>
        <v>1</v>
      </c>
      <c r="AL208" s="175">
        <f t="shared" si="233"/>
        <v>1</v>
      </c>
      <c r="AM208" s="175">
        <f t="shared" si="233"/>
        <v>1</v>
      </c>
      <c r="AN208" s="175">
        <f t="shared" si="233"/>
        <v>1</v>
      </c>
      <c r="AO208" s="175">
        <f t="shared" si="233"/>
        <v>1</v>
      </c>
      <c r="AP208" s="175">
        <f t="shared" ref="AP208:BU208" si="234">IF(AND(AP145&gt;0,AP145&lt;$H$208,AO208=1),1,0)</f>
        <v>1</v>
      </c>
      <c r="AQ208" s="175">
        <f t="shared" si="234"/>
        <v>1</v>
      </c>
      <c r="AR208" s="175">
        <f t="shared" si="234"/>
        <v>1</v>
      </c>
      <c r="AS208" s="175">
        <f t="shared" si="234"/>
        <v>1</v>
      </c>
      <c r="AT208" s="175">
        <f t="shared" si="234"/>
        <v>1</v>
      </c>
      <c r="AU208" s="175">
        <f t="shared" si="234"/>
        <v>1</v>
      </c>
      <c r="AV208" s="175">
        <f t="shared" si="234"/>
        <v>1</v>
      </c>
      <c r="AW208" s="175">
        <f t="shared" si="234"/>
        <v>1</v>
      </c>
      <c r="AX208" s="175">
        <f t="shared" si="234"/>
        <v>1</v>
      </c>
      <c r="AY208" s="175">
        <f t="shared" si="234"/>
        <v>1</v>
      </c>
      <c r="AZ208" s="175">
        <f t="shared" si="234"/>
        <v>1</v>
      </c>
      <c r="BA208" s="175">
        <f t="shared" si="234"/>
        <v>1</v>
      </c>
      <c r="BB208" s="175">
        <f t="shared" si="234"/>
        <v>1</v>
      </c>
      <c r="BC208" s="175">
        <f t="shared" si="234"/>
        <v>1</v>
      </c>
      <c r="BD208" s="175">
        <f t="shared" si="234"/>
        <v>1</v>
      </c>
      <c r="BE208" s="175">
        <f t="shared" si="234"/>
        <v>1</v>
      </c>
      <c r="BF208" s="175">
        <f t="shared" si="234"/>
        <v>1</v>
      </c>
      <c r="BG208" s="175">
        <f t="shared" si="234"/>
        <v>1</v>
      </c>
      <c r="BH208" s="175">
        <f t="shared" si="234"/>
        <v>1</v>
      </c>
      <c r="BI208" s="175">
        <f t="shared" si="234"/>
        <v>1</v>
      </c>
      <c r="BJ208" s="175">
        <f t="shared" si="234"/>
        <v>1</v>
      </c>
      <c r="BK208" s="175">
        <f t="shared" si="234"/>
        <v>1</v>
      </c>
      <c r="BL208" s="175">
        <f t="shared" si="234"/>
        <v>1</v>
      </c>
      <c r="BM208" s="175">
        <f t="shared" si="234"/>
        <v>1</v>
      </c>
      <c r="BN208" s="175">
        <f t="shared" si="234"/>
        <v>1</v>
      </c>
      <c r="BO208" s="175">
        <f t="shared" si="234"/>
        <v>1</v>
      </c>
      <c r="BP208" s="175">
        <f t="shared" si="234"/>
        <v>1</v>
      </c>
      <c r="BQ208" s="175">
        <f t="shared" si="234"/>
        <v>1</v>
      </c>
      <c r="BR208" s="175">
        <f t="shared" si="234"/>
        <v>1</v>
      </c>
      <c r="BS208" s="175">
        <f t="shared" si="234"/>
        <v>1</v>
      </c>
      <c r="BT208" s="175">
        <f t="shared" si="234"/>
        <v>1</v>
      </c>
      <c r="BU208" s="175">
        <f t="shared" si="234"/>
        <v>1</v>
      </c>
      <c r="BV208" s="175">
        <f t="shared" ref="BV208:CH208" si="235">IF(AND(BV145&gt;0,BV145&lt;$H$208,BU208=1),1,0)</f>
        <v>1</v>
      </c>
      <c r="BW208" s="175">
        <f t="shared" si="235"/>
        <v>1</v>
      </c>
      <c r="BX208" s="175">
        <f t="shared" si="235"/>
        <v>1</v>
      </c>
      <c r="BY208" s="175">
        <f t="shared" si="235"/>
        <v>1</v>
      </c>
      <c r="BZ208" s="175">
        <f t="shared" si="235"/>
        <v>1</v>
      </c>
      <c r="CA208" s="175">
        <f t="shared" si="235"/>
        <v>1</v>
      </c>
      <c r="CB208" s="175">
        <f t="shared" si="235"/>
        <v>1</v>
      </c>
      <c r="CC208" s="175">
        <f t="shared" si="235"/>
        <v>1</v>
      </c>
      <c r="CD208" s="175">
        <f t="shared" si="235"/>
        <v>1</v>
      </c>
      <c r="CE208" s="175">
        <f t="shared" si="235"/>
        <v>1</v>
      </c>
      <c r="CF208" s="175">
        <f t="shared" si="235"/>
        <v>1</v>
      </c>
      <c r="CG208" s="175">
        <f t="shared" si="235"/>
        <v>1</v>
      </c>
      <c r="CH208" s="175">
        <f t="shared" si="235"/>
        <v>1</v>
      </c>
    </row>
    <row r="209" spans="4:86" s="36" customFormat="1" outlineLevel="1" x14ac:dyDescent="0.2">
      <c r="F209" s="91" t="s">
        <v>305</v>
      </c>
      <c r="I209" s="181">
        <v>1</v>
      </c>
      <c r="J209" s="182">
        <f t="shared" ref="J209:AO209" si="236">IF(J$8=1,1,IFERROR(IF(AND(J187/I187&gt;$H$204,I209=1),1,0),0))</f>
        <v>1</v>
      </c>
      <c r="K209" s="182">
        <f t="shared" si="236"/>
        <v>1</v>
      </c>
      <c r="L209" s="182">
        <f t="shared" si="236"/>
        <v>1</v>
      </c>
      <c r="M209" s="182">
        <f t="shared" si="236"/>
        <v>1</v>
      </c>
      <c r="N209" s="182">
        <f t="shared" si="236"/>
        <v>1</v>
      </c>
      <c r="O209" s="182">
        <f t="shared" si="236"/>
        <v>1</v>
      </c>
      <c r="P209" s="182">
        <f t="shared" si="236"/>
        <v>1</v>
      </c>
      <c r="Q209" s="182">
        <f t="shared" si="236"/>
        <v>1</v>
      </c>
      <c r="R209" s="182">
        <f t="shared" si="236"/>
        <v>1</v>
      </c>
      <c r="S209" s="182">
        <f t="shared" si="236"/>
        <v>1</v>
      </c>
      <c r="T209" s="182">
        <f t="shared" si="236"/>
        <v>1</v>
      </c>
      <c r="U209" s="182">
        <f t="shared" si="236"/>
        <v>1</v>
      </c>
      <c r="V209" s="182">
        <f t="shared" si="236"/>
        <v>1</v>
      </c>
      <c r="W209" s="182">
        <f t="shared" si="236"/>
        <v>1</v>
      </c>
      <c r="X209" s="182">
        <f t="shared" si="236"/>
        <v>1</v>
      </c>
      <c r="Y209" s="182">
        <f t="shared" si="236"/>
        <v>1</v>
      </c>
      <c r="Z209" s="182">
        <f t="shared" si="236"/>
        <v>1</v>
      </c>
      <c r="AA209" s="182">
        <f t="shared" si="236"/>
        <v>1</v>
      </c>
      <c r="AB209" s="182">
        <f t="shared" si="236"/>
        <v>1</v>
      </c>
      <c r="AC209" s="182">
        <f t="shared" si="236"/>
        <v>1</v>
      </c>
      <c r="AD209" s="182">
        <f t="shared" si="236"/>
        <v>1</v>
      </c>
      <c r="AE209" s="182">
        <f t="shared" si="236"/>
        <v>1</v>
      </c>
      <c r="AF209" s="182">
        <f t="shared" si="236"/>
        <v>1</v>
      </c>
      <c r="AG209" s="182">
        <f t="shared" si="236"/>
        <v>1</v>
      </c>
      <c r="AH209" s="182">
        <f t="shared" si="236"/>
        <v>1</v>
      </c>
      <c r="AI209" s="182">
        <f t="shared" si="236"/>
        <v>1</v>
      </c>
      <c r="AJ209" s="182">
        <f t="shared" si="236"/>
        <v>1</v>
      </c>
      <c r="AK209" s="182">
        <f t="shared" si="236"/>
        <v>1</v>
      </c>
      <c r="AL209" s="182">
        <f t="shared" si="236"/>
        <v>1</v>
      </c>
      <c r="AM209" s="182">
        <f t="shared" si="236"/>
        <v>1</v>
      </c>
      <c r="AN209" s="182">
        <f t="shared" si="236"/>
        <v>1</v>
      </c>
      <c r="AO209" s="182">
        <f t="shared" si="236"/>
        <v>1</v>
      </c>
      <c r="AP209" s="182">
        <f t="shared" ref="AP209:BU209" si="237">IF(AP$8=1,1,IFERROR(IF(AND(AP187/AO187&gt;$H$204,AO209=1),1,0),0))</f>
        <v>1</v>
      </c>
      <c r="AQ209" s="182">
        <f t="shared" si="237"/>
        <v>1</v>
      </c>
      <c r="AR209" s="182">
        <f t="shared" si="237"/>
        <v>1</v>
      </c>
      <c r="AS209" s="182">
        <f t="shared" si="237"/>
        <v>1</v>
      </c>
      <c r="AT209" s="182">
        <f t="shared" si="237"/>
        <v>1</v>
      </c>
      <c r="AU209" s="182">
        <f t="shared" si="237"/>
        <v>1</v>
      </c>
      <c r="AV209" s="182">
        <f t="shared" si="237"/>
        <v>1</v>
      </c>
      <c r="AW209" s="182">
        <f t="shared" si="237"/>
        <v>1</v>
      </c>
      <c r="AX209" s="182">
        <f t="shared" si="237"/>
        <v>1</v>
      </c>
      <c r="AY209" s="182">
        <f t="shared" si="237"/>
        <v>1</v>
      </c>
      <c r="AZ209" s="182">
        <f t="shared" si="237"/>
        <v>1</v>
      </c>
      <c r="BA209" s="182">
        <f t="shared" si="237"/>
        <v>1</v>
      </c>
      <c r="BB209" s="182">
        <f t="shared" si="237"/>
        <v>1</v>
      </c>
      <c r="BC209" s="182">
        <f t="shared" si="237"/>
        <v>1</v>
      </c>
      <c r="BD209" s="182">
        <f t="shared" si="237"/>
        <v>1</v>
      </c>
      <c r="BE209" s="182">
        <f t="shared" si="237"/>
        <v>1</v>
      </c>
      <c r="BF209" s="182">
        <f t="shared" si="237"/>
        <v>1</v>
      </c>
      <c r="BG209" s="182">
        <f t="shared" si="237"/>
        <v>1</v>
      </c>
      <c r="BH209" s="182">
        <f t="shared" si="237"/>
        <v>1</v>
      </c>
      <c r="BI209" s="182">
        <f t="shared" si="237"/>
        <v>1</v>
      </c>
      <c r="BJ209" s="182">
        <f t="shared" si="237"/>
        <v>1</v>
      </c>
      <c r="BK209" s="182">
        <f t="shared" si="237"/>
        <v>1</v>
      </c>
      <c r="BL209" s="182">
        <f t="shared" si="237"/>
        <v>1</v>
      </c>
      <c r="BM209" s="182">
        <f t="shared" si="237"/>
        <v>1</v>
      </c>
      <c r="BN209" s="182">
        <f t="shared" si="237"/>
        <v>1</v>
      </c>
      <c r="BO209" s="182">
        <f t="shared" si="237"/>
        <v>1</v>
      </c>
      <c r="BP209" s="182">
        <f t="shared" si="237"/>
        <v>1</v>
      </c>
      <c r="BQ209" s="182">
        <f t="shared" si="237"/>
        <v>1</v>
      </c>
      <c r="BR209" s="182">
        <f t="shared" si="237"/>
        <v>1</v>
      </c>
      <c r="BS209" s="182">
        <f t="shared" si="237"/>
        <v>1</v>
      </c>
      <c r="BT209" s="182">
        <f t="shared" si="237"/>
        <v>1</v>
      </c>
      <c r="BU209" s="182">
        <f t="shared" si="237"/>
        <v>1</v>
      </c>
      <c r="BV209" s="182">
        <f t="shared" ref="BV209:CH209" si="238">IF(BV$8=1,1,IFERROR(IF(AND(BV187/BU187&gt;$H$204,BU209=1),1,0),0))</f>
        <v>1</v>
      </c>
      <c r="BW209" s="182">
        <f t="shared" si="238"/>
        <v>1</v>
      </c>
      <c r="BX209" s="182">
        <f t="shared" si="238"/>
        <v>1</v>
      </c>
      <c r="BY209" s="182">
        <f t="shared" si="238"/>
        <v>1</v>
      </c>
      <c r="BZ209" s="182">
        <f t="shared" si="238"/>
        <v>1</v>
      </c>
      <c r="CA209" s="182">
        <f t="shared" si="238"/>
        <v>1</v>
      </c>
      <c r="CB209" s="182">
        <f t="shared" si="238"/>
        <v>1</v>
      </c>
      <c r="CC209" s="182">
        <f t="shared" si="238"/>
        <v>1</v>
      </c>
      <c r="CD209" s="182">
        <f t="shared" si="238"/>
        <v>1</v>
      </c>
      <c r="CE209" s="182">
        <f t="shared" si="238"/>
        <v>1</v>
      </c>
      <c r="CF209" s="182">
        <f t="shared" si="238"/>
        <v>1</v>
      </c>
      <c r="CG209" s="182">
        <f t="shared" si="238"/>
        <v>1</v>
      </c>
      <c r="CH209" s="182">
        <f t="shared" si="238"/>
        <v>1</v>
      </c>
    </row>
    <row r="210" spans="4:86" s="36" customFormat="1" outlineLevel="1" x14ac:dyDescent="0.2">
      <c r="F210" s="91" t="s">
        <v>306</v>
      </c>
      <c r="J210" s="175">
        <f t="shared" ref="J210:AO210" si="239">J207*J208*J209</f>
        <v>1</v>
      </c>
      <c r="K210" s="175">
        <f t="shared" si="239"/>
        <v>1</v>
      </c>
      <c r="L210" s="175">
        <f t="shared" si="239"/>
        <v>1</v>
      </c>
      <c r="M210" s="175">
        <f t="shared" si="239"/>
        <v>1</v>
      </c>
      <c r="N210" s="175">
        <f t="shared" si="239"/>
        <v>1</v>
      </c>
      <c r="O210" s="175">
        <f t="shared" si="239"/>
        <v>1</v>
      </c>
      <c r="P210" s="175">
        <f t="shared" si="239"/>
        <v>1</v>
      </c>
      <c r="Q210" s="175">
        <f t="shared" si="239"/>
        <v>1</v>
      </c>
      <c r="R210" s="175">
        <f t="shared" si="239"/>
        <v>1</v>
      </c>
      <c r="S210" s="175">
        <f t="shared" si="239"/>
        <v>1</v>
      </c>
      <c r="T210" s="175">
        <f t="shared" si="239"/>
        <v>1</v>
      </c>
      <c r="U210" s="175">
        <f t="shared" si="239"/>
        <v>1</v>
      </c>
      <c r="V210" s="175">
        <f t="shared" si="239"/>
        <v>1</v>
      </c>
      <c r="W210" s="175">
        <f t="shared" si="239"/>
        <v>1</v>
      </c>
      <c r="X210" s="175">
        <f t="shared" si="239"/>
        <v>1</v>
      </c>
      <c r="Y210" s="175">
        <f t="shared" si="239"/>
        <v>1</v>
      </c>
      <c r="Z210" s="175">
        <f t="shared" si="239"/>
        <v>1</v>
      </c>
      <c r="AA210" s="175">
        <f t="shared" si="239"/>
        <v>1</v>
      </c>
      <c r="AB210" s="175">
        <f t="shared" si="239"/>
        <v>1</v>
      </c>
      <c r="AC210" s="175">
        <f t="shared" si="239"/>
        <v>1</v>
      </c>
      <c r="AD210" s="175">
        <f t="shared" si="239"/>
        <v>1</v>
      </c>
      <c r="AE210" s="175">
        <f t="shared" si="239"/>
        <v>1</v>
      </c>
      <c r="AF210" s="175">
        <f t="shared" si="239"/>
        <v>1</v>
      </c>
      <c r="AG210" s="175">
        <f t="shared" si="239"/>
        <v>1</v>
      </c>
      <c r="AH210" s="175">
        <f t="shared" si="239"/>
        <v>1</v>
      </c>
      <c r="AI210" s="175">
        <f t="shared" si="239"/>
        <v>1</v>
      </c>
      <c r="AJ210" s="175">
        <f t="shared" si="239"/>
        <v>1</v>
      </c>
      <c r="AK210" s="175">
        <f t="shared" si="239"/>
        <v>1</v>
      </c>
      <c r="AL210" s="175">
        <f t="shared" si="239"/>
        <v>1</v>
      </c>
      <c r="AM210" s="175">
        <f t="shared" si="239"/>
        <v>1</v>
      </c>
      <c r="AN210" s="175">
        <f t="shared" si="239"/>
        <v>1</v>
      </c>
      <c r="AO210" s="175">
        <f t="shared" si="239"/>
        <v>1</v>
      </c>
      <c r="AP210" s="175">
        <f t="shared" ref="AP210:BU210" si="240">AP207*AP208*AP209</f>
        <v>1</v>
      </c>
      <c r="AQ210" s="175">
        <f t="shared" si="240"/>
        <v>1</v>
      </c>
      <c r="AR210" s="175">
        <f t="shared" si="240"/>
        <v>1</v>
      </c>
      <c r="AS210" s="175">
        <f t="shared" si="240"/>
        <v>1</v>
      </c>
      <c r="AT210" s="175">
        <f t="shared" si="240"/>
        <v>1</v>
      </c>
      <c r="AU210" s="175">
        <f t="shared" si="240"/>
        <v>1</v>
      </c>
      <c r="AV210" s="175">
        <f t="shared" si="240"/>
        <v>1</v>
      </c>
      <c r="AW210" s="175">
        <f t="shared" si="240"/>
        <v>1</v>
      </c>
      <c r="AX210" s="175">
        <f t="shared" si="240"/>
        <v>1</v>
      </c>
      <c r="AY210" s="175">
        <f t="shared" si="240"/>
        <v>1</v>
      </c>
      <c r="AZ210" s="175">
        <f t="shared" si="240"/>
        <v>1</v>
      </c>
      <c r="BA210" s="175">
        <f t="shared" si="240"/>
        <v>1</v>
      </c>
      <c r="BB210" s="175">
        <f t="shared" si="240"/>
        <v>1</v>
      </c>
      <c r="BC210" s="175">
        <f t="shared" si="240"/>
        <v>1</v>
      </c>
      <c r="BD210" s="175">
        <f t="shared" si="240"/>
        <v>1</v>
      </c>
      <c r="BE210" s="175">
        <f t="shared" si="240"/>
        <v>1</v>
      </c>
      <c r="BF210" s="175">
        <f t="shared" si="240"/>
        <v>1</v>
      </c>
      <c r="BG210" s="175">
        <f t="shared" si="240"/>
        <v>1</v>
      </c>
      <c r="BH210" s="175">
        <f t="shared" si="240"/>
        <v>1</v>
      </c>
      <c r="BI210" s="175">
        <f t="shared" si="240"/>
        <v>1</v>
      </c>
      <c r="BJ210" s="175">
        <f t="shared" si="240"/>
        <v>1</v>
      </c>
      <c r="BK210" s="175">
        <f t="shared" si="240"/>
        <v>1</v>
      </c>
      <c r="BL210" s="175">
        <f t="shared" si="240"/>
        <v>1</v>
      </c>
      <c r="BM210" s="175">
        <f t="shared" si="240"/>
        <v>1</v>
      </c>
      <c r="BN210" s="175">
        <f t="shared" si="240"/>
        <v>1</v>
      </c>
      <c r="BO210" s="175">
        <f t="shared" si="240"/>
        <v>1</v>
      </c>
      <c r="BP210" s="175">
        <f t="shared" si="240"/>
        <v>1</v>
      </c>
      <c r="BQ210" s="175">
        <f t="shared" si="240"/>
        <v>1</v>
      </c>
      <c r="BR210" s="175">
        <f t="shared" si="240"/>
        <v>1</v>
      </c>
      <c r="BS210" s="175">
        <f t="shared" si="240"/>
        <v>1</v>
      </c>
      <c r="BT210" s="175">
        <f t="shared" si="240"/>
        <v>1</v>
      </c>
      <c r="BU210" s="175">
        <f t="shared" si="240"/>
        <v>1</v>
      </c>
      <c r="BV210" s="175">
        <f t="shared" ref="BV210:CH210" si="241">BV207*BV208*BV209</f>
        <v>1</v>
      </c>
      <c r="BW210" s="175">
        <f t="shared" si="241"/>
        <v>1</v>
      </c>
      <c r="BX210" s="175">
        <f t="shared" si="241"/>
        <v>1</v>
      </c>
      <c r="BY210" s="175">
        <f t="shared" si="241"/>
        <v>1</v>
      </c>
      <c r="BZ210" s="175">
        <f t="shared" si="241"/>
        <v>1</v>
      </c>
      <c r="CA210" s="175">
        <f t="shared" si="241"/>
        <v>1</v>
      </c>
      <c r="CB210" s="175">
        <f t="shared" si="241"/>
        <v>1</v>
      </c>
      <c r="CC210" s="175">
        <f t="shared" si="241"/>
        <v>1</v>
      </c>
      <c r="CD210" s="175">
        <f t="shared" si="241"/>
        <v>1</v>
      </c>
      <c r="CE210" s="175">
        <f t="shared" si="241"/>
        <v>1</v>
      </c>
      <c r="CF210" s="175">
        <f t="shared" si="241"/>
        <v>1</v>
      </c>
      <c r="CG210" s="175">
        <f t="shared" si="241"/>
        <v>1</v>
      </c>
      <c r="CH210" s="175">
        <f t="shared" si="241"/>
        <v>1</v>
      </c>
    </row>
    <row r="211" spans="4:86" s="36" customFormat="1" outlineLevel="1" x14ac:dyDescent="0.2"/>
    <row r="212" spans="4:86" s="36" customFormat="1" outlineLevel="1" x14ac:dyDescent="0.2">
      <c r="E212" s="43" t="s">
        <v>126</v>
      </c>
    </row>
    <row r="213" spans="4:86" s="36" customFormat="1" outlineLevel="1" x14ac:dyDescent="0.2">
      <c r="F213" s="91" t="s">
        <v>310</v>
      </c>
      <c r="I213" s="181">
        <v>1</v>
      </c>
      <c r="J213" s="182">
        <f t="shared" ref="J213:AO213" si="242">IF(AND(J195&gt;0,J196&gt;0,I213=1),1,0)</f>
        <v>1</v>
      </c>
      <c r="K213" s="182">
        <f t="shared" si="242"/>
        <v>1</v>
      </c>
      <c r="L213" s="182">
        <f t="shared" si="242"/>
        <v>1</v>
      </c>
      <c r="M213" s="182">
        <f t="shared" si="242"/>
        <v>1</v>
      </c>
      <c r="N213" s="182">
        <f t="shared" si="242"/>
        <v>1</v>
      </c>
      <c r="O213" s="182">
        <f t="shared" si="242"/>
        <v>1</v>
      </c>
      <c r="P213" s="182">
        <f t="shared" si="242"/>
        <v>1</v>
      </c>
      <c r="Q213" s="182">
        <f t="shared" si="242"/>
        <v>1</v>
      </c>
      <c r="R213" s="182">
        <f t="shared" si="242"/>
        <v>1</v>
      </c>
      <c r="S213" s="182">
        <f t="shared" si="242"/>
        <v>1</v>
      </c>
      <c r="T213" s="182">
        <f t="shared" si="242"/>
        <v>1</v>
      </c>
      <c r="U213" s="182">
        <f t="shared" si="242"/>
        <v>1</v>
      </c>
      <c r="V213" s="182">
        <f t="shared" si="242"/>
        <v>1</v>
      </c>
      <c r="W213" s="182">
        <f t="shared" si="242"/>
        <v>1</v>
      </c>
      <c r="X213" s="182">
        <f t="shared" si="242"/>
        <v>1</v>
      </c>
      <c r="Y213" s="182">
        <f t="shared" si="242"/>
        <v>1</v>
      </c>
      <c r="Z213" s="182">
        <f t="shared" si="242"/>
        <v>1</v>
      </c>
      <c r="AA213" s="182">
        <f t="shared" si="242"/>
        <v>1</v>
      </c>
      <c r="AB213" s="182">
        <f t="shared" si="242"/>
        <v>1</v>
      </c>
      <c r="AC213" s="182">
        <f t="shared" si="242"/>
        <v>1</v>
      </c>
      <c r="AD213" s="182">
        <f t="shared" si="242"/>
        <v>1</v>
      </c>
      <c r="AE213" s="182">
        <f t="shared" si="242"/>
        <v>1</v>
      </c>
      <c r="AF213" s="182">
        <f t="shared" si="242"/>
        <v>1</v>
      </c>
      <c r="AG213" s="182">
        <f t="shared" si="242"/>
        <v>1</v>
      </c>
      <c r="AH213" s="182">
        <f t="shared" si="242"/>
        <v>1</v>
      </c>
      <c r="AI213" s="182">
        <f t="shared" si="242"/>
        <v>1</v>
      </c>
      <c r="AJ213" s="182">
        <f t="shared" si="242"/>
        <v>1</v>
      </c>
      <c r="AK213" s="182">
        <f t="shared" si="242"/>
        <v>1</v>
      </c>
      <c r="AL213" s="182">
        <f t="shared" si="242"/>
        <v>1</v>
      </c>
      <c r="AM213" s="182">
        <f t="shared" si="242"/>
        <v>1</v>
      </c>
      <c r="AN213" s="182">
        <f t="shared" si="242"/>
        <v>1</v>
      </c>
      <c r="AO213" s="182">
        <f t="shared" si="242"/>
        <v>1</v>
      </c>
      <c r="AP213" s="182">
        <f t="shared" ref="AP213:BU213" si="243">IF(AND(AP195&gt;0,AP196&gt;0,AO213=1),1,0)</f>
        <v>1</v>
      </c>
      <c r="AQ213" s="182">
        <f t="shared" si="243"/>
        <v>1</v>
      </c>
      <c r="AR213" s="182">
        <f t="shared" si="243"/>
        <v>1</v>
      </c>
      <c r="AS213" s="182">
        <f t="shared" si="243"/>
        <v>1</v>
      </c>
      <c r="AT213" s="182">
        <f t="shared" si="243"/>
        <v>1</v>
      </c>
      <c r="AU213" s="182">
        <f t="shared" si="243"/>
        <v>1</v>
      </c>
      <c r="AV213" s="182">
        <f t="shared" si="243"/>
        <v>1</v>
      </c>
      <c r="AW213" s="182">
        <f t="shared" si="243"/>
        <v>1</v>
      </c>
      <c r="AX213" s="182">
        <f t="shared" si="243"/>
        <v>1</v>
      </c>
      <c r="AY213" s="182">
        <f t="shared" si="243"/>
        <v>1</v>
      </c>
      <c r="AZ213" s="182">
        <f t="shared" si="243"/>
        <v>1</v>
      </c>
      <c r="BA213" s="182">
        <f t="shared" si="243"/>
        <v>1</v>
      </c>
      <c r="BB213" s="182">
        <f t="shared" si="243"/>
        <v>1</v>
      </c>
      <c r="BC213" s="182">
        <f t="shared" si="243"/>
        <v>1</v>
      </c>
      <c r="BD213" s="182">
        <f t="shared" si="243"/>
        <v>1</v>
      </c>
      <c r="BE213" s="182">
        <f t="shared" si="243"/>
        <v>1</v>
      </c>
      <c r="BF213" s="182">
        <f t="shared" si="243"/>
        <v>1</v>
      </c>
      <c r="BG213" s="182">
        <f t="shared" si="243"/>
        <v>1</v>
      </c>
      <c r="BH213" s="182">
        <f t="shared" si="243"/>
        <v>1</v>
      </c>
      <c r="BI213" s="182">
        <f t="shared" si="243"/>
        <v>1</v>
      </c>
      <c r="BJ213" s="182">
        <f t="shared" si="243"/>
        <v>1</v>
      </c>
      <c r="BK213" s="182">
        <f t="shared" si="243"/>
        <v>1</v>
      </c>
      <c r="BL213" s="182">
        <f t="shared" si="243"/>
        <v>1</v>
      </c>
      <c r="BM213" s="182">
        <f t="shared" si="243"/>
        <v>1</v>
      </c>
      <c r="BN213" s="182">
        <f t="shared" si="243"/>
        <v>1</v>
      </c>
      <c r="BO213" s="182">
        <f t="shared" si="243"/>
        <v>1</v>
      </c>
      <c r="BP213" s="182">
        <f t="shared" si="243"/>
        <v>1</v>
      </c>
      <c r="BQ213" s="182">
        <f t="shared" si="243"/>
        <v>1</v>
      </c>
      <c r="BR213" s="182">
        <f t="shared" si="243"/>
        <v>1</v>
      </c>
      <c r="BS213" s="182">
        <f t="shared" si="243"/>
        <v>1</v>
      </c>
      <c r="BT213" s="182">
        <f t="shared" si="243"/>
        <v>1</v>
      </c>
      <c r="BU213" s="182">
        <f t="shared" si="243"/>
        <v>1</v>
      </c>
      <c r="BV213" s="182">
        <f t="shared" ref="BV213:CH213" si="244">IF(AND(BV195&gt;0,BV196&gt;0,BU213=1),1,0)</f>
        <v>1</v>
      </c>
      <c r="BW213" s="182">
        <f t="shared" si="244"/>
        <v>1</v>
      </c>
      <c r="BX213" s="182">
        <f t="shared" si="244"/>
        <v>1</v>
      </c>
      <c r="BY213" s="182">
        <f t="shared" si="244"/>
        <v>1</v>
      </c>
      <c r="BZ213" s="182">
        <f t="shared" si="244"/>
        <v>1</v>
      </c>
      <c r="CA213" s="182">
        <f t="shared" si="244"/>
        <v>1</v>
      </c>
      <c r="CB213" s="182">
        <f t="shared" si="244"/>
        <v>1</v>
      </c>
      <c r="CC213" s="182">
        <f t="shared" si="244"/>
        <v>1</v>
      </c>
      <c r="CD213" s="182">
        <f t="shared" si="244"/>
        <v>1</v>
      </c>
      <c r="CE213" s="182">
        <f t="shared" si="244"/>
        <v>1</v>
      </c>
      <c r="CF213" s="182">
        <f t="shared" si="244"/>
        <v>1</v>
      </c>
      <c r="CG213" s="182">
        <f t="shared" si="244"/>
        <v>1</v>
      </c>
      <c r="CH213" s="182">
        <f t="shared" si="244"/>
        <v>1</v>
      </c>
    </row>
    <row r="214" spans="4:86" s="36" customFormat="1" outlineLevel="1" x14ac:dyDescent="0.2">
      <c r="F214" s="91" t="s">
        <v>292</v>
      </c>
      <c r="H214" s="143">
        <f>H203*I147</f>
        <v>1.2097915244724546</v>
      </c>
      <c r="I214" s="181">
        <v>1</v>
      </c>
      <c r="J214" s="175">
        <f t="shared" ref="J214:AO214" si="245">IF(AND(J147&gt;0,J147&lt;$H$214,I214=1),1,0)</f>
        <v>1</v>
      </c>
      <c r="K214" s="175">
        <f t="shared" si="245"/>
        <v>1</v>
      </c>
      <c r="L214" s="175">
        <f t="shared" si="245"/>
        <v>1</v>
      </c>
      <c r="M214" s="175">
        <f t="shared" si="245"/>
        <v>1</v>
      </c>
      <c r="N214" s="175">
        <f t="shared" si="245"/>
        <v>1</v>
      </c>
      <c r="O214" s="175">
        <f t="shared" si="245"/>
        <v>1</v>
      </c>
      <c r="P214" s="175">
        <f t="shared" si="245"/>
        <v>1</v>
      </c>
      <c r="Q214" s="175">
        <f t="shared" si="245"/>
        <v>1</v>
      </c>
      <c r="R214" s="175">
        <f t="shared" si="245"/>
        <v>1</v>
      </c>
      <c r="S214" s="175">
        <f t="shared" si="245"/>
        <v>1</v>
      </c>
      <c r="T214" s="175">
        <f t="shared" si="245"/>
        <v>1</v>
      </c>
      <c r="U214" s="175">
        <f t="shared" si="245"/>
        <v>1</v>
      </c>
      <c r="V214" s="175">
        <f t="shared" si="245"/>
        <v>1</v>
      </c>
      <c r="W214" s="175">
        <f t="shared" si="245"/>
        <v>1</v>
      </c>
      <c r="X214" s="175">
        <f t="shared" si="245"/>
        <v>1</v>
      </c>
      <c r="Y214" s="175">
        <f t="shared" si="245"/>
        <v>1</v>
      </c>
      <c r="Z214" s="175">
        <f t="shared" si="245"/>
        <v>1</v>
      </c>
      <c r="AA214" s="175">
        <f t="shared" si="245"/>
        <v>0</v>
      </c>
      <c r="AB214" s="175">
        <f t="shared" si="245"/>
        <v>0</v>
      </c>
      <c r="AC214" s="175">
        <f t="shared" si="245"/>
        <v>0</v>
      </c>
      <c r="AD214" s="175">
        <f t="shared" si="245"/>
        <v>0</v>
      </c>
      <c r="AE214" s="175">
        <f t="shared" si="245"/>
        <v>0</v>
      </c>
      <c r="AF214" s="175">
        <f t="shared" si="245"/>
        <v>0</v>
      </c>
      <c r="AG214" s="175">
        <f t="shared" si="245"/>
        <v>0</v>
      </c>
      <c r="AH214" s="175">
        <f t="shared" si="245"/>
        <v>0</v>
      </c>
      <c r="AI214" s="175">
        <f t="shared" si="245"/>
        <v>0</v>
      </c>
      <c r="AJ214" s="175">
        <f t="shared" si="245"/>
        <v>0</v>
      </c>
      <c r="AK214" s="175">
        <f t="shared" si="245"/>
        <v>0</v>
      </c>
      <c r="AL214" s="175">
        <f t="shared" si="245"/>
        <v>0</v>
      </c>
      <c r="AM214" s="175">
        <f t="shared" si="245"/>
        <v>0</v>
      </c>
      <c r="AN214" s="175">
        <f t="shared" si="245"/>
        <v>0</v>
      </c>
      <c r="AO214" s="175">
        <f t="shared" si="245"/>
        <v>0</v>
      </c>
      <c r="AP214" s="175">
        <f t="shared" ref="AP214:BU214" si="246">IF(AND(AP147&gt;0,AP147&lt;$H$214,AO214=1),1,0)</f>
        <v>0</v>
      </c>
      <c r="AQ214" s="175">
        <f t="shared" si="246"/>
        <v>0</v>
      </c>
      <c r="AR214" s="175">
        <f t="shared" si="246"/>
        <v>0</v>
      </c>
      <c r="AS214" s="175">
        <f t="shared" si="246"/>
        <v>0</v>
      </c>
      <c r="AT214" s="175">
        <f t="shared" si="246"/>
        <v>0</v>
      </c>
      <c r="AU214" s="175">
        <f t="shared" si="246"/>
        <v>0</v>
      </c>
      <c r="AV214" s="175">
        <f t="shared" si="246"/>
        <v>0</v>
      </c>
      <c r="AW214" s="175">
        <f t="shared" si="246"/>
        <v>0</v>
      </c>
      <c r="AX214" s="175">
        <f t="shared" si="246"/>
        <v>0</v>
      </c>
      <c r="AY214" s="175">
        <f t="shared" si="246"/>
        <v>0</v>
      </c>
      <c r="AZ214" s="175">
        <f t="shared" si="246"/>
        <v>0</v>
      </c>
      <c r="BA214" s="175">
        <f t="shared" si="246"/>
        <v>0</v>
      </c>
      <c r="BB214" s="175">
        <f t="shared" si="246"/>
        <v>0</v>
      </c>
      <c r="BC214" s="175">
        <f t="shared" si="246"/>
        <v>0</v>
      </c>
      <c r="BD214" s="175">
        <f t="shared" si="246"/>
        <v>0</v>
      </c>
      <c r="BE214" s="175">
        <f t="shared" si="246"/>
        <v>0</v>
      </c>
      <c r="BF214" s="175">
        <f t="shared" si="246"/>
        <v>0</v>
      </c>
      <c r="BG214" s="175">
        <f t="shared" si="246"/>
        <v>0</v>
      </c>
      <c r="BH214" s="175">
        <f t="shared" si="246"/>
        <v>0</v>
      </c>
      <c r="BI214" s="175">
        <f t="shared" si="246"/>
        <v>0</v>
      </c>
      <c r="BJ214" s="175">
        <f t="shared" si="246"/>
        <v>0</v>
      </c>
      <c r="BK214" s="175">
        <f t="shared" si="246"/>
        <v>0</v>
      </c>
      <c r="BL214" s="175">
        <f t="shared" si="246"/>
        <v>0</v>
      </c>
      <c r="BM214" s="175">
        <f t="shared" si="246"/>
        <v>0</v>
      </c>
      <c r="BN214" s="175">
        <f t="shared" si="246"/>
        <v>0</v>
      </c>
      <c r="BO214" s="175">
        <f t="shared" si="246"/>
        <v>0</v>
      </c>
      <c r="BP214" s="175">
        <f t="shared" si="246"/>
        <v>0</v>
      </c>
      <c r="BQ214" s="175">
        <f t="shared" si="246"/>
        <v>0</v>
      </c>
      <c r="BR214" s="175">
        <f t="shared" si="246"/>
        <v>0</v>
      </c>
      <c r="BS214" s="175">
        <f t="shared" si="246"/>
        <v>0</v>
      </c>
      <c r="BT214" s="175">
        <f t="shared" si="246"/>
        <v>0</v>
      </c>
      <c r="BU214" s="175">
        <f t="shared" si="246"/>
        <v>0</v>
      </c>
      <c r="BV214" s="175">
        <f t="shared" ref="BV214:CH214" si="247">IF(AND(BV147&gt;0,BV147&lt;$H$214,BU214=1),1,0)</f>
        <v>0</v>
      </c>
      <c r="BW214" s="175">
        <f t="shared" si="247"/>
        <v>0</v>
      </c>
      <c r="BX214" s="175">
        <f t="shared" si="247"/>
        <v>0</v>
      </c>
      <c r="BY214" s="175">
        <f t="shared" si="247"/>
        <v>0</v>
      </c>
      <c r="BZ214" s="175">
        <f t="shared" si="247"/>
        <v>0</v>
      </c>
      <c r="CA214" s="175">
        <f t="shared" si="247"/>
        <v>0</v>
      </c>
      <c r="CB214" s="175">
        <f t="shared" si="247"/>
        <v>0</v>
      </c>
      <c r="CC214" s="175">
        <f t="shared" si="247"/>
        <v>0</v>
      </c>
      <c r="CD214" s="175">
        <f t="shared" si="247"/>
        <v>0</v>
      </c>
      <c r="CE214" s="175">
        <f t="shared" si="247"/>
        <v>0</v>
      </c>
      <c r="CF214" s="175">
        <f t="shared" si="247"/>
        <v>0</v>
      </c>
      <c r="CG214" s="175">
        <f t="shared" si="247"/>
        <v>0</v>
      </c>
      <c r="CH214" s="175">
        <f t="shared" si="247"/>
        <v>0</v>
      </c>
    </row>
    <row r="215" spans="4:86" s="36" customFormat="1" outlineLevel="1" x14ac:dyDescent="0.2">
      <c r="F215" s="91" t="s">
        <v>305</v>
      </c>
      <c r="I215" s="181">
        <v>1</v>
      </c>
      <c r="J215" s="175">
        <f t="shared" ref="J215:AO215" si="248">IF(J$8=1,1,IFERROR(IF(AND(J189/I189&gt;$H$204,I209=1),1,0),0))</f>
        <v>1</v>
      </c>
      <c r="K215" s="175">
        <f t="shared" si="248"/>
        <v>1</v>
      </c>
      <c r="L215" s="175">
        <f t="shared" si="248"/>
        <v>1</v>
      </c>
      <c r="M215" s="175">
        <f t="shared" si="248"/>
        <v>1</v>
      </c>
      <c r="N215" s="175">
        <f t="shared" si="248"/>
        <v>1</v>
      </c>
      <c r="O215" s="175">
        <f t="shared" si="248"/>
        <v>1</v>
      </c>
      <c r="P215" s="175">
        <f t="shared" si="248"/>
        <v>1</v>
      </c>
      <c r="Q215" s="175">
        <f t="shared" si="248"/>
        <v>1</v>
      </c>
      <c r="R215" s="175">
        <f t="shared" si="248"/>
        <v>1</v>
      </c>
      <c r="S215" s="175">
        <f t="shared" si="248"/>
        <v>1</v>
      </c>
      <c r="T215" s="175">
        <f t="shared" si="248"/>
        <v>1</v>
      </c>
      <c r="U215" s="175">
        <f t="shared" si="248"/>
        <v>1</v>
      </c>
      <c r="V215" s="175">
        <f t="shared" si="248"/>
        <v>1</v>
      </c>
      <c r="W215" s="175">
        <f t="shared" si="248"/>
        <v>1</v>
      </c>
      <c r="X215" s="175">
        <f t="shared" si="248"/>
        <v>1</v>
      </c>
      <c r="Y215" s="175">
        <f t="shared" si="248"/>
        <v>1</v>
      </c>
      <c r="Z215" s="175">
        <f t="shared" si="248"/>
        <v>1</v>
      </c>
      <c r="AA215" s="175">
        <f t="shared" si="248"/>
        <v>1</v>
      </c>
      <c r="AB215" s="175">
        <f t="shared" si="248"/>
        <v>1</v>
      </c>
      <c r="AC215" s="175">
        <f t="shared" si="248"/>
        <v>1</v>
      </c>
      <c r="AD215" s="175">
        <f t="shared" si="248"/>
        <v>1</v>
      </c>
      <c r="AE215" s="175">
        <f t="shared" si="248"/>
        <v>1</v>
      </c>
      <c r="AF215" s="175">
        <f t="shared" si="248"/>
        <v>1</v>
      </c>
      <c r="AG215" s="175">
        <f t="shared" si="248"/>
        <v>1</v>
      </c>
      <c r="AH215" s="175">
        <f t="shared" si="248"/>
        <v>1</v>
      </c>
      <c r="AI215" s="175">
        <f t="shared" si="248"/>
        <v>1</v>
      </c>
      <c r="AJ215" s="175">
        <f t="shared" si="248"/>
        <v>1</v>
      </c>
      <c r="AK215" s="175">
        <f t="shared" si="248"/>
        <v>1</v>
      </c>
      <c r="AL215" s="175">
        <f t="shared" si="248"/>
        <v>1</v>
      </c>
      <c r="AM215" s="175">
        <f t="shared" si="248"/>
        <v>1</v>
      </c>
      <c r="AN215" s="175">
        <f t="shared" si="248"/>
        <v>1</v>
      </c>
      <c r="AO215" s="175">
        <f t="shared" si="248"/>
        <v>1</v>
      </c>
      <c r="AP215" s="175">
        <f t="shared" ref="AP215:BU215" si="249">IF(AP$8=1,1,IFERROR(IF(AND(AP189/AO189&gt;$H$204,AO209=1),1,0),0))</f>
        <v>1</v>
      </c>
      <c r="AQ215" s="175">
        <f t="shared" si="249"/>
        <v>1</v>
      </c>
      <c r="AR215" s="175">
        <f t="shared" si="249"/>
        <v>1</v>
      </c>
      <c r="AS215" s="175">
        <f t="shared" si="249"/>
        <v>1</v>
      </c>
      <c r="AT215" s="175">
        <f t="shared" si="249"/>
        <v>1</v>
      </c>
      <c r="AU215" s="175">
        <f t="shared" si="249"/>
        <v>1</v>
      </c>
      <c r="AV215" s="175">
        <f t="shared" si="249"/>
        <v>1</v>
      </c>
      <c r="AW215" s="175">
        <f t="shared" si="249"/>
        <v>1</v>
      </c>
      <c r="AX215" s="175">
        <f t="shared" si="249"/>
        <v>1</v>
      </c>
      <c r="AY215" s="175">
        <f t="shared" si="249"/>
        <v>1</v>
      </c>
      <c r="AZ215" s="175">
        <f t="shared" si="249"/>
        <v>1</v>
      </c>
      <c r="BA215" s="175">
        <f t="shared" si="249"/>
        <v>1</v>
      </c>
      <c r="BB215" s="175">
        <f t="shared" si="249"/>
        <v>1</v>
      </c>
      <c r="BC215" s="175">
        <f t="shared" si="249"/>
        <v>1</v>
      </c>
      <c r="BD215" s="175">
        <f t="shared" si="249"/>
        <v>1</v>
      </c>
      <c r="BE215" s="175">
        <f t="shared" si="249"/>
        <v>1</v>
      </c>
      <c r="BF215" s="175">
        <f t="shared" si="249"/>
        <v>1</v>
      </c>
      <c r="BG215" s="175">
        <f t="shared" si="249"/>
        <v>1</v>
      </c>
      <c r="BH215" s="175">
        <f t="shared" si="249"/>
        <v>1</v>
      </c>
      <c r="BI215" s="175">
        <f t="shared" si="249"/>
        <v>1</v>
      </c>
      <c r="BJ215" s="175">
        <f t="shared" si="249"/>
        <v>1</v>
      </c>
      <c r="BK215" s="175">
        <f t="shared" si="249"/>
        <v>1</v>
      </c>
      <c r="BL215" s="175">
        <f t="shared" si="249"/>
        <v>1</v>
      </c>
      <c r="BM215" s="175">
        <f t="shared" si="249"/>
        <v>1</v>
      </c>
      <c r="BN215" s="175">
        <f t="shared" si="249"/>
        <v>1</v>
      </c>
      <c r="BO215" s="175">
        <f t="shared" si="249"/>
        <v>1</v>
      </c>
      <c r="BP215" s="175">
        <f t="shared" si="249"/>
        <v>1</v>
      </c>
      <c r="BQ215" s="175">
        <f t="shared" si="249"/>
        <v>1</v>
      </c>
      <c r="BR215" s="175">
        <f t="shared" si="249"/>
        <v>1</v>
      </c>
      <c r="BS215" s="175">
        <f t="shared" si="249"/>
        <v>1</v>
      </c>
      <c r="BT215" s="175">
        <f t="shared" si="249"/>
        <v>1</v>
      </c>
      <c r="BU215" s="175">
        <f t="shared" si="249"/>
        <v>1</v>
      </c>
      <c r="BV215" s="175">
        <f t="shared" ref="BV215:CH215" si="250">IF(BV$8=1,1,IFERROR(IF(AND(BV189/BU189&gt;$H$204,BU209=1),1,0),0))</f>
        <v>1</v>
      </c>
      <c r="BW215" s="175">
        <f t="shared" si="250"/>
        <v>1</v>
      </c>
      <c r="BX215" s="175">
        <f t="shared" si="250"/>
        <v>1</v>
      </c>
      <c r="BY215" s="175">
        <f t="shared" si="250"/>
        <v>1</v>
      </c>
      <c r="BZ215" s="175">
        <f t="shared" si="250"/>
        <v>1</v>
      </c>
      <c r="CA215" s="175">
        <f t="shared" si="250"/>
        <v>1</v>
      </c>
      <c r="CB215" s="175">
        <f t="shared" si="250"/>
        <v>1</v>
      </c>
      <c r="CC215" s="175">
        <f t="shared" si="250"/>
        <v>1</v>
      </c>
      <c r="CD215" s="175">
        <f t="shared" si="250"/>
        <v>1</v>
      </c>
      <c r="CE215" s="175">
        <f t="shared" si="250"/>
        <v>1</v>
      </c>
      <c r="CF215" s="175">
        <f t="shared" si="250"/>
        <v>1</v>
      </c>
      <c r="CG215" s="175">
        <f t="shared" si="250"/>
        <v>1</v>
      </c>
      <c r="CH215" s="175">
        <f t="shared" si="250"/>
        <v>1</v>
      </c>
    </row>
    <row r="216" spans="4:86" s="36" customFormat="1" ht="12.75" outlineLevel="1" thickBot="1" x14ac:dyDescent="0.25"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</row>
    <row r="217" spans="4:86" s="36" customFormat="1" outlineLevel="1" x14ac:dyDescent="0.2"/>
    <row r="218" spans="4:86" s="36" customFormat="1" outlineLevel="1" x14ac:dyDescent="0.2">
      <c r="D218" s="43" t="s">
        <v>151</v>
      </c>
      <c r="I218" s="184">
        <f>J218-1</f>
        <v>2023</v>
      </c>
      <c r="J218" s="61">
        <f t="shared" ref="J218:AO218" si="251">J9</f>
        <v>2024</v>
      </c>
      <c r="K218" s="61">
        <f t="shared" si="251"/>
        <v>2025</v>
      </c>
      <c r="L218" s="61">
        <f t="shared" si="251"/>
        <v>2026</v>
      </c>
      <c r="M218" s="61">
        <f t="shared" si="251"/>
        <v>2027</v>
      </c>
      <c r="N218" s="61">
        <f t="shared" si="251"/>
        <v>2028</v>
      </c>
      <c r="O218" s="61">
        <f t="shared" si="251"/>
        <v>2029</v>
      </c>
      <c r="P218" s="61">
        <f t="shared" si="251"/>
        <v>2030</v>
      </c>
      <c r="Q218" s="61">
        <f t="shared" si="251"/>
        <v>2031</v>
      </c>
      <c r="R218" s="61">
        <f t="shared" si="251"/>
        <v>2032</v>
      </c>
      <c r="S218" s="61">
        <f t="shared" si="251"/>
        <v>2033</v>
      </c>
      <c r="T218" s="61">
        <f t="shared" si="251"/>
        <v>2034</v>
      </c>
      <c r="U218" s="61">
        <f t="shared" si="251"/>
        <v>2035</v>
      </c>
      <c r="V218" s="61">
        <f t="shared" si="251"/>
        <v>2036</v>
      </c>
      <c r="W218" s="61">
        <f t="shared" si="251"/>
        <v>2037</v>
      </c>
      <c r="X218" s="61">
        <f t="shared" si="251"/>
        <v>2038</v>
      </c>
      <c r="Y218" s="61">
        <f t="shared" si="251"/>
        <v>2039</v>
      </c>
      <c r="Z218" s="61">
        <f t="shared" si="251"/>
        <v>2040</v>
      </c>
      <c r="AA218" s="61">
        <f t="shared" si="251"/>
        <v>2041</v>
      </c>
      <c r="AB218" s="61">
        <f t="shared" si="251"/>
        <v>2042</v>
      </c>
      <c r="AC218" s="61">
        <f t="shared" si="251"/>
        <v>2043</v>
      </c>
      <c r="AD218" s="61">
        <f t="shared" si="251"/>
        <v>2044</v>
      </c>
      <c r="AE218" s="61">
        <f t="shared" si="251"/>
        <v>2045</v>
      </c>
      <c r="AF218" s="61">
        <f t="shared" si="251"/>
        <v>2046</v>
      </c>
      <c r="AG218" s="61">
        <f t="shared" si="251"/>
        <v>2047</v>
      </c>
      <c r="AH218" s="61">
        <f t="shared" si="251"/>
        <v>2048</v>
      </c>
      <c r="AI218" s="61">
        <f t="shared" si="251"/>
        <v>2049</v>
      </c>
      <c r="AJ218" s="61">
        <f t="shared" si="251"/>
        <v>2050</v>
      </c>
      <c r="AK218" s="61">
        <f t="shared" si="251"/>
        <v>2051</v>
      </c>
      <c r="AL218" s="61">
        <f t="shared" si="251"/>
        <v>2052</v>
      </c>
      <c r="AM218" s="61">
        <f t="shared" si="251"/>
        <v>2053</v>
      </c>
      <c r="AN218" s="61">
        <f t="shared" si="251"/>
        <v>2054</v>
      </c>
      <c r="AO218" s="61">
        <f t="shared" si="251"/>
        <v>2055</v>
      </c>
      <c r="AP218" s="61">
        <f t="shared" ref="AP218:BU218" si="252">AP9</f>
        <v>2056</v>
      </c>
      <c r="AQ218" s="61">
        <f t="shared" si="252"/>
        <v>2057</v>
      </c>
      <c r="AR218" s="61">
        <f t="shared" si="252"/>
        <v>2058</v>
      </c>
      <c r="AS218" s="61">
        <f t="shared" si="252"/>
        <v>2059</v>
      </c>
      <c r="AT218" s="61">
        <f t="shared" si="252"/>
        <v>2060</v>
      </c>
      <c r="AU218" s="61">
        <f t="shared" si="252"/>
        <v>2061</v>
      </c>
      <c r="AV218" s="61">
        <f t="shared" si="252"/>
        <v>2062</v>
      </c>
      <c r="AW218" s="61">
        <f t="shared" si="252"/>
        <v>2063</v>
      </c>
      <c r="AX218" s="61">
        <f t="shared" si="252"/>
        <v>2064</v>
      </c>
      <c r="AY218" s="61">
        <f t="shared" si="252"/>
        <v>2065</v>
      </c>
      <c r="AZ218" s="61">
        <f t="shared" si="252"/>
        <v>2066</v>
      </c>
      <c r="BA218" s="61">
        <f t="shared" si="252"/>
        <v>2067</v>
      </c>
      <c r="BB218" s="61">
        <f t="shared" si="252"/>
        <v>2068</v>
      </c>
      <c r="BC218" s="61">
        <f t="shared" si="252"/>
        <v>2069</v>
      </c>
      <c r="BD218" s="61">
        <f t="shared" si="252"/>
        <v>2070</v>
      </c>
      <c r="BE218" s="61">
        <f t="shared" si="252"/>
        <v>2071</v>
      </c>
      <c r="BF218" s="61">
        <f t="shared" si="252"/>
        <v>2072</v>
      </c>
      <c r="BG218" s="61">
        <f t="shared" si="252"/>
        <v>2073</v>
      </c>
      <c r="BH218" s="61">
        <f t="shared" si="252"/>
        <v>2074</v>
      </c>
      <c r="BI218" s="61">
        <f t="shared" si="252"/>
        <v>2075</v>
      </c>
      <c r="BJ218" s="61">
        <f t="shared" si="252"/>
        <v>2076</v>
      </c>
      <c r="BK218" s="61">
        <f t="shared" si="252"/>
        <v>2077</v>
      </c>
      <c r="BL218" s="61">
        <f t="shared" si="252"/>
        <v>2078</v>
      </c>
      <c r="BM218" s="61">
        <f t="shared" si="252"/>
        <v>2079</v>
      </c>
      <c r="BN218" s="61">
        <f t="shared" si="252"/>
        <v>2080</v>
      </c>
      <c r="BO218" s="61">
        <f t="shared" si="252"/>
        <v>2081</v>
      </c>
      <c r="BP218" s="61">
        <f t="shared" si="252"/>
        <v>2082</v>
      </c>
      <c r="BQ218" s="61">
        <f t="shared" si="252"/>
        <v>2083</v>
      </c>
      <c r="BR218" s="61">
        <f t="shared" si="252"/>
        <v>2084</v>
      </c>
      <c r="BS218" s="61">
        <f t="shared" si="252"/>
        <v>2085</v>
      </c>
      <c r="BT218" s="61">
        <f t="shared" si="252"/>
        <v>2086</v>
      </c>
      <c r="BU218" s="61">
        <f t="shared" si="252"/>
        <v>2087</v>
      </c>
      <c r="BV218" s="61">
        <f t="shared" ref="BV218:CH218" si="253">BV9</f>
        <v>2088</v>
      </c>
      <c r="BW218" s="61">
        <f t="shared" si="253"/>
        <v>2089</v>
      </c>
      <c r="BX218" s="61">
        <f t="shared" si="253"/>
        <v>2090</v>
      </c>
      <c r="BY218" s="61">
        <f t="shared" si="253"/>
        <v>2091</v>
      </c>
      <c r="BZ218" s="61">
        <f t="shared" si="253"/>
        <v>2092</v>
      </c>
      <c r="CA218" s="61">
        <f t="shared" si="253"/>
        <v>2093</v>
      </c>
      <c r="CB218" s="61">
        <f t="shared" si="253"/>
        <v>2094</v>
      </c>
      <c r="CC218" s="61">
        <f t="shared" si="253"/>
        <v>2095</v>
      </c>
      <c r="CD218" s="61">
        <f t="shared" si="253"/>
        <v>2096</v>
      </c>
      <c r="CE218" s="61">
        <f t="shared" si="253"/>
        <v>2097</v>
      </c>
      <c r="CF218" s="61">
        <f t="shared" si="253"/>
        <v>2098</v>
      </c>
      <c r="CG218" s="61">
        <f t="shared" si="253"/>
        <v>2099</v>
      </c>
      <c r="CH218" s="61">
        <f t="shared" si="253"/>
        <v>2100</v>
      </c>
    </row>
    <row r="219" spans="4:86" s="36" customFormat="1" outlineLevel="1" x14ac:dyDescent="0.2"/>
    <row r="220" spans="4:86" s="36" customFormat="1" outlineLevel="1" x14ac:dyDescent="0.2">
      <c r="F220" s="91" t="s">
        <v>317</v>
      </c>
      <c r="I220" s="67">
        <v>1</v>
      </c>
      <c r="J220" s="169">
        <f t="shared" ref="J220:AO220" si="254">J145/$I$145*J210</f>
        <v>0.98653056302926756</v>
      </c>
      <c r="K220" s="169">
        <f t="shared" si="254"/>
        <v>1.0315007457077485</v>
      </c>
      <c r="L220" s="169">
        <f t="shared" si="254"/>
        <v>1.036470656636711</v>
      </c>
      <c r="M220" s="169">
        <f t="shared" si="254"/>
        <v>1.0565047781224324</v>
      </c>
      <c r="N220" s="169">
        <f t="shared" si="254"/>
        <v>1.0568193383129227</v>
      </c>
      <c r="O220" s="169">
        <f t="shared" si="254"/>
        <v>1.0495213689919118</v>
      </c>
      <c r="P220" s="169">
        <f t="shared" si="254"/>
        <v>1.0349395280382727</v>
      </c>
      <c r="Q220" s="169">
        <f t="shared" si="254"/>
        <v>1.0195266546121</v>
      </c>
      <c r="R220" s="169">
        <f t="shared" si="254"/>
        <v>1.0002069164647798</v>
      </c>
      <c r="S220" s="169">
        <f t="shared" si="254"/>
        <v>1.0032516267777116</v>
      </c>
      <c r="T220" s="169">
        <f t="shared" si="254"/>
        <v>0.96402692213257779</v>
      </c>
      <c r="U220" s="169">
        <f t="shared" si="254"/>
        <v>0.96260196068446191</v>
      </c>
      <c r="V220" s="169">
        <f t="shared" si="254"/>
        <v>0.96493237236822749</v>
      </c>
      <c r="W220" s="169">
        <f t="shared" si="254"/>
        <v>0.96309024674055832</v>
      </c>
      <c r="X220" s="169">
        <f t="shared" si="254"/>
        <v>0.96375587225896497</v>
      </c>
      <c r="Y220" s="169">
        <f t="shared" si="254"/>
        <v>0.96667703956737761</v>
      </c>
      <c r="Z220" s="169">
        <f t="shared" si="254"/>
        <v>0.96474835397119363</v>
      </c>
      <c r="AA220" s="169">
        <f t="shared" si="254"/>
        <v>0.96092764674184716</v>
      </c>
      <c r="AB220" s="169">
        <f t="shared" si="254"/>
        <v>0.95831818464453589</v>
      </c>
      <c r="AC220" s="169">
        <f t="shared" si="254"/>
        <v>0.96075267770228678</v>
      </c>
      <c r="AD220" s="169">
        <f t="shared" si="254"/>
        <v>0.9629888444670901</v>
      </c>
      <c r="AE220" s="169">
        <f t="shared" si="254"/>
        <v>0.96364825556283606</v>
      </c>
      <c r="AF220" s="169">
        <f t="shared" si="254"/>
        <v>0.96634670479439144</v>
      </c>
      <c r="AG220" s="169">
        <f t="shared" si="254"/>
        <v>0.96739970131557107</v>
      </c>
      <c r="AH220" s="169">
        <f t="shared" si="254"/>
        <v>0.96853223733661475</v>
      </c>
      <c r="AI220" s="169">
        <f t="shared" si="254"/>
        <v>0.96936132492553784</v>
      </c>
      <c r="AJ220" s="169">
        <f t="shared" si="254"/>
        <v>0.97023873985982878</v>
      </c>
      <c r="AK220" s="169">
        <f t="shared" si="254"/>
        <v>0.95699491250863089</v>
      </c>
      <c r="AL220" s="169">
        <f t="shared" si="254"/>
        <v>0.94152958852756607</v>
      </c>
      <c r="AM220" s="169">
        <f t="shared" si="254"/>
        <v>0.9300393928654187</v>
      </c>
      <c r="AN220" s="169">
        <f t="shared" si="254"/>
        <v>0.91767847714005313</v>
      </c>
      <c r="AO220" s="169">
        <f t="shared" si="254"/>
        <v>0.90694591533968938</v>
      </c>
      <c r="AP220" s="169">
        <f t="shared" ref="AP220:BU220" si="255">AP145/$I$145*AP210</f>
        <v>0.89765200761607833</v>
      </c>
      <c r="AQ220" s="169">
        <f t="shared" si="255"/>
        <v>0.7257257939126045</v>
      </c>
      <c r="AR220" s="169">
        <f t="shared" si="255"/>
        <v>0.71827813787697947</v>
      </c>
      <c r="AS220" s="169">
        <f t="shared" si="255"/>
        <v>0.71916325275435333</v>
      </c>
      <c r="AT220" s="169">
        <f t="shared" si="255"/>
        <v>0.71986131575930634</v>
      </c>
      <c r="AU220" s="169">
        <f t="shared" si="255"/>
        <v>0.72071034973980896</v>
      </c>
      <c r="AV220" s="169">
        <f t="shared" si="255"/>
        <v>0.72186615208639815</v>
      </c>
      <c r="AW220" s="169">
        <f t="shared" si="255"/>
        <v>0.72326665563179382</v>
      </c>
      <c r="AX220" s="169">
        <f t="shared" si="255"/>
        <v>0.72491004922574542</v>
      </c>
      <c r="AY220" s="169">
        <f t="shared" si="255"/>
        <v>0.72677175299024743</v>
      </c>
      <c r="AZ220" s="169">
        <f t="shared" si="255"/>
        <v>0.72898885233527355</v>
      </c>
      <c r="BA220" s="169">
        <f t="shared" si="255"/>
        <v>0.73117671952036167</v>
      </c>
      <c r="BB220" s="169">
        <f t="shared" si="255"/>
        <v>0.73349032061973818</v>
      </c>
      <c r="BC220" s="169">
        <f t="shared" si="255"/>
        <v>0.73574428341132803</v>
      </c>
      <c r="BD220" s="169">
        <f t="shared" si="255"/>
        <v>0.73811021328514981</v>
      </c>
      <c r="BE220" s="169">
        <f t="shared" si="255"/>
        <v>0.74047429999565961</v>
      </c>
      <c r="BF220" s="169">
        <f t="shared" si="255"/>
        <v>0.74292347663005887</v>
      </c>
      <c r="BG220" s="169">
        <f t="shared" si="255"/>
        <v>0.74530254146186925</v>
      </c>
      <c r="BH220" s="169">
        <f t="shared" si="255"/>
        <v>0.74761937496669106</v>
      </c>
      <c r="BI220" s="169">
        <f t="shared" si="255"/>
        <v>0.74635735455074037</v>
      </c>
      <c r="BJ220" s="169">
        <f t="shared" si="255"/>
        <v>0.74535025815751998</v>
      </c>
      <c r="BK220" s="169">
        <f t="shared" si="255"/>
        <v>0.74514190492818622</v>
      </c>
      <c r="BL220" s="169">
        <f t="shared" si="255"/>
        <v>0.74552119147567386</v>
      </c>
      <c r="BM220" s="169">
        <f t="shared" si="255"/>
        <v>0.74660843411325839</v>
      </c>
      <c r="BN220" s="169">
        <f t="shared" si="255"/>
        <v>0.7459792049586943</v>
      </c>
      <c r="BO220" s="169">
        <f t="shared" si="255"/>
        <v>0.74527341455891705</v>
      </c>
      <c r="BP220" s="169">
        <f t="shared" si="255"/>
        <v>0.74474024300278741</v>
      </c>
      <c r="BQ220" s="169">
        <f t="shared" si="255"/>
        <v>0.74427256468295622</v>
      </c>
      <c r="BR220" s="169">
        <f t="shared" si="255"/>
        <v>0.74403067893570707</v>
      </c>
      <c r="BS220" s="169">
        <f t="shared" si="255"/>
        <v>0.74389731085510491</v>
      </c>
      <c r="BT220" s="169">
        <f t="shared" si="255"/>
        <v>0.74399963401491054</v>
      </c>
      <c r="BU220" s="169">
        <f t="shared" si="255"/>
        <v>0.74423819737361163</v>
      </c>
      <c r="BV220" s="169">
        <f t="shared" ref="BV220:CH220" si="256">BV145/$I$145*BV210</f>
        <v>0.74467889600163895</v>
      </c>
      <c r="BW220" s="169">
        <f t="shared" si="256"/>
        <v>0.74526737293064826</v>
      </c>
      <c r="BX220" s="169">
        <f t="shared" si="256"/>
        <v>0.74621159049505426</v>
      </c>
      <c r="BY220" s="169">
        <f t="shared" si="256"/>
        <v>0.74738062930133675</v>
      </c>
      <c r="BZ220" s="169">
        <f t="shared" si="256"/>
        <v>0.74881591673419379</v>
      </c>
      <c r="CA220" s="169">
        <f t="shared" si="256"/>
        <v>0.75040875872763058</v>
      </c>
      <c r="CB220" s="169">
        <f t="shared" si="256"/>
        <v>0.75216674501051795</v>
      </c>
      <c r="CC220" s="169">
        <f t="shared" si="256"/>
        <v>0.75418576518164937</v>
      </c>
      <c r="CD220" s="169">
        <f t="shared" si="256"/>
        <v>0.75642469971137383</v>
      </c>
      <c r="CE220" s="169">
        <f t="shared" si="256"/>
        <v>0.7589411577497196</v>
      </c>
      <c r="CF220" s="169">
        <f t="shared" si="256"/>
        <v>0.7617624361902442</v>
      </c>
      <c r="CG220" s="169">
        <f t="shared" si="256"/>
        <v>0.76480278257019041</v>
      </c>
      <c r="CH220" s="169">
        <f t="shared" si="256"/>
        <v>0.76805622882485858</v>
      </c>
    </row>
    <row r="221" spans="4:86" s="36" customFormat="1" outlineLevel="1" x14ac:dyDescent="0.2">
      <c r="F221" s="38" t="s">
        <v>315</v>
      </c>
      <c r="I221" s="78">
        <v>1</v>
      </c>
      <c r="J221" s="183">
        <f>[4]Scenarios!F62</f>
        <v>1.0018337561168162</v>
      </c>
      <c r="K221" s="183">
        <f>[4]Scenarios!G62</f>
        <v>0.96930024617280874</v>
      </c>
      <c r="L221" s="183">
        <f>[4]Scenarios!H62</f>
        <v>0.96987100313198116</v>
      </c>
      <c r="M221" s="183">
        <f>[4]Scenarios!I62</f>
        <v>0.99312704341502689</v>
      </c>
      <c r="N221" s="183">
        <f>[4]Scenarios!J62</f>
        <v>1.0453287481895339</v>
      </c>
      <c r="O221" s="183">
        <f>[4]Scenarios!K62</f>
        <v>1.0853367368813409</v>
      </c>
      <c r="P221" s="183">
        <f>[4]Scenarios!L62</f>
        <v>1.1129836284913031</v>
      </c>
      <c r="Q221" s="183">
        <f>[4]Scenarios!M62</f>
        <v>1.0160511394004759</v>
      </c>
      <c r="R221" s="183">
        <f>[4]Scenarios!N62</f>
        <v>1.0158356332569638</v>
      </c>
      <c r="S221" s="183">
        <f>[4]Scenarios!O62</f>
        <v>1.0231814704666364</v>
      </c>
      <c r="T221" s="183">
        <f>[4]Scenarios!P62</f>
        <v>1.0331801700572558</v>
      </c>
      <c r="U221" s="183">
        <f>[4]Scenarios!Q62</f>
        <v>1.056928276667668</v>
      </c>
      <c r="V221" s="183">
        <f>[4]Scenarios!R62</f>
        <v>1.0665392829583693</v>
      </c>
      <c r="W221" s="183">
        <f>[4]Scenarios!S62</f>
        <v>1.0810696822024097</v>
      </c>
      <c r="X221" s="183">
        <f>[4]Scenarios!T62</f>
        <v>1.105375367858509</v>
      </c>
      <c r="Y221" s="183">
        <f>[4]Scenarios!U62</f>
        <v>1.1193882014167695</v>
      </c>
      <c r="Z221" s="183">
        <f>[4]Scenarios!V62</f>
        <v>1.1145779166919547</v>
      </c>
      <c r="AA221" s="183">
        <f>[4]Scenarios!W62</f>
        <v>1.1205040580878913</v>
      </c>
      <c r="AB221" s="183">
        <f>[4]Scenarios!X62</f>
        <v>1.1492091263182935</v>
      </c>
      <c r="AC221" s="183">
        <f>[4]Scenarios!Y62</f>
        <v>1.1719270198887051</v>
      </c>
      <c r="AD221" s="183">
        <f>[4]Scenarios!Z62</f>
        <v>1.1804755932309334</v>
      </c>
      <c r="AE221" s="183">
        <f>[4]Scenarios!AA62</f>
        <v>1.1910250862648386</v>
      </c>
      <c r="AF221" s="183">
        <f>[4]Scenarios!AB62</f>
        <v>1.2012822966197765</v>
      </c>
      <c r="AG221" s="183">
        <f>[4]Scenarios!AC62</f>
        <v>1.207942968793871</v>
      </c>
      <c r="AH221" s="183">
        <f>[4]Scenarios!AD62</f>
        <v>1.2120613276636933</v>
      </c>
      <c r="AI221" s="183">
        <f>[4]Scenarios!AE62</f>
        <v>1.2150583158643007</v>
      </c>
      <c r="AJ221" s="183">
        <f>[4]Scenarios!AF62</f>
        <v>1.2230119595170332</v>
      </c>
      <c r="AK221" s="183">
        <f>[4]Scenarios!AG62</f>
        <v>1.2209649097850115</v>
      </c>
      <c r="AL221" s="183">
        <f>[4]Scenarios!AH62</f>
        <v>1.2293050071290204</v>
      </c>
      <c r="AM221" s="183">
        <f>[4]Scenarios!AI62</f>
        <v>1.2281065743292283</v>
      </c>
      <c r="AN221" s="183">
        <f>[4]Scenarios!AJ62</f>
        <v>1.2267753153822425</v>
      </c>
      <c r="AO221" s="183">
        <f>[4]Scenarios!AK62</f>
        <v>1.2256924577151425</v>
      </c>
      <c r="AP221" s="183">
        <f>[4]Scenarios!AL62</f>
        <v>1.2248290630950438</v>
      </c>
      <c r="AQ221" s="183">
        <f>[4]Scenarios!AM62</f>
        <v>1.1991565208222976</v>
      </c>
      <c r="AR221" s="183">
        <f>[4]Scenarios!AN62</f>
        <v>1.1985747672356657</v>
      </c>
      <c r="AS221" s="183">
        <f>[4]Scenarios!AO62</f>
        <v>1.1992641568126921</v>
      </c>
      <c r="AT221" s="183">
        <f>[4]Scenarios!AP62</f>
        <v>1.1999250120988609</v>
      </c>
      <c r="AU221" s="183">
        <f>[4]Scenarios!AQ62</f>
        <v>1.2006088976261686</v>
      </c>
      <c r="AV221" s="183">
        <f>[4]Scenarios!AR62</f>
        <v>1.2013395798931745</v>
      </c>
      <c r="AW221" s="183">
        <f>[4]Scenarios!AS62</f>
        <v>1.2021075907102206</v>
      </c>
      <c r="AX221" s="183">
        <f>[4]Scenarios!AT62</f>
        <v>1.2029126537909098</v>
      </c>
      <c r="AY221" s="183">
        <f>[4]Scenarios!AU62</f>
        <v>1.2037510195369121</v>
      </c>
      <c r="AZ221" s="183">
        <f>[4]Scenarios!AV62</f>
        <v>1.2046435999813982</v>
      </c>
      <c r="BA221" s="183">
        <f>[4]Scenarios!AW62</f>
        <v>1.2055317211336929</v>
      </c>
      <c r="BB221" s="183">
        <f>[4]Scenarios!AX62</f>
        <v>1.2064390226771509</v>
      </c>
      <c r="BC221" s="183">
        <f>[4]Scenarios!AY62</f>
        <v>1.207337226547335</v>
      </c>
      <c r="BD221" s="183">
        <f>[4]Scenarios!AZ62</f>
        <v>1.2082525107132116</v>
      </c>
      <c r="BE221" s="183">
        <f>[4]Scenarios!BA62</f>
        <v>1.2091675137091789</v>
      </c>
      <c r="BF221" s="183">
        <f>[4]Scenarios!BB62</f>
        <v>1.2100954969581945</v>
      </c>
      <c r="BG221" s="183">
        <f>[4]Scenarios!BC62</f>
        <v>1.2110127848287486</v>
      </c>
      <c r="BH221" s="183">
        <f>[4]Scenarios!BD62</f>
        <v>1.2119205794674961</v>
      </c>
      <c r="BI221" s="183">
        <f>[4]Scenarios!BE62</f>
        <v>1.2122824289767518</v>
      </c>
      <c r="BJ221" s="183">
        <f>[4]Scenarios!BF62</f>
        <v>1.2126831665020266</v>
      </c>
      <c r="BK221" s="183">
        <f>[4]Scenarios!BG62</f>
        <v>1.2132057502802336</v>
      </c>
      <c r="BL221" s="183">
        <f>[4]Scenarios!BH62</f>
        <v>1.2138179770226836</v>
      </c>
      <c r="BM221" s="183">
        <f>[4]Scenarios!BI62</f>
        <v>1.2145382006791847</v>
      </c>
      <c r="BN221" s="183">
        <f>[4]Scenarios!BJ62</f>
        <v>1.2149965808976526</v>
      </c>
      <c r="BO221" s="183">
        <f>[4]Scenarios!BK62</f>
        <v>1.21544328189147</v>
      </c>
      <c r="BP221" s="183">
        <f>[4]Scenarios!BL62</f>
        <v>1.2159163154540469</v>
      </c>
      <c r="BQ221" s="183">
        <f>[4]Scenarios!BM62</f>
        <v>1.2163993398444592</v>
      </c>
      <c r="BR221" s="183">
        <f>[4]Scenarios!BN62</f>
        <v>1.2169168083217234</v>
      </c>
      <c r="BS221" s="183">
        <f>[4]Scenarios!BO62</f>
        <v>1.217450830895042</v>
      </c>
      <c r="BT221" s="183">
        <f>[4]Scenarios!BP62</f>
        <v>1.2180208075719963</v>
      </c>
      <c r="BU221" s="183">
        <f>[4]Scenarios!BQ62</f>
        <v>1.2186115673473041</v>
      </c>
      <c r="BV221" s="183">
        <f>[4]Scenarios!BR62</f>
        <v>1.2192331623475834</v>
      </c>
      <c r="BW221" s="183">
        <f>[4]Scenarios!BS62</f>
        <v>1.2198773005545573</v>
      </c>
      <c r="BX221" s="183">
        <f>[4]Scenarios!BT62</f>
        <v>1.220575706097264</v>
      </c>
      <c r="BY221" s="183">
        <f>[4]Scenarios!BU62</f>
        <v>1.2213084075527758</v>
      </c>
      <c r="BZ221" s="183">
        <f>[4]Scenarios!BV62</f>
        <v>1.2220817245640296</v>
      </c>
      <c r="CA221" s="183">
        <f>[4]Scenarios!BW62</f>
        <v>1.2228790761256958</v>
      </c>
      <c r="CB221" s="183">
        <f>[4]Scenarios!BX62</f>
        <v>1.2237016200317508</v>
      </c>
      <c r="CC221" s="183">
        <f>[4]Scenarios!BY62</f>
        <v>1.2245639839983822</v>
      </c>
      <c r="CD221" s="183">
        <f>[4]Scenarios!BZ62</f>
        <v>1.225459895345163</v>
      </c>
      <c r="CE221" s="183">
        <f>[4]Scenarios!CA62</f>
        <v>1.2263981422024743</v>
      </c>
      <c r="CF221" s="183">
        <f>[4]Scenarios!CB62</f>
        <v>1.2273828886425082</v>
      </c>
      <c r="CG221" s="183">
        <f>[4]Scenarios!CC62</f>
        <v>1.2284010533435836</v>
      </c>
      <c r="CH221" s="183">
        <f>[4]Scenarios!CD62</f>
        <v>1.2294517258924995</v>
      </c>
    </row>
    <row r="222" spans="4:86" s="36" customFormat="1" outlineLevel="1" x14ac:dyDescent="0.2">
      <c r="F222" s="38" t="s">
        <v>316</v>
      </c>
      <c r="I222" s="78">
        <v>1</v>
      </c>
      <c r="J222" s="183">
        <f>[4]Scenarios!F69</f>
        <v>0.96711509406011154</v>
      </c>
      <c r="K222" s="183">
        <f>[4]Scenarios!G69</f>
        <v>0.97012635932761981</v>
      </c>
      <c r="L222" s="183">
        <f>[4]Scenarios!H69</f>
        <v>0.9639820707269422</v>
      </c>
      <c r="M222" s="183">
        <f>[4]Scenarios!I69</f>
        <v>0.94264951144379161</v>
      </c>
      <c r="N222" s="183">
        <f>[4]Scenarios!J69</f>
        <v>0.99200560308588315</v>
      </c>
      <c r="O222" s="183">
        <f>[4]Scenarios!K69</f>
        <v>0.99012725486479913</v>
      </c>
      <c r="P222" s="183">
        <f>[4]Scenarios!L69</f>
        <v>1.0572884190881278</v>
      </c>
      <c r="Q222" s="183">
        <f>[4]Scenarios!M69</f>
        <v>1.0282395971693052</v>
      </c>
      <c r="R222" s="183">
        <f>[4]Scenarios!N69</f>
        <v>1.021995902786841</v>
      </c>
      <c r="S222" s="183">
        <f>[4]Scenarios!O69</f>
        <v>0.98480874163100152</v>
      </c>
      <c r="T222" s="183">
        <f>[4]Scenarios!P69</f>
        <v>0.96755706217651272</v>
      </c>
      <c r="U222" s="183">
        <f>[4]Scenarios!Q69</f>
        <v>0.94305860981854184</v>
      </c>
      <c r="V222" s="183">
        <f>[4]Scenarios!R69</f>
        <v>0.92864218854324265</v>
      </c>
      <c r="W222" s="183">
        <f>[4]Scenarios!S69</f>
        <v>0.9112509196777463</v>
      </c>
      <c r="X222" s="183">
        <f>[4]Scenarios!T69</f>
        <v>0.89138199730795875</v>
      </c>
      <c r="Y222" s="183">
        <f>[4]Scenarios!U69</f>
        <v>0.86911768552817437</v>
      </c>
      <c r="Z222" s="183">
        <f>[4]Scenarios!V69</f>
        <v>0.84449722621706813</v>
      </c>
      <c r="AA222" s="183">
        <f>[4]Scenarios!W69</f>
        <v>0.83298807692228716</v>
      </c>
      <c r="AB222" s="183">
        <f>[4]Scenarios!X69</f>
        <v>0.82114465778203438</v>
      </c>
      <c r="AC222" s="183">
        <f>[4]Scenarios!Y69</f>
        <v>0.80887349856199542</v>
      </c>
      <c r="AD222" s="183">
        <f>[4]Scenarios!Z69</f>
        <v>0.796238560776793</v>
      </c>
      <c r="AE222" s="183">
        <f>[4]Scenarios!AA69</f>
        <v>0.78330060184076788</v>
      </c>
      <c r="AF222" s="183">
        <f>[4]Scenarios!AB69</f>
        <v>0.78017301089897306</v>
      </c>
      <c r="AG222" s="183">
        <f>[4]Scenarios!AC69</f>
        <v>0.77719558243025166</v>
      </c>
      <c r="AH222" s="183">
        <f>[4]Scenarios!AD69</f>
        <v>0.77437741919815406</v>
      </c>
      <c r="AI222" s="183">
        <f>[4]Scenarios!AE69</f>
        <v>0.77162045329097273</v>
      </c>
      <c r="AJ222" s="183">
        <f>[4]Scenarios!AF69</f>
        <v>0.76903289283449305</v>
      </c>
      <c r="AK222" s="183">
        <f>[4]Scenarios!AG69</f>
        <v>0.76903289283449305</v>
      </c>
      <c r="AL222" s="183">
        <f>[4]Scenarios!AH69</f>
        <v>0.76903289283449305</v>
      </c>
      <c r="AM222" s="183">
        <f>[4]Scenarios!AI69</f>
        <v>0.76903289283449305</v>
      </c>
      <c r="AN222" s="183">
        <f>[4]Scenarios!AJ69</f>
        <v>0.76903289283449305</v>
      </c>
      <c r="AO222" s="183">
        <f>[4]Scenarios!AK69</f>
        <v>0.76903289283449305</v>
      </c>
      <c r="AP222" s="183">
        <f>[4]Scenarios!AL69</f>
        <v>0.76903289283449305</v>
      </c>
      <c r="AQ222" s="183">
        <f>[4]Scenarios!AM69</f>
        <v>0.76903289283449305</v>
      </c>
      <c r="AR222" s="183">
        <f>[4]Scenarios!AN69</f>
        <v>0.76903289283449305</v>
      </c>
      <c r="AS222" s="183">
        <f>[4]Scenarios!AO69</f>
        <v>0.76903289283449305</v>
      </c>
      <c r="AT222" s="183">
        <f>[4]Scenarios!AP69</f>
        <v>0.76903289283449305</v>
      </c>
      <c r="AU222" s="183">
        <f>[4]Scenarios!AQ69</f>
        <v>0.76903289283449305</v>
      </c>
      <c r="AV222" s="183">
        <f>[4]Scenarios!AR69</f>
        <v>0.76903289283449305</v>
      </c>
      <c r="AW222" s="183">
        <f>[4]Scenarios!AS69</f>
        <v>0.76903289283449305</v>
      </c>
      <c r="AX222" s="183">
        <f>[4]Scenarios!AT69</f>
        <v>0.76903289283449305</v>
      </c>
      <c r="AY222" s="183">
        <f>[4]Scenarios!AU69</f>
        <v>0.76903289283449305</v>
      </c>
      <c r="AZ222" s="183">
        <f>[4]Scenarios!AV69</f>
        <v>0.76903289283449305</v>
      </c>
      <c r="BA222" s="183">
        <f>[4]Scenarios!AW69</f>
        <v>0.76903289283449305</v>
      </c>
      <c r="BB222" s="183">
        <f>[4]Scenarios!AX69</f>
        <v>0.76903289283449305</v>
      </c>
      <c r="BC222" s="183">
        <f>[4]Scenarios!AY69</f>
        <v>0.76903289283449305</v>
      </c>
      <c r="BD222" s="183">
        <f>[4]Scenarios!AZ69</f>
        <v>0.76903289283449305</v>
      </c>
      <c r="BE222" s="183">
        <f>[4]Scenarios!BA69</f>
        <v>0.76903289283449305</v>
      </c>
      <c r="BF222" s="183">
        <f>[4]Scenarios!BB69</f>
        <v>0.76903289283449305</v>
      </c>
      <c r="BG222" s="183">
        <f>[4]Scenarios!BC69</f>
        <v>0.76903289283449305</v>
      </c>
      <c r="BH222" s="183">
        <f>[4]Scenarios!BD69</f>
        <v>0.76903289283449305</v>
      </c>
      <c r="BI222" s="183">
        <f>[4]Scenarios!BE69</f>
        <v>0.76903289283449305</v>
      </c>
      <c r="BJ222" s="183">
        <f>[4]Scenarios!BF69</f>
        <v>0.76903289283449305</v>
      </c>
      <c r="BK222" s="183">
        <f>[4]Scenarios!BG69</f>
        <v>0.76903289283449305</v>
      </c>
      <c r="BL222" s="183">
        <f>[4]Scenarios!BH69</f>
        <v>0.76903289283449305</v>
      </c>
      <c r="BM222" s="183">
        <f>[4]Scenarios!BI69</f>
        <v>0.76903289283449305</v>
      </c>
      <c r="BN222" s="183">
        <f>[4]Scenarios!BJ69</f>
        <v>0.76903289283449305</v>
      </c>
      <c r="BO222" s="183">
        <f>[4]Scenarios!BK69</f>
        <v>0.76903289283449305</v>
      </c>
      <c r="BP222" s="183">
        <f>[4]Scenarios!BL69</f>
        <v>0.76903289283449305</v>
      </c>
      <c r="BQ222" s="183">
        <f>[4]Scenarios!BM69</f>
        <v>0.76903289283449305</v>
      </c>
      <c r="BR222" s="183">
        <f>[4]Scenarios!BN69</f>
        <v>0.76903289283449305</v>
      </c>
      <c r="BS222" s="183">
        <f>[4]Scenarios!BO69</f>
        <v>0.76903289283449305</v>
      </c>
      <c r="BT222" s="183">
        <f>[4]Scenarios!BP69</f>
        <v>0.76903289283449305</v>
      </c>
      <c r="BU222" s="183">
        <f>[4]Scenarios!BQ69</f>
        <v>0.76903289283449305</v>
      </c>
      <c r="BV222" s="183">
        <f>[4]Scenarios!BR69</f>
        <v>0.76903289283449305</v>
      </c>
      <c r="BW222" s="183">
        <f>[4]Scenarios!BS69</f>
        <v>0.76903289283449305</v>
      </c>
      <c r="BX222" s="183">
        <f>[4]Scenarios!BT69</f>
        <v>0.76903289283449305</v>
      </c>
      <c r="BY222" s="183">
        <f>[4]Scenarios!BU69</f>
        <v>0.76903289283449305</v>
      </c>
      <c r="BZ222" s="183">
        <f>[4]Scenarios!BV69</f>
        <v>0.76903289283449305</v>
      </c>
      <c r="CA222" s="183">
        <f>[4]Scenarios!BW69</f>
        <v>0.76903289283449305</v>
      </c>
      <c r="CB222" s="183">
        <f>[4]Scenarios!BX69</f>
        <v>0.76903289283449305</v>
      </c>
      <c r="CC222" s="183">
        <f>[4]Scenarios!BY69</f>
        <v>0.76903289283449305</v>
      </c>
      <c r="CD222" s="183">
        <f>[4]Scenarios!BZ69</f>
        <v>0.76903289283449305</v>
      </c>
      <c r="CE222" s="183">
        <f>[4]Scenarios!CA69</f>
        <v>0.76903289283449305</v>
      </c>
      <c r="CF222" s="183">
        <f>[4]Scenarios!CB69</f>
        <v>0.76903289283449305</v>
      </c>
      <c r="CG222" s="183">
        <f>[4]Scenarios!CC69</f>
        <v>0.76903289283449305</v>
      </c>
      <c r="CH222" s="183">
        <f>[4]Scenarios!CD69</f>
        <v>0.76903289283449305</v>
      </c>
    </row>
    <row r="223" spans="4:86" s="36" customFormat="1" outlineLevel="1" x14ac:dyDescent="0.2"/>
    <row r="224" spans="4:86" s="36" customFormat="1" outlineLevel="1" x14ac:dyDescent="0.2"/>
    <row r="225" spans="6:86" s="36" customFormat="1" outlineLevel="1" x14ac:dyDescent="0.2">
      <c r="F225" s="91" t="s">
        <v>313</v>
      </c>
      <c r="I225" s="67">
        <v>1</v>
      </c>
      <c r="J225" s="169">
        <f t="shared" ref="J225:AO225" si="257">J126/$I$126*J210</f>
        <v>0.98653056302926756</v>
      </c>
      <c r="K225" s="169">
        <f t="shared" si="257"/>
        <v>1.0128769962909159</v>
      </c>
      <c r="L225" s="169">
        <f t="shared" si="257"/>
        <v>1.0191817174982429</v>
      </c>
      <c r="M225" s="169">
        <f t="shared" si="257"/>
        <v>1.0293430772967087</v>
      </c>
      <c r="N225" s="169">
        <f t="shared" si="257"/>
        <v>1.0165073601423924</v>
      </c>
      <c r="O225" s="169">
        <f t="shared" si="257"/>
        <v>1.0115107541288744</v>
      </c>
      <c r="P225" s="169">
        <f t="shared" si="257"/>
        <v>0.9847300980384982</v>
      </c>
      <c r="Q225" s="169">
        <f t="shared" si="257"/>
        <v>0.97019341537116521</v>
      </c>
      <c r="R225" s="169">
        <f t="shared" si="257"/>
        <v>0.95434244341717778</v>
      </c>
      <c r="S225" s="169">
        <f t="shared" si="257"/>
        <v>0.9474850659823606</v>
      </c>
      <c r="T225" s="169">
        <f t="shared" si="257"/>
        <v>0.89995153501019798</v>
      </c>
      <c r="U225" s="169">
        <f t="shared" si="257"/>
        <v>0.89120748871539246</v>
      </c>
      <c r="V225" s="169">
        <f t="shared" si="257"/>
        <v>0.8820099812956349</v>
      </c>
      <c r="W225" s="169">
        <f t="shared" si="257"/>
        <v>0.87313753272736028</v>
      </c>
      <c r="X225" s="169">
        <f t="shared" si="257"/>
        <v>0.864513938387795</v>
      </c>
      <c r="Y225" s="169">
        <f t="shared" si="257"/>
        <v>0.85592821154731602</v>
      </c>
      <c r="Z225" s="169">
        <f t="shared" si="257"/>
        <v>0.84383170024431087</v>
      </c>
      <c r="AA225" s="169">
        <f t="shared" si="257"/>
        <v>0.83186057989112372</v>
      </c>
      <c r="AB225" s="169">
        <f t="shared" si="257"/>
        <v>0.82049369916975068</v>
      </c>
      <c r="AC225" s="169">
        <f t="shared" si="257"/>
        <v>0.80979136451652234</v>
      </c>
      <c r="AD225" s="169">
        <f t="shared" si="257"/>
        <v>0.79923835137307186</v>
      </c>
      <c r="AE225" s="169">
        <f t="shared" si="257"/>
        <v>0.78806416481754471</v>
      </c>
      <c r="AF225" s="169">
        <f t="shared" si="257"/>
        <v>0.77636516344923279</v>
      </c>
      <c r="AG225" s="169">
        <f t="shared" si="257"/>
        <v>0.76433979128536322</v>
      </c>
      <c r="AH225" s="169">
        <f t="shared" si="257"/>
        <v>0.75206581505032266</v>
      </c>
      <c r="AI225" s="169">
        <f t="shared" si="257"/>
        <v>0.7396389020310995</v>
      </c>
      <c r="AJ225" s="169">
        <f t="shared" si="257"/>
        <v>0.727062782950747</v>
      </c>
      <c r="AK225" s="169">
        <f t="shared" si="257"/>
        <v>0.70319490557584663</v>
      </c>
      <c r="AL225" s="169">
        <f t="shared" si="257"/>
        <v>0.6809909072383622</v>
      </c>
      <c r="AM225" s="169">
        <f t="shared" si="257"/>
        <v>0.66016860813556866</v>
      </c>
      <c r="AN225" s="169">
        <f t="shared" si="257"/>
        <v>0.64090315132383746</v>
      </c>
      <c r="AO225" s="169">
        <f t="shared" si="257"/>
        <v>0.62326076965342814</v>
      </c>
      <c r="AP225" s="169">
        <f t="shared" ref="AP225:BU225" si="258">AP126/$I$126*AP210</f>
        <v>0.60719371414899825</v>
      </c>
      <c r="AQ225" s="169">
        <f t="shared" si="258"/>
        <v>0.48481645659995443</v>
      </c>
      <c r="AR225" s="169">
        <f t="shared" si="258"/>
        <v>0.47859488460396182</v>
      </c>
      <c r="AS225" s="169">
        <f t="shared" si="258"/>
        <v>0.47293961275615315</v>
      </c>
      <c r="AT225" s="169">
        <f t="shared" si="258"/>
        <v>0.46750709839321969</v>
      </c>
      <c r="AU225" s="169">
        <f t="shared" si="258"/>
        <v>0.46229270903063091</v>
      </c>
      <c r="AV225" s="169">
        <f t="shared" si="258"/>
        <v>0.45729131947575202</v>
      </c>
      <c r="AW225" s="169">
        <f t="shared" si="258"/>
        <v>0.45249429489804749</v>
      </c>
      <c r="AX225" s="169">
        <f t="shared" si="258"/>
        <v>0.44789241645706024</v>
      </c>
      <c r="AY225" s="169">
        <f t="shared" si="258"/>
        <v>0.4434817194927515</v>
      </c>
      <c r="AZ225" s="169">
        <f t="shared" si="258"/>
        <v>0.43922865751371543</v>
      </c>
      <c r="BA225" s="169">
        <f t="shared" si="258"/>
        <v>0.43504802613745186</v>
      </c>
      <c r="BB225" s="169">
        <f t="shared" si="258"/>
        <v>0.43090519419936663</v>
      </c>
      <c r="BC225" s="169">
        <f t="shared" si="258"/>
        <v>0.42683556034257542</v>
      </c>
      <c r="BD225" s="169">
        <f t="shared" si="258"/>
        <v>0.42279511619757515</v>
      </c>
      <c r="BE225" s="169">
        <f t="shared" si="258"/>
        <v>0.41879249175416877</v>
      </c>
      <c r="BF225" s="169">
        <f t="shared" si="258"/>
        <v>0.41482187484599237</v>
      </c>
      <c r="BG225" s="169">
        <f t="shared" si="258"/>
        <v>0.41089816720964673</v>
      </c>
      <c r="BH225" s="169">
        <f t="shared" si="258"/>
        <v>0.40692213639496677</v>
      </c>
      <c r="BI225" s="169">
        <f t="shared" si="258"/>
        <v>0.40110973213599821</v>
      </c>
      <c r="BJ225" s="169">
        <f t="shared" si="258"/>
        <v>0.39563191006152598</v>
      </c>
      <c r="BK225" s="169">
        <f t="shared" si="258"/>
        <v>0.39062099434841185</v>
      </c>
      <c r="BL225" s="169">
        <f t="shared" si="258"/>
        <v>0.3859051670538583</v>
      </c>
      <c r="BM225" s="169">
        <f t="shared" si="258"/>
        <v>0.38161420174792177</v>
      </c>
      <c r="BN225" s="169">
        <f t="shared" si="258"/>
        <v>0.3765433034793077</v>
      </c>
      <c r="BO225" s="169">
        <f t="shared" si="258"/>
        <v>0.37156587918070044</v>
      </c>
      <c r="BP225" s="169">
        <f t="shared" si="258"/>
        <v>0.36672071949357804</v>
      </c>
      <c r="BQ225" s="169">
        <f t="shared" si="258"/>
        <v>0.36200896284178485</v>
      </c>
      <c r="BR225" s="169">
        <f t="shared" si="258"/>
        <v>0.35743447116819649</v>
      </c>
      <c r="BS225" s="169">
        <f t="shared" si="258"/>
        <v>0.35300802325981284</v>
      </c>
      <c r="BT225" s="169">
        <f t="shared" si="258"/>
        <v>0.34870884122583695</v>
      </c>
      <c r="BU225" s="169">
        <f t="shared" si="258"/>
        <v>0.34453878531828463</v>
      </c>
      <c r="BV225" s="169">
        <f t="shared" ref="BV225:CH225" si="259">BV126/$I$126*BV210</f>
        <v>0.3404948495053407</v>
      </c>
      <c r="BW225" s="169">
        <f t="shared" si="259"/>
        <v>0.33658629649639543</v>
      </c>
      <c r="BX225" s="169">
        <f t="shared" si="259"/>
        <v>0.33283666450974569</v>
      </c>
      <c r="BY225" s="169">
        <f t="shared" si="259"/>
        <v>0.32925274473720545</v>
      </c>
      <c r="BZ225" s="169">
        <f t="shared" si="259"/>
        <v>0.32579193896664554</v>
      </c>
      <c r="CA225" s="169">
        <f t="shared" si="259"/>
        <v>0.32244822526671152</v>
      </c>
      <c r="CB225" s="169">
        <f t="shared" si="259"/>
        <v>0.31921681604141244</v>
      </c>
      <c r="CC225" s="169">
        <f t="shared" si="259"/>
        <v>0.31609295446518393</v>
      </c>
      <c r="CD225" s="169">
        <f t="shared" si="259"/>
        <v>0.3130801033548305</v>
      </c>
      <c r="CE225" s="169">
        <f t="shared" si="259"/>
        <v>0.31019440366192258</v>
      </c>
      <c r="CF225" s="169">
        <f t="shared" si="259"/>
        <v>0.30741698306421539</v>
      </c>
      <c r="CG225" s="169">
        <f t="shared" si="259"/>
        <v>0.30474024961795509</v>
      </c>
      <c r="CH225" s="169">
        <f t="shared" si="259"/>
        <v>0.30215761042433192</v>
      </c>
    </row>
    <row r="226" spans="6:86" s="36" customFormat="1" outlineLevel="1" x14ac:dyDescent="0.2">
      <c r="F226" s="91" t="s">
        <v>314</v>
      </c>
      <c r="I226" s="67">
        <v>1</v>
      </c>
      <c r="J226" s="169">
        <f t="shared" ref="J226:AO226" si="260">J59/$I$59*J210</f>
        <v>0.99519734344891031</v>
      </c>
      <c r="K226" s="169">
        <f t="shared" si="260"/>
        <v>0.99058736989809637</v>
      </c>
      <c r="L226" s="169">
        <f t="shared" si="260"/>
        <v>0.9859996794153415</v>
      </c>
      <c r="M226" s="169">
        <f t="shared" si="260"/>
        <v>0.98140412432033042</v>
      </c>
      <c r="N226" s="169">
        <f t="shared" si="260"/>
        <v>0.97687410766078731</v>
      </c>
      <c r="O226" s="169">
        <f t="shared" si="260"/>
        <v>0.97229952486512605</v>
      </c>
      <c r="P226" s="169">
        <f t="shared" si="260"/>
        <v>0.96779572357977017</v>
      </c>
      <c r="Q226" s="169">
        <f t="shared" si="260"/>
        <v>0.96334435304278854</v>
      </c>
      <c r="R226" s="169">
        <f t="shared" si="260"/>
        <v>0.95891395480515673</v>
      </c>
      <c r="S226" s="169">
        <f t="shared" si="260"/>
        <v>0.95448093503010611</v>
      </c>
      <c r="T226" s="169">
        <f t="shared" si="260"/>
        <v>0.95005971217343976</v>
      </c>
      <c r="U226" s="169">
        <f t="shared" si="260"/>
        <v>0.94559261241194592</v>
      </c>
      <c r="V226" s="169">
        <f t="shared" si="260"/>
        <v>0.94108618958917123</v>
      </c>
      <c r="W226" s="169">
        <f t="shared" si="260"/>
        <v>0.93641592067772672</v>
      </c>
      <c r="X226" s="169">
        <f t="shared" si="260"/>
        <v>0.93114269815997741</v>
      </c>
      <c r="Y226" s="169">
        <f t="shared" si="260"/>
        <v>0.92515641746433697</v>
      </c>
      <c r="Z226" s="169">
        <f t="shared" si="260"/>
        <v>0.91886472765941596</v>
      </c>
      <c r="AA226" s="169">
        <f t="shared" si="260"/>
        <v>0.91232923487455431</v>
      </c>
      <c r="AB226" s="169">
        <f t="shared" si="260"/>
        <v>0.90508461621792968</v>
      </c>
      <c r="AC226" s="169">
        <f t="shared" si="260"/>
        <v>0.8968988656279856</v>
      </c>
      <c r="AD226" s="169">
        <f t="shared" si="260"/>
        <v>0.88795549072403235</v>
      </c>
      <c r="AE226" s="169">
        <f t="shared" si="260"/>
        <v>0.87784684243745925</v>
      </c>
      <c r="AF226" s="169">
        <f t="shared" si="260"/>
        <v>0.86703168981654199</v>
      </c>
      <c r="AG226" s="169">
        <f t="shared" si="260"/>
        <v>0.85571582354864972</v>
      </c>
      <c r="AH226" s="169">
        <f t="shared" si="260"/>
        <v>0.84411552047082672</v>
      </c>
      <c r="AI226" s="169">
        <f t="shared" si="260"/>
        <v>0.83224257750145714</v>
      </c>
      <c r="AJ226" s="169">
        <f t="shared" si="260"/>
        <v>0.81992528393961495</v>
      </c>
      <c r="AK226" s="169">
        <f t="shared" si="260"/>
        <v>0.808193903990856</v>
      </c>
      <c r="AL226" s="169">
        <f t="shared" si="260"/>
        <v>0.79638912099437309</v>
      </c>
      <c r="AM226" s="169">
        <f t="shared" si="260"/>
        <v>0.78502868859036257</v>
      </c>
      <c r="AN226" s="169">
        <f t="shared" si="260"/>
        <v>0.77413357907817448</v>
      </c>
      <c r="AO226" s="169">
        <f t="shared" si="260"/>
        <v>0.76366184785910907</v>
      </c>
      <c r="AP226" s="169">
        <f t="shared" ref="AP226:BU226" si="261">AP59/$I$59*AP210</f>
        <v>0.75358596879027007</v>
      </c>
      <c r="AQ226" s="169">
        <f t="shared" si="261"/>
        <v>0.74613949175240424</v>
      </c>
      <c r="AR226" s="169">
        <f t="shared" si="261"/>
        <v>0.73886865772159238</v>
      </c>
      <c r="AS226" s="169">
        <f t="shared" si="261"/>
        <v>0.73168433442559822</v>
      </c>
      <c r="AT226" s="169">
        <f t="shared" si="261"/>
        <v>0.72460225108893406</v>
      </c>
      <c r="AU226" s="169">
        <f t="shared" si="261"/>
        <v>0.71758439541902852</v>
      </c>
      <c r="AV226" s="169">
        <f t="shared" si="261"/>
        <v>0.71065173971523121</v>
      </c>
      <c r="AW226" s="169">
        <f t="shared" si="261"/>
        <v>0.70379641936528603</v>
      </c>
      <c r="AX226" s="169">
        <f t="shared" si="261"/>
        <v>0.6970367851311241</v>
      </c>
      <c r="AY226" s="169">
        <f t="shared" si="261"/>
        <v>0.69031778472695227</v>
      </c>
      <c r="AZ226" s="169">
        <f t="shared" si="261"/>
        <v>0.68366694429566699</v>
      </c>
      <c r="BA226" s="169">
        <f t="shared" si="261"/>
        <v>0.67708033153114033</v>
      </c>
      <c r="BB226" s="169">
        <f t="shared" si="261"/>
        <v>0.67058285103885007</v>
      </c>
      <c r="BC226" s="169">
        <f t="shared" si="261"/>
        <v>0.66412469360784054</v>
      </c>
      <c r="BD226" s="169">
        <f t="shared" si="261"/>
        <v>0.65773600691842704</v>
      </c>
      <c r="BE226" s="169">
        <f t="shared" si="261"/>
        <v>0.65140368328351594</v>
      </c>
      <c r="BF226" s="169">
        <f t="shared" si="261"/>
        <v>0.64515524884600384</v>
      </c>
      <c r="BG226" s="169">
        <f t="shared" si="261"/>
        <v>0.63895006977590052</v>
      </c>
      <c r="BH226" s="169">
        <f t="shared" si="261"/>
        <v>0.63281173990997452</v>
      </c>
      <c r="BI226" s="169">
        <f t="shared" si="261"/>
        <v>0.62676516385370362</v>
      </c>
      <c r="BJ226" s="169">
        <f t="shared" si="261"/>
        <v>0.62082607083160002</v>
      </c>
      <c r="BK226" s="169">
        <f t="shared" si="261"/>
        <v>0.6149525162449645</v>
      </c>
      <c r="BL226" s="169">
        <f t="shared" si="261"/>
        <v>0.60915498624347164</v>
      </c>
      <c r="BM226" s="169">
        <f t="shared" si="261"/>
        <v>0.60342561621486546</v>
      </c>
      <c r="BN226" s="169">
        <f t="shared" si="261"/>
        <v>0.59779979691429863</v>
      </c>
      <c r="BO226" s="169">
        <f t="shared" si="261"/>
        <v>0.59222902989952486</v>
      </c>
      <c r="BP226" s="169">
        <f t="shared" si="261"/>
        <v>0.58673821977602192</v>
      </c>
      <c r="BQ226" s="169">
        <f t="shared" si="261"/>
        <v>0.58132212346895251</v>
      </c>
      <c r="BR226" s="169">
        <f t="shared" si="261"/>
        <v>0.57599909174024744</v>
      </c>
      <c r="BS226" s="169">
        <f t="shared" si="261"/>
        <v>0.57073373383475423</v>
      </c>
      <c r="BT226" s="169">
        <f t="shared" si="261"/>
        <v>0.5655417789769851</v>
      </c>
      <c r="BU226" s="169">
        <f t="shared" si="261"/>
        <v>0.56041536255468383</v>
      </c>
      <c r="BV226" s="169">
        <f t="shared" ref="BV226:CH226" si="262">BV59/$I$59*BV210</f>
        <v>0.55536103841139728</v>
      </c>
      <c r="BW226" s="169">
        <f t="shared" si="262"/>
        <v>0.55034996963551963</v>
      </c>
      <c r="BX226" s="169">
        <f t="shared" si="262"/>
        <v>0.54540575006381919</v>
      </c>
      <c r="BY226" s="169">
        <f t="shared" si="262"/>
        <v>0.54051265047178376</v>
      </c>
      <c r="BZ226" s="169">
        <f t="shared" si="262"/>
        <v>0.53568902162134435</v>
      </c>
      <c r="CA226" s="169">
        <f t="shared" si="262"/>
        <v>0.53090602660089514</v>
      </c>
      <c r="CB226" s="169">
        <f t="shared" si="262"/>
        <v>0.52616759771656396</v>
      </c>
      <c r="CC226" s="169">
        <f t="shared" si="262"/>
        <v>0.52147897804318855</v>
      </c>
      <c r="CD226" s="169">
        <f t="shared" si="262"/>
        <v>0.51684803219302478</v>
      </c>
      <c r="CE226" s="169">
        <f t="shared" si="262"/>
        <v>0.5122498555605951</v>
      </c>
      <c r="CF226" s="169">
        <f t="shared" si="262"/>
        <v>0.50769493429557411</v>
      </c>
      <c r="CG226" s="169">
        <f t="shared" si="262"/>
        <v>0.50317540378570591</v>
      </c>
      <c r="CH226" s="169">
        <f t="shared" si="262"/>
        <v>0.49869519633711845</v>
      </c>
    </row>
    <row r="227" spans="6:86" s="36" customFormat="1" outlineLevel="1" x14ac:dyDescent="0.2"/>
    <row r="228" spans="6:86" s="36" customFormat="1" outlineLevel="1" x14ac:dyDescent="0.2"/>
    <row r="229" spans="6:86" s="36" customFormat="1" outlineLevel="1" x14ac:dyDescent="0.2"/>
    <row r="230" spans="6:86" s="36" customFormat="1" outlineLevel="1" x14ac:dyDescent="0.2"/>
    <row r="231" spans="6:86" s="36" customFormat="1" outlineLevel="1" x14ac:dyDescent="0.2"/>
    <row r="232" spans="6:86" s="36" customFormat="1" x14ac:dyDescent="0.2"/>
    <row r="233" spans="6:86" s="36" customFormat="1" x14ac:dyDescent="0.2"/>
    <row r="234" spans="6:86" s="36" customFormat="1" x14ac:dyDescent="0.2"/>
    <row r="235" spans="6:86" s="36" customFormat="1" x14ac:dyDescent="0.2"/>
    <row r="236" spans="6:86" s="36" customFormat="1" x14ac:dyDescent="0.2"/>
    <row r="237" spans="6:86" s="36" customFormat="1" x14ac:dyDescent="0.2"/>
    <row r="238" spans="6:86" s="36" customFormat="1" x14ac:dyDescent="0.2"/>
    <row r="239" spans="6:86" s="36" customFormat="1" x14ac:dyDescent="0.2"/>
    <row r="240" spans="6:86" s="36" customFormat="1" x14ac:dyDescent="0.2"/>
    <row r="241" s="36" customFormat="1" x14ac:dyDescent="0.2"/>
    <row r="242" s="36" customFormat="1" x14ac:dyDescent="0.2"/>
    <row r="243" s="36" customFormat="1" x14ac:dyDescent="0.2"/>
    <row r="244" s="36" customFormat="1" x14ac:dyDescent="0.2"/>
    <row r="245" s="36" customFormat="1" x14ac:dyDescent="0.2"/>
    <row r="246" s="36" customFormat="1" x14ac:dyDescent="0.2"/>
    <row r="247" s="36" customFormat="1" x14ac:dyDescent="0.2"/>
    <row r="248" s="36" customFormat="1" x14ac:dyDescent="0.2"/>
    <row r="249" s="36" customFormat="1" x14ac:dyDescent="0.2"/>
    <row r="250" s="36" customFormat="1" x14ac:dyDescent="0.2"/>
    <row r="251" s="36" customFormat="1" x14ac:dyDescent="0.2"/>
    <row r="252" s="36" customFormat="1" x14ac:dyDescent="0.2"/>
  </sheetData>
  <mergeCells count="8">
    <mergeCell ref="C117:I117"/>
    <mergeCell ref="C151:I151"/>
    <mergeCell ref="C81:I81"/>
    <mergeCell ref="C48:I48"/>
    <mergeCell ref="F110:H110"/>
    <mergeCell ref="F105:H105"/>
    <mergeCell ref="E112:H112"/>
    <mergeCell ref="E114:H114"/>
  </mergeCells>
  <dataValidations count="5">
    <dataValidation type="custom" showDropDown="1" showErrorMessage="1" errorTitle="Check Box Cell Link" error="The value in a check box cell link must be either &quot;TRUE&quot; or &quot;FALSE&quot;" sqref="F31:F33 F26:F28 F43:F45 F38:F40" xr:uid="{AA7DFE75-BD51-461E-8D73-C6D6CABB480E}">
      <formula1>ISLOGICAL(F26)</formula1>
    </dataValidation>
    <dataValidation type="whole" operator="greaterThanOrEqual" showDropDown="1" showErrorMessage="1" errorTitle="Year Assumption" error="The year assumption must be a whole number greater than or equal to zero." sqref="G35" xr:uid="{BAFD4646-08BC-4614-B266-A80BCAE16ED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E17:F17" xr:uid="{77F00715-6C63-4ACA-AB9E-45ACA4DCFD20}">
      <formula1>1</formula1>
      <formula2>ROWS(CA_GAAR_Scenario_List)</formula2>
    </dataValidation>
    <dataValidation type="custom" showErrorMessage="1" errorTitle="Invalid Assumption" error="Assumption must be a number." sqref="I221:CH222 J55:CH56 J51:CH52 I59:I60 I63:CH65 I143 H203:H204 G94 G90 G23" xr:uid="{C87B9CDC-5D2B-4AD0-9242-257719F11733}">
      <formula1>NOT(ISERROR(G23/1))</formula1>
    </dataValidation>
    <dataValidation type="whole" showDropDown="1" showErrorMessage="1" errorTitle="Drop Down Box Cell Link" error="The value in a drop down box cell link must be a whole number within the control's lookup range rows." sqref="F19" xr:uid="{498A55C8-8566-4DB2-8432-B08C499C62DE}">
      <formula1>1</formula1>
      <formula2>ROWS(CA_GAAR_Demand_Forecast)</formula2>
    </dataValidation>
  </dataValidations>
  <hyperlinks>
    <hyperlink ref="A1" location="HL_Home" tooltip="Go to Table of Contents" display="HL_Home" xr:uid="{B1653360-41D4-4255-BA82-C50FB17F5C2B}"/>
    <hyperlink ref="A2" location="HL_Err_Chk" tooltip="Go to Error Checks" display="HL_Err_Chk" xr:uid="{EEF63905-FFB9-42B8-B112-8B58D844674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4" r:id="rId4" name="bpmDropDownGAAR3">
              <controlPr defaultSize="0" autoFill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bpmCheckBoxGAAR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6" name="bpmCheckBoxGAAR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bpmCheckBoxGAAR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bpmCheckBoxGAAR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bpmCheckBoxGAAR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0" name="bpmCheckBoxGAAR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1" name="bpmCheckBoxGAAR1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2" name="bpmCheckBoxGAAR1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3" name="bpmCheckBoxGAAR12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4" name="bpmDropDownGAAR1">
              <controlPr defaultSize="0" autoFill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5" name="bpmCheckBoxGAAR1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6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6" name="bpmCheckBoxGAAR1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6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7" name="bpmCheckBoxGAAR1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6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 I n s e r t M o d u l e s S p e c i f y C o m p o n e n t s 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 I n s e r t M o d u l e s S p e c i f y L i n k s 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6B85B4B0-464D-4D81-A5C4-3F61CDACC3BB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124</vt:i4>
      </vt:variant>
    </vt:vector>
  </HeadingPairs>
  <TitlesOfParts>
    <vt:vector size="145" baseType="lpstr">
      <vt:lpstr>Overview</vt:lpstr>
      <vt:lpstr>Assumptions</vt:lpstr>
      <vt:lpstr>Time</vt:lpstr>
      <vt:lpstr>GA</vt:lpstr>
      <vt:lpstr>Tariffs</vt:lpstr>
      <vt:lpstr>Forecast</vt:lpstr>
      <vt:lpstr>Scenario_Inputs</vt:lpstr>
      <vt:lpstr>Scenarios</vt:lpstr>
      <vt:lpstr>ACIL</vt:lpstr>
      <vt:lpstr>Outputs</vt:lpstr>
      <vt:lpstr>Calcs</vt:lpstr>
      <vt:lpstr>Base_Dep</vt:lpstr>
      <vt:lpstr>FoG_Dep</vt:lpstr>
      <vt:lpstr>RAB</vt:lpstr>
      <vt:lpstr>Reports</vt:lpstr>
      <vt:lpstr>BB</vt:lpstr>
      <vt:lpstr>Analysis</vt:lpstr>
      <vt:lpstr>Demand</vt:lpstr>
      <vt:lpstr>Appendices</vt:lpstr>
      <vt:lpstr>Lookups</vt:lpstr>
      <vt:lpstr>Checks</vt:lpstr>
      <vt:lpstr>Alt_Chks_Msg</vt:lpstr>
      <vt:lpstr>Alt_Chks_Ttl_Areas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CA_GAAR_Demand_Forecast</vt:lpstr>
      <vt:lpstr>CA_GAAR_Scenario_List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CB_GAAR_Focus_Date_2024_28</vt:lpstr>
      <vt:lpstr>CB_GAAR_Focus_Date_IT_Other</vt:lpstr>
      <vt:lpstr>CB_GAAR_Focus_Date_M_S</vt:lpstr>
      <vt:lpstr>CB_GAAR_Focus_Date_Meters_SCADA</vt:lpstr>
      <vt:lpstr>CB_GAAR_Focus_Date_Opening_RAB</vt:lpstr>
      <vt:lpstr>CB_GAAR_Focus_Date_Post2028</vt:lpstr>
      <vt:lpstr>CB_GAAR_Shape_Factor_2024_28</vt:lpstr>
      <vt:lpstr>CB_GAAR_Shape_Factor_IT_Other</vt:lpstr>
      <vt:lpstr>CB_GAAR_Shape_Factor_M_S</vt:lpstr>
      <vt:lpstr>CB_GAAR_Shape_Factor_Meters_SCADA</vt:lpstr>
      <vt:lpstr>CB_GAAR_Shape_Factor_Opening_RAB</vt:lpstr>
      <vt:lpstr>CB_GAAR_Shape_Factor_Post2028</vt:lpstr>
      <vt:lpstr>CB_Sens_Chks_Show_Msg</vt:lpstr>
      <vt:lpstr>DD_GAAR_Demand_Forecast</vt:lpstr>
      <vt:lpstr>DD_GAAR_Scenario</vt:lpstr>
      <vt:lpstr>DD_Ts_Denom</vt:lpstr>
      <vt:lpstr>DD_Ts_Fin_Yr_End_Mth</vt:lpstr>
      <vt:lpstr>Err_Chks_Msg</vt:lpstr>
      <vt:lpstr>Err_Chks_Ttl_Areas</vt:lpstr>
      <vt:lpstr>GAAR_Aug_Growth</vt:lpstr>
      <vt:lpstr>GAAR_Cap_OH</vt:lpstr>
      <vt:lpstr>GAAR_Connection_Rate</vt:lpstr>
      <vt:lpstr>GAAR_Connections_Meters</vt:lpstr>
      <vt:lpstr>GAAR_Connections_MS</vt:lpstr>
      <vt:lpstr>GAAR_Cust_Cont</vt:lpstr>
      <vt:lpstr>GAAR_Focus_Date</vt:lpstr>
      <vt:lpstr>GAAR_HY_WACC</vt:lpstr>
      <vt:lpstr>GAAR_Net_Capex_Factor</vt:lpstr>
      <vt:lpstr>GAAR_Opex_Base</vt:lpstr>
      <vt:lpstr>GAAR_Opex_Connections_Growth</vt:lpstr>
      <vt:lpstr>GAAR_WACC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ACIL!Print_Area</vt:lpstr>
      <vt:lpstr>Analysis!Print_Area</vt:lpstr>
      <vt:lpstr>Appendices!Print_Area</vt:lpstr>
      <vt:lpstr>Assumptions!Print_Area</vt:lpstr>
      <vt:lpstr>Base_Dep!Print_Area</vt:lpstr>
      <vt:lpstr>BB!Print_Area</vt:lpstr>
      <vt:lpstr>Calcs!Print_Area</vt:lpstr>
      <vt:lpstr>Checks!Print_Area</vt:lpstr>
      <vt:lpstr>Demand!Print_Area</vt:lpstr>
      <vt:lpstr>FoG_Dep!Print_Area</vt:lpstr>
      <vt:lpstr>Forecast!Print_Area</vt:lpstr>
      <vt:lpstr>GA!Print_Area</vt:lpstr>
      <vt:lpstr>Lookups!Print_Area</vt:lpstr>
      <vt:lpstr>Outputs!Print_Area</vt:lpstr>
      <vt:lpstr>Overview!Print_Area</vt:lpstr>
      <vt:lpstr>RAB!Print_Area</vt:lpstr>
      <vt:lpstr>Reports!Print_Area</vt:lpstr>
      <vt:lpstr>Scenario_Inputs!Print_Area</vt:lpstr>
      <vt:lpstr>Scenarios!Print_Area</vt:lpstr>
      <vt:lpstr>Tariffs!Print_Area</vt:lpstr>
      <vt:lpstr>Time!Print_Area</vt:lpstr>
      <vt:lpstr>ACIL!Print_Titles</vt:lpstr>
      <vt:lpstr>Analysis!Print_Titles</vt:lpstr>
      <vt:lpstr>Base_Dep!Print_Titles</vt:lpstr>
      <vt:lpstr>BB!Print_Titles</vt:lpstr>
      <vt:lpstr>Checks!Print_Titles</vt:lpstr>
      <vt:lpstr>Demand!Print_Titles</vt:lpstr>
      <vt:lpstr>FoG_Dep!Print_Titles</vt:lpstr>
      <vt:lpstr>Forecast!Print_Titles</vt:lpstr>
      <vt:lpstr>GA!Print_Titles</vt:lpstr>
      <vt:lpstr>Lookups!Print_Titles</vt:lpstr>
      <vt:lpstr>Overview!Print_Titles</vt:lpstr>
      <vt:lpstr>RAB!Print_Titles</vt:lpstr>
      <vt:lpstr>Scenario_Inputs!Print_Titles</vt:lpstr>
      <vt:lpstr>Scenarios!Print_Titles</vt:lpstr>
      <vt:lpstr>Tariffs!Print_Titles</vt:lpstr>
      <vt:lpstr>Time!Print_Titles</vt:lpstr>
      <vt:lpstr>Sens_Chks_Msg</vt:lpstr>
      <vt:lpstr>Sens_Chks_Ttl_Areas</vt:lpstr>
      <vt:lpstr>Ts_Billion</vt:lpstr>
      <vt:lpstr>Ts_Currency</vt:lpstr>
      <vt:lpstr>Ts_Current_Fcast_Periods</vt:lpstr>
      <vt:lpstr>Ts_Days_In_Wk</vt:lpstr>
      <vt:lpstr>Ts_Denom_Conv_Fact</vt:lpstr>
      <vt:lpstr>Ts_End_Date</vt:lpstr>
      <vt:lpstr>Ts_First_Fin_Yr</vt:lpstr>
      <vt:lpstr>Ts_Focus_Date</vt:lpstr>
      <vt:lpstr>Ts_Focus_Date_Years</vt:lpstr>
      <vt:lpstr>Ts_Halves_In_Yr</vt:lpstr>
      <vt:lpstr>Ts_Hrs_In_Day</vt:lpstr>
      <vt:lpstr>Ts_Last_Yr_Current_Fcast</vt:lpstr>
      <vt:lpstr>Ts_LT_Fcast_Periods</vt:lpstr>
      <vt:lpstr>Ts_LTF_Start_Date</vt:lpstr>
      <vt:lpstr>Ts_Million</vt:lpstr>
      <vt:lpstr>Ts_Min_Shape_Factor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Ts_Shape_Factor</vt:lpstr>
      <vt:lpstr>Ts_Start_Date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Michael Larkin</cp:lastModifiedBy>
  <dcterms:created xsi:type="dcterms:W3CDTF">2021-07-23T03:56:00Z</dcterms:created>
  <dcterms:modified xsi:type="dcterms:W3CDTF">2022-09-02T00:50:29Z</dcterms:modified>
</cp:coreProperties>
</file>