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egulation\Price Review\2023-27 GAAR\Addendum to the Initial Proposal\Supporting Documents\Models\Supporting Models\"/>
    </mc:Choice>
  </mc:AlternateContent>
  <xr:revisionPtr revIDLastSave="0" documentId="8_{BD8E13D7-CFB7-4A5D-960F-4FE96F77E71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GAAR WACC" sheetId="2" r:id="rId1"/>
    <sheet name="Sheet1" sheetId="1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  <c r="M8" i="2"/>
  <c r="N8" i="2"/>
  <c r="K8" i="2"/>
  <c r="I19" i="2"/>
  <c r="M19" i="2" s="1"/>
  <c r="I10" i="2"/>
  <c r="K19" i="2" l="1"/>
  <c r="L19" i="2"/>
  <c r="N19" i="2"/>
  <c r="N21" i="2" s="1"/>
  <c r="J19" i="2"/>
  <c r="N30" i="2"/>
  <c r="M30" i="2"/>
  <c r="L30" i="2"/>
  <c r="K30" i="2"/>
  <c r="J30" i="2"/>
  <c r="I30" i="2"/>
  <c r="H30" i="2"/>
  <c r="G30" i="2"/>
  <c r="F30" i="2"/>
  <c r="E30" i="2"/>
  <c r="D30" i="2"/>
  <c r="M21" i="2"/>
  <c r="L21" i="2"/>
  <c r="K21" i="2"/>
  <c r="J21" i="2"/>
  <c r="I21" i="2"/>
  <c r="H21" i="2"/>
  <c r="G21" i="2"/>
  <c r="F21" i="2"/>
  <c r="E21" i="2"/>
  <c r="E22" i="2" s="1"/>
  <c r="D19" i="2"/>
  <c r="D15" i="2"/>
  <c r="D17" i="2" s="1"/>
  <c r="D10" i="2"/>
  <c r="D26" i="2" s="1"/>
  <c r="D9" i="2"/>
  <c r="J10" i="2"/>
  <c r="H8" i="2"/>
  <c r="G8" i="2"/>
  <c r="F8" i="2"/>
  <c r="E8" i="2"/>
  <c r="H7" i="2"/>
  <c r="G7" i="2"/>
  <c r="F7" i="2"/>
  <c r="E7" i="2"/>
  <c r="N6" i="2"/>
  <c r="M6" i="2"/>
  <c r="L6" i="2"/>
  <c r="K6" i="2"/>
  <c r="H10" i="2" l="1"/>
  <c r="H26" i="2" s="1"/>
  <c r="E10" i="2"/>
  <c r="E26" i="2" s="1"/>
  <c r="G10" i="2"/>
  <c r="G26" i="2" s="1"/>
  <c r="F10" i="2"/>
  <c r="F26" i="2" s="1"/>
  <c r="K10" i="2"/>
  <c r="M10" i="2"/>
  <c r="N10" i="2"/>
  <c r="H15" i="2"/>
  <c r="H17" i="2" s="1"/>
  <c r="J15" i="2"/>
  <c r="J17" i="2" s="1"/>
  <c r="N15" i="2"/>
  <c r="N17" i="2" s="1"/>
  <c r="F22" i="2"/>
  <c r="G22" i="2" s="1"/>
  <c r="H22" i="2" s="1"/>
  <c r="L10" i="2"/>
  <c r="F15" i="2"/>
  <c r="F17" i="2" s="1"/>
  <c r="I15" i="2"/>
  <c r="I17" i="2" s="1"/>
  <c r="K15" i="2"/>
  <c r="K17" i="2" s="1"/>
  <c r="L15" i="2"/>
  <c r="L17" i="2" s="1"/>
  <c r="E15" i="2"/>
  <c r="E17" i="2" s="1"/>
  <c r="E24" i="2" s="1"/>
  <c r="M15" i="2"/>
  <c r="M17" i="2" s="1"/>
  <c r="G15" i="2"/>
  <c r="G17" i="2" s="1"/>
  <c r="H24" i="2" l="1"/>
  <c r="F24" i="2"/>
  <c r="G24" i="2"/>
  <c r="J22" i="2"/>
  <c r="I22" i="2"/>
  <c r="I12" i="2" s="1"/>
  <c r="I26" i="2" l="1"/>
  <c r="I27" i="2" s="1"/>
  <c r="K22" i="2"/>
  <c r="J12" i="2"/>
  <c r="J26" i="2" s="1"/>
  <c r="J28" i="2" s="1"/>
  <c r="I24" i="2"/>
  <c r="J24" i="2" l="1"/>
  <c r="L22" i="2"/>
  <c r="K12" i="2"/>
  <c r="M21" i="1"/>
  <c r="M22" i="2" l="1"/>
  <c r="L12" i="2"/>
  <c r="L26" i="2" s="1"/>
  <c r="L28" i="2" s="1"/>
  <c r="K26" i="2"/>
  <c r="K28" i="2" s="1"/>
  <c r="K24" i="2"/>
  <c r="L21" i="1"/>
  <c r="K21" i="1"/>
  <c r="J21" i="1"/>
  <c r="I21" i="1"/>
  <c r="H21" i="1"/>
  <c r="G21" i="1"/>
  <c r="F21" i="1"/>
  <c r="E21" i="1"/>
  <c r="D21" i="1"/>
  <c r="D22" i="1" s="1"/>
  <c r="M22" i="1" s="1"/>
  <c r="C21" i="1"/>
  <c r="L24" i="2" l="1"/>
  <c r="N22" i="2"/>
  <c r="M12" i="2"/>
  <c r="M26" i="2" s="1"/>
  <c r="M28" i="2" s="1"/>
  <c r="D33" i="1"/>
  <c r="L22" i="1"/>
  <c r="H22" i="1"/>
  <c r="K22" i="1"/>
  <c r="G22" i="1"/>
  <c r="J22" i="1"/>
  <c r="F22" i="1"/>
  <c r="I22" i="1"/>
  <c r="E22" i="1"/>
  <c r="E23" i="1" s="1"/>
  <c r="M23" i="1" s="1"/>
  <c r="M24" i="2" l="1"/>
  <c r="N12" i="2"/>
  <c r="N26" i="2" s="1"/>
  <c r="N28" i="2" s="1"/>
  <c r="K23" i="1"/>
  <c r="H23" i="1"/>
  <c r="J23" i="1"/>
  <c r="G23" i="1"/>
  <c r="I23" i="1"/>
  <c r="L23" i="1"/>
  <c r="E33" i="1"/>
  <c r="F23" i="1"/>
  <c r="F24" i="1" s="1"/>
  <c r="M24" i="1" s="1"/>
  <c r="N24" i="2" l="1"/>
  <c r="G24" i="1"/>
  <c r="G25" i="1" s="1"/>
  <c r="M25" i="1" s="1"/>
  <c r="F33" i="1"/>
  <c r="H24" i="1"/>
  <c r="I24" i="1" l="1"/>
  <c r="J24" i="1"/>
  <c r="K24" i="1"/>
  <c r="L24" i="1"/>
  <c r="L25" i="1" l="1"/>
  <c r="K25" i="1"/>
  <c r="H25" i="1"/>
  <c r="J25" i="1"/>
  <c r="G33" i="1"/>
  <c r="I25" i="1"/>
  <c r="K33" i="1" l="1"/>
  <c r="K29" i="1" s="1"/>
  <c r="L29" i="1" s="1"/>
  <c r="M29" i="1" s="1"/>
  <c r="L33" i="1"/>
  <c r="L30" i="1" s="1"/>
  <c r="M33" i="1"/>
  <c r="I33" i="1"/>
  <c r="I27" i="1" s="1"/>
  <c r="H33" i="1"/>
  <c r="H26" i="1" s="1"/>
  <c r="H7" i="1" s="1"/>
  <c r="J33" i="1"/>
  <c r="J28" i="1" s="1"/>
  <c r="M30" i="1" l="1"/>
  <c r="M31" i="1"/>
  <c r="M27" i="1"/>
  <c r="L27" i="1"/>
  <c r="K27" i="1"/>
  <c r="J27" i="1"/>
  <c r="M28" i="1"/>
  <c r="L28" i="1"/>
  <c r="K28" i="1"/>
  <c r="M26" i="1"/>
  <c r="K26" i="1"/>
  <c r="I26" i="1"/>
  <c r="I7" i="1" s="1"/>
  <c r="L26" i="1"/>
  <c r="J26" i="1"/>
  <c r="M7" i="1" l="1"/>
  <c r="J7" i="1"/>
  <c r="L7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Steven Martin</author>
  </authors>
  <commentList>
    <comment ref="I10" authorId="0" shapeId="0" xr:uid="{E31EE066-3C28-4AFD-A42C-FA3833B6D4AC}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PTRM input - cost of equity</t>
        </r>
      </text>
    </comment>
    <comment ref="I12" authorId="0" shapeId="0" xr:uid="{A427106D-8EFE-4BCE-8945-D427F6D902DE}">
      <text>
        <r>
          <rPr>
            <b/>
            <sz val="9"/>
            <color indexed="81"/>
            <rFont val="Tahoma"/>
            <family val="2"/>
          </rPr>
          <t>AST:</t>
        </r>
        <r>
          <rPr>
            <sz val="9"/>
            <color indexed="81"/>
            <rFont val="Tahoma"/>
            <family val="2"/>
          </rPr>
          <t xml:space="preserve">
Annual cost of debt for PTRM input</t>
        </r>
      </text>
    </comment>
    <comment ref="I27" authorId="0" shapeId="0" xr:uid="{B7A9B72E-2789-4D77-BAD9-3DDEE4193567}">
      <text>
        <r>
          <rPr>
            <b/>
            <sz val="9"/>
            <color indexed="81"/>
            <rFont val="Tahoma"/>
            <family val="2"/>
          </rPr>
          <t>Steven Martin:</t>
        </r>
        <r>
          <rPr>
            <sz val="9"/>
            <color indexed="81"/>
            <rFont val="Tahoma"/>
            <family val="2"/>
          </rPr>
          <t xml:space="preserve">
Half Year Nominal WACC</t>
        </r>
      </text>
    </comment>
  </commentList>
</comments>
</file>

<file path=xl/sharedStrings.xml><?xml version="1.0" encoding="utf-8"?>
<sst xmlns="http://schemas.openxmlformats.org/spreadsheetml/2006/main" count="68" uniqueCount="53">
  <si>
    <t>Current period PTRM updates</t>
  </si>
  <si>
    <t>2022-23</t>
  </si>
  <si>
    <t>2023-24</t>
  </si>
  <si>
    <t>2024-25</t>
  </si>
  <si>
    <t>Porfolio debt updates</t>
  </si>
  <si>
    <t>Annual updates</t>
  </si>
  <si>
    <t>2025-26</t>
  </si>
  <si>
    <t>2026-27</t>
  </si>
  <si>
    <t>AusNet T 10 yr trailing average cost of debt</t>
  </si>
  <si>
    <t>2027-28</t>
  </si>
  <si>
    <t>CY2018</t>
  </si>
  <si>
    <t>CY2019</t>
  </si>
  <si>
    <t>CY2020</t>
  </si>
  <si>
    <t>CY2021</t>
  </si>
  <si>
    <t>CY2022</t>
  </si>
  <si>
    <t>Proposal 2024-28</t>
  </si>
  <si>
    <t>AST inserted tab</t>
  </si>
  <si>
    <t>FY24</t>
  </si>
  <si>
    <t>FY25</t>
  </si>
  <si>
    <t>FY26</t>
  </si>
  <si>
    <t>(6 mths)</t>
  </si>
  <si>
    <t>(12 mths)</t>
  </si>
  <si>
    <t>Inflation</t>
  </si>
  <si>
    <t>Constant</t>
  </si>
  <si>
    <t>Risk free rate</t>
  </si>
  <si>
    <t>Equity beta</t>
  </si>
  <si>
    <t>MRP</t>
  </si>
  <si>
    <t>DRP</t>
  </si>
  <si>
    <t>Post-tax Nominal Return on Equity</t>
  </si>
  <si>
    <t>Nominal Pre-tax Return on Debt</t>
  </si>
  <si>
    <t>Annual update</t>
  </si>
  <si>
    <t>Return on Debt calculation</t>
  </si>
  <si>
    <t>Average portfolio return on debt</t>
  </si>
  <si>
    <t>Portion of debt portfolio</t>
  </si>
  <si>
    <t>Return on Debt porfolio - allowed portion</t>
  </si>
  <si>
    <t>Prevailing interest rates (AusNet averaging period)</t>
  </si>
  <si>
    <t>Varying</t>
  </si>
  <si>
    <t>Annual update proportion</t>
  </si>
  <si>
    <t>10% of prevailing interest rates</t>
  </si>
  <si>
    <t>Cumulative interest rates - 10% per annum</t>
  </si>
  <si>
    <t>Check</t>
  </si>
  <si>
    <t>Nominal Vanilla WACC</t>
  </si>
  <si>
    <t>Debt weights</t>
  </si>
  <si>
    <t>CY18</t>
  </si>
  <si>
    <t>CY19</t>
  </si>
  <si>
    <t>CY20</t>
  </si>
  <si>
    <t>CY21</t>
  </si>
  <si>
    <t>CY22</t>
  </si>
  <si>
    <t>Jan-Jun23</t>
  </si>
  <si>
    <t>FY27</t>
  </si>
  <si>
    <t>FY28</t>
  </si>
  <si>
    <t xml:space="preserve">2018-22 AER Decision </t>
  </si>
  <si>
    <t>2023-28 Forecast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</si>
</sst>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%"/>
    <numFmt numFmtId="166" formatCode="0.00000"/>
    <numFmt numFmtId="167" formatCode="0.00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FF"/>
      <name val="Arial"/>
      <family val="2"/>
    </font>
    <font>
      <sz val="8"/>
      <name val="Calibri"/>
      <family val="2"/>
      <scheme val="minor"/>
    </font>
    <font>
      <b/>
      <sz val="10"/>
      <color theme="4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fgColor auto="1"/>
      </patternFill>
    </fill>
  </fills>
  <borders count="5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79">
    <xf numFmtId="0" fontId="0" fillId="0" borderId="0" xfId="0"/>
    <xf numFmtId="0" fontId="2" fillId="0" borderId="0" xfId="2"/>
    <xf numFmtId="9" fontId="1" fillId="0" borderId="0" xfId="1"/>
    <xf numFmtId="0" fontId="2" fillId="0" borderId="0" xfId="2" applyAlignment="1">
      <alignment horizontal="center"/>
    </xf>
    <xf numFmtId="0" fontId="3" fillId="0" borderId="0" xfId="2" applyFont="1" applyAlignment="1"/>
    <xf numFmtId="10" fontId="3" fillId="0" borderId="0" xfId="2" applyNumberFormat="1" applyFont="1"/>
    <xf numFmtId="0" fontId="2" fillId="0" borderId="0" xfId="2" applyAlignment="1"/>
    <xf numFmtId="164" fontId="1" fillId="0" borderId="0" xfId="1" applyNumberFormat="1"/>
    <xf numFmtId="10" fontId="1" fillId="0" borderId="0" xfId="1" applyNumberFormat="1"/>
    <xf numFmtId="10" fontId="2" fillId="0" borderId="0" xfId="2" applyNumberFormat="1"/>
    <xf numFmtId="0" fontId="4" fillId="0" borderId="0" xfId="2" applyFont="1" applyAlignment="1"/>
    <xf numFmtId="10" fontId="4" fillId="0" borderId="1" xfId="2" applyNumberFormat="1" applyFont="1" applyFill="1" applyBorder="1" applyAlignment="1">
      <alignment horizontal="right"/>
    </xf>
    <xf numFmtId="10" fontId="4" fillId="0" borderId="0" xfId="1" applyNumberFormat="1" applyFont="1"/>
    <xf numFmtId="0" fontId="2" fillId="0" borderId="0" xfId="2" applyFill="1"/>
    <xf numFmtId="10" fontId="3" fillId="4" borderId="0" xfId="2" applyNumberFormat="1" applyFont="1" applyFill="1"/>
    <xf numFmtId="10" fontId="3" fillId="0" borderId="0" xfId="2" applyNumberFormat="1" applyFont="1" applyFill="1"/>
    <xf numFmtId="10" fontId="4" fillId="5" borderId="0" xfId="1" applyNumberFormat="1" applyFont="1" applyFill="1"/>
    <xf numFmtId="0" fontId="2" fillId="0" borderId="0" xfId="2" applyFill="1" applyAlignment="1">
      <alignment horizontal="center"/>
    </xf>
    <xf numFmtId="0" fontId="6" fillId="0" borderId="0" xfId="2" applyFont="1"/>
    <xf numFmtId="0" fontId="4" fillId="0" borderId="2" xfId="2" applyFont="1" applyBorder="1" applyAlignment="1">
      <alignment horizontal="center"/>
    </xf>
    <xf numFmtId="0" fontId="2" fillId="0" borderId="3" xfId="2" applyBorder="1" applyAlignment="1">
      <alignment horizontal="center"/>
    </xf>
    <xf numFmtId="0" fontId="2" fillId="0" borderId="0" xfId="3"/>
    <xf numFmtId="10" fontId="0" fillId="0" borderId="0" xfId="1" applyNumberFormat="1" applyFont="1"/>
    <xf numFmtId="0" fontId="8" fillId="0" borderId="0" xfId="2" applyFont="1"/>
    <xf numFmtId="0" fontId="3" fillId="0" borderId="0" xfId="3" applyFont="1"/>
    <xf numFmtId="10" fontId="0" fillId="9" borderId="0" xfId="1" applyNumberFormat="1" applyFont="1" applyFill="1"/>
    <xf numFmtId="0" fontId="9" fillId="0" borderId="0" xfId="3" applyFont="1"/>
    <xf numFmtId="9" fontId="0" fillId="0" borderId="0" xfId="1" applyFont="1"/>
    <xf numFmtId="0" fontId="2" fillId="10" borderId="0" xfId="2" applyFill="1"/>
    <xf numFmtId="165" fontId="2" fillId="0" borderId="0" xfId="2" applyNumberFormat="1"/>
    <xf numFmtId="165" fontId="0" fillId="0" borderId="0" xfId="1" applyNumberFormat="1" applyFont="1"/>
    <xf numFmtId="0" fontId="3" fillId="0" borderId="0" xfId="2" applyFont="1"/>
    <xf numFmtId="10" fontId="3" fillId="0" borderId="0" xfId="1" applyNumberFormat="1" applyFont="1"/>
    <xf numFmtId="10" fontId="10" fillId="0" borderId="0" xfId="2" applyNumberFormat="1" applyFont="1"/>
    <xf numFmtId="166" fontId="2" fillId="0" borderId="0" xfId="2" applyNumberFormat="1"/>
    <xf numFmtId="167" fontId="2" fillId="0" borderId="0" xfId="2" applyNumberFormat="1"/>
    <xf numFmtId="9" fontId="1" fillId="0" borderId="0" xfId="1" applyFill="1"/>
    <xf numFmtId="0" fontId="2" fillId="0" borderId="0" xfId="2" applyAlignment="1">
      <alignment horizontal="left"/>
    </xf>
    <xf numFmtId="9" fontId="4" fillId="0" borderId="0" xfId="1" applyFont="1"/>
    <xf numFmtId="10" fontId="2" fillId="5" borderId="0" xfId="2" applyNumberFormat="1" applyFill="1"/>
    <xf numFmtId="0" fontId="14" fillId="0" borderId="0" xfId="2" applyFont="1"/>
    <xf numFmtId="10" fontId="14" fillId="0" borderId="0" xfId="2" applyNumberFormat="1" applyFont="1"/>
    <xf numFmtId="0" fontId="14" fillId="0" borderId="2" xfId="2" applyFont="1" applyBorder="1"/>
    <xf numFmtId="0" fontId="14" fillId="0" borderId="3" xfId="2" applyFont="1" applyBorder="1"/>
    <xf numFmtId="10" fontId="14" fillId="0" borderId="2" xfId="2" applyNumberFormat="1" applyFont="1" applyBorder="1"/>
    <xf numFmtId="10" fontId="14" fillId="0" borderId="3" xfId="2" applyNumberFormat="1" applyFont="1" applyBorder="1"/>
    <xf numFmtId="10" fontId="1" fillId="0" borderId="2" xfId="1" applyNumberFormat="1" applyFont="1" applyBorder="1"/>
    <xf numFmtId="10" fontId="1" fillId="0" borderId="3" xfId="1" applyNumberFormat="1" applyFont="1" applyBorder="1"/>
    <xf numFmtId="10" fontId="1" fillId="0" borderId="0" xfId="1" applyNumberFormat="1" applyFont="1" applyBorder="1"/>
    <xf numFmtId="9" fontId="14" fillId="0" borderId="2" xfId="1" applyFont="1" applyBorder="1"/>
    <xf numFmtId="9" fontId="14" fillId="0" borderId="3" xfId="1" applyFont="1" applyBorder="1"/>
    <xf numFmtId="9" fontId="14" fillId="0" borderId="0" xfId="1" applyFont="1" applyBorder="1"/>
    <xf numFmtId="10" fontId="1" fillId="5" borderId="2" xfId="1" applyNumberFormat="1" applyFont="1" applyFill="1" applyBorder="1"/>
    <xf numFmtId="10" fontId="1" fillId="5" borderId="3" xfId="1" applyNumberFormat="1" applyFont="1" applyFill="1" applyBorder="1"/>
    <xf numFmtId="10" fontId="1" fillId="5" borderId="0" xfId="1" applyNumberFormat="1" applyFont="1" applyFill="1" applyBorder="1"/>
    <xf numFmtId="10" fontId="14" fillId="0" borderId="2" xfId="1" applyNumberFormat="1" applyFont="1" applyBorder="1"/>
    <xf numFmtId="10" fontId="1" fillId="3" borderId="3" xfId="1" applyNumberFormat="1" applyFont="1" applyFill="1" applyBorder="1"/>
    <xf numFmtId="165" fontId="1" fillId="0" borderId="2" xfId="1" applyNumberFormat="1" applyFont="1" applyBorder="1"/>
    <xf numFmtId="165" fontId="1" fillId="0" borderId="3" xfId="1" applyNumberFormat="1" applyFont="1" applyBorder="1"/>
    <xf numFmtId="165" fontId="1" fillId="0" borderId="0" xfId="1" applyNumberFormat="1" applyFont="1" applyBorder="1"/>
    <xf numFmtId="10" fontId="13" fillId="0" borderId="2" xfId="2" applyNumberFormat="1" applyFont="1" applyBorder="1"/>
    <xf numFmtId="10" fontId="13" fillId="0" borderId="3" xfId="1" applyNumberFormat="1" applyFont="1" applyBorder="1"/>
    <xf numFmtId="10" fontId="13" fillId="0" borderId="0" xfId="2" applyNumberFormat="1" applyFont="1"/>
    <xf numFmtId="10" fontId="14" fillId="0" borderId="0" xfId="1" applyNumberFormat="1" applyFont="1" applyFill="1" applyBorder="1"/>
    <xf numFmtId="10" fontId="14" fillId="5" borderId="2" xfId="1" applyNumberFormat="1" applyFont="1" applyFill="1" applyBorder="1"/>
    <xf numFmtId="10" fontId="14" fillId="8" borderId="4" xfId="1" applyNumberFormat="1" applyFont="1" applyFill="1" applyBorder="1"/>
    <xf numFmtId="10" fontId="14" fillId="0" borderId="2" xfId="2" applyNumberFormat="1" applyFont="1" applyFill="1" applyBorder="1"/>
    <xf numFmtId="10" fontId="14" fillId="0" borderId="3" xfId="2" applyNumberFormat="1" applyFont="1" applyFill="1" applyBorder="1"/>
    <xf numFmtId="10" fontId="14" fillId="0" borderId="0" xfId="2" applyNumberFormat="1" applyFont="1" applyFill="1" applyBorder="1"/>
    <xf numFmtId="10" fontId="2" fillId="9" borderId="0" xfId="2" applyNumberFormat="1" applyFill="1"/>
    <xf numFmtId="10" fontId="2" fillId="0" borderId="0" xfId="1" applyNumberFormat="1" applyFont="1"/>
    <xf numFmtId="10" fontId="14" fillId="4" borderId="3" xfId="1" applyNumberFormat="1" applyFont="1" applyFill="1" applyBorder="1"/>
    <xf numFmtId="10" fontId="15" fillId="0" borderId="0" xfId="1" applyNumberFormat="1" applyFont="1"/>
    <xf numFmtId="0" fontId="2" fillId="0" borderId="0" xfId="2" quotePrefix="1"/>
    <xf numFmtId="0" fontId="7" fillId="6" borderId="0" xfId="2" applyFont="1" applyFill="1" applyAlignment="1">
      <alignment horizontal="center" vertical="center"/>
    </xf>
    <xf numFmtId="0" fontId="7" fillId="7" borderId="2" xfId="2" applyFont="1" applyFill="1" applyBorder="1" applyAlignment="1">
      <alignment horizontal="center" vertical="center"/>
    </xf>
    <xf numFmtId="0" fontId="7" fillId="7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3" borderId="0" xfId="2" applyFill="1" applyAlignment="1">
      <alignment horizontal="center"/>
    </xf>
  </cellXfs>
  <cellStyles count="4">
    <cellStyle name="Normal" xfId="0" builtinId="0"/>
    <cellStyle name="Normal 10 2" xfId="2" xr:uid="{00000000-0005-0000-0000-000001000000}"/>
    <cellStyle name="Normal 2 2" xfId="3" xr:uid="{80C7592C-B43F-4F41-AE2A-C944F9A4656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42"/>
  <sheetViews>
    <sheetView tabSelected="1" zoomScale="120" zoomScaleNormal="120" workbookViewId="0"/>
  </sheetViews>
  <sheetFormatPr defaultColWidth="9.1796875" defaultRowHeight="12.5" x14ac:dyDescent="0.25"/>
  <cols>
    <col min="1" max="1" width="4.26953125" style="1" customWidth="1"/>
    <col min="2" max="2" width="42.7265625" style="1" customWidth="1"/>
    <col min="3" max="3" width="13.54296875" style="1" customWidth="1"/>
    <col min="4" max="4" width="9.1796875" style="1"/>
    <col min="5" max="5" width="9.453125" style="1" customWidth="1"/>
    <col min="6" max="6" width="10.26953125" style="1" customWidth="1"/>
    <col min="7" max="7" width="9.26953125" style="1" customWidth="1"/>
    <col min="8" max="8" width="9.1796875" style="1"/>
    <col min="9" max="9" width="10" style="1" customWidth="1"/>
    <col min="10" max="10" width="9.26953125" style="1" customWidth="1"/>
    <col min="11" max="11" width="8.7265625" style="1" bestFit="1" customWidth="1"/>
    <col min="12" max="14" width="9.1796875" style="1"/>
    <col min="15" max="15" width="3.453125" style="1" customWidth="1"/>
    <col min="16" max="16384" width="9.1796875" style="1"/>
  </cols>
  <sheetData>
    <row r="1" spans="2:16" x14ac:dyDescent="0.25">
      <c r="I1" s="3">
        <v>1</v>
      </c>
      <c r="J1" s="3">
        <v>2</v>
      </c>
      <c r="K1" s="3">
        <v>3</v>
      </c>
      <c r="L1" s="3">
        <v>4</v>
      </c>
      <c r="M1" s="3">
        <v>5</v>
      </c>
      <c r="N1" s="3">
        <v>6</v>
      </c>
    </row>
    <row r="2" spans="2:16" ht="13" x14ac:dyDescent="0.3">
      <c r="B2" s="18" t="s">
        <v>16</v>
      </c>
      <c r="D2" s="74" t="s">
        <v>51</v>
      </c>
      <c r="E2" s="74"/>
      <c r="F2" s="74"/>
      <c r="G2" s="74"/>
      <c r="H2" s="74"/>
      <c r="I2" s="75" t="s">
        <v>52</v>
      </c>
      <c r="J2" s="76"/>
      <c r="K2" s="76"/>
      <c r="L2" s="76"/>
      <c r="M2" s="76"/>
      <c r="N2" s="76"/>
    </row>
    <row r="3" spans="2:16" x14ac:dyDescent="0.25">
      <c r="D3" s="3" t="s">
        <v>43</v>
      </c>
      <c r="E3" s="3" t="s">
        <v>44</v>
      </c>
      <c r="F3" s="3" t="s">
        <v>45</v>
      </c>
      <c r="G3" s="3" t="s">
        <v>46</v>
      </c>
      <c r="H3" s="3" t="s">
        <v>47</v>
      </c>
      <c r="I3" s="19" t="s">
        <v>48</v>
      </c>
      <c r="J3" s="20" t="s">
        <v>17</v>
      </c>
      <c r="K3" s="3" t="s">
        <v>18</v>
      </c>
      <c r="L3" s="3" t="s">
        <v>19</v>
      </c>
      <c r="M3" s="3" t="s">
        <v>49</v>
      </c>
      <c r="N3" s="3" t="s">
        <v>50</v>
      </c>
    </row>
    <row r="4" spans="2:16" x14ac:dyDescent="0.25">
      <c r="D4" s="3"/>
      <c r="E4" s="3"/>
      <c r="F4" s="3"/>
      <c r="G4" s="3"/>
      <c r="H4" s="3"/>
      <c r="I4" s="19" t="s">
        <v>20</v>
      </c>
      <c r="J4" s="20" t="s">
        <v>21</v>
      </c>
      <c r="K4" s="3" t="s">
        <v>21</v>
      </c>
      <c r="L4" s="3" t="s">
        <v>21</v>
      </c>
      <c r="M4" s="3" t="s">
        <v>21</v>
      </c>
      <c r="N4" s="3" t="s">
        <v>21</v>
      </c>
    </row>
    <row r="5" spans="2:16" ht="14.5" x14ac:dyDescent="0.35">
      <c r="B5" s="21" t="s">
        <v>22</v>
      </c>
      <c r="C5" s="1" t="s">
        <v>23</v>
      </c>
      <c r="D5" s="22">
        <v>2.4499511480040148E-2</v>
      </c>
      <c r="E5" s="22">
        <v>2.4499511480040148E-2</v>
      </c>
      <c r="F5" s="22">
        <v>2.4499511480040148E-2</v>
      </c>
      <c r="G5" s="22">
        <v>2.4499511480040148E-2</v>
      </c>
      <c r="H5" s="22">
        <v>2.4499511480040148E-2</v>
      </c>
      <c r="I5" s="46">
        <v>2.1000000000000001E-2</v>
      </c>
      <c r="J5" s="47">
        <v>4.2500000000000003E-2</v>
      </c>
      <c r="K5" s="48">
        <v>0.03</v>
      </c>
      <c r="L5" s="48">
        <v>2.5000000000000001E-2</v>
      </c>
      <c r="M5" s="48">
        <v>2.5000000000000001E-2</v>
      </c>
      <c r="N5" s="48">
        <v>2.5000000000000001E-2</v>
      </c>
    </row>
    <row r="6" spans="2:16" x14ac:dyDescent="0.25">
      <c r="B6" s="21" t="s">
        <v>24</v>
      </c>
      <c r="C6" s="1" t="s">
        <v>23</v>
      </c>
      <c r="D6" s="9">
        <v>2.7E-2</v>
      </c>
      <c r="E6" s="9">
        <v>2.7E-2</v>
      </c>
      <c r="F6" s="9">
        <v>2.7E-2</v>
      </c>
      <c r="G6" s="9">
        <v>2.7E-2</v>
      </c>
      <c r="H6" s="9">
        <v>2.7E-2</v>
      </c>
      <c r="I6" s="64">
        <v>3.0110620000000001E-2</v>
      </c>
      <c r="J6" s="71">
        <v>3.1730000000000001E-2</v>
      </c>
      <c r="K6" s="63">
        <f>$J6</f>
        <v>3.1730000000000001E-2</v>
      </c>
      <c r="L6" s="63">
        <f t="shared" ref="L6:N6" si="0">$J6</f>
        <v>3.1730000000000001E-2</v>
      </c>
      <c r="M6" s="63">
        <f t="shared" si="0"/>
        <v>3.1730000000000001E-2</v>
      </c>
      <c r="N6" s="63">
        <f t="shared" si="0"/>
        <v>3.1730000000000001E-2</v>
      </c>
    </row>
    <row r="7" spans="2:16" x14ac:dyDescent="0.25">
      <c r="B7" s="21" t="s">
        <v>25</v>
      </c>
      <c r="C7" s="1" t="s">
        <v>23</v>
      </c>
      <c r="D7" s="1">
        <v>0.7</v>
      </c>
      <c r="E7" s="1">
        <f>$D7</f>
        <v>0.7</v>
      </c>
      <c r="F7" s="1">
        <f t="shared" ref="F7:H8" si="1">$D7</f>
        <v>0.7</v>
      </c>
      <c r="G7" s="1">
        <f t="shared" si="1"/>
        <v>0.7</v>
      </c>
      <c r="H7" s="1">
        <f t="shared" si="1"/>
        <v>0.7</v>
      </c>
      <c r="I7" s="42">
        <v>0.6</v>
      </c>
      <c r="J7" s="43">
        <v>0.6</v>
      </c>
      <c r="K7" s="40">
        <v>0.6</v>
      </c>
      <c r="L7" s="40">
        <v>0.6</v>
      </c>
      <c r="M7" s="40">
        <v>0.6</v>
      </c>
      <c r="N7" s="40">
        <v>0.6</v>
      </c>
    </row>
    <row r="8" spans="2:16" ht="14.5" x14ac:dyDescent="0.35">
      <c r="B8" s="21" t="s">
        <v>26</v>
      </c>
      <c r="C8" s="1" t="s">
        <v>23</v>
      </c>
      <c r="D8" s="22">
        <v>6.5000000000000002E-2</v>
      </c>
      <c r="E8" s="9">
        <f>$D8</f>
        <v>6.5000000000000002E-2</v>
      </c>
      <c r="F8" s="9">
        <f t="shared" si="1"/>
        <v>6.5000000000000002E-2</v>
      </c>
      <c r="G8" s="9">
        <f t="shared" si="1"/>
        <v>6.5000000000000002E-2</v>
      </c>
      <c r="H8" s="9">
        <f t="shared" si="1"/>
        <v>6.5000000000000002E-2</v>
      </c>
      <c r="I8" s="44">
        <v>6.0999999999999999E-2</v>
      </c>
      <c r="J8" s="45">
        <v>6.8000000000000005E-2</v>
      </c>
      <c r="K8" s="41">
        <f>$J8</f>
        <v>6.8000000000000005E-2</v>
      </c>
      <c r="L8" s="41">
        <f t="shared" ref="L8:N8" si="2">$J8</f>
        <v>6.8000000000000005E-2</v>
      </c>
      <c r="M8" s="41">
        <f t="shared" si="2"/>
        <v>6.8000000000000005E-2</v>
      </c>
      <c r="N8" s="41">
        <f t="shared" si="2"/>
        <v>6.8000000000000005E-2</v>
      </c>
    </row>
    <row r="9" spans="2:16" x14ac:dyDescent="0.25">
      <c r="B9" s="21" t="s">
        <v>27</v>
      </c>
      <c r="D9" s="9">
        <f>D12-D6</f>
        <v>2.33699448065539E-2</v>
      </c>
      <c r="E9" s="9"/>
      <c r="F9" s="9"/>
      <c r="G9" s="9"/>
      <c r="H9" s="9"/>
      <c r="I9" s="44"/>
      <c r="J9" s="45"/>
      <c r="K9" s="41"/>
      <c r="L9" s="41"/>
      <c r="M9" s="41"/>
      <c r="N9" s="41"/>
      <c r="O9" s="23"/>
    </row>
    <row r="10" spans="2:16" ht="14.5" x14ac:dyDescent="0.35">
      <c r="B10" s="24" t="s">
        <v>28</v>
      </c>
      <c r="C10" s="1" t="s">
        <v>23</v>
      </c>
      <c r="D10" s="22">
        <f>ROUND(D6+(D7*D8),3)</f>
        <v>7.2999999999999995E-2</v>
      </c>
      <c r="E10" s="22">
        <f>ROUND(E6+(E7*E8),3)</f>
        <v>7.2999999999999995E-2</v>
      </c>
      <c r="F10" s="22">
        <f>ROUND(F6+(F7*F8),3)</f>
        <v>7.2999999999999995E-2</v>
      </c>
      <c r="G10" s="22">
        <f>ROUND(G6+(G7*G8),3)</f>
        <v>7.2999999999999995E-2</v>
      </c>
      <c r="H10" s="22">
        <f>ROUND(H6+(H7*H8),3)</f>
        <v>7.2999999999999995E-2</v>
      </c>
      <c r="I10" s="65">
        <f>IF(I1&gt;1,I6+(I7*I8),ROUND(I6+(I7*I8),3))</f>
        <v>6.7000000000000004E-2</v>
      </c>
      <c r="J10" s="48">
        <f t="shared" ref="J10:N10" si="3">IF(J1&gt;1,J6+(J7*J8),ROUND(J6+(J7*J8),3))</f>
        <v>7.2530000000000011E-2</v>
      </c>
      <c r="K10" s="48">
        <f t="shared" si="3"/>
        <v>7.2530000000000011E-2</v>
      </c>
      <c r="L10" s="48">
        <f t="shared" si="3"/>
        <v>7.2530000000000011E-2</v>
      </c>
      <c r="M10" s="48">
        <f t="shared" si="3"/>
        <v>7.2530000000000011E-2</v>
      </c>
      <c r="N10" s="48">
        <f t="shared" si="3"/>
        <v>7.2530000000000011E-2</v>
      </c>
    </row>
    <row r="11" spans="2:16" ht="14.5" x14ac:dyDescent="0.35">
      <c r="B11" s="24"/>
      <c r="D11" s="22"/>
      <c r="E11" s="22"/>
      <c r="F11" s="22"/>
      <c r="G11" s="22"/>
      <c r="H11" s="22"/>
      <c r="I11" s="42"/>
      <c r="J11" s="43"/>
      <c r="K11" s="40"/>
      <c r="L11" s="40"/>
      <c r="M11" s="40"/>
      <c r="N11" s="40"/>
    </row>
    <row r="12" spans="2:16" ht="14.5" x14ac:dyDescent="0.35">
      <c r="B12" s="24" t="s">
        <v>29</v>
      </c>
      <c r="C12" s="1" t="s">
        <v>30</v>
      </c>
      <c r="D12" s="25">
        <v>5.03699448065539E-2</v>
      </c>
      <c r="E12" s="25">
        <v>4.9891124702778955E-2</v>
      </c>
      <c r="F12" s="25">
        <v>4.8343236027386723E-2</v>
      </c>
      <c r="G12" s="25">
        <v>4.60590303053868E-2</v>
      </c>
      <c r="H12" s="69">
        <v>4.3354760890363102E-2</v>
      </c>
      <c r="I12" s="66">
        <f>(I17+I22)</f>
        <v>4.2427766409827226E-2</v>
      </c>
      <c r="J12" s="67">
        <f t="shared" ref="J12:N12" si="4">J17+J22</f>
        <v>4.1964269169499531E-2</v>
      </c>
      <c r="K12" s="68">
        <f t="shared" si="4"/>
        <v>4.1037274688844133E-2</v>
      </c>
      <c r="L12" s="68">
        <f t="shared" si="4"/>
        <v>4.0110280208188749E-2</v>
      </c>
      <c r="M12" s="68">
        <f t="shared" si="4"/>
        <v>3.9183285727533358E-2</v>
      </c>
      <c r="N12" s="68">
        <f t="shared" si="4"/>
        <v>3.8256291246877974E-2</v>
      </c>
      <c r="P12" s="9"/>
    </row>
    <row r="13" spans="2:16" ht="14.5" x14ac:dyDescent="0.35">
      <c r="I13" s="42"/>
      <c r="J13" s="47"/>
      <c r="K13" s="48"/>
      <c r="L13" s="48"/>
      <c r="M13" s="48"/>
      <c r="N13" s="48"/>
    </row>
    <row r="14" spans="2:16" x14ac:dyDescent="0.25">
      <c r="B14" s="26" t="s">
        <v>31</v>
      </c>
      <c r="I14" s="42"/>
      <c r="J14" s="43"/>
      <c r="K14" s="40"/>
      <c r="L14" s="40"/>
      <c r="M14" s="40"/>
      <c r="N14" s="40"/>
    </row>
    <row r="15" spans="2:16" x14ac:dyDescent="0.25">
      <c r="B15" s="1" t="s">
        <v>32</v>
      </c>
      <c r="C15" s="1" t="s">
        <v>23</v>
      </c>
      <c r="D15" s="9">
        <f>D12</f>
        <v>5.03699448065539E-2</v>
      </c>
      <c r="E15" s="9">
        <f>$D15</f>
        <v>5.03699448065539E-2</v>
      </c>
      <c r="F15" s="9">
        <f>$D15</f>
        <v>5.03699448065539E-2</v>
      </c>
      <c r="G15" s="9">
        <f>$D15</f>
        <v>5.03699448065539E-2</v>
      </c>
      <c r="H15" s="9">
        <f>$D15</f>
        <v>5.03699448065539E-2</v>
      </c>
      <c r="I15" s="44">
        <f t="shared" ref="I15:N15" si="5">$D15</f>
        <v>5.03699448065539E-2</v>
      </c>
      <c r="J15" s="45">
        <f t="shared" si="5"/>
        <v>5.03699448065539E-2</v>
      </c>
      <c r="K15" s="41">
        <f t="shared" si="5"/>
        <v>5.03699448065539E-2</v>
      </c>
      <c r="L15" s="41">
        <f t="shared" si="5"/>
        <v>5.03699448065539E-2</v>
      </c>
      <c r="M15" s="41">
        <f t="shared" si="5"/>
        <v>5.03699448065539E-2</v>
      </c>
      <c r="N15" s="41">
        <f t="shared" si="5"/>
        <v>5.03699448065539E-2</v>
      </c>
    </row>
    <row r="16" spans="2:16" ht="14.5" x14ac:dyDescent="0.35">
      <c r="B16" s="1" t="s">
        <v>33</v>
      </c>
      <c r="D16" s="27">
        <v>1</v>
      </c>
      <c r="E16" s="27">
        <v>0.9</v>
      </c>
      <c r="F16" s="27">
        <v>0.8</v>
      </c>
      <c r="G16" s="27">
        <v>0.7</v>
      </c>
      <c r="H16" s="27">
        <v>0.6</v>
      </c>
      <c r="I16" s="49">
        <v>0.5</v>
      </c>
      <c r="J16" s="50">
        <v>0.45</v>
      </c>
      <c r="K16" s="51">
        <v>0.35</v>
      </c>
      <c r="L16" s="51">
        <v>0.25</v>
      </c>
      <c r="M16" s="51">
        <v>0.15</v>
      </c>
      <c r="N16" s="51">
        <v>0.05</v>
      </c>
    </row>
    <row r="17" spans="2:16" ht="14.5" x14ac:dyDescent="0.35">
      <c r="B17" s="1" t="s">
        <v>34</v>
      </c>
      <c r="D17" s="22">
        <f>D15*D16</f>
        <v>5.03699448065539E-2</v>
      </c>
      <c r="E17" s="22">
        <f>E15*E16</f>
        <v>4.5332950325898513E-2</v>
      </c>
      <c r="F17" s="22">
        <f t="shared" ref="F17:N17" si="6">F15*F16</f>
        <v>4.029595584524312E-2</v>
      </c>
      <c r="G17" s="22">
        <f t="shared" si="6"/>
        <v>3.5258961364587726E-2</v>
      </c>
      <c r="H17" s="22">
        <f t="shared" si="6"/>
        <v>3.022196688393234E-2</v>
      </c>
      <c r="I17" s="46">
        <f t="shared" si="6"/>
        <v>2.518497240327695E-2</v>
      </c>
      <c r="J17" s="47">
        <f t="shared" si="6"/>
        <v>2.2666475162949257E-2</v>
      </c>
      <c r="K17" s="48">
        <f t="shared" si="6"/>
        <v>1.7629480682293863E-2</v>
      </c>
      <c r="L17" s="48">
        <f t="shared" si="6"/>
        <v>1.2592486201638475E-2</v>
      </c>
      <c r="M17" s="48">
        <f t="shared" si="6"/>
        <v>7.555491720983085E-3</v>
      </c>
      <c r="N17" s="48">
        <f t="shared" si="6"/>
        <v>2.518497240327695E-3</v>
      </c>
    </row>
    <row r="18" spans="2:16" ht="14.5" x14ac:dyDescent="0.35">
      <c r="E18" s="22"/>
      <c r="F18" s="22"/>
      <c r="G18" s="22"/>
      <c r="H18" s="22"/>
      <c r="I18" s="42"/>
      <c r="J18" s="45"/>
      <c r="K18" s="40"/>
      <c r="L18" s="40"/>
      <c r="M18" s="40"/>
      <c r="N18" s="40"/>
    </row>
    <row r="19" spans="2:16" ht="14.5" x14ac:dyDescent="0.35">
      <c r="B19" s="21" t="s">
        <v>35</v>
      </c>
      <c r="C19" s="1" t="s">
        <v>36</v>
      </c>
      <c r="D19" s="39">
        <f>D12</f>
        <v>5.03699448065539E-2</v>
      </c>
      <c r="E19" s="39">
        <v>4.5581743770000002E-2</v>
      </c>
      <c r="F19" s="39">
        <v>3.4891058052631603E-2</v>
      </c>
      <c r="G19" s="39">
        <v>2.7527887586555101E-2</v>
      </c>
      <c r="H19" s="39">
        <v>2.3327250656316099E-2</v>
      </c>
      <c r="I19" s="52">
        <f>2.5%+1.61%</f>
        <v>4.1099999999999998E-2</v>
      </c>
      <c r="J19" s="53">
        <f>$I$19</f>
        <v>4.1099999999999998E-2</v>
      </c>
      <c r="K19" s="54">
        <f t="shared" ref="K19:N19" si="7">$I$19</f>
        <v>4.1099999999999998E-2</v>
      </c>
      <c r="L19" s="54">
        <f t="shared" si="7"/>
        <v>4.1099999999999998E-2</v>
      </c>
      <c r="M19" s="54">
        <f t="shared" si="7"/>
        <v>4.1099999999999998E-2</v>
      </c>
      <c r="N19" s="54">
        <f t="shared" si="7"/>
        <v>4.1099999999999998E-2</v>
      </c>
      <c r="P19" s="70"/>
    </row>
    <row r="20" spans="2:16" ht="14.5" x14ac:dyDescent="0.35">
      <c r="B20" s="21" t="s">
        <v>37</v>
      </c>
      <c r="D20" s="28"/>
      <c r="E20" s="22">
        <v>9.9999999999999978E-2</v>
      </c>
      <c r="F20" s="22">
        <v>9.9999999999999978E-2</v>
      </c>
      <c r="G20" s="22">
        <v>9.9999999999999978E-2</v>
      </c>
      <c r="H20" s="22">
        <v>9.9999999999999978E-2</v>
      </c>
      <c r="I20" s="55">
        <v>0.1</v>
      </c>
      <c r="J20" s="47">
        <v>9.9999999999999978E-2</v>
      </c>
      <c r="K20" s="48">
        <v>9.9999999999999978E-2</v>
      </c>
      <c r="L20" s="48">
        <v>9.9999999999999978E-2</v>
      </c>
      <c r="M20" s="48">
        <v>9.9999999999999978E-2</v>
      </c>
      <c r="N20" s="48">
        <v>9.9999999999999978E-2</v>
      </c>
    </row>
    <row r="21" spans="2:16" ht="14.5" x14ac:dyDescent="0.35">
      <c r="B21" s="21" t="s">
        <v>38</v>
      </c>
      <c r="D21" s="28"/>
      <c r="E21" s="22">
        <f>E20*E19</f>
        <v>4.5581743769999988E-3</v>
      </c>
      <c r="F21" s="22">
        <f>F20*F19</f>
        <v>3.4891058052631597E-3</v>
      </c>
      <c r="G21" s="22">
        <f>G20*G19</f>
        <v>2.7527887586555094E-3</v>
      </c>
      <c r="H21" s="22">
        <f>H20*H19</f>
        <v>2.3327250656316094E-3</v>
      </c>
      <c r="I21" s="46">
        <f>I20*I19</f>
        <v>4.1099999999999999E-3</v>
      </c>
      <c r="J21" s="47">
        <f t="shared" ref="J21:N21" si="8">J20*J19</f>
        <v>4.1099999999999991E-3</v>
      </c>
      <c r="K21" s="48">
        <f t="shared" si="8"/>
        <v>4.1099999999999991E-3</v>
      </c>
      <c r="L21" s="48">
        <f t="shared" si="8"/>
        <v>4.1099999999999991E-3</v>
      </c>
      <c r="M21" s="48">
        <f t="shared" si="8"/>
        <v>4.1099999999999991E-3</v>
      </c>
      <c r="N21" s="48">
        <f t="shared" si="8"/>
        <v>4.1099999999999991E-3</v>
      </c>
      <c r="P21" s="73"/>
    </row>
    <row r="22" spans="2:16" ht="14.5" x14ac:dyDescent="0.35">
      <c r="B22" s="1" t="s">
        <v>39</v>
      </c>
      <c r="D22" s="28"/>
      <c r="E22" s="9">
        <f>E21</f>
        <v>4.5581743769999988E-3</v>
      </c>
      <c r="F22" s="9">
        <f>E22+F21</f>
        <v>8.0472801822631581E-3</v>
      </c>
      <c r="G22" s="9">
        <f t="shared" ref="G22:N22" si="9">F22+G21</f>
        <v>1.0800068940918667E-2</v>
      </c>
      <c r="H22" s="9">
        <f t="shared" si="9"/>
        <v>1.3132794006550277E-2</v>
      </c>
      <c r="I22" s="44">
        <f t="shared" si="9"/>
        <v>1.7242794006550276E-2</v>
      </c>
      <c r="J22" s="56">
        <f>$H22+J37*$I$19+J21</f>
        <v>1.9297794006550274E-2</v>
      </c>
      <c r="K22" s="41">
        <f t="shared" ref="K22" si="10">J22+K21</f>
        <v>2.3407794006550273E-2</v>
      </c>
      <c r="L22" s="41">
        <f t="shared" si="9"/>
        <v>2.7517794006550272E-2</v>
      </c>
      <c r="M22" s="41">
        <f t="shared" si="9"/>
        <v>3.1627794006550275E-2</v>
      </c>
      <c r="N22" s="41">
        <f t="shared" si="9"/>
        <v>3.5737794006550277E-2</v>
      </c>
    </row>
    <row r="23" spans="2:16" x14ac:dyDescent="0.25">
      <c r="H23" s="29"/>
      <c r="I23" s="42"/>
      <c r="J23" s="43"/>
      <c r="K23" s="40"/>
      <c r="L23" s="40"/>
      <c r="M23" s="40"/>
      <c r="N23" s="40"/>
    </row>
    <row r="24" spans="2:16" ht="14.5" x14ac:dyDescent="0.35">
      <c r="B24" s="1" t="s">
        <v>40</v>
      </c>
      <c r="E24" s="30">
        <f t="shared" ref="E24" si="11">(E17+E22)-E12</f>
        <v>1.1955714196432154E-13</v>
      </c>
      <c r="F24" s="30">
        <f>(F17+F22)-F12</f>
        <v>1.1955714196432154E-13</v>
      </c>
      <c r="G24" s="30">
        <f t="shared" ref="G24:N24" si="12">(G17+G22)-G12</f>
        <v>1.1959183643384108E-13</v>
      </c>
      <c r="H24" s="30">
        <f t="shared" si="12"/>
        <v>1.195155086008981E-13</v>
      </c>
      <c r="I24" s="57">
        <f t="shared" si="12"/>
        <v>0</v>
      </c>
      <c r="J24" s="58">
        <f t="shared" si="12"/>
        <v>0</v>
      </c>
      <c r="K24" s="59">
        <f t="shared" si="12"/>
        <v>0</v>
      </c>
      <c r="L24" s="59">
        <f t="shared" si="12"/>
        <v>0</v>
      </c>
      <c r="M24" s="59">
        <f t="shared" si="12"/>
        <v>0</v>
      </c>
      <c r="N24" s="59">
        <f t="shared" si="12"/>
        <v>0</v>
      </c>
    </row>
    <row r="25" spans="2:16" x14ac:dyDescent="0.25">
      <c r="E25" s="29"/>
      <c r="F25" s="29"/>
      <c r="G25" s="29"/>
      <c r="I25" s="42"/>
      <c r="J25" s="43"/>
      <c r="K25" s="40"/>
      <c r="L25" s="40"/>
      <c r="M25" s="40"/>
      <c r="N25" s="40"/>
    </row>
    <row r="26" spans="2:16" ht="13" x14ac:dyDescent="0.3">
      <c r="B26" s="31" t="s">
        <v>41</v>
      </c>
      <c r="D26" s="32">
        <f t="shared" ref="D26:H26" si="13">0.4*D10+0.6*D12</f>
        <v>5.9421966883932337E-2</v>
      </c>
      <c r="E26" s="32">
        <f t="shared" si="13"/>
        <v>5.9134674821667371E-2</v>
      </c>
      <c r="F26" s="32">
        <f t="shared" si="13"/>
        <v>5.8205941616432028E-2</v>
      </c>
      <c r="G26" s="32">
        <f t="shared" si="13"/>
        <v>5.6835418183232081E-2</v>
      </c>
      <c r="H26" s="32">
        <f t="shared" si="13"/>
        <v>5.5212856534217862E-2</v>
      </c>
      <c r="I26" s="60">
        <f>0.4*I10+0.6*I12</f>
        <v>5.2256659845896336E-2</v>
      </c>
      <c r="J26" s="61">
        <f t="shared" ref="J26:N26" si="14">0.4*J10+0.6*J12</f>
        <v>5.4190561501699722E-2</v>
      </c>
      <c r="K26" s="62">
        <f t="shared" si="14"/>
        <v>5.3634364813306482E-2</v>
      </c>
      <c r="L26" s="62">
        <f t="shared" si="14"/>
        <v>5.3078168124913255E-2</v>
      </c>
      <c r="M26" s="62">
        <f t="shared" si="14"/>
        <v>5.2521971436520022E-2</v>
      </c>
      <c r="N26" s="62">
        <f t="shared" si="14"/>
        <v>5.1965774748126789E-2</v>
      </c>
    </row>
    <row r="27" spans="2:16" ht="13" x14ac:dyDescent="0.3">
      <c r="E27" s="9"/>
      <c r="F27" s="9"/>
      <c r="G27" s="9"/>
      <c r="H27" s="9"/>
      <c r="I27" s="33">
        <f>(1+I26)^0.5-1</f>
        <v>2.5795622843993504E-2</v>
      </c>
      <c r="J27" s="72">
        <v>5.0978561501699722E-2</v>
      </c>
      <c r="K27" s="72">
        <v>5.0422364813306482E-2</v>
      </c>
      <c r="L27" s="72">
        <v>4.9866168124913249E-2</v>
      </c>
      <c r="M27" s="72">
        <v>4.9309971436520023E-2</v>
      </c>
      <c r="N27" s="72">
        <v>4.8753774748126782E-2</v>
      </c>
    </row>
    <row r="28" spans="2:16" x14ac:dyDescent="0.25">
      <c r="H28" s="9"/>
      <c r="I28" s="9"/>
      <c r="J28" s="34" t="b">
        <f>J26=J27</f>
        <v>0</v>
      </c>
      <c r="K28" s="34" t="b">
        <f>K26=K27</f>
        <v>0</v>
      </c>
      <c r="L28" s="34" t="b">
        <f t="shared" ref="L28:N28" si="15">L26=L27</f>
        <v>0</v>
      </c>
      <c r="M28" s="34" t="b">
        <f t="shared" si="15"/>
        <v>0</v>
      </c>
      <c r="N28" s="34" t="b">
        <f t="shared" si="15"/>
        <v>0</v>
      </c>
    </row>
    <row r="29" spans="2:16" ht="14.5" x14ac:dyDescent="0.35">
      <c r="I29" s="35"/>
      <c r="J29" s="8"/>
    </row>
    <row r="30" spans="2:16" ht="14.5" x14ac:dyDescent="0.35">
      <c r="B30" s="1" t="s">
        <v>42</v>
      </c>
      <c r="D30" s="2">
        <f t="shared" ref="D30:H30" si="16">SUM(D32:D42)</f>
        <v>1</v>
      </c>
      <c r="E30" s="2">
        <f t="shared" si="16"/>
        <v>1</v>
      </c>
      <c r="F30" s="2">
        <f t="shared" si="16"/>
        <v>1</v>
      </c>
      <c r="G30" s="2">
        <f t="shared" si="16"/>
        <v>0.99999999999999989</v>
      </c>
      <c r="H30" s="2">
        <f t="shared" si="16"/>
        <v>0.99999999999999989</v>
      </c>
      <c r="I30" s="2">
        <f>SUM(I32:I42)</f>
        <v>0.99999999999999989</v>
      </c>
      <c r="J30" s="36">
        <f t="shared" ref="J30:N30" si="17">SUM(J32:J42)</f>
        <v>1</v>
      </c>
      <c r="K30" s="36">
        <f t="shared" si="17"/>
        <v>0.99999999999999989</v>
      </c>
      <c r="L30" s="36">
        <f t="shared" si="17"/>
        <v>0.99999999999999989</v>
      </c>
      <c r="M30" s="36">
        <f t="shared" si="17"/>
        <v>0.99999999999999989</v>
      </c>
      <c r="N30" s="36">
        <f t="shared" si="17"/>
        <v>0.99999999999999978</v>
      </c>
    </row>
    <row r="32" spans="2:16" ht="14.5" x14ac:dyDescent="0.35">
      <c r="B32" s="37">
        <v>2018</v>
      </c>
      <c r="D32" s="2">
        <v>1</v>
      </c>
      <c r="E32" s="2">
        <v>0.9</v>
      </c>
      <c r="F32" s="2">
        <v>0.8</v>
      </c>
      <c r="G32" s="2">
        <v>0.7</v>
      </c>
      <c r="H32" s="2">
        <v>0.6</v>
      </c>
      <c r="I32" s="2">
        <v>0.5</v>
      </c>
      <c r="J32" s="2">
        <v>0.45</v>
      </c>
      <c r="K32" s="2">
        <v>0.35</v>
      </c>
      <c r="L32" s="2">
        <v>0.25</v>
      </c>
      <c r="M32" s="2">
        <v>0.15</v>
      </c>
      <c r="N32" s="2">
        <v>0.05</v>
      </c>
    </row>
    <row r="33" spans="2:15" ht="14.5" x14ac:dyDescent="0.35">
      <c r="B33" s="37">
        <v>2019</v>
      </c>
      <c r="E33" s="2">
        <v>9.9999999999999978E-2</v>
      </c>
      <c r="F33" s="2">
        <v>9.9999999999999978E-2</v>
      </c>
      <c r="G33" s="2">
        <v>9.9999999999999978E-2</v>
      </c>
      <c r="H33" s="2">
        <v>9.9999999999999978E-2</v>
      </c>
      <c r="I33" s="2">
        <v>0.1</v>
      </c>
      <c r="J33" s="2">
        <v>9.9999999999999978E-2</v>
      </c>
      <c r="K33" s="2">
        <v>9.9999999999999978E-2</v>
      </c>
      <c r="L33" s="2">
        <v>9.9999999999999978E-2</v>
      </c>
      <c r="M33" s="2">
        <v>9.9999999999999978E-2</v>
      </c>
      <c r="N33" s="2">
        <v>9.9999999999999978E-2</v>
      </c>
    </row>
    <row r="34" spans="2:15" ht="14.5" x14ac:dyDescent="0.35">
      <c r="B34" s="37">
        <v>2020</v>
      </c>
      <c r="F34" s="2">
        <v>9.9999999999999978E-2</v>
      </c>
      <c r="G34" s="2">
        <v>9.9999999999999978E-2</v>
      </c>
      <c r="H34" s="2">
        <v>9.9999999999999978E-2</v>
      </c>
      <c r="I34" s="2">
        <v>0.1</v>
      </c>
      <c r="J34" s="2">
        <v>9.9999999999999978E-2</v>
      </c>
      <c r="K34" s="2">
        <v>9.9999999999999978E-2</v>
      </c>
      <c r="L34" s="2">
        <v>9.9999999999999978E-2</v>
      </c>
      <c r="M34" s="2">
        <v>9.9999999999999978E-2</v>
      </c>
      <c r="N34" s="2">
        <v>9.9999999999999978E-2</v>
      </c>
    </row>
    <row r="35" spans="2:15" ht="14.5" x14ac:dyDescent="0.35">
      <c r="B35" s="37">
        <v>2021</v>
      </c>
      <c r="G35" s="2">
        <v>9.9999999999999978E-2</v>
      </c>
      <c r="H35" s="2">
        <v>9.9999999999999978E-2</v>
      </c>
      <c r="I35" s="2">
        <v>0.1</v>
      </c>
      <c r="J35" s="2">
        <v>9.9999999999999978E-2</v>
      </c>
      <c r="K35" s="2">
        <v>9.9999999999999978E-2</v>
      </c>
      <c r="L35" s="2">
        <v>9.9999999999999978E-2</v>
      </c>
      <c r="M35" s="2">
        <v>9.9999999999999978E-2</v>
      </c>
      <c r="N35" s="2">
        <v>9.9999999999999978E-2</v>
      </c>
    </row>
    <row r="36" spans="2:15" ht="14.5" x14ac:dyDescent="0.35">
      <c r="B36" s="37">
        <v>2022</v>
      </c>
      <c r="H36" s="2">
        <v>9.9999999999999978E-2</v>
      </c>
      <c r="I36" s="2">
        <v>9.9999999999999978E-2</v>
      </c>
      <c r="J36" s="2">
        <v>0.1</v>
      </c>
      <c r="K36" s="2">
        <v>9.9999999999999978E-2</v>
      </c>
      <c r="L36" s="2">
        <v>9.9999999999999978E-2</v>
      </c>
      <c r="M36" s="2">
        <v>9.9999999999999978E-2</v>
      </c>
      <c r="N36" s="2">
        <v>9.9999999999999978E-2</v>
      </c>
      <c r="O36" s="2"/>
    </row>
    <row r="37" spans="2:15" ht="14.5" x14ac:dyDescent="0.35">
      <c r="B37" s="1" t="s">
        <v>48</v>
      </c>
      <c r="I37" s="2">
        <v>9.9999999999999978E-2</v>
      </c>
      <c r="J37" s="38">
        <v>0.05</v>
      </c>
      <c r="K37" s="38">
        <v>0.05</v>
      </c>
      <c r="L37" s="38">
        <v>0.05</v>
      </c>
      <c r="M37" s="38">
        <v>0.05</v>
      </c>
      <c r="N37" s="38">
        <v>0.05</v>
      </c>
    </row>
    <row r="38" spans="2:15" ht="14.5" x14ac:dyDescent="0.35">
      <c r="B38" s="1" t="s">
        <v>17</v>
      </c>
      <c r="J38" s="2">
        <v>9.9999999999999978E-2</v>
      </c>
      <c r="K38" s="2">
        <v>9.9999999999999978E-2</v>
      </c>
      <c r="L38" s="2">
        <v>9.9999999999999978E-2</v>
      </c>
      <c r="M38" s="2">
        <v>9.9999999999999978E-2</v>
      </c>
      <c r="N38" s="2">
        <v>9.9999999999999978E-2</v>
      </c>
    </row>
    <row r="39" spans="2:15" ht="14.5" x14ac:dyDescent="0.35">
      <c r="B39" s="1" t="s">
        <v>18</v>
      </c>
      <c r="K39" s="2">
        <v>9.9999999999999978E-2</v>
      </c>
      <c r="L39" s="2">
        <v>9.9999999999999978E-2</v>
      </c>
      <c r="M39" s="2">
        <v>9.9999999999999978E-2</v>
      </c>
      <c r="N39" s="2">
        <v>9.9999999999999978E-2</v>
      </c>
    </row>
    <row r="40" spans="2:15" ht="14.5" x14ac:dyDescent="0.35">
      <c r="B40" s="1" t="s">
        <v>19</v>
      </c>
      <c r="L40" s="2">
        <v>9.9999999999999978E-2</v>
      </c>
      <c r="M40" s="2">
        <v>9.9999999999999978E-2</v>
      </c>
      <c r="N40" s="2">
        <v>9.9999999999999978E-2</v>
      </c>
    </row>
    <row r="41" spans="2:15" ht="14.5" x14ac:dyDescent="0.35">
      <c r="B41" s="1" t="s">
        <v>49</v>
      </c>
      <c r="L41" s="2"/>
      <c r="M41" s="2">
        <v>9.9999999999999978E-2</v>
      </c>
      <c r="N41" s="2">
        <v>9.9999999999999978E-2</v>
      </c>
    </row>
    <row r="42" spans="2:15" ht="14.5" x14ac:dyDescent="0.35">
      <c r="B42" s="1" t="s">
        <v>50</v>
      </c>
      <c r="M42" s="2"/>
      <c r="N42" s="2">
        <v>9.9999999999999978E-2</v>
      </c>
    </row>
  </sheetData>
  <mergeCells count="2">
    <mergeCell ref="D2:H2"/>
    <mergeCell ref="I2:N2"/>
  </mergeCells>
  <phoneticPr fontId="5" type="noConversion"/>
  <pageMargins left="0.7" right="0.7" top="0.75" bottom="0.75" header="0.3" footer="0.3"/>
  <customProperties>
    <customPr name="EpmWorksheetKeyString_GUID" r:id="rId1"/>
  </customPropertie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M35"/>
  <sheetViews>
    <sheetView zoomScale="115" zoomScaleNormal="115" workbookViewId="0">
      <selection activeCell="H33" sqref="H33"/>
    </sheetView>
  </sheetViews>
  <sheetFormatPr defaultRowHeight="14.5" outlineLevelRow="1" x14ac:dyDescent="0.35"/>
  <cols>
    <col min="1" max="1" width="5.1796875" customWidth="1"/>
    <col min="2" max="2" width="22.453125" customWidth="1"/>
  </cols>
  <sheetData>
    <row r="3" spans="2:13" x14ac:dyDescent="0.35">
      <c r="B3" s="1" t="s">
        <v>8</v>
      </c>
      <c r="C3" s="1"/>
      <c r="D3" s="1"/>
      <c r="E3" s="1"/>
      <c r="F3" s="1"/>
      <c r="G3" s="1"/>
      <c r="H3" s="1"/>
      <c r="I3" s="1"/>
      <c r="J3" s="1"/>
      <c r="K3" s="2"/>
      <c r="L3" s="2"/>
    </row>
    <row r="4" spans="2:13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2:13" x14ac:dyDescent="0.35">
      <c r="B5" s="1"/>
      <c r="C5" s="77" t="s">
        <v>0</v>
      </c>
      <c r="D5" s="77"/>
      <c r="E5" s="77"/>
      <c r="F5" s="77"/>
      <c r="G5" s="77"/>
      <c r="I5" s="78" t="s">
        <v>15</v>
      </c>
      <c r="J5" s="78"/>
      <c r="K5" s="78"/>
      <c r="L5" s="78"/>
      <c r="M5" s="78"/>
    </row>
    <row r="6" spans="2:13" x14ac:dyDescent="0.35">
      <c r="B6" s="1"/>
      <c r="C6" s="3" t="s">
        <v>10</v>
      </c>
      <c r="D6" s="3" t="s">
        <v>11</v>
      </c>
      <c r="E6" s="3" t="s">
        <v>12</v>
      </c>
      <c r="F6" s="3" t="s">
        <v>13</v>
      </c>
      <c r="G6" s="3" t="s">
        <v>14</v>
      </c>
      <c r="H6" s="3" t="s">
        <v>1</v>
      </c>
      <c r="I6" s="3" t="s">
        <v>2</v>
      </c>
      <c r="J6" s="3" t="s">
        <v>3</v>
      </c>
      <c r="K6" s="3" t="s">
        <v>6</v>
      </c>
      <c r="L6" s="3" t="s">
        <v>7</v>
      </c>
      <c r="M6" s="17" t="s">
        <v>9</v>
      </c>
    </row>
    <row r="7" spans="2:13" x14ac:dyDescent="0.35">
      <c r="B7" s="4" t="s">
        <v>4</v>
      </c>
      <c r="C7" s="5">
        <v>4.9360163014238498E-2</v>
      </c>
      <c r="D7" s="5">
        <v>4.9461141193470039E-2</v>
      </c>
      <c r="E7" s="5">
        <v>4.928367142643069E-2</v>
      </c>
      <c r="F7" s="15">
        <v>4.7836760930269999E-2</v>
      </c>
      <c r="G7" s="15">
        <v>4.56535333875017E-2</v>
      </c>
      <c r="H7" s="14">
        <f t="shared" ref="H7:L7" si="0">SUM(H21:H30)</f>
        <v>4.3470305844733409E-2</v>
      </c>
      <c r="I7" s="14">
        <f t="shared" si="0"/>
        <v>4.1287078301965117E-2</v>
      </c>
      <c r="J7" s="14">
        <f t="shared" si="0"/>
        <v>3.9103850759196819E-2</v>
      </c>
      <c r="K7" s="14">
        <f t="shared" si="0"/>
        <v>3.6920623216428521E-2</v>
      </c>
      <c r="L7" s="14">
        <f t="shared" si="0"/>
        <v>3.4737395673660229E-2</v>
      </c>
      <c r="M7" s="14">
        <f>SUM(M21:M31)</f>
        <v>3.7490184432315783E-2</v>
      </c>
    </row>
    <row r="8" spans="2:13" x14ac:dyDescent="0.35"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outlineLevel="1" x14ac:dyDescent="0.35">
      <c r="B9" s="6"/>
      <c r="C9" s="1">
        <v>1</v>
      </c>
      <c r="D9" s="1">
        <v>0.9</v>
      </c>
      <c r="E9" s="1">
        <v>0.8</v>
      </c>
      <c r="F9" s="1">
        <v>0.7</v>
      </c>
      <c r="G9" s="1">
        <v>0.6</v>
      </c>
      <c r="H9" s="1">
        <v>0.5</v>
      </c>
      <c r="I9" s="1">
        <v>0.4</v>
      </c>
      <c r="J9" s="1">
        <v>0.3</v>
      </c>
      <c r="K9" s="1">
        <v>0.2</v>
      </c>
      <c r="L9" s="1">
        <v>0.1</v>
      </c>
      <c r="M9" s="1">
        <v>0.1</v>
      </c>
    </row>
    <row r="10" spans="2:13" outlineLevel="1" x14ac:dyDescent="0.35">
      <c r="B10" s="6"/>
      <c r="C10" s="1"/>
      <c r="D10" s="1">
        <v>0.1</v>
      </c>
      <c r="E10" s="1">
        <v>0.1</v>
      </c>
      <c r="F10" s="1">
        <v>0.1</v>
      </c>
      <c r="G10" s="1">
        <v>0.1</v>
      </c>
      <c r="H10" s="1">
        <v>0.1</v>
      </c>
      <c r="I10" s="1">
        <v>9.9999999999999978E-2</v>
      </c>
      <c r="J10" s="1">
        <v>9.9999999999999978E-2</v>
      </c>
      <c r="K10" s="1">
        <v>9.9999999999999978E-2</v>
      </c>
      <c r="L10" s="1">
        <v>9.9999999999999978E-2</v>
      </c>
      <c r="M10" s="1">
        <v>9.9999999999999978E-2</v>
      </c>
    </row>
    <row r="11" spans="2:13" outlineLevel="1" x14ac:dyDescent="0.35">
      <c r="B11" s="6"/>
      <c r="C11" s="1"/>
      <c r="D11" s="1"/>
      <c r="E11" s="1">
        <v>0.1</v>
      </c>
      <c r="F11" s="1">
        <v>0.1</v>
      </c>
      <c r="G11" s="1">
        <v>0.1</v>
      </c>
      <c r="H11" s="1">
        <v>0.1</v>
      </c>
      <c r="I11" s="1">
        <v>9.9999999999999978E-2</v>
      </c>
      <c r="J11" s="1">
        <v>9.9999999999999978E-2</v>
      </c>
      <c r="K11" s="1">
        <v>9.9999999999999978E-2</v>
      </c>
      <c r="L11" s="1">
        <v>9.9999999999999978E-2</v>
      </c>
      <c r="M11" s="1">
        <v>9.9999999999999978E-2</v>
      </c>
    </row>
    <row r="12" spans="2:13" outlineLevel="1" x14ac:dyDescent="0.35">
      <c r="B12" s="6"/>
      <c r="C12" s="1"/>
      <c r="D12" s="1"/>
      <c r="E12" s="1"/>
      <c r="F12" s="1">
        <v>0.1</v>
      </c>
      <c r="G12" s="1">
        <v>0.1</v>
      </c>
      <c r="H12" s="1">
        <v>0.1</v>
      </c>
      <c r="I12" s="1">
        <v>9.9999999999999978E-2</v>
      </c>
      <c r="J12" s="1">
        <v>9.9999999999999978E-2</v>
      </c>
      <c r="K12" s="1">
        <v>9.9999999999999978E-2</v>
      </c>
      <c r="L12" s="1">
        <v>9.9999999999999978E-2</v>
      </c>
      <c r="M12" s="1">
        <v>9.9999999999999978E-2</v>
      </c>
    </row>
    <row r="13" spans="2:13" outlineLevel="1" x14ac:dyDescent="0.35">
      <c r="B13" s="6"/>
      <c r="C13" s="1"/>
      <c r="D13" s="1"/>
      <c r="E13" s="1"/>
      <c r="F13" s="1"/>
      <c r="G13" s="1">
        <v>9.9999999999999978E-2</v>
      </c>
      <c r="H13" s="1">
        <v>9.9999999999999978E-2</v>
      </c>
      <c r="I13" s="1">
        <v>0.1</v>
      </c>
      <c r="J13" s="1">
        <v>9.9999999999999978E-2</v>
      </c>
      <c r="K13" s="1">
        <v>9.9999999999999978E-2</v>
      </c>
      <c r="L13" s="1">
        <v>9.9999999999999978E-2</v>
      </c>
      <c r="M13" s="1">
        <v>9.9999999999999978E-2</v>
      </c>
    </row>
    <row r="14" spans="2:13" outlineLevel="1" x14ac:dyDescent="0.35">
      <c r="B14" s="6"/>
      <c r="C14" s="1"/>
      <c r="D14" s="1"/>
      <c r="E14" s="1"/>
      <c r="F14" s="1"/>
      <c r="G14" s="1"/>
      <c r="H14" s="1">
        <v>9.9999999999999978E-2</v>
      </c>
      <c r="I14" s="1">
        <v>9.9999999999999978E-2</v>
      </c>
      <c r="J14" s="1">
        <v>9.9999999999999978E-2</v>
      </c>
      <c r="K14" s="1">
        <v>9.9999999999999978E-2</v>
      </c>
      <c r="L14" s="1">
        <v>9.9999999999999978E-2</v>
      </c>
      <c r="M14" s="1">
        <v>9.9999999999999978E-2</v>
      </c>
    </row>
    <row r="15" spans="2:13" outlineLevel="1" x14ac:dyDescent="0.35">
      <c r="B15" s="6"/>
      <c r="C15" s="1"/>
      <c r="D15" s="1"/>
      <c r="E15" s="1"/>
      <c r="F15" s="1"/>
      <c r="G15" s="1"/>
      <c r="H15" s="7"/>
      <c r="I15" s="1">
        <v>9.9999999999999978E-2</v>
      </c>
      <c r="J15" s="1">
        <v>9.9999999999999978E-2</v>
      </c>
      <c r="K15" s="1">
        <v>9.9999999999999978E-2</v>
      </c>
      <c r="L15" s="1">
        <v>9.9999999999999978E-2</v>
      </c>
      <c r="M15" s="1">
        <v>9.9999999999999978E-2</v>
      </c>
    </row>
    <row r="16" spans="2:13" outlineLevel="1" x14ac:dyDescent="0.35">
      <c r="B16" s="6"/>
      <c r="C16" s="1"/>
      <c r="D16" s="1"/>
      <c r="E16" s="1"/>
      <c r="F16" s="1"/>
      <c r="G16" s="1"/>
      <c r="H16" s="1"/>
      <c r="I16" s="1"/>
      <c r="J16" s="1">
        <v>9.9999999999999978E-2</v>
      </c>
      <c r="K16" s="1">
        <v>9.9999999999999978E-2</v>
      </c>
      <c r="L16" s="1">
        <v>9.9999999999999978E-2</v>
      </c>
      <c r="M16" s="1">
        <v>9.9999999999999978E-2</v>
      </c>
    </row>
    <row r="17" spans="2:13" outlineLevel="1" x14ac:dyDescent="0.35">
      <c r="B17" s="6"/>
      <c r="C17" s="1"/>
      <c r="D17" s="1"/>
      <c r="E17" s="1"/>
      <c r="F17" s="1"/>
      <c r="G17" s="1"/>
      <c r="H17" s="1"/>
      <c r="I17" s="1"/>
      <c r="J17" s="1"/>
      <c r="K17" s="1">
        <v>9.9999999999999978E-2</v>
      </c>
      <c r="L17" s="1">
        <v>9.9999999999999978E-2</v>
      </c>
      <c r="M17" s="1">
        <v>9.9999999999999978E-2</v>
      </c>
    </row>
    <row r="18" spans="2:13" outlineLevel="1" x14ac:dyDescent="0.35">
      <c r="B18" s="6"/>
      <c r="C18" s="1"/>
      <c r="D18" s="1"/>
      <c r="E18" s="1"/>
      <c r="F18" s="1"/>
      <c r="G18" s="1"/>
      <c r="H18" s="1"/>
      <c r="I18" s="1"/>
      <c r="J18" s="1"/>
      <c r="K18" s="1"/>
      <c r="L18" s="1">
        <v>9.9999999999999978E-2</v>
      </c>
      <c r="M18" s="1">
        <v>9.9999999999999978E-2</v>
      </c>
    </row>
    <row r="19" spans="2:13" outlineLevel="1" x14ac:dyDescent="0.35"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v>9.9999999999999978E-2</v>
      </c>
    </row>
    <row r="20" spans="2:13" outlineLevel="1" x14ac:dyDescent="0.35"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outlineLevel="1" x14ac:dyDescent="0.35">
      <c r="B21" s="6"/>
      <c r="C21" s="8">
        <f t="shared" ref="C21:M21" si="1">$C7*C9</f>
        <v>4.9360163014238498E-2</v>
      </c>
      <c r="D21" s="8">
        <f t="shared" si="1"/>
        <v>4.4424146712814652E-2</v>
      </c>
      <c r="E21" s="8">
        <f t="shared" si="1"/>
        <v>3.94881304113908E-2</v>
      </c>
      <c r="F21" s="8">
        <f t="shared" si="1"/>
        <v>3.4552114109966947E-2</v>
      </c>
      <c r="G21" s="8">
        <f t="shared" si="1"/>
        <v>2.9616097808543098E-2</v>
      </c>
      <c r="H21" s="8">
        <f t="shared" si="1"/>
        <v>2.4680081507119249E-2</v>
      </c>
      <c r="I21" s="8">
        <f t="shared" si="1"/>
        <v>1.97440652056954E-2</v>
      </c>
      <c r="J21" s="8">
        <f t="shared" si="1"/>
        <v>1.4808048904271549E-2</v>
      </c>
      <c r="K21" s="8">
        <f t="shared" si="1"/>
        <v>9.8720326028476999E-3</v>
      </c>
      <c r="L21" s="8">
        <f t="shared" si="1"/>
        <v>4.93601630142385E-3</v>
      </c>
      <c r="M21" s="8">
        <f t="shared" si="1"/>
        <v>4.93601630142385E-3</v>
      </c>
    </row>
    <row r="22" spans="2:13" outlineLevel="1" x14ac:dyDescent="0.35">
      <c r="B22" s="6"/>
      <c r="C22" s="1"/>
      <c r="D22" s="9">
        <f>D7-D21</f>
        <v>5.0369944806553865E-3</v>
      </c>
      <c r="E22" s="9">
        <f>$D22</f>
        <v>5.0369944806553865E-3</v>
      </c>
      <c r="F22" s="9">
        <f t="shared" ref="F22:M22" si="2">$D22</f>
        <v>5.0369944806553865E-3</v>
      </c>
      <c r="G22" s="9">
        <f t="shared" si="2"/>
        <v>5.0369944806553865E-3</v>
      </c>
      <c r="H22" s="9">
        <f t="shared" si="2"/>
        <v>5.0369944806553865E-3</v>
      </c>
      <c r="I22" s="9">
        <f t="shared" si="2"/>
        <v>5.0369944806553865E-3</v>
      </c>
      <c r="J22" s="9">
        <f t="shared" si="2"/>
        <v>5.0369944806553865E-3</v>
      </c>
      <c r="K22" s="9">
        <f t="shared" si="2"/>
        <v>5.0369944806553865E-3</v>
      </c>
      <c r="L22" s="9">
        <f t="shared" si="2"/>
        <v>5.0369944806553865E-3</v>
      </c>
      <c r="M22" s="9">
        <f t="shared" si="2"/>
        <v>5.0369944806553865E-3</v>
      </c>
    </row>
    <row r="23" spans="2:13" outlineLevel="1" x14ac:dyDescent="0.35">
      <c r="B23" s="6"/>
      <c r="C23" s="1"/>
      <c r="D23" s="1"/>
      <c r="E23" s="9">
        <f>E$7-SUM(E$21:E22)</f>
        <v>4.7585465343845043E-3</v>
      </c>
      <c r="F23" s="9">
        <f>$E23</f>
        <v>4.7585465343845043E-3</v>
      </c>
      <c r="G23" s="9">
        <f t="shared" ref="G23:M23" si="3">$E23</f>
        <v>4.7585465343845043E-3</v>
      </c>
      <c r="H23" s="9">
        <f t="shared" si="3"/>
        <v>4.7585465343845043E-3</v>
      </c>
      <c r="I23" s="9">
        <f t="shared" si="3"/>
        <v>4.7585465343845043E-3</v>
      </c>
      <c r="J23" s="9">
        <f t="shared" si="3"/>
        <v>4.7585465343845043E-3</v>
      </c>
      <c r="K23" s="9">
        <f t="shared" si="3"/>
        <v>4.7585465343845043E-3</v>
      </c>
      <c r="L23" s="9">
        <f t="shared" si="3"/>
        <v>4.7585465343845043E-3</v>
      </c>
      <c r="M23" s="9">
        <f t="shared" si="3"/>
        <v>4.7585465343845043E-3</v>
      </c>
    </row>
    <row r="24" spans="2:13" outlineLevel="1" x14ac:dyDescent="0.35">
      <c r="B24" s="6"/>
      <c r="C24" s="1"/>
      <c r="D24" s="1"/>
      <c r="E24" s="1"/>
      <c r="F24" s="9">
        <f>F$7-SUM(F$21:F23)</f>
        <v>3.489105805263161E-3</v>
      </c>
      <c r="G24" s="9">
        <f>$F24</f>
        <v>3.489105805263161E-3</v>
      </c>
      <c r="H24" s="9">
        <f t="shared" ref="H24:M24" si="4">$F24</f>
        <v>3.489105805263161E-3</v>
      </c>
      <c r="I24" s="9">
        <f t="shared" si="4"/>
        <v>3.489105805263161E-3</v>
      </c>
      <c r="J24" s="9">
        <f t="shared" si="4"/>
        <v>3.489105805263161E-3</v>
      </c>
      <c r="K24" s="9">
        <f t="shared" si="4"/>
        <v>3.489105805263161E-3</v>
      </c>
      <c r="L24" s="9">
        <f t="shared" si="4"/>
        <v>3.489105805263161E-3</v>
      </c>
      <c r="M24" s="9">
        <f t="shared" si="4"/>
        <v>3.489105805263161E-3</v>
      </c>
    </row>
    <row r="25" spans="2:13" outlineLevel="1" x14ac:dyDescent="0.35">
      <c r="B25" s="6"/>
      <c r="C25" s="1"/>
      <c r="D25" s="1"/>
      <c r="E25" s="1"/>
      <c r="F25" s="1"/>
      <c r="G25" s="9">
        <f>G$7-SUM(G$21:G24)</f>
        <v>2.7527887586555541E-3</v>
      </c>
      <c r="H25" s="9">
        <f>$G25</f>
        <v>2.7527887586555541E-3</v>
      </c>
      <c r="I25" s="9">
        <f t="shared" ref="I25:M25" si="5">$G25</f>
        <v>2.7527887586555541E-3</v>
      </c>
      <c r="J25" s="9">
        <f t="shared" si="5"/>
        <v>2.7527887586555541E-3</v>
      </c>
      <c r="K25" s="9">
        <f t="shared" si="5"/>
        <v>2.7527887586555541E-3</v>
      </c>
      <c r="L25" s="9">
        <f t="shared" si="5"/>
        <v>2.7527887586555541E-3</v>
      </c>
      <c r="M25" s="9">
        <f t="shared" si="5"/>
        <v>2.7527887586555541E-3</v>
      </c>
    </row>
    <row r="26" spans="2:13" outlineLevel="1" x14ac:dyDescent="0.35">
      <c r="B26" s="6"/>
      <c r="C26" s="1"/>
      <c r="D26" s="1"/>
      <c r="E26" s="1"/>
      <c r="F26" s="1"/>
      <c r="G26" s="1"/>
      <c r="H26" s="9">
        <f>0.1*$H33</f>
        <v>2.752788758655555E-3</v>
      </c>
      <c r="I26" s="9">
        <f>$H26</f>
        <v>2.752788758655555E-3</v>
      </c>
      <c r="J26" s="9">
        <f t="shared" ref="J26:M26" si="6">$H26</f>
        <v>2.752788758655555E-3</v>
      </c>
      <c r="K26" s="9">
        <f t="shared" si="6"/>
        <v>2.752788758655555E-3</v>
      </c>
      <c r="L26" s="9">
        <f t="shared" si="6"/>
        <v>2.752788758655555E-3</v>
      </c>
      <c r="M26" s="9">
        <f t="shared" si="6"/>
        <v>2.752788758655555E-3</v>
      </c>
    </row>
    <row r="27" spans="2:13" outlineLevel="1" x14ac:dyDescent="0.35">
      <c r="B27" s="6"/>
      <c r="C27" s="1"/>
      <c r="D27" s="1"/>
      <c r="E27" s="1"/>
      <c r="F27" s="1"/>
      <c r="G27" s="1"/>
      <c r="H27" s="1"/>
      <c r="I27" s="9">
        <f>0.1*I33</f>
        <v>2.752788758655555E-3</v>
      </c>
      <c r="J27" s="9">
        <f>$I27</f>
        <v>2.752788758655555E-3</v>
      </c>
      <c r="K27" s="9">
        <f t="shared" ref="K27:M27" si="7">$I27</f>
        <v>2.752788758655555E-3</v>
      </c>
      <c r="L27" s="9">
        <f t="shared" si="7"/>
        <v>2.752788758655555E-3</v>
      </c>
      <c r="M27" s="9">
        <f t="shared" si="7"/>
        <v>2.752788758655555E-3</v>
      </c>
    </row>
    <row r="28" spans="2:13" outlineLevel="1" x14ac:dyDescent="0.35">
      <c r="B28" s="6"/>
      <c r="C28" s="1"/>
      <c r="D28" s="1"/>
      <c r="E28" s="1"/>
      <c r="F28" s="1"/>
      <c r="G28" s="1"/>
      <c r="H28" s="1"/>
      <c r="I28" s="1"/>
      <c r="J28" s="9">
        <f>0.1*J33</f>
        <v>2.752788758655555E-3</v>
      </c>
      <c r="K28" s="9">
        <f>$J28</f>
        <v>2.752788758655555E-3</v>
      </c>
      <c r="L28" s="9">
        <f>$J28</f>
        <v>2.752788758655555E-3</v>
      </c>
      <c r="M28" s="9">
        <f>$J28</f>
        <v>2.752788758655555E-3</v>
      </c>
    </row>
    <row r="29" spans="2:13" outlineLevel="1" x14ac:dyDescent="0.35">
      <c r="B29" s="6"/>
      <c r="C29" s="1"/>
      <c r="D29" s="1"/>
      <c r="E29" s="1"/>
      <c r="F29" s="1"/>
      <c r="G29" s="1"/>
      <c r="H29" s="1"/>
      <c r="I29" s="1"/>
      <c r="J29" s="1"/>
      <c r="K29" s="9">
        <f>0.1*K33</f>
        <v>2.752788758655555E-3</v>
      </c>
      <c r="L29" s="9">
        <f>K29</f>
        <v>2.752788758655555E-3</v>
      </c>
      <c r="M29" s="9">
        <f>L29</f>
        <v>2.752788758655555E-3</v>
      </c>
    </row>
    <row r="30" spans="2:13" outlineLevel="1" x14ac:dyDescent="0.35">
      <c r="B30" s="6"/>
      <c r="C30" s="1"/>
      <c r="D30" s="1"/>
      <c r="E30" s="1"/>
      <c r="F30" s="1"/>
      <c r="G30" s="1"/>
      <c r="H30" s="1"/>
      <c r="I30" s="1"/>
      <c r="J30" s="1"/>
      <c r="K30" s="1"/>
      <c r="L30" s="9">
        <f>0.1*L33</f>
        <v>2.752788758655555E-3</v>
      </c>
      <c r="M30" s="9">
        <f>0.1*M33</f>
        <v>2.752788758655555E-3</v>
      </c>
    </row>
    <row r="31" spans="2:13" outlineLevel="1" x14ac:dyDescent="0.35">
      <c r="B31" s="6"/>
      <c r="C31" s="1"/>
      <c r="D31" s="1"/>
      <c r="E31" s="1"/>
      <c r="F31" s="1"/>
      <c r="G31" s="1"/>
      <c r="H31" s="1"/>
      <c r="I31" s="1"/>
      <c r="J31" s="1"/>
      <c r="K31" s="1"/>
      <c r="L31" s="9"/>
      <c r="M31" s="9">
        <f>0.1*M33</f>
        <v>2.752788758655555E-3</v>
      </c>
    </row>
    <row r="32" spans="2:13" x14ac:dyDescent="0.35"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x14ac:dyDescent="0.35">
      <c r="B33" s="10" t="s">
        <v>5</v>
      </c>
      <c r="C33" s="11"/>
      <c r="D33" s="12">
        <f>D22/D10</f>
        <v>5.0369944806553865E-2</v>
      </c>
      <c r="E33" s="12">
        <f>E23/E11</f>
        <v>4.7585465343845043E-2</v>
      </c>
      <c r="F33" s="12">
        <f>F24/F12</f>
        <v>3.489105805263161E-2</v>
      </c>
      <c r="G33" s="12">
        <f>G25/G13</f>
        <v>2.7527887586555548E-2</v>
      </c>
      <c r="H33" s="16">
        <f>$G33</f>
        <v>2.7527887586555548E-2</v>
      </c>
      <c r="I33" s="16">
        <f t="shared" ref="I33:M33" si="8">$G33</f>
        <v>2.7527887586555548E-2</v>
      </c>
      <c r="J33" s="16">
        <f t="shared" si="8"/>
        <v>2.7527887586555548E-2</v>
      </c>
      <c r="K33" s="16">
        <f t="shared" si="8"/>
        <v>2.7527887586555548E-2</v>
      </c>
      <c r="L33" s="16">
        <f t="shared" si="8"/>
        <v>2.7527887586555548E-2</v>
      </c>
      <c r="M33" s="16">
        <f t="shared" si="8"/>
        <v>2.7527887586555548E-2</v>
      </c>
    </row>
    <row r="34" spans="2:13" x14ac:dyDescent="0.35">
      <c r="B34" s="1"/>
      <c r="C34" s="1"/>
      <c r="D34" s="1"/>
      <c r="E34" s="1"/>
      <c r="F34" s="1"/>
      <c r="G34" s="1"/>
      <c r="H34" s="1"/>
      <c r="I34" s="1"/>
      <c r="J34" s="13"/>
      <c r="K34" s="1"/>
      <c r="L34" s="1"/>
    </row>
    <row r="35" spans="2:13" x14ac:dyDescent="0.3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2">
    <mergeCell ref="C5:G5"/>
    <mergeCell ref="I5:M5"/>
  </mergeCells>
  <phoneticPr fontId="5" type="noConversion"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GAAR WACC</vt:lpstr>
      <vt:lpstr>Sheet1</vt:lpstr>
    </vt:vector>
  </TitlesOfParts>
  <Company>SP-Ausnet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Martin</dc:creator>
  <cp:lastModifiedBy>Kane Glenister</cp:lastModifiedBy>
  <dcterms:created xsi:type="dcterms:W3CDTF">2019-10-14T01:47:56Z</dcterms:created>
  <dcterms:modified xsi:type="dcterms:W3CDTF">2022-09-02T02:23:46Z</dcterms:modified>
</cp:coreProperties>
</file>