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135" yWindow="240" windowWidth="16470" windowHeight="12645" tabRatio="876" activeTab="1"/>
  </bookViews>
  <sheets>
    <sheet name="Rate of change" sheetId="69" r:id="rId1"/>
    <sheet name="Opex forecast" sheetId="57"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123Graph_A" hidden="1">[1]SECTORS!$BP$16:$BP$33</definedName>
    <definedName name="__123Graph_CWH2" hidden="1">[1]SECTORS!$CD$33:$CD$71</definedName>
    <definedName name="__123Graph_CWH3" hidden="1">[1]SECTORS!$CH$33:$CH$71</definedName>
    <definedName name="__123Graph_X" hidden="1">[1]SECTORS!$A$16:$A$37</definedName>
    <definedName name="_1__123Graph_ACHART_3" hidden="1">'[2]Degree Days'!$G$14:$G$44</definedName>
    <definedName name="_101__123Graph_ACHART_2" hidden="1">[3]VIC!$AU$9:$AU$26</definedName>
    <definedName name="_109__123Graph_ACHART_3" hidden="1">[3]VIC!$AB$9:$AB$26</definedName>
    <definedName name="_110__123Graph_ACHART_30" hidden="1">[3]SA!$BJ$9:$BJ$26</definedName>
    <definedName name="_111__123Graph_ACHART_31" hidden="1">[3]WA!$BJ$9:$BJ$26</definedName>
    <definedName name="_112__123Graph_ACHART_35" hidden="1">[3]WA!$BJ$9:$BJ$26</definedName>
    <definedName name="_116__123Graph_ACHART_3" hidden="1">[3]VIC!$AB$9:$AB$26</definedName>
    <definedName name="_117__123Graph_ACHART_30" hidden="1">[3]SA!$BJ$9:$BJ$26</definedName>
    <definedName name="_118__123Graph_ACHART_31" hidden="1">[3]WA!$BJ$9:$BJ$26</definedName>
    <definedName name="_119__123Graph_ACHART_35" hidden="1">[3]WA!$BJ$9:$BJ$26</definedName>
    <definedName name="_126__123Graph_ACHART_4" hidden="1">[3]VIC!$AV$9:$AV$26</definedName>
    <definedName name="_134__123Graph_ACHART_4" hidden="1">[3]VIC!$AV$9:$AV$26</definedName>
    <definedName name="_14__123Graph_ACHART_1" hidden="1">[3]VIC!$AA$9:$AA$26</definedName>
    <definedName name="_140__123Graph_ACHART_5" hidden="1">[3]VIC!$R$5:$R$26</definedName>
    <definedName name="_149__123Graph_ACHART_5" hidden="1">[3]VIC!$R$5:$R$26</definedName>
    <definedName name="_15__123Graph_ACHART_1" hidden="1">[3]VIC!$AA$9:$AA$26</definedName>
    <definedName name="_154__123Graph_ACHART_6" hidden="1">[3]VIC!$S$5:$S$26</definedName>
    <definedName name="_155__123Graph_ACHART_62" hidden="1">[3]ACT!$BA$7:$BA$26</definedName>
    <definedName name="_156__123Graph_ACHART_66" hidden="1">[4]NSW!$AZ$5:$AZ$26</definedName>
    <definedName name="_157__123Graph_ACHART_68" hidden="1">[3]TAS!$AG$5:$AG$26</definedName>
    <definedName name="_158__123Graph_ACHART_69" hidden="1">[4]NSW!$AG$5:$AG$26</definedName>
    <definedName name="_164__123Graph_ACHART_6" hidden="1">[3]VIC!$S$5:$S$26</definedName>
    <definedName name="_165__123Graph_ACHART_62" hidden="1">[3]ACT!$BA$7:$BA$26</definedName>
    <definedName name="_166__123Graph_ACHART_66" hidden="1">[4]NSW!$AZ$5:$AZ$26</definedName>
    <definedName name="_167__123Graph_ACHART_68" hidden="1">[3]TAS!$AG$5:$AG$26</definedName>
    <definedName name="_168__123Graph_ACHART_69" hidden="1">[4]NSW!$AG$5:$AG$26</definedName>
    <definedName name="_172__123Graph_ACHART_7" hidden="1">[3]VIC!$F$5:$F$26</definedName>
    <definedName name="_173__123Graph_ACHART_70" hidden="1">[3]ACT!$J$5:$J$26</definedName>
    <definedName name="_174__123Graph_ACHART_71" hidden="1">[3]ACT!$N$12:$N$27</definedName>
    <definedName name="_183__123Graph_ACHART_7" hidden="1">[3]VIC!$F$5:$F$26</definedName>
    <definedName name="_184__123Graph_ACHART_70" hidden="1">[3]ACT!$J$5:$J$26</definedName>
    <definedName name="_185__123Graph_ACHART_71" hidden="1">[3]ACT!$N$12:$N$27</definedName>
    <definedName name="_188__123Graph_ACHART_8" hidden="1">[3]VIC!$G$5:$G$26</definedName>
    <definedName name="_2__123Graph_ACHART_7" hidden="1">'[2]Degree Days'!#REF!</definedName>
    <definedName name="_200__123Graph_ACHART_8" hidden="1">[3]VIC!$G$5:$G$26</definedName>
    <definedName name="_202__123Graph_ACHART_9" hidden="1">[3]VIC!$BC$5:$BC$26</definedName>
    <definedName name="_210__123Graph_BCHART_1" hidden="1">[5]charts!#REF!</definedName>
    <definedName name="_215__123Graph_ACHART_9" hidden="1">[3]VIC!$BC$5:$BC$26</definedName>
    <definedName name="_223__123Graph_BCHART_1" hidden="1">[5]charts!#REF!</definedName>
    <definedName name="_224__123Graph_BCHART_10" hidden="1">[3]VIC!$BA$5:$BA$26</definedName>
    <definedName name="_238__123Graph_BCHART_10" hidden="1">[3]VIC!$BA$5:$BA$26</definedName>
    <definedName name="_238__123Graph_BCHART_11" hidden="1">[3]VIC!$BE$5:$BE$26</definedName>
    <definedName name="_239__123Graph_BCHART_12" hidden="1">[3]VIC!$N$6:$N$26</definedName>
    <definedName name="_253__123Graph_BCHART_11" hidden="1">[3]VIC!$BE$5:$BE$26</definedName>
    <definedName name="_254__123Graph_BCHART_12" hidden="1">[3]VIC!$N$6:$N$26</definedName>
    <definedName name="_257__123Graph_BCHART_13" hidden="1">[3]VIC!#REF!</definedName>
    <definedName name="_258__123Graph_BCHART_15" hidden="1">[3]VIC!$AG$6:$AG$26</definedName>
    <definedName name="_259__123Graph_BCHART_16" hidden="1">[3]VIC!$BE$5:$BE$26</definedName>
    <definedName name="_273__123Graph_BCHART_13" hidden="1">[3]VIC!#REF!</definedName>
    <definedName name="_273__123Graph_BCHART_2" hidden="1">[3]VIC!$AX$9:$AX$26</definedName>
    <definedName name="_274__123Graph_BCHART_15" hidden="1">[3]VIC!$AG$6:$AG$26</definedName>
    <definedName name="_275__123Graph_BCHART_16" hidden="1">[3]VIC!$BE$5:$BE$26</definedName>
    <definedName name="_28__123Graph_ACHART_10" hidden="1">[3]VIC!$BD$5:$BD$26</definedName>
    <definedName name="_287__123Graph_BCHART_3" hidden="1">[3]VIC!$AF$9:$AF$26</definedName>
    <definedName name="_288__123Graph_BCHART_30" hidden="1">[3]SA!$BI$9:$BI$26</definedName>
    <definedName name="_289__123Graph_BCHART_31" hidden="1">[3]WA!$BI$9:$BI$26</definedName>
    <definedName name="_290__123Graph_BCHART_2" hidden="1">[3]VIC!$AX$9:$AX$26</definedName>
    <definedName name="_290__123Graph_BCHART_35" hidden="1">[3]WA!$BI$9:$BI$26</definedName>
    <definedName name="_3__123Graph_ACHART_8" hidden="1">'[2]Degree Days'!$K$14:$K$44</definedName>
    <definedName name="_30__123Graph_ACHART_10" hidden="1">[3]VIC!$BD$5:$BD$26</definedName>
    <definedName name="_304__123Graph_BCHART_4" hidden="1">[3]VIC!$AY$9:$AY$26</definedName>
    <definedName name="_305__123Graph_BCHART_3" hidden="1">[3]VIC!$AF$9:$AF$26</definedName>
    <definedName name="_306__123Graph_BCHART_30" hidden="1">[3]SA!$BI$9:$BI$26</definedName>
    <definedName name="_307__123Graph_BCHART_31" hidden="1">[3]WA!$BI$9:$BI$26</definedName>
    <definedName name="_308__123Graph_BCHART_35" hidden="1">[3]WA!$BI$9:$BI$26</definedName>
    <definedName name="_318__123Graph_BCHART_5" hidden="1">[3]VIC!$U$5:$U$26</definedName>
    <definedName name="_323__123Graph_BCHART_4" hidden="1">[3]VIC!$AY$9:$AY$26</definedName>
    <definedName name="_332__123Graph_BCHART_6" hidden="1">[3]VIC!$V$5:$V$26</definedName>
    <definedName name="_333__123Graph_BCHART_62" hidden="1">[3]ACT!$BB$7:$BB$26</definedName>
    <definedName name="_334__123Graph_BCHART_66" hidden="1">[4]NSW!$BE$5:$BE$26</definedName>
    <definedName name="_335__123Graph_BCHART_68" hidden="1">[3]TAS!$AN$5:$AN$26</definedName>
    <definedName name="_336__123Graph_BCHART_69" hidden="1">[4]NSW!$AN$5:$AN$26</definedName>
    <definedName name="_338__123Graph_BCHART_5" hidden="1">[3]VIC!$U$5:$U$26</definedName>
    <definedName name="_353__123Graph_BCHART_6" hidden="1">[3]VIC!$V$5:$V$26</definedName>
    <definedName name="_354__123Graph_BCHART_62" hidden="1">[3]ACT!$BB$7:$BB$26</definedName>
    <definedName name="_354__123Graph_BCHART_7" hidden="1">[3]VIC!#REF!</definedName>
    <definedName name="_355__123Graph_BCHART_66" hidden="1">[4]NSW!$BE$5:$BE$26</definedName>
    <definedName name="_355__123Graph_BCHART_70" hidden="1">[3]ACT!$L$5:$L$26</definedName>
    <definedName name="_356__123Graph_BCHART_68" hidden="1">[3]TAS!$AN$5:$AN$26</definedName>
    <definedName name="_356__123Graph_BCHART_71" hidden="1">[3]ACT!$L$12:$L$27</definedName>
    <definedName name="_357__123Graph_BCHART_69" hidden="1">[4]NSW!$AN$5:$AN$26</definedName>
    <definedName name="_374__123Graph_BCHART_8" hidden="1">[3]VIC!#REF!</definedName>
    <definedName name="_376__123Graph_BCHART_7" hidden="1">[3]VIC!#REF!</definedName>
    <definedName name="_377__123Graph_BCHART_70" hidden="1">[3]ACT!$L$5:$L$26</definedName>
    <definedName name="_378__123Graph_BCHART_71" hidden="1">[3]ACT!$L$12:$L$27</definedName>
    <definedName name="_388__123Graph_BCHART_9" hidden="1">[3]VIC!$AZ$5:$AZ$26</definedName>
    <definedName name="_396__123Graph_CCHART_1" hidden="1">[5]charts!#REF!</definedName>
    <definedName name="_397__123Graph_BCHART_8" hidden="1">[3]VIC!#REF!</definedName>
    <definedName name="_4__123Graph_BCHART_3" hidden="1">'[2]Degree Days'!$I$14:$I$44</definedName>
    <definedName name="_404__123Graph_CCHART_10" hidden="1">[5]charts!#REF!</definedName>
    <definedName name="_412__123Graph_BCHART_9" hidden="1">[3]VIC!$AZ$5:$AZ$26</definedName>
    <definedName name="_418__123Graph_CCHART_11" hidden="1">[3]VIC!$BG$5:$BG$26</definedName>
    <definedName name="_419__123Graph_CCHART_12" hidden="1">[3]VIC!$P$6:$P$26</definedName>
    <definedName name="_42__123Graph_ACHART_11" hidden="1">[3]VIC!$AZ$5:$AZ$26</definedName>
    <definedName name="_420__123Graph_CCHART_1" hidden="1">[5]charts!#REF!</definedName>
    <definedName name="_420__123Graph_CCHART_13" hidden="1">[3]VIC!$D$9:$D$26</definedName>
    <definedName name="_421__123Graph_CCHART_14" hidden="1">[3]VIC!$C$6:$C$26</definedName>
    <definedName name="_422__123Graph_CCHART_15" hidden="1">[3]VIC!$BE$6:$BE$26</definedName>
    <definedName name="_423__123Graph_CCHART_16" hidden="1">[3]VIC!$BG$5:$BG$26</definedName>
    <definedName name="_428__123Graph_CCHART_10" hidden="1">[5]charts!#REF!</definedName>
    <definedName name="_437__123Graph_CCHART_2" hidden="1">[3]VIC!$AW$9:$AW$26</definedName>
    <definedName name="_443__123Graph_CCHART_11" hidden="1">[3]VIC!$BG$5:$BG$26</definedName>
    <definedName name="_444__123Graph_CCHART_12" hidden="1">[3]VIC!$P$6:$P$26</definedName>
    <definedName name="_445__123Graph_CCHART_13" hidden="1">[3]VIC!$D$9:$D$26</definedName>
    <definedName name="_445__123Graph_CCHART_3" hidden="1">[5]charts!#REF!</definedName>
    <definedName name="_446__123Graph_CCHART_14" hidden="1">[3]VIC!$C$6:$C$26</definedName>
    <definedName name="_447__123Graph_CCHART_15" hidden="1">[3]VIC!$BE$6:$BE$26</definedName>
    <definedName name="_448__123Graph_CCHART_16" hidden="1">[3]VIC!$BG$5:$BG$26</definedName>
    <definedName name="_45__123Graph_ACHART_11" hidden="1">[3]VIC!$AZ$5:$AZ$26</definedName>
    <definedName name="_453__123Graph_CCHART_4" hidden="1">[5]charts!#REF!</definedName>
    <definedName name="_461__123Graph_CCHART_5" hidden="1">[5]charts!#REF!</definedName>
    <definedName name="_463__123Graph_CCHART_2" hidden="1">[3]VIC!$AW$9:$AW$26</definedName>
    <definedName name="_469__123Graph_CCHART_6" hidden="1">[5]charts!#REF!</definedName>
    <definedName name="_470__123Graph_CCHART_62" hidden="1">[3]ACT!$BD$7:$BD$26</definedName>
    <definedName name="_471__123Graph_CCHART_3" hidden="1">[5]charts!#REF!</definedName>
    <definedName name="_471__123Graph_CCHART_66" hidden="1">[4]NSW!$BG$5:$BG$26</definedName>
    <definedName name="_472__123Graph_CCHART_68" hidden="1">[3]TAS!$AU$5:$AU$26</definedName>
    <definedName name="_473__123Graph_CCHART_69" hidden="1">[4]NSW!$AX$5:$AX$26</definedName>
    <definedName name="_479__123Graph_CCHART_4" hidden="1">[5]charts!#REF!</definedName>
    <definedName name="_481__123Graph_CCHART_7" hidden="1">[5]charts!#REF!</definedName>
    <definedName name="_482__123Graph_CCHART_70" hidden="1">[3]ACT!$P$5:$P$26</definedName>
    <definedName name="_487__123Graph_CCHART_5" hidden="1">[5]charts!#REF!</definedName>
    <definedName name="_490__123Graph_CCHART_8" hidden="1">[5]charts!#REF!</definedName>
    <definedName name="_495__123Graph_CCHART_6" hidden="1">[5]charts!#REF!</definedName>
    <definedName name="_496__123Graph_CCHART_62" hidden="1">[3]ACT!$BD$7:$BD$26</definedName>
    <definedName name="_497__123Graph_CCHART_66" hidden="1">[4]NSW!$BG$5:$BG$26</definedName>
    <definedName name="_498__123Graph_CCHART_68" hidden="1">[3]TAS!$AU$5:$AU$26</definedName>
    <definedName name="_498__123Graph_CCHART_9" hidden="1">[5]charts!#REF!</definedName>
    <definedName name="_499__123Graph_CCHART_69" hidden="1">[4]NSW!$AX$5:$AX$26</definedName>
    <definedName name="_499__123Graph_DCHART_1" hidden="1">[3]VIC!$W$9:$W$26</definedName>
    <definedName name="_5__123Graph_BCHART_7" hidden="1">'[2]Degree Days'!#REF!</definedName>
    <definedName name="_507__123Graph_CCHART_7" hidden="1">[5]charts!#REF!</definedName>
    <definedName name="_507__123Graph_DCHART_10" hidden="1">[5]charts!#REF!</definedName>
    <definedName name="_508__123Graph_CCHART_70" hidden="1">[3]ACT!$P$5:$P$26</definedName>
    <definedName name="_508__123Graph_DCHART_11" hidden="1">[3]VIC!$BI$5:$BI$26</definedName>
    <definedName name="_509__123Graph_DCHART_13" hidden="1">[3]VIC!$B$9:$B$26</definedName>
    <definedName name="_510__123Graph_DCHART_16" hidden="1">[3]VIC!$BI$5:$BI$26</definedName>
    <definedName name="_511__123Graph_DCHART_2" hidden="1">[3]VIC!$AG$9:$AG$26</definedName>
    <definedName name="_512__123Graph_DCHART_66" hidden="1">[4]NSW!$BI$5:$BI$26</definedName>
    <definedName name="_513__123Graph_DCHART_68" hidden="1">[3]TAS!$AW$5:$AW$26</definedName>
    <definedName name="_514__123Graph_DCHART_70" hidden="1">[3]ACT!$R$5:$R$26</definedName>
    <definedName name="_516__123Graph_CCHART_8" hidden="1">[5]charts!#REF!</definedName>
    <definedName name="_522__123Graph_ECHART_10" hidden="1">[5]charts!#REF!</definedName>
    <definedName name="_523__123Graph_ECHART_11" hidden="1">[3]VIC!$BO$5:$BO$26</definedName>
    <definedName name="_524__123Graph_CCHART_9" hidden="1">[5]charts!#REF!</definedName>
    <definedName name="_524__123Graph_ECHART_2" hidden="1">[3]VIC!$AN$9:$AN$26</definedName>
    <definedName name="_525__123Graph_DCHART_1" hidden="1">[3]VIC!$W$9:$W$26</definedName>
    <definedName name="_525__123Graph_ECHART_66" hidden="1">[4]NSW!$BO$5:$BO$26</definedName>
    <definedName name="_526__123Graph_ECHART_68" hidden="1">[3]TAS!$AX$5:$AX$26</definedName>
    <definedName name="_533__123Graph_DCHART_10" hidden="1">[5]charts!#REF!</definedName>
    <definedName name="_534__123Graph_DCHART_11" hidden="1">[3]VIC!$BI$5:$BI$26</definedName>
    <definedName name="_534__123Graph_FCHART_10" hidden="1">[5]charts!#REF!</definedName>
    <definedName name="_535__123Graph_DCHART_13" hidden="1">[3]VIC!$B$9:$B$26</definedName>
    <definedName name="_536__123Graph_DCHART_16" hidden="1">[3]VIC!$BI$5:$BI$26</definedName>
    <definedName name="_537__123Graph_DCHART_2" hidden="1">[3]VIC!$AG$9:$AG$26</definedName>
    <definedName name="_538__123Graph_DCHART_66" hidden="1">[4]NSW!$BI$5:$BI$26</definedName>
    <definedName name="_539__123Graph_DCHART_68" hidden="1">[3]TAS!$AW$5:$AW$26</definedName>
    <definedName name="_540__123Graph_DCHART_70" hidden="1">[3]ACT!$R$5:$R$26</definedName>
    <definedName name="_548__123Graph_ECHART_10" hidden="1">[5]charts!#REF!</definedName>
    <definedName name="_548__123Graph_XCHART_10" hidden="1">[3]VIC!$A$5:$A$26</definedName>
    <definedName name="_549__123Graph_ECHART_11" hidden="1">[3]VIC!$BO$5:$BO$26</definedName>
    <definedName name="_550__123Graph_ECHART_2" hidden="1">[3]VIC!$AN$9:$AN$26</definedName>
    <definedName name="_551__123Graph_ECHART_66" hidden="1">[4]NSW!$BO$5:$BO$26</definedName>
    <definedName name="_552__123Graph_ECHART_68" hidden="1">[3]TAS!$AX$5:$AX$26</definedName>
    <definedName name="_560__123Graph_FCHART_10" hidden="1">[5]charts!#REF!</definedName>
    <definedName name="_562__123Graph_XCHART_11" hidden="1">[3]VIC!$A$5:$A$26</definedName>
    <definedName name="_563__123Graph_XCHART_12" hidden="1">[3]VIC!$A$6:$A$26</definedName>
    <definedName name="_564__123Graph_XCHART_13" hidden="1">[3]VIC!$A$9:$A$26</definedName>
    <definedName name="_565__123Graph_XCHART_14" hidden="1">[3]VIC!$A$9:$A$26</definedName>
    <definedName name="_566__123Graph_XCHART_15" hidden="1">[3]VIC!$A$6:$A$26</definedName>
    <definedName name="_567__123Graph_XCHART_16" hidden="1">[3]VIC!$A$5:$A$26</definedName>
    <definedName name="_575__123Graph_XCHART_10" hidden="1">[3]VIC!$A$5:$A$26</definedName>
    <definedName name="_581__123Graph_XCHART_2" hidden="1">[3]VIC!$A$9:$A$26</definedName>
    <definedName name="_590__123Graph_XCHART_11" hidden="1">[3]VIC!$A$5:$A$26</definedName>
    <definedName name="_591__123Graph_XCHART_12" hidden="1">[3]VIC!$A$6:$A$26</definedName>
    <definedName name="_592__123Graph_XCHART_13" hidden="1">[3]VIC!$A$9:$A$26</definedName>
    <definedName name="_593__123Graph_XCHART_14" hidden="1">[3]VIC!$A$9:$A$26</definedName>
    <definedName name="_594__123Graph_XCHART_15" hidden="1">[3]VIC!$A$6:$A$26</definedName>
    <definedName name="_595__123Graph_XCHART_16" hidden="1">[3]VIC!$A$5:$A$26</definedName>
    <definedName name="_595__123Graph_XCHART_3" hidden="1">[3]VIC!$A$9:$A$26</definedName>
    <definedName name="_596__123Graph_XCHART_35" hidden="1">[3]WA!$A$9:$A$26</definedName>
    <definedName name="_6__123Graph_BCHART_8" hidden="1">'[2]Degree Days'!$L$14:$L$44</definedName>
    <definedName name="_60__123Graph_ACHART_12" hidden="1">[3]VIC!#REF!</definedName>
    <definedName name="_610__123Graph_XCHART_2" hidden="1">[3]VIC!$A$9:$A$26</definedName>
    <definedName name="_610__123Graph_XCHART_4" hidden="1">[3]VIC!$A$9:$A$26</definedName>
    <definedName name="_624__123Graph_XCHART_5" hidden="1">[3]VIC!$A$5:$A$26</definedName>
    <definedName name="_625__123Graph_XCHART_3" hidden="1">[3]VIC!$A$9:$A$26</definedName>
    <definedName name="_626__123Graph_XCHART_35" hidden="1">[3]WA!$A$9:$A$26</definedName>
    <definedName name="_638__123Graph_XCHART_6" hidden="1">[3]VIC!$A$5:$A$26</definedName>
    <definedName name="_64__123Graph_ACHART_12" hidden="1">[3]VIC!#REF!</definedName>
    <definedName name="_641__123Graph_XCHART_4" hidden="1">[3]VIC!$A$9:$A$26</definedName>
    <definedName name="_652__123Graph_XCHART_7" hidden="1">[3]VIC!$A$5:$A$26</definedName>
    <definedName name="_653__123Graph_XCHART_71" hidden="1">[3]ACT!$A$12:$A$27</definedName>
    <definedName name="_656__123Graph_XCHART_5" hidden="1">[3]VIC!$A$5:$A$26</definedName>
    <definedName name="_667__123Graph_XCHART_8" hidden="1">[3]VIC!$A$5:$A$26</definedName>
    <definedName name="_671__123Graph_XCHART_6" hidden="1">[3]VIC!$A$5:$A$26</definedName>
    <definedName name="_681__123Graph_XCHART_9" hidden="1">[3]VIC!$A$5:$A$26</definedName>
    <definedName name="_686__123Graph_XCHART_7" hidden="1">[3]VIC!$A$5:$A$26</definedName>
    <definedName name="_687__123Graph_XCHART_71" hidden="1">[3]ACT!$A$12:$A$27</definedName>
    <definedName name="_7__123Graph_CCHART_7" hidden="1">'[2]Degree Days'!$P$22:$P$33</definedName>
    <definedName name="_702__123Graph_XCHART_8" hidden="1">[3]VIC!$A$5:$A$26</definedName>
    <definedName name="_717__123Graph_XCHART_9" hidden="1">[3]VIC!$A$5:$A$26</definedName>
    <definedName name="_78__123Graph_ACHART_13" hidden="1">[3]VIC!#REF!</definedName>
    <definedName name="_79__123Graph_ACHART_14" hidden="1">[3]VIC!$X$6:$X$26</definedName>
    <definedName name="_8__123Graph_DCHART_7" hidden="1">'[2]Degree Days'!$Q$22:$Q$33</definedName>
    <definedName name="_80__123Graph_ACHART_15" hidden="1">[3]VIC!$N$6:$N$26</definedName>
    <definedName name="_81__123Graph_ACHART_16" hidden="1">[3]VIC!$AZ$5:$AZ$26</definedName>
    <definedName name="_83__123Graph_ACHART_13" hidden="1">[3]VIC!#REF!</definedName>
    <definedName name="_84__123Graph_ACHART_14" hidden="1">[3]VIC!$X$6:$X$26</definedName>
    <definedName name="_85__123Graph_ACHART_15" hidden="1">[3]VIC!$N$6:$N$26</definedName>
    <definedName name="_86__123Graph_ACHART_16" hidden="1">[3]VIC!$AZ$5:$AZ$26</definedName>
    <definedName name="_9__123Graph_XCHART_8" hidden="1">'[2]Degree Days'!$B$14:$B$44</definedName>
    <definedName name="_95__123Graph_ACHART_2" hidden="1">[3]VIC!$AU$9:$AU$26</definedName>
    <definedName name="_Fill" hidden="1">#REF!</definedName>
    <definedName name="a">'[6]Lookup|Tables'!$G$12</definedName>
    <definedName name="abc">#REF!</definedName>
    <definedName name="Actuals">'[7]Lookup|Tables'!$G$26</definedName>
    <definedName name="Asset1">'[8]4. RAB'!#REF!</definedName>
    <definedName name="Asset10">'[8]4. RAB'!#REF!</definedName>
    <definedName name="Asset11">'[8]4. RAB'!#REF!</definedName>
    <definedName name="asset11a">#REF!</definedName>
    <definedName name="Asset12">'[8]4. RAB'!#REF!</definedName>
    <definedName name="Asset13">'[8]4. RAB'!#REF!</definedName>
    <definedName name="Asset14">'[8]4. RAB'!#REF!</definedName>
    <definedName name="Asset15">'[8]4. RAB'!#REF!</definedName>
    <definedName name="Asset16">'[8]4. RAB'!#REF!</definedName>
    <definedName name="Asset17">'[8]4. RAB'!#REF!</definedName>
    <definedName name="Asset18">'[8]4. RAB'!#REF!</definedName>
    <definedName name="Asset19">'[8]4. RAB'!#REF!</definedName>
    <definedName name="Asset2">'[8]4. RAB'!#REF!</definedName>
    <definedName name="Asset20">'[8]4. RAB'!#REF!</definedName>
    <definedName name="Asset3">'[8]4. RAB'!#REF!</definedName>
    <definedName name="Asset4">'[8]4. RAB'!#REF!</definedName>
    <definedName name="Asset5">'[8]4. RAB'!#REF!</definedName>
    <definedName name="Asset6">'[8]4. RAB'!#REF!</definedName>
    <definedName name="Asset7">'[8]4. RAB'!#REF!</definedName>
    <definedName name="Asset8">'[8]4. RAB'!#REF!</definedName>
    <definedName name="Asset9">'[8]4. RAB'!#REF!</definedName>
    <definedName name="assset1">#REF!</definedName>
    <definedName name="assset10">#REF!</definedName>
    <definedName name="DNSP">[9]Outcomes!$B$2</definedName>
    <definedName name="Dollar_Conversion_Factor">'Rate of change'!$I$10</definedName>
    <definedName name="dollars">'[7]Lookup|Tables'!$G$10</definedName>
    <definedName name="factor">'[7]Lookup|Tables'!$G$17</definedName>
    <definedName name="InputRange">'[10]Scale escalation (2.8)'!$AA$26:$AA$32</definedName>
    <definedName name="kms">'[7]Lookup|Tables'!$G$23</definedName>
    <definedName name="millions">'[7]Lookup|Tables'!$G$12</definedName>
    <definedName name="Nominal">'Rate of change'!#REF!</definedName>
    <definedName name="Nominal_to_Real">'Rate of change'!#REF!</definedName>
    <definedName name="number">'[7]Lookup|Tables'!$G$16</definedName>
    <definedName name="percent">'[7]Lookup|Tables'!$G$14</definedName>
    <definedName name="Real_to_Nominal">'Rate of change'!$C$21:$C$27</definedName>
    <definedName name="Select">#REF!</definedName>
    <definedName name="sencount" hidden="1">1</definedName>
    <definedName name="TJ">'[7]Lookup|Tables'!$G$20</definedName>
    <definedName name="wan.bpr" localSheetId="0" hidden="1">{#N/A,#N/A,FALSE,"Group P&amp;L";#N/A,#N/A,FALSE,"Group Balance Sheet"}</definedName>
    <definedName name="wan.bpr" hidden="1">{#N/A,#N/A,FALSE,"Group P&amp;L";#N/A,#N/A,FALSE,"Group Balance Sheet"}</definedName>
    <definedName name="wrn.BPR." localSheetId="0" hidden="1">{#N/A,#N/A,FALSE,"Group P&amp;L";#N/A,#N/A,FALSE,"Group Balance Sheet"}</definedName>
    <definedName name="wrn.BPR." hidden="1">{#N/A,#N/A,FALSE,"Group P&amp;L";#N/A,#N/A,FALSE,"Group Balance Sheet"}</definedName>
  </definedNames>
  <calcPr calcId="145621" concurrentCalc="0"/>
</workbook>
</file>

<file path=xl/calcChain.xml><?xml version="1.0" encoding="utf-8"?>
<calcChain xmlns="http://schemas.openxmlformats.org/spreadsheetml/2006/main">
  <c r="P150" i="69" l="1"/>
  <c r="Q150" i="69"/>
  <c r="R150" i="69"/>
  <c r="S150" i="69"/>
  <c r="T150" i="69"/>
  <c r="O150" i="69"/>
  <c r="M19" i="57"/>
  <c r="M16" i="57"/>
  <c r="M18" i="57"/>
  <c r="M20" i="57"/>
  <c r="N26" i="69"/>
  <c r="M31" i="57"/>
  <c r="H93" i="69"/>
  <c r="O90" i="69"/>
  <c r="O152" i="69"/>
  <c r="N27" i="57"/>
  <c r="P90" i="69"/>
  <c r="P152" i="69"/>
  <c r="O47" i="57"/>
  <c r="O70" i="57"/>
  <c r="O96" i="57"/>
  <c r="O97" i="57"/>
  <c r="O98" i="57"/>
  <c r="O99" i="57"/>
  <c r="M25" i="69"/>
  <c r="N25" i="69"/>
  <c r="N94" i="57"/>
  <c r="O94" i="57"/>
  <c r="P96" i="57"/>
  <c r="P97" i="57"/>
  <c r="P98" i="57"/>
  <c r="P99" i="57"/>
  <c r="P94" i="57"/>
  <c r="O112" i="57"/>
  <c r="O55" i="57"/>
  <c r="N127" i="57"/>
  <c r="O127" i="57"/>
  <c r="O126" i="57"/>
  <c r="Q90" i="69"/>
  <c r="Q152" i="69"/>
  <c r="P27" i="57"/>
  <c r="P47" i="57"/>
  <c r="P70" i="57"/>
  <c r="Q96" i="57"/>
  <c r="Q97" i="57"/>
  <c r="Q98" i="57"/>
  <c r="Q99" i="57"/>
  <c r="Q94" i="57"/>
  <c r="P112" i="57"/>
  <c r="P55" i="57"/>
  <c r="P127" i="57"/>
  <c r="P126" i="57"/>
  <c r="R90" i="69"/>
  <c r="R152" i="69"/>
  <c r="Q27" i="57"/>
  <c r="Q47" i="57"/>
  <c r="Q70" i="57"/>
  <c r="R96" i="57"/>
  <c r="R97" i="57"/>
  <c r="R98" i="57"/>
  <c r="R99" i="57"/>
  <c r="R94" i="57"/>
  <c r="Q112" i="57"/>
  <c r="Q55" i="57"/>
  <c r="Q125" i="57"/>
  <c r="Q129" i="57"/>
  <c r="Q56" i="57"/>
  <c r="Q127" i="57"/>
  <c r="Q126" i="57"/>
  <c r="S90" i="69"/>
  <c r="S152" i="69"/>
  <c r="R47" i="57"/>
  <c r="R70" i="57"/>
  <c r="S96" i="57"/>
  <c r="S97" i="57"/>
  <c r="S98" i="57"/>
  <c r="S99" i="57"/>
  <c r="S94" i="57"/>
  <c r="R112" i="57"/>
  <c r="R55" i="57"/>
  <c r="R125" i="57"/>
  <c r="R129" i="57"/>
  <c r="R56" i="57"/>
  <c r="R127" i="57"/>
  <c r="R126" i="57"/>
  <c r="T90" i="69"/>
  <c r="T152" i="69"/>
  <c r="S27" i="57"/>
  <c r="S47" i="57"/>
  <c r="S70" i="57"/>
  <c r="N118" i="69"/>
  <c r="O118" i="69"/>
  <c r="P118" i="69"/>
  <c r="Q118" i="69"/>
  <c r="R118" i="69"/>
  <c r="S118" i="69"/>
  <c r="T118" i="69"/>
  <c r="N125" i="69"/>
  <c r="O125" i="69"/>
  <c r="P125" i="69"/>
  <c r="Q125" i="69"/>
  <c r="R125" i="69"/>
  <c r="S125" i="69"/>
  <c r="T125" i="69"/>
  <c r="T97" i="57"/>
  <c r="T99" i="57"/>
  <c r="T94" i="57"/>
  <c r="S112" i="57"/>
  <c r="S127" i="57"/>
  <c r="S126" i="57"/>
  <c r="U70" i="57"/>
  <c r="V70" i="57"/>
  <c r="N25" i="57"/>
  <c r="N47" i="57"/>
  <c r="N48" i="57"/>
  <c r="N96" i="57"/>
  <c r="N97" i="57"/>
  <c r="N98" i="57"/>
  <c r="N99" i="57"/>
  <c r="N112" i="57"/>
  <c r="N55" i="57"/>
  <c r="N128" i="57"/>
  <c r="N129" i="57"/>
  <c r="N56" i="57"/>
  <c r="O25" i="57"/>
  <c r="P25" i="57"/>
  <c r="Q25" i="57"/>
  <c r="R25" i="57"/>
  <c r="S25" i="57"/>
  <c r="O27" i="57"/>
  <c r="R27" i="57"/>
  <c r="N117" i="69"/>
  <c r="O117" i="69"/>
  <c r="P117" i="69"/>
  <c r="Q117" i="69"/>
  <c r="R117" i="69"/>
  <c r="S117" i="69"/>
  <c r="T117" i="69"/>
  <c r="O137" i="57"/>
  <c r="O48" i="57"/>
  <c r="P137" i="57"/>
  <c r="P48" i="57"/>
  <c r="Q137" i="57"/>
  <c r="Q48" i="57"/>
  <c r="R137" i="57"/>
  <c r="R48" i="57"/>
  <c r="S137" i="57"/>
  <c r="S48" i="57"/>
  <c r="U48" i="57"/>
  <c r="O80" i="57"/>
  <c r="P80" i="57"/>
  <c r="Q80" i="57"/>
  <c r="R80" i="57"/>
  <c r="S80" i="57"/>
  <c r="U80" i="57"/>
  <c r="N137" i="57"/>
  <c r="N70" i="57"/>
  <c r="N80" i="57"/>
  <c r="N66" i="57"/>
  <c r="N76" i="57"/>
  <c r="U37" i="57"/>
  <c r="V37" i="57"/>
  <c r="U38" i="57"/>
  <c r="V38" i="57"/>
  <c r="U39" i="57"/>
  <c r="V39" i="57"/>
  <c r="U40" i="57"/>
  <c r="V40" i="57"/>
  <c r="U41" i="57"/>
  <c r="V41" i="57"/>
  <c r="U42" i="57"/>
  <c r="V42" i="57"/>
  <c r="U43" i="57"/>
  <c r="V43" i="57"/>
  <c r="U44" i="57"/>
  <c r="V44" i="57"/>
  <c r="U45" i="57"/>
  <c r="V45" i="57"/>
  <c r="O26" i="69"/>
  <c r="T126" i="69"/>
  <c r="N65" i="57"/>
  <c r="S100" i="57"/>
  <c r="Q126" i="69"/>
  <c r="R126" i="69"/>
  <c r="S126" i="69"/>
  <c r="M54" i="57"/>
  <c r="M55" i="57"/>
  <c r="M56" i="57"/>
  <c r="M58" i="57"/>
  <c r="M59" i="57"/>
  <c r="H106" i="69"/>
  <c r="H105" i="69"/>
  <c r="E106" i="69"/>
  <c r="E105" i="69"/>
  <c r="E102" i="69"/>
  <c r="E98" i="69"/>
  <c r="E97" i="69"/>
  <c r="E92" i="69"/>
  <c r="E91" i="69"/>
  <c r="N90" i="69"/>
  <c r="M107" i="57"/>
  <c r="K23" i="69"/>
  <c r="J22" i="69"/>
  <c r="K22" i="69"/>
  <c r="L22" i="69"/>
  <c r="M22" i="69"/>
  <c r="N22" i="69"/>
  <c r="O22" i="69"/>
  <c r="P22" i="69"/>
  <c r="Q22" i="69"/>
  <c r="R22" i="69"/>
  <c r="S22" i="69"/>
  <c r="T22" i="69"/>
  <c r="I21" i="69"/>
  <c r="J21" i="69"/>
  <c r="K21" i="69"/>
  <c r="L21" i="69"/>
  <c r="M21" i="69"/>
  <c r="N21" i="69"/>
  <c r="O21" i="69"/>
  <c r="P21" i="69"/>
  <c r="Q21" i="69"/>
  <c r="R21" i="69"/>
  <c r="S21" i="69"/>
  <c r="T21" i="69"/>
  <c r="I22" i="69"/>
  <c r="J23" i="69"/>
  <c r="I23" i="69"/>
  <c r="N113" i="69"/>
  <c r="O27" i="69"/>
  <c r="O113" i="69"/>
  <c r="M137" i="57"/>
  <c r="S142" i="57"/>
  <c r="R142" i="57"/>
  <c r="Q142" i="57"/>
  <c r="P142" i="57"/>
  <c r="O142" i="57"/>
  <c r="N142" i="57"/>
  <c r="N133" i="69"/>
  <c r="O133" i="69"/>
  <c r="P113" i="69"/>
  <c r="Q113" i="69"/>
  <c r="R113" i="69"/>
  <c r="S113" i="69"/>
  <c r="T113" i="69"/>
  <c r="S65" i="57"/>
  <c r="R65" i="57"/>
  <c r="Q65" i="57"/>
  <c r="P65" i="57"/>
  <c r="O65" i="57"/>
  <c r="T98" i="57"/>
  <c r="M88" i="57"/>
  <c r="S134" i="57"/>
  <c r="R134" i="57"/>
  <c r="Q134" i="57"/>
  <c r="P134" i="57"/>
  <c r="O134" i="57"/>
  <c r="N134" i="57"/>
  <c r="S121" i="57"/>
  <c r="R121" i="57"/>
  <c r="Q121" i="57"/>
  <c r="P121" i="57"/>
  <c r="O121" i="57"/>
  <c r="N121" i="57"/>
  <c r="S107" i="57"/>
  <c r="R107" i="57"/>
  <c r="Q107" i="57"/>
  <c r="P107" i="57"/>
  <c r="O107" i="57"/>
  <c r="N107" i="57"/>
  <c r="S88" i="57"/>
  <c r="R88" i="57"/>
  <c r="Q88" i="57"/>
  <c r="P88" i="57"/>
  <c r="O88" i="57"/>
  <c r="N88" i="57"/>
  <c r="S53" i="57"/>
  <c r="R53" i="57"/>
  <c r="Q53" i="57"/>
  <c r="P53" i="57"/>
  <c r="O53" i="57"/>
  <c r="N53" i="57"/>
  <c r="O36" i="57"/>
  <c r="P36" i="57"/>
  <c r="Q36" i="57"/>
  <c r="R36" i="57"/>
  <c r="S36" i="57"/>
  <c r="N36" i="57"/>
  <c r="P126" i="69"/>
  <c r="O126" i="69"/>
  <c r="N126" i="69"/>
  <c r="T122" i="69"/>
  <c r="S122" i="69"/>
  <c r="R122" i="69"/>
  <c r="Q122" i="69"/>
  <c r="P122" i="69"/>
  <c r="O122" i="69"/>
  <c r="N122" i="69"/>
  <c r="O60" i="69"/>
  <c r="E101" i="69"/>
  <c r="E90" i="69"/>
  <c r="N77" i="69" a="1"/>
  <c r="N77" i="69"/>
  <c r="N76" i="69" a="1"/>
  <c r="N76" i="69"/>
  <c r="N75" i="69" a="1"/>
  <c r="N75" i="69"/>
  <c r="N74" i="69" a="1"/>
  <c r="N74" i="69"/>
  <c r="N73" i="69" a="1"/>
  <c r="N73" i="69"/>
  <c r="N72" i="69" a="1"/>
  <c r="N72" i="69"/>
  <c r="O63" i="69"/>
  <c r="P63" i="69"/>
  <c r="Q63" i="69"/>
  <c r="R63" i="69"/>
  <c r="S63" i="69"/>
  <c r="T63" i="69"/>
  <c r="C63" i="69"/>
  <c r="C62" i="69"/>
  <c r="C61" i="69"/>
  <c r="C60" i="69"/>
  <c r="C59" i="69"/>
  <c r="E56" i="69"/>
  <c r="E55" i="69"/>
  <c r="E54" i="69"/>
  <c r="E53" i="69"/>
  <c r="E52" i="69"/>
  <c r="C49" i="69"/>
  <c r="E44" i="69"/>
  <c r="O42" i="69"/>
  <c r="P42" i="69"/>
  <c r="E42" i="69"/>
  <c r="O41" i="69"/>
  <c r="P41" i="69"/>
  <c r="E41" i="69"/>
  <c r="O40" i="69"/>
  <c r="P40" i="69"/>
  <c r="E40" i="69"/>
  <c r="O39" i="69"/>
  <c r="P39" i="69"/>
  <c r="E39" i="69"/>
  <c r="O38" i="69"/>
  <c r="P38" i="69"/>
  <c r="E38" i="69"/>
  <c r="O37" i="69"/>
  <c r="P37" i="69"/>
  <c r="E37" i="69"/>
  <c r="E36" i="69"/>
  <c r="E27" i="69"/>
  <c r="E26" i="69"/>
  <c r="E25" i="69"/>
  <c r="E24" i="69"/>
  <c r="E23" i="69"/>
  <c r="E22" i="69"/>
  <c r="E21" i="69"/>
  <c r="E15" i="69"/>
  <c r="V1" i="69"/>
  <c r="S1" i="69"/>
  <c r="N71" i="69" a="1"/>
  <c r="N71" i="69"/>
  <c r="O61" i="69"/>
  <c r="N70" i="69" a="1"/>
  <c r="N70" i="69"/>
  <c r="O36" i="69"/>
  <c r="P36" i="69"/>
  <c r="P60" i="69"/>
  <c r="Q60" i="69"/>
  <c r="R60" i="69"/>
  <c r="S60" i="69"/>
  <c r="T60" i="69"/>
  <c r="O35" i="69"/>
  <c r="P35" i="69"/>
  <c r="O59" i="69"/>
  <c r="P59" i="69"/>
  <c r="P61" i="69"/>
  <c r="Q61" i="69"/>
  <c r="R61" i="69"/>
  <c r="S61" i="69"/>
  <c r="T61" i="69"/>
  <c r="U143" i="57"/>
  <c r="L25" i="69"/>
  <c r="K25" i="69"/>
  <c r="J25" i="69"/>
  <c r="I25" i="69"/>
  <c r="L24" i="69"/>
  <c r="L23" i="69"/>
  <c r="M23" i="69"/>
  <c r="N23" i="69"/>
  <c r="O23" i="69"/>
  <c r="P23" i="69"/>
  <c r="Q23" i="69"/>
  <c r="R23" i="69"/>
  <c r="S23" i="69"/>
  <c r="T23" i="69"/>
  <c r="O62" i="69"/>
  <c r="R100" i="57"/>
  <c r="P27" i="69"/>
  <c r="Q27" i="69"/>
  <c r="R27" i="69"/>
  <c r="S27" i="69"/>
  <c r="T27" i="69"/>
  <c r="N27" i="69"/>
  <c r="M27" i="69"/>
  <c r="L27" i="69"/>
  <c r="K27" i="69"/>
  <c r="J27" i="69"/>
  <c r="I27" i="69"/>
  <c r="M26" i="69"/>
  <c r="L26" i="69"/>
  <c r="K26" i="69"/>
  <c r="J26" i="69"/>
  <c r="I26" i="69"/>
  <c r="O25" i="69"/>
  <c r="P25" i="69"/>
  <c r="Q25" i="69"/>
  <c r="R25" i="69"/>
  <c r="S25" i="69"/>
  <c r="T25" i="69"/>
  <c r="P26" i="69"/>
  <c r="Q26" i="69"/>
  <c r="R26" i="69"/>
  <c r="S26" i="69"/>
  <c r="T26" i="69"/>
  <c r="P62" i="69"/>
  <c r="Q62" i="69"/>
  <c r="R62" i="69"/>
  <c r="S62" i="69"/>
  <c r="T62" i="69"/>
  <c r="O76" i="69" a="1"/>
  <c r="O76" i="69"/>
  <c r="O70" i="69" a="1"/>
  <c r="O70" i="69"/>
  <c r="O71" i="69" a="1"/>
  <c r="O71" i="69"/>
  <c r="M24" i="69"/>
  <c r="N24" i="69"/>
  <c r="O24" i="69"/>
  <c r="P24" i="69"/>
  <c r="Q24" i="69"/>
  <c r="R24" i="69"/>
  <c r="S24" i="69"/>
  <c r="T24" i="69"/>
  <c r="K24" i="69"/>
  <c r="J24" i="69"/>
  <c r="I24" i="69"/>
  <c r="O44" i="69"/>
  <c r="P44" i="69"/>
  <c r="N79" i="69" a="1"/>
  <c r="N79" i="69"/>
  <c r="P100" i="57"/>
  <c r="N100" i="57"/>
  <c r="Q100" i="57"/>
  <c r="O100" i="57"/>
  <c r="U137" i="57"/>
  <c r="M32" i="57"/>
  <c r="M62" i="57"/>
  <c r="M61" i="57"/>
  <c r="N136" i="69"/>
  <c r="U47" i="57"/>
  <c r="O128" i="69"/>
  <c r="O151" i="69"/>
  <c r="N26" i="57"/>
  <c r="P128" i="69"/>
  <c r="P151" i="69"/>
  <c r="Q128" i="69"/>
  <c r="Q151" i="69"/>
  <c r="P26" i="57"/>
  <c r="R128" i="69"/>
  <c r="R151" i="69"/>
  <c r="S128" i="69"/>
  <c r="S151" i="69"/>
  <c r="R26" i="57"/>
  <c r="R28" i="57"/>
  <c r="T128" i="69"/>
  <c r="T151" i="69"/>
  <c r="O72" i="69" a="1"/>
  <c r="O72" i="69"/>
  <c r="P125" i="57"/>
  <c r="P129" i="57"/>
  <c r="P56" i="57"/>
  <c r="P133" i="69"/>
  <c r="O136" i="69"/>
  <c r="N28" i="57"/>
  <c r="N31" i="57"/>
  <c r="N32" i="57"/>
  <c r="O79" i="69" a="1"/>
  <c r="O79" i="69"/>
  <c r="O81" i="69"/>
  <c r="O75" i="69" a="1"/>
  <c r="O75" i="69"/>
  <c r="O73" i="69" a="1"/>
  <c r="O73" i="69"/>
  <c r="O77" i="69" a="1"/>
  <c r="O77" i="69"/>
  <c r="O74" i="69" a="1"/>
  <c r="O74" i="69"/>
  <c r="P28" i="57"/>
  <c r="T96" i="57"/>
  <c r="O137" i="69"/>
  <c r="V48" i="57"/>
  <c r="P72" i="69" a="1"/>
  <c r="P72" i="69"/>
  <c r="P76" i="69" a="1"/>
  <c r="P76" i="69"/>
  <c r="P70" i="69" a="1"/>
  <c r="P70" i="69"/>
  <c r="P75" i="69" a="1"/>
  <c r="P75" i="69"/>
  <c r="P79" i="69" a="1"/>
  <c r="P79" i="69"/>
  <c r="P81" i="69"/>
  <c r="Q59" i="69"/>
  <c r="P74" i="69" a="1"/>
  <c r="P74" i="69"/>
  <c r="P71" i="69" a="1"/>
  <c r="P71" i="69"/>
  <c r="P73" i="69" a="1"/>
  <c r="P73" i="69"/>
  <c r="P77" i="69" a="1"/>
  <c r="P77" i="69"/>
  <c r="S153" i="69"/>
  <c r="S125" i="57"/>
  <c r="S129" i="57"/>
  <c r="S56" i="57"/>
  <c r="O153" i="69"/>
  <c r="S55" i="57"/>
  <c r="U116" i="57"/>
  <c r="Q153" i="69"/>
  <c r="T100" i="57"/>
  <c r="S26" i="57"/>
  <c r="S28" i="57"/>
  <c r="T153" i="69"/>
  <c r="O26" i="57"/>
  <c r="O28" i="57"/>
  <c r="P153" i="69"/>
  <c r="Q26" i="57"/>
  <c r="Q28" i="57"/>
  <c r="R153" i="69"/>
  <c r="L93" i="57"/>
  <c r="M93" i="57"/>
  <c r="N93" i="57"/>
  <c r="O93" i="57"/>
  <c r="O66" i="57"/>
  <c r="N161" i="69"/>
  <c r="O161" i="69"/>
  <c r="N159" i="69"/>
  <c r="O159" i="69"/>
  <c r="N160" i="69"/>
  <c r="O160" i="69"/>
  <c r="N162" i="69"/>
  <c r="P66" i="57"/>
  <c r="Q66" i="57"/>
  <c r="R66" i="57"/>
  <c r="S66" i="57"/>
  <c r="O125" i="57"/>
  <c r="O129" i="57"/>
  <c r="Q133" i="69"/>
  <c r="P136" i="69"/>
  <c r="P137" i="69"/>
  <c r="O162" i="69"/>
  <c r="U55" i="57"/>
  <c r="V55" i="57"/>
  <c r="R59" i="69"/>
  <c r="Q70" i="69" a="1"/>
  <c r="Q70" i="69"/>
  <c r="Q76" i="69" a="1"/>
  <c r="Q76" i="69"/>
  <c r="Q74" i="69" a="1"/>
  <c r="Q74" i="69"/>
  <c r="Q75" i="69" a="1"/>
  <c r="Q75" i="69"/>
  <c r="Q73" i="69" a="1"/>
  <c r="Q73" i="69"/>
  <c r="Q71" i="69" a="1"/>
  <c r="Q71" i="69"/>
  <c r="Q72" i="69" a="1"/>
  <c r="Q72" i="69"/>
  <c r="Q77" i="69" a="1"/>
  <c r="Q77" i="69"/>
  <c r="Q79" i="69" a="1"/>
  <c r="Q79" i="69"/>
  <c r="Q81" i="69"/>
  <c r="O31" i="57"/>
  <c r="S76" i="57"/>
  <c r="Q76" i="57"/>
  <c r="O169" i="69"/>
  <c r="P162" i="69"/>
  <c r="P159" i="69"/>
  <c r="O164" i="69"/>
  <c r="U66" i="57"/>
  <c r="V66" i="57"/>
  <c r="O76" i="57"/>
  <c r="O56" i="57"/>
  <c r="U129" i="57"/>
  <c r="R76" i="57"/>
  <c r="P76" i="57"/>
  <c r="O165" i="69"/>
  <c r="P160" i="69"/>
  <c r="P161" i="69"/>
  <c r="O166" i="69"/>
  <c r="O101" i="57"/>
  <c r="P93" i="57"/>
  <c r="N101" i="57"/>
  <c r="N102" i="57"/>
  <c r="N54" i="57"/>
  <c r="N50" i="57"/>
  <c r="O32" i="57"/>
  <c r="P31" i="57"/>
  <c r="R133" i="69"/>
  <c r="Q136" i="69"/>
  <c r="Q137" i="69"/>
  <c r="S59" i="69"/>
  <c r="R70" i="69" a="1"/>
  <c r="R70" i="69"/>
  <c r="R75" i="69" a="1"/>
  <c r="R75" i="69"/>
  <c r="R72" i="69" a="1"/>
  <c r="R72" i="69"/>
  <c r="R76" i="69" a="1"/>
  <c r="R76" i="69"/>
  <c r="R79" i="69" a="1"/>
  <c r="R79" i="69"/>
  <c r="R81" i="69"/>
  <c r="R73" i="69" a="1"/>
  <c r="R73" i="69"/>
  <c r="R77" i="69" a="1"/>
  <c r="R77" i="69"/>
  <c r="R74" i="69" a="1"/>
  <c r="R74" i="69"/>
  <c r="R71" i="69" a="1"/>
  <c r="R71" i="69"/>
  <c r="O50" i="57"/>
  <c r="Q93" i="57"/>
  <c r="P101" i="57"/>
  <c r="P165" i="69"/>
  <c r="Q160" i="69"/>
  <c r="P164" i="69"/>
  <c r="Q159" i="69"/>
  <c r="P32" i="57"/>
  <c r="Q31" i="57"/>
  <c r="N58" i="57"/>
  <c r="O102" i="57"/>
  <c r="P166" i="69"/>
  <c r="Q161" i="69"/>
  <c r="U56" i="57"/>
  <c r="V56" i="57"/>
  <c r="U76" i="57"/>
  <c r="O167" i="69"/>
  <c r="O174" i="69"/>
  <c r="N69" i="57"/>
  <c r="N79" i="57"/>
  <c r="P169" i="69"/>
  <c r="Q162" i="69"/>
  <c r="S133" i="69"/>
  <c r="R136" i="69"/>
  <c r="R137" i="69"/>
  <c r="T59" i="69"/>
  <c r="S76" i="69" a="1"/>
  <c r="S76" i="69"/>
  <c r="S75" i="69" a="1"/>
  <c r="S75" i="69"/>
  <c r="S74" i="69" a="1"/>
  <c r="S74" i="69"/>
  <c r="S73" i="69" a="1"/>
  <c r="S73" i="69"/>
  <c r="S72" i="69" a="1"/>
  <c r="S72" i="69"/>
  <c r="S70" i="69" a="1"/>
  <c r="S70" i="69"/>
  <c r="S79" i="69" a="1"/>
  <c r="S79" i="69"/>
  <c r="S81" i="69"/>
  <c r="S71" i="69" a="1"/>
  <c r="S71" i="69"/>
  <c r="S77" i="69" a="1"/>
  <c r="S77" i="69"/>
  <c r="O172" i="69"/>
  <c r="Q169" i="69"/>
  <c r="R162" i="69"/>
  <c r="O54" i="57"/>
  <c r="N59" i="57"/>
  <c r="N62" i="57"/>
  <c r="N85" i="57"/>
  <c r="N71" i="57"/>
  <c r="N81" i="57"/>
  <c r="N61" i="57"/>
  <c r="Q32" i="57"/>
  <c r="R31" i="57"/>
  <c r="P167" i="69"/>
  <c r="P174" i="69"/>
  <c r="Q101" i="57"/>
  <c r="R93" i="57"/>
  <c r="N67" i="57"/>
  <c r="O173" i="69"/>
  <c r="N68" i="57"/>
  <c r="N78" i="57"/>
  <c r="R161" i="69"/>
  <c r="Q166" i="69"/>
  <c r="P50" i="57"/>
  <c r="R159" i="69"/>
  <c r="Q164" i="69"/>
  <c r="Q165" i="69"/>
  <c r="R160" i="69"/>
  <c r="P102" i="57"/>
  <c r="P54" i="57"/>
  <c r="S136" i="69"/>
  <c r="S137" i="69"/>
  <c r="T133" i="69"/>
  <c r="T136" i="69"/>
  <c r="T75" i="69" a="1"/>
  <c r="T75" i="69"/>
  <c r="T76" i="69" a="1"/>
  <c r="T76" i="69"/>
  <c r="T77" i="69" a="1"/>
  <c r="T77" i="69"/>
  <c r="T71" i="69" a="1"/>
  <c r="T71" i="69"/>
  <c r="T70" i="69" a="1"/>
  <c r="T70" i="69"/>
  <c r="T72" i="69" a="1"/>
  <c r="T72" i="69"/>
  <c r="T73" i="69" a="1"/>
  <c r="T73" i="69"/>
  <c r="T74" i="69" a="1"/>
  <c r="T74" i="69"/>
  <c r="T79" i="69" a="1"/>
  <c r="T79" i="69"/>
  <c r="T81" i="69"/>
  <c r="O175" i="69"/>
  <c r="O69" i="57"/>
  <c r="R165" i="69"/>
  <c r="S160" i="69"/>
  <c r="S161" i="69"/>
  <c r="R166" i="69"/>
  <c r="Q167" i="69"/>
  <c r="Q173" i="69"/>
  <c r="P68" i="57"/>
  <c r="P78" i="57"/>
  <c r="N72" i="57"/>
  <c r="N77" i="57"/>
  <c r="R101" i="57"/>
  <c r="S93" i="57"/>
  <c r="P173" i="69"/>
  <c r="P172" i="69"/>
  <c r="Q50" i="57"/>
  <c r="R169" i="69"/>
  <c r="S162" i="69"/>
  <c r="P58" i="57"/>
  <c r="S159" i="69"/>
  <c r="R164" i="69"/>
  <c r="Q102" i="57"/>
  <c r="Q54" i="57"/>
  <c r="R32" i="57"/>
  <c r="S31" i="57"/>
  <c r="O58" i="57"/>
  <c r="T137" i="69"/>
  <c r="Q174" i="69"/>
  <c r="P69" i="57"/>
  <c r="P79" i="57"/>
  <c r="Q172" i="69"/>
  <c r="R50" i="57"/>
  <c r="Q58" i="57"/>
  <c r="R167" i="69"/>
  <c r="R172" i="69"/>
  <c r="O67" i="57"/>
  <c r="P175" i="69"/>
  <c r="S101" i="57"/>
  <c r="T93" i="57"/>
  <c r="T101" i="57"/>
  <c r="T102" i="57"/>
  <c r="N82" i="57"/>
  <c r="N73" i="57"/>
  <c r="R174" i="69"/>
  <c r="Q69" i="57"/>
  <c r="Q79" i="57"/>
  <c r="R173" i="69"/>
  <c r="Q68" i="57"/>
  <c r="Q78" i="57"/>
  <c r="O71" i="57"/>
  <c r="O59" i="57"/>
  <c r="O61" i="57"/>
  <c r="S32" i="57"/>
  <c r="U31" i="57"/>
  <c r="V31" i="57"/>
  <c r="T159" i="69"/>
  <c r="S164" i="69"/>
  <c r="P71" i="57"/>
  <c r="P81" i="57"/>
  <c r="P59" i="57"/>
  <c r="P62" i="57"/>
  <c r="P85" i="57"/>
  <c r="P61" i="57"/>
  <c r="S169" i="69"/>
  <c r="T162" i="69"/>
  <c r="T169" i="69"/>
  <c r="O68" i="57"/>
  <c r="R102" i="57"/>
  <c r="R54" i="57"/>
  <c r="P67" i="57"/>
  <c r="Q175" i="69"/>
  <c r="T161" i="69"/>
  <c r="S166" i="69"/>
  <c r="S165" i="69"/>
  <c r="T160" i="69"/>
  <c r="O79" i="57"/>
  <c r="U169" i="69"/>
  <c r="Q67" i="57"/>
  <c r="R175" i="69"/>
  <c r="T165" i="69"/>
  <c r="U160" i="69"/>
  <c r="P77" i="57"/>
  <c r="P72" i="57"/>
  <c r="R58" i="57"/>
  <c r="O78" i="57"/>
  <c r="S167" i="69"/>
  <c r="S174" i="69"/>
  <c r="S50" i="57"/>
  <c r="U50" i="57"/>
  <c r="U32" i="57"/>
  <c r="O81" i="57"/>
  <c r="S102" i="57"/>
  <c r="S54" i="57"/>
  <c r="U54" i="57"/>
  <c r="V54" i="57"/>
  <c r="V59" i="57"/>
  <c r="O77" i="57"/>
  <c r="O72" i="57"/>
  <c r="S173" i="69"/>
  <c r="U165" i="69"/>
  <c r="T166" i="69"/>
  <c r="U161" i="69"/>
  <c r="T164" i="69"/>
  <c r="U159" i="69"/>
  <c r="O62" i="57"/>
  <c r="Q71" i="57"/>
  <c r="Q81" i="57"/>
  <c r="Q59" i="57"/>
  <c r="Q62" i="57"/>
  <c r="Q85" i="57"/>
  <c r="Q61" i="57"/>
  <c r="U162" i="69"/>
  <c r="R69" i="57"/>
  <c r="T167" i="69"/>
  <c r="U167" i="69"/>
  <c r="U164" i="69"/>
  <c r="T174" i="69"/>
  <c r="S69" i="57"/>
  <c r="S79" i="57"/>
  <c r="R68" i="57"/>
  <c r="S172" i="69"/>
  <c r="U102" i="57"/>
  <c r="R71" i="57"/>
  <c r="R81" i="57"/>
  <c r="R59" i="57"/>
  <c r="R62" i="57"/>
  <c r="R85" i="57"/>
  <c r="R61" i="57"/>
  <c r="U166" i="69"/>
  <c r="O85" i="57"/>
  <c r="O82" i="57"/>
  <c r="O73" i="57"/>
  <c r="S58" i="57"/>
  <c r="P82" i="57"/>
  <c r="P73" i="57"/>
  <c r="T173" i="69"/>
  <c r="S68" i="57"/>
  <c r="S78" i="57"/>
  <c r="Q77" i="57"/>
  <c r="Q72" i="57"/>
  <c r="T172" i="69"/>
  <c r="S71" i="57"/>
  <c r="S81" i="57"/>
  <c r="U81" i="57"/>
  <c r="S59" i="57"/>
  <c r="S62" i="57"/>
  <c r="S85" i="57"/>
  <c r="S61" i="57"/>
  <c r="U61" i="57"/>
  <c r="U62" i="57"/>
  <c r="R78" i="57"/>
  <c r="U78" i="57"/>
  <c r="U68" i="57"/>
  <c r="V68" i="57"/>
  <c r="R79" i="57"/>
  <c r="U79" i="57"/>
  <c r="U69" i="57"/>
  <c r="V69" i="57"/>
  <c r="Q82" i="57"/>
  <c r="Q73" i="57"/>
  <c r="U85" i="57"/>
  <c r="U58" i="57"/>
  <c r="R67" i="57"/>
  <c r="S175" i="69"/>
  <c r="U172" i="69"/>
  <c r="U71" i="57"/>
  <c r="V71" i="57"/>
  <c r="U173" i="69"/>
  <c r="S67" i="57"/>
  <c r="T175" i="69"/>
  <c r="U59" i="57"/>
  <c r="U174" i="69"/>
  <c r="U175" i="69"/>
  <c r="S77" i="57"/>
  <c r="S72" i="57"/>
  <c r="R77" i="57"/>
  <c r="U77" i="57"/>
  <c r="R72" i="57"/>
  <c r="U67" i="57"/>
  <c r="V67" i="57"/>
  <c r="R82" i="57"/>
  <c r="S82" i="57"/>
  <c r="U82" i="57"/>
  <c r="R73" i="57"/>
  <c r="U72" i="57"/>
  <c r="V72" i="57"/>
  <c r="S73" i="57"/>
  <c r="U73" i="57"/>
</calcChain>
</file>

<file path=xl/comments1.xml><?xml version="1.0" encoding="utf-8"?>
<comments xmlns="http://schemas.openxmlformats.org/spreadsheetml/2006/main">
  <authors>
    <author>Gillian Symmans</author>
  </authors>
  <commentList>
    <comment ref="N125" authorId="0">
      <text>
        <r>
          <rPr>
            <b/>
            <sz val="9"/>
            <color indexed="81"/>
            <rFont val="Tahoma"/>
            <family val="2"/>
          </rPr>
          <t>ActewAGL Distribution:</t>
        </r>
        <r>
          <rPr>
            <sz val="9"/>
            <color indexed="81"/>
            <rFont val="Tahoma"/>
            <family val="2"/>
          </rPr>
          <t xml:space="preserve">
As per EIL return 201516.</t>
        </r>
      </text>
    </comment>
    <comment ref="N126" authorId="0">
      <text>
        <r>
          <rPr>
            <b/>
            <sz val="9"/>
            <color indexed="81"/>
            <rFont val="Tahoma"/>
            <family val="2"/>
          </rPr>
          <t>ActewAGL Distribution:</t>
        </r>
        <r>
          <rPr>
            <sz val="9"/>
            <color indexed="81"/>
            <rFont val="Tahoma"/>
            <family val="2"/>
          </rPr>
          <t xml:space="preserve">
As per EIL return 201516</t>
        </r>
      </text>
    </comment>
    <comment ref="N128" authorId="0">
      <text>
        <r>
          <rPr>
            <b/>
            <sz val="9"/>
            <color indexed="81"/>
            <rFont val="Tahoma"/>
            <family val="2"/>
          </rPr>
          <t>ActewAGL Distribution:</t>
        </r>
        <r>
          <rPr>
            <sz val="9"/>
            <color indexed="81"/>
            <rFont val="Tahoma"/>
            <family val="2"/>
          </rPr>
          <t xml:space="preserve">
As per EIL return 201516</t>
        </r>
      </text>
    </comment>
  </commentList>
</comments>
</file>

<file path=xl/sharedStrings.xml><?xml version="1.0" encoding="utf-8"?>
<sst xmlns="http://schemas.openxmlformats.org/spreadsheetml/2006/main" count="632" uniqueCount="220">
  <si>
    <t>UNFT</t>
  </si>
  <si>
    <t>Actual</t>
  </si>
  <si>
    <t>Forecast</t>
  </si>
  <si>
    <t>Controllable costs</t>
  </si>
  <si>
    <t>Marketing</t>
  </si>
  <si>
    <t>Total</t>
  </si>
  <si>
    <t>Source</t>
  </si>
  <si>
    <t>Energy Industry Levy</t>
  </si>
  <si>
    <t>Regulatory Operations</t>
  </si>
  <si>
    <t>Asset Services Fee</t>
  </si>
  <si>
    <t>Corporate Service Charges</t>
  </si>
  <si>
    <t>Information Technology Support</t>
  </si>
  <si>
    <t>Base year</t>
  </si>
  <si>
    <t>Other</t>
  </si>
  <si>
    <t>National B2B Requirements</t>
  </si>
  <si>
    <t>IT Asset Utilisation Fee</t>
  </si>
  <si>
    <t>NSW EBA</t>
  </si>
  <si>
    <t>NSW non-EBA</t>
  </si>
  <si>
    <t>ACT EBA</t>
  </si>
  <si>
    <t>ACT non-EBA</t>
  </si>
  <si>
    <t>Forecasts</t>
  </si>
  <si>
    <t>Inflation</t>
  </si>
  <si>
    <t>FY10</t>
  </si>
  <si>
    <t>FY11</t>
  </si>
  <si>
    <t>FY12</t>
  </si>
  <si>
    <t>FY13</t>
  </si>
  <si>
    <t>FY14</t>
  </si>
  <si>
    <t>FY15</t>
  </si>
  <si>
    <t>FY16</t>
  </si>
  <si>
    <t>FY17</t>
  </si>
  <si>
    <t>FY18</t>
  </si>
  <si>
    <t>FY19</t>
  </si>
  <si>
    <t>FY20</t>
  </si>
  <si>
    <t>FY21</t>
  </si>
  <si>
    <t>CPI indexes (real to nominal)</t>
  </si>
  <si>
    <t>Real 2010</t>
  </si>
  <si>
    <t>Real 2011</t>
  </si>
  <si>
    <t>Real 2012</t>
  </si>
  <si>
    <t>Real 2013</t>
  </si>
  <si>
    <t>Real 2014</t>
  </si>
  <si>
    <t>Real 2015</t>
  </si>
  <si>
    <t>Real 2016</t>
  </si>
  <si>
    <t>Nominal</t>
  </si>
  <si>
    <t>n/a</t>
  </si>
  <si>
    <t>Unit</t>
  </si>
  <si>
    <t>Basis</t>
  </si>
  <si>
    <t>Calc | Operating expenditure</t>
  </si>
  <si>
    <t>Opex</t>
  </si>
  <si>
    <t>Base opex</t>
  </si>
  <si>
    <t>Rate of change</t>
  </si>
  <si>
    <t>Real input cost escalation</t>
  </si>
  <si>
    <t>Opex partial factor productivity</t>
  </si>
  <si>
    <t>Below</t>
  </si>
  <si>
    <t>Calculated</t>
  </si>
  <si>
    <t>Step changes</t>
  </si>
  <si>
    <t>Total step changes (B)</t>
  </si>
  <si>
    <t>Specific forecasts</t>
  </si>
  <si>
    <t>UAG costs</t>
  </si>
  <si>
    <t xml:space="preserve">Total specific forecasts (C) </t>
  </si>
  <si>
    <t>Customer numbers</t>
  </si>
  <si>
    <t>Calc | UAG costs</t>
  </si>
  <si>
    <t>Demand</t>
  </si>
  <si>
    <t>UAG Rate</t>
  </si>
  <si>
    <t>Wholesale Gas Price</t>
  </si>
  <si>
    <t>Total UAG</t>
  </si>
  <si>
    <t>Assumptions</t>
  </si>
  <si>
    <t>Calc | Capitalised overheads</t>
  </si>
  <si>
    <t>Capitalised overheads</t>
  </si>
  <si>
    <t>Total capitalised overheads</t>
  </si>
  <si>
    <t>End</t>
  </si>
  <si>
    <t xml:space="preserve">UAG cost forecast </t>
  </si>
  <si>
    <t>Calc | Energy Industry Levy</t>
  </si>
  <si>
    <t>Fixed Charge</t>
  </si>
  <si>
    <t>EIL Rate</t>
  </si>
  <si>
    <t>NECF Combined</t>
  </si>
  <si>
    <t>AS 2885 Safety Management Studies</t>
  </si>
  <si>
    <t>Section Check:</t>
  </si>
  <si>
    <t>Overall Check:</t>
  </si>
  <si>
    <t>Input | Inflation</t>
  </si>
  <si>
    <t>Inflation Rate</t>
  </si>
  <si>
    <t>Input | Weights | Opex</t>
  </si>
  <si>
    <t>Check</t>
  </si>
  <si>
    <t>Consumer engagement</t>
  </si>
  <si>
    <t>Other direct costs</t>
  </si>
  <si>
    <t>Total controllable costs</t>
  </si>
  <si>
    <t>External</t>
  </si>
  <si>
    <t>Cumulative factor</t>
  </si>
  <si>
    <t>Factor</t>
  </si>
  <si>
    <t>Calc | Cost escalators | Opex</t>
  </si>
  <si>
    <t>Partial factor productivity</t>
  </si>
  <si>
    <t>Average</t>
  </si>
  <si>
    <t>Number</t>
  </si>
  <si>
    <t>Incremental customer numbers</t>
  </si>
  <si>
    <t>Per cent</t>
  </si>
  <si>
    <t>Output growth ($)</t>
  </si>
  <si>
    <t>Dollars</t>
  </si>
  <si>
    <t>2021 AA review project</t>
  </si>
  <si>
    <t>Base opex(A)</t>
  </si>
  <si>
    <t>Total opex</t>
  </si>
  <si>
    <t>Total Energy Industry Levy</t>
  </si>
  <si>
    <t xml:space="preserve">ActewAGL Distribution Gas network Access Arrangement 2016-21 </t>
  </si>
  <si>
    <t>UAG</t>
  </si>
  <si>
    <t>Less category specific forecast costs:</t>
  </si>
  <si>
    <t>per cent</t>
  </si>
  <si>
    <t>Calc |Utilities Network Facilities Tax (UNFT)</t>
  </si>
  <si>
    <t>RY22</t>
  </si>
  <si>
    <t>Rate/Km 2013/14</t>
  </si>
  <si>
    <t xml:space="preserve">Utilities Network Facilities Tax - annual </t>
  </si>
  <si>
    <t>Extension year</t>
  </si>
  <si>
    <t>2016-21 AA period</t>
  </si>
  <si>
    <t>Capitalisation of corporate overheads</t>
  </si>
  <si>
    <t>Opex cost function estimate approach</t>
  </si>
  <si>
    <t>Select output growth approach:</t>
  </si>
  <si>
    <t>Incremental cost approach</t>
  </si>
  <si>
    <t xml:space="preserve">incremental cost per customer </t>
  </si>
  <si>
    <t>Management Services Fee</t>
  </si>
  <si>
    <t>Annual price growth forecast</t>
  </si>
  <si>
    <t>kilometres</t>
  </si>
  <si>
    <t>Demand model</t>
  </si>
  <si>
    <t>Total volume</t>
  </si>
  <si>
    <t>Terajoules</t>
  </si>
  <si>
    <t>Incremental mains</t>
  </si>
  <si>
    <t>Incremental throughput</t>
  </si>
  <si>
    <t>Customer numbers growth rate</t>
  </si>
  <si>
    <t>Mains growth rate</t>
  </si>
  <si>
    <t>Throughput growth rate</t>
  </si>
  <si>
    <t>Opex productivity and output growth</t>
  </si>
  <si>
    <t>Input | Cost escalators</t>
  </si>
  <si>
    <t>Gigajoules</t>
  </si>
  <si>
    <t>Utilities Network Facilities Tax - adjusted for tax year</t>
  </si>
  <si>
    <t>Total line length</t>
  </si>
  <si>
    <t>Kilometres</t>
  </si>
  <si>
    <t>no.</t>
  </si>
  <si>
    <t>Total services length</t>
  </si>
  <si>
    <t>$millions</t>
  </si>
  <si>
    <t>$</t>
  </si>
  <si>
    <t xml:space="preserve">Rate of change </t>
  </si>
  <si>
    <t>Historical period</t>
  </si>
  <si>
    <t>Forecast period</t>
  </si>
  <si>
    <t>ABS / RBA / AAD</t>
  </si>
  <si>
    <t xml:space="preserve">Source (actuals): ABS, all groups CPI inflation, weighted average for the eight capital cities - average of four quarters to December on the average of the four quarters to the previous December </t>
  </si>
  <si>
    <t>Source (forecast): Based on the AER's approach of calculating the geometric average based on the inflation forecasts for two years sourced from the latest available Reserve Bank of Australia’s (RBA’s) Statement of monetary policy and the mid-point of the RBA’s target inflation band for eight years.</t>
  </si>
  <si>
    <t>Average service length</t>
  </si>
  <si>
    <t>Capitalised corporate overheads</t>
  </si>
  <si>
    <t>Periodic inspections</t>
  </si>
  <si>
    <t xml:space="preserve">Base opex </t>
  </si>
  <si>
    <t>Real price growth</t>
  </si>
  <si>
    <t>Output growth</t>
  </si>
  <si>
    <t>Productivity growth</t>
  </si>
  <si>
    <t>Category specific forecast costs</t>
  </si>
  <si>
    <t>Total excluding category specific forecasts</t>
  </si>
  <si>
    <t>Select productivity growth approach:</t>
  </si>
  <si>
    <t>$ millions</t>
  </si>
  <si>
    <t>Jemena costs input</t>
  </si>
  <si>
    <t>ADD step changes</t>
  </si>
  <si>
    <t xml:space="preserve">Base opex(A) </t>
  </si>
  <si>
    <t>Rate of change component</t>
  </si>
  <si>
    <t>Rate of change - additive</t>
  </si>
  <si>
    <t>Rate of change - multiplicative</t>
  </si>
  <si>
    <t>Rate of change workings</t>
  </si>
  <si>
    <t>Real input price growth</t>
  </si>
  <si>
    <t>Annual increase based on 2014-15 ACT Budget revenue and forward estimates of 5% (nominal)</t>
  </si>
  <si>
    <t>Debt raising costs</t>
  </si>
  <si>
    <t>Total opex excluding DRC (A + B + C)</t>
  </si>
  <si>
    <t>True Up</t>
  </si>
  <si>
    <t>Australian Bureau of Statistics (ABS) Data</t>
  </si>
  <si>
    <t>Dollar conversion to year-end</t>
  </si>
  <si>
    <t>Timing</t>
  </si>
  <si>
    <t>Mid-year</t>
  </si>
  <si>
    <t>Year-end</t>
  </si>
  <si>
    <t>Utilities Network Facilities Tax 2014/15 actual</t>
  </si>
  <si>
    <t>UNFT forecast</t>
  </si>
  <si>
    <t>Total mains</t>
  </si>
  <si>
    <t xml:space="preserve">Mains route length </t>
  </si>
  <si>
    <t>Assumed % of total mains length and customers in ACT</t>
  </si>
  <si>
    <t>New tariff implementation</t>
  </si>
  <si>
    <t>UAG 2014/15 actual</t>
  </si>
  <si>
    <t>Energy Industry Levy 2014/15 actual</t>
  </si>
  <si>
    <t>Acil Allen average forecast</t>
  </si>
  <si>
    <t>Acil Allen report</t>
  </si>
  <si>
    <t>Economic Insights average forecast</t>
  </si>
  <si>
    <t>AER draft decision p.7-23</t>
  </si>
  <si>
    <t>Economic Insights weights</t>
  </si>
  <si>
    <t>Acil Allen weights</t>
  </si>
  <si>
    <t>Throughput</t>
  </si>
  <si>
    <t>Average weights</t>
  </si>
  <si>
    <t>PFP growth</t>
  </si>
  <si>
    <t>Real price change</t>
  </si>
  <si>
    <t>Output growth factor weights</t>
  </si>
  <si>
    <t>Customers</t>
  </si>
  <si>
    <t xml:space="preserve">Mains </t>
  </si>
  <si>
    <t xml:space="preserve">Throughput </t>
  </si>
  <si>
    <t>Output growth rates</t>
  </si>
  <si>
    <t>ActewAGL</t>
  </si>
  <si>
    <t>[0.5 = end year dollars (as at 30 Jun), 0 = mid year dollars (as at 31 Dec) and -0.5 = start year dollars (as at 1 Jul)]</t>
  </si>
  <si>
    <t>Base year adjustments</t>
  </si>
  <si>
    <t>Hoskinstown O&amp;M contract</t>
  </si>
  <si>
    <t>Provisions</t>
  </si>
  <si>
    <t>Total base opex</t>
  </si>
  <si>
    <t>Tariff variation notice gas quantities</t>
  </si>
  <si>
    <t>Output forecasts</t>
  </si>
  <si>
    <t>AER draft decision opex model</t>
  </si>
  <si>
    <t>FY ending 30 June</t>
  </si>
  <si>
    <t>Total $2015/16</t>
  </si>
  <si>
    <t>Audited financials</t>
  </si>
  <si>
    <t>Rate of change tab</t>
  </si>
  <si>
    <t>PTRM input</t>
  </si>
  <si>
    <t>Base-step-trend forecast ($2014/15)</t>
  </si>
  <si>
    <t>Base-step-trend forecast ($2015/16)</t>
  </si>
  <si>
    <t>Total opex including debt raising costs (A + B + C+D)</t>
  </si>
  <si>
    <t>Total debt raising costs (D)</t>
  </si>
  <si>
    <t>Wholesale gas contract</t>
  </si>
  <si>
    <t>UAG level substantiation report</t>
  </si>
  <si>
    <t>PTRM</t>
  </si>
  <si>
    <t>Select real price change approach:</t>
  </si>
  <si>
    <t>AER draft decision forecast</t>
  </si>
  <si>
    <t>Rate of change selection</t>
  </si>
  <si>
    <t>ActewAGL Distribution price growth forecast</t>
  </si>
  <si>
    <t>AER draft decision price growth forecast</t>
  </si>
  <si>
    <t>Revised proposal opex model</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</si>
</sst>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164" formatCode="_(* #,##0_);_(* \(#,##0\);_(* &quot;-&quot;_);_(@_)"/>
    <numFmt numFmtId="165" formatCode="_(&quot;$&quot;* #,##0.00_);_(&quot;$&quot;* \(#,##0.00\);_(&quot;$&quot;* &quot;-&quot;??_);_(@_)"/>
    <numFmt numFmtId="166" formatCode="_(* #,##0.00_);_(* \(#,##0.00\);_(* &quot;-&quot;??_);_(@_)"/>
    <numFmt numFmtId="167" formatCode="0.00%_);\(0.00%\);\-_%_)"/>
    <numFmt numFmtId="168" formatCode="#,##0_);\(#,##0\);\-_)"/>
    <numFmt numFmtId="169" formatCode="#,##0.000_);\(#,##0.000\);\-_)"/>
    <numFmt numFmtId="170" formatCode=";;;"/>
    <numFmt numFmtId="171" formatCode="0.0%"/>
    <numFmt numFmtId="172" formatCode="_(* #,##0_);_(* \(#,##0\);_(* &quot;-&quot;?_);_(@_)"/>
    <numFmt numFmtId="173" formatCode="_(* #,##0.0_);_(* \(#,##0.0\);_(* &quot;-&quot;?_);_(@_)"/>
    <numFmt numFmtId="174" formatCode="0.0%_);\(0.0%\);\-_%_)"/>
    <numFmt numFmtId="175" formatCode="_-* #,##0.00_-;[Red]\(#,##0.00\)_-;_-* &quot;-&quot;??_-;_-@_-"/>
    <numFmt numFmtId="176" formatCode="_-* #,##0_-;\-* #,##0_-;_-* &quot;-&quot;??_-;_-@_-"/>
    <numFmt numFmtId="177" formatCode="#,##0.0,,;\(#,##0.0,,\)"/>
    <numFmt numFmtId="178" formatCode="#,##0.00,,;\(#,##0.00,,\)"/>
    <numFmt numFmtId="179" formatCode="0%_);\(0%\);\-_%_)"/>
    <numFmt numFmtId="180" formatCode="0.0"/>
    <numFmt numFmtId="181" formatCode="[$-C09]dd\-mmm\-yy;@"/>
    <numFmt numFmtId="182" formatCode="_(&quot;$&quot;#,##0.0_);\(&quot;$&quot;#,##0.0\);_(&quot;-&quot;_)"/>
    <numFmt numFmtId="183" formatCode="_)d\-mmm\-yy_);_)d\-mmm\-yy_);_)&quot;-&quot;_)"/>
    <numFmt numFmtId="184" formatCode="_(#,##0.0\x_);\(#,##0.0\x\);_(&quot;-&quot;_)"/>
    <numFmt numFmtId="185" formatCode="_(#,##0.0_);\(#,##0.0\);_(&quot;-&quot;_)"/>
    <numFmt numFmtId="186" formatCode="_(#,##0.0%_);\(#,##0.0%\);_(&quot;-&quot;_)"/>
    <numFmt numFmtId="187" formatCode="_(###0_);\(###0\);_(&quot;-&quot;_)"/>
    <numFmt numFmtId="188" formatCode="_(&quot;$&quot;* #,##0_);_(&quot;$&quot;* \(#,##0\);_(&quot;$&quot;* &quot;-&quot;_);_(@_)"/>
    <numFmt numFmtId="189" formatCode="_([$€-2]* #,##0.00_);_([$€-2]* \(#,##0.00\);_([$€-2]* &quot;-&quot;??_)"/>
    <numFmt numFmtId="190" formatCode="0_);[Red]\(0\)"/>
    <numFmt numFmtId="191" formatCode="0;\-0;0;* @"/>
    <numFmt numFmtId="192" formatCode="_(#,##0_);\(#,##0\);_(#,##0_)"/>
    <numFmt numFmtId="193" formatCode="#,##0.0_);\(#,##0.0\)"/>
    <numFmt numFmtId="194" formatCode="0.00_)"/>
    <numFmt numFmtId="195" formatCode="#,##0_ ;[Red]\(#,##0\)\ "/>
    <numFmt numFmtId="196" formatCode="#,##0.00;\(#,##0.00\)"/>
    <numFmt numFmtId="197" formatCode="_)d\-mmm\-yy_)"/>
    <numFmt numFmtId="198" formatCode="_(###0_);\(###0\);_(###0_)"/>
    <numFmt numFmtId="199" formatCode="#,##0.0000_);[Red]\(#,##0.0000\)"/>
    <numFmt numFmtId="200" formatCode="_(#,##0_);\(#,##0\);_(&quot;-&quot;_)"/>
    <numFmt numFmtId="201" formatCode="_(#,##0.0000_);\(#,##0.0000\);_(&quot;-&quot;_)"/>
    <numFmt numFmtId="202" formatCode="_(#,##0.000_);\(#,##0.000\);_(&quot;-&quot;_)"/>
    <numFmt numFmtId="203" formatCode="_(#,##0.00_);\(#,##0.00\);_(&quot;-&quot;_)"/>
    <numFmt numFmtId="204" formatCode="_(#,##0.00%_);\(#,##0.00%\);_(&quot;-&quot;_)"/>
    <numFmt numFmtId="205" formatCode="mm/dd/yy"/>
    <numFmt numFmtId="206" formatCode="dd/mmm"/>
    <numFmt numFmtId="207" formatCode="#,##0;[Red]\(#,##0.0\)"/>
    <numFmt numFmtId="208" formatCode="_-* #,##0.0000_-;\-* #,##0.0000_-;_-* &quot;-&quot;??_-;_-@_-"/>
    <numFmt numFmtId="209" formatCode="_-* #,##0.00000_-;\-* #,##0.00000_-;_-* &quot;-&quot;??_-;_-@_-"/>
    <numFmt numFmtId="210" formatCode="#,##0.000"/>
    <numFmt numFmtId="211" formatCode="#,##0_ ;\-#,##0\ "/>
    <numFmt numFmtId="212" formatCode="_-&quot;$&quot;* #,##0.000_-;\-&quot;$&quot;* #,##0.000_-;_-&quot;$&quot;* &quot;-&quot;??_-;_-@_-"/>
    <numFmt numFmtId="213" formatCode="_-* #,##0.000_-;\-* #,##0.000_-;_-* &quot;-&quot;??_-;_-@_-"/>
    <numFmt numFmtId="214" formatCode="_(* #,##0.0000_);_(* \(#,##0.0000\);_(* &quot;-&quot;_);_(@_)"/>
    <numFmt numFmtId="215" formatCode="_(* #,##0.00000_);_(* \(#,##0.00000\);_(* &quot;-&quot;_);_(@_)"/>
  </numFmts>
  <fonts count="1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sz val="9"/>
      <name val="Arial"/>
      <family val="2"/>
    </font>
    <font>
      <sz val="9"/>
      <name val="Arial"/>
      <family val="2"/>
    </font>
    <font>
      <b/>
      <sz val="9"/>
      <color indexed="9"/>
      <name val="Arial"/>
      <family val="2"/>
    </font>
    <font>
      <b/>
      <sz val="9"/>
      <name val="Arial"/>
      <family val="2"/>
    </font>
    <font>
      <sz val="10"/>
      <color indexed="12"/>
      <name val="Arial"/>
      <family val="2"/>
    </font>
    <font>
      <sz val="8"/>
      <name val="Arial"/>
      <family val="2"/>
    </font>
    <font>
      <sz val="10"/>
      <color indexed="8"/>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i/>
      <sz val="10"/>
      <name val="Arial"/>
      <family val="2"/>
    </font>
    <font>
      <b/>
      <sz val="18"/>
      <color indexed="9"/>
      <name val="Arial"/>
      <family val="2"/>
    </font>
    <font>
      <b/>
      <sz val="12"/>
      <color indexed="9"/>
      <name val="Arial"/>
      <family val="2"/>
    </font>
    <font>
      <sz val="1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
    </font>
    <font>
      <sz val="11"/>
      <color indexed="8"/>
      <name val="Calibri"/>
      <family val="2"/>
    </font>
    <font>
      <sz val="11"/>
      <color indexed="9"/>
      <name val="Calibri"/>
      <family val="2"/>
    </font>
    <font>
      <sz val="11"/>
      <color theme="1" tint="0.24994659260841701"/>
      <name val="Calibri"/>
      <family val="2"/>
    </font>
    <font>
      <sz val="9"/>
      <name val="AGaramond"/>
    </font>
    <font>
      <sz val="8"/>
      <name val="Calibri"/>
      <family val="2"/>
      <scheme val="minor"/>
    </font>
    <font>
      <sz val="11"/>
      <color indexed="20"/>
      <name val="Calibri"/>
      <family val="2"/>
    </font>
    <font>
      <sz val="10"/>
      <name val="Helvetica"/>
      <family val="2"/>
    </font>
    <font>
      <b/>
      <sz val="11"/>
      <color indexed="9"/>
      <name val="Calibri"/>
      <family val="2"/>
    </font>
    <font>
      <sz val="10"/>
      <color indexed="12"/>
      <name val="Helvetica"/>
      <family val="2"/>
    </font>
    <font>
      <b/>
      <sz val="11"/>
      <color indexed="52"/>
      <name val="Calibri"/>
      <family val="2"/>
      <scheme val="minor"/>
    </font>
    <font>
      <b/>
      <sz val="11"/>
      <color indexed="52"/>
      <name val="Calibri"/>
      <family val="2"/>
    </font>
    <font>
      <sz val="8"/>
      <name val="Tahoma"/>
      <family val="2"/>
    </font>
    <font>
      <sz val="10"/>
      <name val="MS Sans Serif"/>
      <family val="2"/>
    </font>
    <font>
      <sz val="10"/>
      <color indexed="24"/>
      <name val="Arial"/>
      <family val="2"/>
    </font>
    <font>
      <sz val="10"/>
      <name val="Verdana"/>
      <family val="2"/>
    </font>
    <font>
      <sz val="9"/>
      <name val="Tms Rmn"/>
    </font>
    <font>
      <b/>
      <sz val="11"/>
      <color indexed="8"/>
      <name val="Calibri"/>
      <family val="2"/>
    </font>
    <font>
      <sz val="9"/>
      <name val="GillSans"/>
      <family val="2"/>
    </font>
    <font>
      <sz val="9"/>
      <name val="GillSans Light"/>
      <family val="2"/>
    </font>
    <font>
      <sz val="11"/>
      <color indexed="17"/>
      <name val="Calibri"/>
      <family val="2"/>
    </font>
    <font>
      <b/>
      <sz val="15"/>
      <color theme="3"/>
      <name val="Arial"/>
      <family val="2"/>
    </font>
    <font>
      <b/>
      <sz val="15"/>
      <color indexed="56"/>
      <name val="Calibri"/>
      <family val="2"/>
      <scheme val="minor"/>
    </font>
    <font>
      <b/>
      <sz val="15"/>
      <color indexed="56"/>
      <name val="Arial"/>
      <family val="2"/>
    </font>
    <font>
      <b/>
      <sz val="10"/>
      <name val="Cambria"/>
      <family val="2"/>
      <scheme val="major"/>
    </font>
    <font>
      <b/>
      <sz val="13"/>
      <color theme="3"/>
      <name val="Arial"/>
      <family val="2"/>
    </font>
    <font>
      <b/>
      <sz val="13"/>
      <color indexed="56"/>
      <name val="Calibri"/>
      <family val="2"/>
      <scheme val="minor"/>
    </font>
    <font>
      <b/>
      <sz val="13"/>
      <color indexed="56"/>
      <name val="Arial"/>
      <family val="2"/>
    </font>
    <font>
      <b/>
      <sz val="9"/>
      <name val="Cambria"/>
      <family val="2"/>
      <scheme val="major"/>
    </font>
    <font>
      <b/>
      <sz val="11"/>
      <color indexed="56"/>
      <name val="Calibri"/>
      <family val="2"/>
      <scheme val="minor"/>
    </font>
    <font>
      <b/>
      <sz val="11"/>
      <color indexed="62"/>
      <name val="Calibri"/>
      <family val="2"/>
    </font>
    <font>
      <b/>
      <sz val="11"/>
      <color indexed="56"/>
      <name val="Calibri"/>
      <family val="2"/>
    </font>
    <font>
      <b/>
      <sz val="8"/>
      <name val="Cambria"/>
      <family val="2"/>
      <scheme val="major"/>
    </font>
    <font>
      <sz val="8"/>
      <name val="Cambria"/>
      <family val="2"/>
      <scheme val="major"/>
    </font>
    <font>
      <b/>
      <sz val="8.5"/>
      <name val="Univers 65"/>
      <family val="2"/>
    </font>
    <font>
      <u/>
      <sz val="10"/>
      <color indexed="12"/>
      <name val="Arial"/>
      <family val="2"/>
    </font>
    <font>
      <u/>
      <sz val="10"/>
      <color indexed="12"/>
      <name val="MS Sans Serif"/>
      <family val="2"/>
    </font>
    <font>
      <b/>
      <sz val="10"/>
      <color indexed="56"/>
      <name val="Wingdings"/>
      <charset val="2"/>
    </font>
    <font>
      <b/>
      <sz val="10"/>
      <color indexed="21"/>
      <name val="Wingdings"/>
      <charset val="2"/>
    </font>
    <font>
      <b/>
      <u/>
      <sz val="8"/>
      <color indexed="56"/>
      <name val="Arial"/>
      <family val="2"/>
    </font>
    <font>
      <b/>
      <u/>
      <sz val="8"/>
      <color indexed="21"/>
      <name val="Calibri"/>
      <family val="2"/>
      <scheme val="minor"/>
    </font>
    <font>
      <b/>
      <u/>
      <sz val="10"/>
      <color indexed="21"/>
      <name val="Calibri"/>
      <family val="2"/>
      <scheme val="minor"/>
    </font>
    <font>
      <b/>
      <u/>
      <sz val="9"/>
      <color indexed="21"/>
      <name val="Calibri"/>
      <family val="2"/>
      <scheme val="minor"/>
    </font>
    <font>
      <sz val="8"/>
      <color indexed="21"/>
      <name val="Calibri"/>
      <family val="2"/>
      <scheme val="minor"/>
    </font>
    <font>
      <sz val="8"/>
      <color indexed="12"/>
      <name val="Arial"/>
      <family val="2"/>
    </font>
    <font>
      <sz val="11"/>
      <name val="Arial"/>
      <family val="2"/>
    </font>
    <font>
      <sz val="11"/>
      <color rgb="FF3F3F76"/>
      <name val="Calibri"/>
      <family val="2"/>
      <scheme val="minor"/>
    </font>
    <font>
      <sz val="11"/>
      <color indexed="62"/>
      <name val="Calibri"/>
      <family val="2"/>
    </font>
    <font>
      <sz val="11"/>
      <color indexed="52"/>
      <name val="Calibri"/>
      <family val="2"/>
      <scheme val="minor"/>
    </font>
    <font>
      <sz val="11"/>
      <color indexed="52"/>
      <name val="Calibri"/>
      <family val="2"/>
    </font>
    <font>
      <b/>
      <sz val="8"/>
      <name val="Calibri"/>
      <family val="2"/>
      <scheme val="minor"/>
    </font>
    <font>
      <sz val="12"/>
      <color indexed="14"/>
      <name val="Arial"/>
      <family val="2"/>
    </font>
    <font>
      <b/>
      <sz val="12"/>
      <name val="Arial"/>
      <family val="2"/>
    </font>
    <font>
      <b/>
      <sz val="12"/>
      <name val="Cambria"/>
      <family val="2"/>
      <scheme val="major"/>
    </font>
    <font>
      <sz val="11"/>
      <color indexed="60"/>
      <name val="Calibri"/>
      <family val="2"/>
      <scheme val="minor"/>
    </font>
    <font>
      <sz val="11"/>
      <color indexed="60"/>
      <name val="Calibri"/>
      <family val="2"/>
    </font>
    <font>
      <b/>
      <i/>
      <sz val="16"/>
      <name val="Helv"/>
    </font>
    <font>
      <sz val="8"/>
      <color theme="1"/>
      <name val="Tahoma"/>
      <family val="2"/>
    </font>
    <font>
      <sz val="8"/>
      <color indexed="8"/>
      <name val="Tahoma"/>
      <family val="2"/>
    </font>
    <font>
      <sz val="11"/>
      <color theme="1"/>
      <name val="Calibri"/>
      <family val="2"/>
    </font>
    <font>
      <b/>
      <sz val="11"/>
      <color rgb="FF3F3F3F"/>
      <name val="Arial"/>
      <family val="2"/>
    </font>
    <font>
      <b/>
      <sz val="11"/>
      <color indexed="63"/>
      <name val="Calibri"/>
      <family val="2"/>
    </font>
    <font>
      <b/>
      <sz val="11"/>
      <color indexed="63"/>
      <name val="Arial"/>
      <family val="2"/>
    </font>
    <font>
      <sz val="8.5"/>
      <name val="Univers 55"/>
      <family val="2"/>
    </font>
    <font>
      <b/>
      <sz val="8"/>
      <name val="Arial"/>
      <family val="2"/>
    </font>
    <font>
      <b/>
      <sz val="13"/>
      <name val="Cambria"/>
      <family val="2"/>
      <scheme val="major"/>
    </font>
    <font>
      <b/>
      <sz val="14"/>
      <name val="Cambria"/>
      <family val="2"/>
      <scheme val="major"/>
    </font>
    <font>
      <sz val="10"/>
      <color indexed="18"/>
      <name val="Times New Roman"/>
      <family val="1"/>
    </font>
    <font>
      <b/>
      <sz val="10"/>
      <name val="MS Sans Serif"/>
      <family val="2"/>
    </font>
    <font>
      <b/>
      <sz val="18"/>
      <color indexed="62"/>
      <name val="Cambria"/>
      <family val="2"/>
    </font>
    <font>
      <sz val="12"/>
      <color indexed="8"/>
      <name val="Arial"/>
      <family val="2"/>
    </font>
    <font>
      <b/>
      <sz val="14"/>
      <name val="Arial"/>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u/>
      <sz val="9.5"/>
      <color indexed="56"/>
      <name val="Arial"/>
      <family val="2"/>
    </font>
    <font>
      <u/>
      <sz val="8"/>
      <color indexed="56"/>
      <name val="Arial"/>
      <family val="2"/>
    </font>
    <font>
      <sz val="11"/>
      <name val="돋움"/>
      <family val="3"/>
      <charset val="129"/>
    </font>
    <font>
      <sz val="10"/>
      <name val="Arial"/>
      <family val="2"/>
    </font>
    <font>
      <i/>
      <sz val="11"/>
      <color indexed="23"/>
      <name val="Calibri"/>
      <family val="2"/>
    </font>
    <font>
      <b/>
      <sz val="18"/>
      <color indexed="56"/>
      <name val="Cambria"/>
      <family val="2"/>
    </font>
    <font>
      <sz val="11"/>
      <color indexed="10"/>
      <name val="Calibri"/>
      <family val="2"/>
    </font>
    <font>
      <b/>
      <sz val="11"/>
      <color indexed="10"/>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sz val="11"/>
      <color indexed="19"/>
      <name val="Calibri"/>
      <family val="2"/>
    </font>
    <font>
      <sz val="12"/>
      <name val="Arial"/>
      <family val="2"/>
    </font>
    <font>
      <sz val="12"/>
      <name val="Arial MT"/>
    </font>
    <font>
      <sz val="10"/>
      <name val="Courier"/>
      <family val="3"/>
    </font>
    <font>
      <b/>
      <sz val="10"/>
      <color indexed="8"/>
      <name val="Calibri"/>
      <family val="2"/>
      <scheme val="minor"/>
    </font>
    <font>
      <i/>
      <sz val="10"/>
      <color indexed="8"/>
      <name val="Calibri"/>
      <family val="2"/>
      <scheme val="minor"/>
    </font>
    <font>
      <sz val="10"/>
      <name val="Calibri"/>
      <family val="2"/>
      <scheme val="minor"/>
    </font>
    <font>
      <sz val="10"/>
      <name val="Arial"/>
      <family val="2"/>
    </font>
    <font>
      <sz val="8"/>
      <color theme="1"/>
      <name val="Arial"/>
      <family val="2"/>
    </font>
    <font>
      <sz val="8"/>
      <color indexed="8"/>
      <name val="Arial"/>
      <family val="2"/>
    </font>
    <font>
      <u/>
      <sz val="8"/>
      <color theme="10"/>
      <name val="Arial"/>
      <family val="2"/>
    </font>
    <font>
      <b/>
      <sz val="9"/>
      <color indexed="81"/>
      <name val="Tahoma"/>
      <family val="2"/>
    </font>
    <font>
      <sz val="9"/>
      <color indexed="81"/>
      <name val="Tahoma"/>
      <family val="2"/>
    </font>
    <font>
      <sz val="8"/>
      <color indexed="9"/>
      <name val="Calibri"/>
      <family val="2"/>
      <scheme val="minor"/>
    </font>
    <font>
      <b/>
      <sz val="12"/>
      <color indexed="9"/>
      <name val="Calibri"/>
      <family val="2"/>
      <scheme val="minor"/>
    </font>
    <font>
      <sz val="8"/>
      <color indexed="8"/>
      <name val="Calibri"/>
      <family val="2"/>
      <scheme val="minor"/>
    </font>
    <font>
      <i/>
      <sz val="10"/>
      <color indexed="9"/>
      <name val="Calibri"/>
      <family val="2"/>
      <scheme val="minor"/>
    </font>
    <font>
      <b/>
      <sz val="8"/>
      <color indexed="9"/>
      <name val="Calibri"/>
      <family val="2"/>
      <scheme val="minor"/>
    </font>
    <font>
      <b/>
      <i/>
      <sz val="8"/>
      <color indexed="9"/>
      <name val="Calibri"/>
      <family val="2"/>
      <scheme val="minor"/>
    </font>
    <font>
      <b/>
      <i/>
      <sz val="8"/>
      <name val="Calibri"/>
      <family val="2"/>
      <scheme val="minor"/>
    </font>
    <font>
      <i/>
      <sz val="8"/>
      <color indexed="9"/>
      <name val="Calibri"/>
      <family val="2"/>
      <scheme val="minor"/>
    </font>
    <font>
      <i/>
      <sz val="8"/>
      <color indexed="8"/>
      <name val="Calibri"/>
      <family val="2"/>
      <scheme val="minor"/>
    </font>
    <font>
      <b/>
      <sz val="9"/>
      <color indexed="9"/>
      <name val="Calibri"/>
      <family val="2"/>
      <scheme val="minor"/>
    </font>
    <font>
      <sz val="9"/>
      <color indexed="9"/>
      <name val="Calibri"/>
      <family val="2"/>
      <scheme val="minor"/>
    </font>
    <font>
      <i/>
      <sz val="9"/>
      <color indexed="9"/>
      <name val="Calibri"/>
      <family val="2"/>
      <scheme val="minor"/>
    </font>
    <font>
      <b/>
      <sz val="8"/>
      <color indexed="8"/>
      <name val="Calibri"/>
      <family val="2"/>
      <scheme val="minor"/>
    </font>
    <font>
      <b/>
      <i/>
      <sz val="8"/>
      <color indexed="8"/>
      <name val="Calibri"/>
      <family val="2"/>
      <scheme val="minor"/>
    </font>
    <font>
      <sz val="8"/>
      <color indexed="10"/>
      <name val="Calibri"/>
      <family val="2"/>
      <scheme val="minor"/>
    </font>
    <font>
      <sz val="9"/>
      <color indexed="8"/>
      <name val="Calibri"/>
      <family val="2"/>
      <scheme val="minor"/>
    </font>
    <font>
      <b/>
      <sz val="10"/>
      <color theme="0"/>
      <name val="Calibri"/>
      <family val="2"/>
      <scheme val="minor"/>
    </font>
    <font>
      <b/>
      <sz val="9"/>
      <color indexed="8"/>
      <name val="Calibri"/>
      <family val="2"/>
      <scheme val="minor"/>
    </font>
    <font>
      <b/>
      <i/>
      <sz val="9"/>
      <color indexed="8"/>
      <name val="Calibri"/>
      <family val="2"/>
      <scheme val="minor"/>
    </font>
    <font>
      <i/>
      <sz val="9"/>
      <color indexed="8"/>
      <name val="Calibri"/>
      <family val="2"/>
      <scheme val="minor"/>
    </font>
    <font>
      <b/>
      <sz val="9"/>
      <color theme="1"/>
      <name val="Calibri"/>
      <family val="2"/>
      <scheme val="minor"/>
    </font>
    <font>
      <sz val="9"/>
      <name val="Calibri"/>
      <family val="2"/>
      <scheme val="minor"/>
    </font>
    <font>
      <b/>
      <sz val="9"/>
      <name val="Calibri"/>
      <family val="2"/>
      <scheme val="minor"/>
    </font>
    <font>
      <i/>
      <sz val="9"/>
      <name val="Calibri"/>
      <family val="2"/>
      <scheme val="minor"/>
    </font>
    <font>
      <i/>
      <u/>
      <sz val="8"/>
      <color theme="10"/>
      <name val="Calibri"/>
      <family val="2"/>
      <scheme val="minor"/>
    </font>
    <font>
      <b/>
      <sz val="8"/>
      <color theme="0" tint="-0.14999847407452621"/>
      <name val="Calibri"/>
      <family val="2"/>
      <scheme val="minor"/>
    </font>
    <font>
      <sz val="8"/>
      <color theme="0" tint="-0.14999847407452621"/>
      <name val="Calibri"/>
      <family val="2"/>
      <scheme val="minor"/>
    </font>
    <font>
      <i/>
      <sz val="8"/>
      <name val="Calibri"/>
      <family val="2"/>
      <scheme val="minor"/>
    </font>
    <font>
      <sz val="8"/>
      <color indexed="9"/>
      <name val="Arial"/>
      <family val="2"/>
    </font>
    <font>
      <b/>
      <sz val="8"/>
      <color indexed="9"/>
      <name val="Arial"/>
      <family val="2"/>
    </font>
    <font>
      <i/>
      <sz val="8"/>
      <color indexed="9"/>
      <name val="Arial"/>
      <family val="2"/>
    </font>
    <font>
      <i/>
      <sz val="8"/>
      <color indexed="8"/>
      <name val="Arial"/>
      <family val="2"/>
    </font>
    <font>
      <b/>
      <sz val="8"/>
      <color theme="0" tint="-0.499984740745262"/>
      <name val="Calibri"/>
      <family val="2"/>
      <scheme val="minor"/>
    </font>
    <font>
      <sz val="8"/>
      <color theme="0" tint="-0.499984740745262"/>
      <name val="Calibri"/>
      <family val="2"/>
      <scheme val="minor"/>
    </font>
  </fonts>
  <fills count="10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9"/>
      </patternFill>
    </fill>
    <fill>
      <patternFill patternType="solid">
        <fgColor indexed="13"/>
      </patternFill>
    </fill>
    <fill>
      <patternFill patternType="solid">
        <fgColor indexed="17"/>
      </patternFill>
    </fill>
    <fill>
      <patternFill patternType="solid">
        <fgColor indexed="8"/>
        <bgColor indexed="64"/>
      </patternFill>
    </fill>
    <fill>
      <patternFill patternType="solid">
        <fgColor indexed="50"/>
        <bgColor indexed="64"/>
      </patternFill>
    </fill>
    <fill>
      <patternFill patternType="solid">
        <fgColor indexed="46"/>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7DDF5"/>
        <bgColor indexed="6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rgb="FF4F81BD"/>
        <bgColor indexed="64"/>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theme="7" tint="0.59996337778862885"/>
        <bgColor indexed="64"/>
      </patternFill>
    </fill>
    <fill>
      <patternFill patternType="solid">
        <fgColor rgb="FFFFCC99"/>
      </patternFill>
    </fill>
    <fill>
      <patternFill patternType="solid">
        <fgColor indexed="43"/>
      </patternFill>
    </fill>
    <fill>
      <patternFill patternType="solid">
        <fgColor indexed="26"/>
      </patternFill>
    </fill>
    <fill>
      <patternFill patternType="mediumGray">
        <fgColor indexed="22"/>
      </patternFill>
    </fill>
    <fill>
      <patternFill patternType="solid">
        <fgColor theme="9" tint="0.39997558519241921"/>
        <bgColor indexed="64"/>
      </patternFill>
    </fill>
    <fill>
      <patternFill patternType="solid">
        <fgColor rgb="FFCCFFCC"/>
        <bgColor indexed="64"/>
      </patternFill>
    </fill>
    <fill>
      <patternFill patternType="solid">
        <fgColor indexed="56"/>
      </patternFill>
    </fill>
    <fill>
      <patternFill patternType="solid">
        <fgColor indexed="54"/>
      </patternFill>
    </fill>
    <fill>
      <patternFill patternType="solid">
        <fgColor indexed="48"/>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rgb="FF6DBE21"/>
        <bgColor indexed="64"/>
      </patternFill>
    </fill>
    <fill>
      <patternFill patternType="solid">
        <fgColor rgb="FFFFFFCC"/>
        <bgColor indexed="64"/>
      </patternFill>
    </fill>
    <fill>
      <patternFill patternType="solid">
        <fgColor theme="5" tint="0.59999389629810485"/>
        <bgColor indexed="64"/>
      </patternFill>
    </fill>
    <fill>
      <patternFill patternType="solid">
        <fgColor theme="1"/>
        <bgColor indexed="64"/>
      </patternFill>
    </fill>
  </fills>
  <borders count="75">
    <border>
      <left/>
      <right/>
      <top/>
      <bottom/>
      <diagonal/>
    </border>
    <border>
      <left/>
      <right/>
      <top/>
      <bottom style="hair">
        <color indexed="64"/>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diagonal/>
    </border>
    <border>
      <left/>
      <right/>
      <top/>
      <bottom style="thin">
        <color auto="1"/>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12"/>
      </left>
      <right style="thin">
        <color indexed="12"/>
      </right>
      <top style="thin">
        <color indexed="12"/>
      </top>
      <bottom style="thin">
        <color indexed="1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style="dashed">
        <color indexed="64"/>
      </right>
      <top/>
      <bottom/>
      <diagonal/>
    </border>
    <border>
      <left/>
      <right style="medium">
        <color indexed="64"/>
      </right>
      <top/>
      <bottom style="medium">
        <color auto="1"/>
      </bottom>
      <diagonal/>
    </border>
    <border>
      <left style="dashed">
        <color auto="1"/>
      </left>
      <right style="dashed">
        <color auto="1"/>
      </right>
      <top/>
      <bottom/>
      <diagonal/>
    </border>
    <border>
      <left style="hair">
        <color auto="1"/>
      </left>
      <right style="hair">
        <color auto="1"/>
      </right>
      <top/>
      <bottom style="hair">
        <color auto="1"/>
      </bottom>
      <diagonal/>
    </border>
    <border>
      <left style="medium">
        <color indexed="18"/>
      </left>
      <right style="medium">
        <color indexed="18"/>
      </right>
      <top style="medium">
        <color indexed="18"/>
      </top>
      <bottom style="medium">
        <color indexed="18"/>
      </bottom>
      <diagonal/>
    </border>
    <border>
      <left style="hair">
        <color auto="1"/>
      </left>
      <right style="hair">
        <color auto="1"/>
      </right>
      <top style="hair">
        <color auto="1"/>
      </top>
      <bottom style="hair">
        <color auto="1"/>
      </bottom>
      <diagonal/>
    </border>
    <border>
      <left/>
      <right/>
      <top/>
      <bottom style="medium">
        <color indexed="9"/>
      </bottom>
      <diagonal/>
    </border>
    <border>
      <left/>
      <right/>
      <top style="medium">
        <color indexed="9"/>
      </top>
      <bottom/>
      <diagonal/>
    </border>
    <border>
      <left/>
      <right style="dashed">
        <color indexed="64"/>
      </right>
      <top style="thin">
        <color indexed="64"/>
      </top>
      <bottom style="thin">
        <color indexed="64"/>
      </bottom>
      <diagonal/>
    </border>
    <border>
      <left/>
      <right/>
      <top/>
      <bottom style="medium">
        <color indexed="64"/>
      </bottom>
      <diagonal/>
    </border>
    <border>
      <left/>
      <right/>
      <top style="thin">
        <color auto="1"/>
      </top>
      <bottom/>
      <diagonal/>
    </border>
    <border>
      <left style="hair">
        <color auto="1"/>
      </left>
      <right style="hair">
        <color auto="1"/>
      </right>
      <top style="thin">
        <color indexed="64"/>
      </top>
      <bottom style="hair">
        <color auto="1"/>
      </bottom>
      <diagonal/>
    </border>
    <border>
      <left/>
      <right/>
      <top style="medium">
        <color indexed="9"/>
      </top>
      <bottom style="medium">
        <color indexed="9"/>
      </bottom>
      <diagonal/>
    </border>
    <border>
      <left style="dashed">
        <color indexed="64"/>
      </left>
      <right/>
      <top/>
      <bottom/>
      <diagonal/>
    </border>
    <border>
      <left/>
      <right style="thin">
        <color indexed="64"/>
      </right>
      <top style="thin">
        <color indexed="64"/>
      </top>
      <bottom/>
      <diagonal/>
    </border>
    <border>
      <left style="thin">
        <color auto="1"/>
      </left>
      <right/>
      <top style="thin">
        <color auto="1"/>
      </top>
      <bottom/>
      <diagonal/>
    </border>
    <border>
      <left/>
      <right/>
      <top style="thin">
        <color auto="1"/>
      </top>
      <bottom style="thin">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right/>
      <top/>
      <bottom style="medium">
        <color indexed="30"/>
      </bottom>
      <diagonal/>
    </border>
    <border>
      <left/>
      <right/>
      <top/>
      <bottom style="medium">
        <color indexed="49"/>
      </bottom>
      <diagonal/>
    </border>
    <border>
      <left/>
      <right/>
      <top/>
      <bottom style="medium">
        <color indexed="27"/>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5561">
    <xf numFmtId="168" fontId="0" fillId="0" borderId="0"/>
    <xf numFmtId="175" fontId="17" fillId="0" borderId="0"/>
    <xf numFmtId="164" fontId="10" fillId="2" borderId="0" applyNumberFormat="0" applyFont="0" applyBorder="0" applyAlignment="0">
      <alignment horizontal="right"/>
    </xf>
    <xf numFmtId="15" fontId="11" fillId="0" borderId="0" applyFill="0" applyBorder="0" applyProtection="0">
      <alignment horizontal="centerContinuous"/>
    </xf>
    <xf numFmtId="164" fontId="9" fillId="0" borderId="0" applyFont="0" applyFill="0" applyBorder="0" applyAlignment="0" applyProtection="0"/>
    <xf numFmtId="170" fontId="9" fillId="0" borderId="0" applyFont="0" applyFill="0" applyBorder="0" applyAlignment="0" applyProtection="0"/>
    <xf numFmtId="164" fontId="12" fillId="2" borderId="0" applyFont="0" applyBorder="0" applyAlignment="0"/>
    <xf numFmtId="171" fontId="12" fillId="2" borderId="0" applyFont="0" applyBorder="0" applyAlignment="0"/>
    <xf numFmtId="169" fontId="9" fillId="0" borderId="0" applyFont="0" applyFill="0" applyBorder="0" applyAlignment="0" applyProtection="0"/>
    <xf numFmtId="167" fontId="10" fillId="4" borderId="1" applyNumberFormat="0" applyFont="0" applyAlignment="0">
      <protection locked="0"/>
    </xf>
    <xf numFmtId="164" fontId="9" fillId="5" borderId="0" applyFont="0" applyBorder="0" applyAlignment="0">
      <alignment horizontal="right"/>
      <protection locked="0"/>
    </xf>
    <xf numFmtId="10" fontId="9" fillId="5" borderId="0" applyFont="0" applyBorder="0">
      <alignment horizontal="right"/>
      <protection locked="0"/>
    </xf>
    <xf numFmtId="3" fontId="9" fillId="7" borderId="0" applyFont="0" applyBorder="0">
      <protection locked="0"/>
    </xf>
    <xf numFmtId="10" fontId="13" fillId="7" borderId="0" applyBorder="0" applyAlignment="0">
      <protection locked="0"/>
    </xf>
    <xf numFmtId="172" fontId="9" fillId="8" borderId="0" applyFont="0" applyBorder="0">
      <alignment horizontal="right"/>
      <protection locked="0"/>
    </xf>
    <xf numFmtId="10" fontId="11" fillId="8" borderId="0" applyFont="0" applyBorder="0" applyAlignment="0">
      <alignment horizontal="left"/>
      <protection locked="0"/>
    </xf>
    <xf numFmtId="164" fontId="9" fillId="3" borderId="0" applyFont="0" applyBorder="0">
      <alignment horizontal="right"/>
      <protection locked="0"/>
    </xf>
    <xf numFmtId="9" fontId="11" fillId="3" borderId="0" applyFont="0" applyBorder="0">
      <alignment horizontal="right"/>
      <protection locked="0"/>
    </xf>
    <xf numFmtId="171" fontId="14" fillId="9" borderId="0" applyBorder="0" applyAlignment="0"/>
    <xf numFmtId="173" fontId="13" fillId="2" borderId="2" applyFont="0" applyBorder="0" applyAlignment="0"/>
    <xf numFmtId="171" fontId="15" fillId="2" borderId="0" applyFont="0" applyBorder="0" applyAlignment="0"/>
    <xf numFmtId="167" fontId="16" fillId="0" borderId="0" applyNumberFormat="0" applyFill="0" applyBorder="0" applyAlignment="0">
      <protection locked="0"/>
    </xf>
    <xf numFmtId="0" fontId="9" fillId="0" borderId="0" applyFill="0"/>
    <xf numFmtId="0" fontId="17" fillId="0" borderId="0" applyNumberFormat="0" applyFill="0" applyBorder="0" applyAlignment="0">
      <protection locked="0"/>
    </xf>
    <xf numFmtId="40" fontId="18" fillId="10" borderId="0">
      <alignment horizontal="right"/>
    </xf>
    <xf numFmtId="0" fontId="19" fillId="11" borderId="0">
      <alignment horizontal="center"/>
    </xf>
    <xf numFmtId="0" fontId="20" fillId="12" borderId="0"/>
    <xf numFmtId="0" fontId="21" fillId="10" borderId="0" applyBorder="0">
      <alignment horizontal="centerContinuous"/>
    </xf>
    <xf numFmtId="0" fontId="22" fillId="12" borderId="0" applyBorder="0">
      <alignment horizontal="centerContinuous"/>
    </xf>
    <xf numFmtId="167" fontId="9" fillId="0" borderId="0" applyFont="0" applyFill="0" applyBorder="0" applyAlignment="0" applyProtection="0"/>
    <xf numFmtId="168" fontId="11" fillId="0" borderId="0" applyNumberFormat="0" applyFill="0" applyBorder="0" applyAlignment="0" applyProtection="0"/>
    <xf numFmtId="168" fontId="20" fillId="13" borderId="0" applyNumberFormat="0" applyBorder="0" applyProtection="0">
      <alignment horizontal="centerContinuous"/>
    </xf>
    <xf numFmtId="168" fontId="23" fillId="0" borderId="0" applyNumberFormat="0" applyFill="0" applyBorder="0" applyAlignment="0" applyProtection="0"/>
    <xf numFmtId="0" fontId="9" fillId="14" borderId="0" applyNumberFormat="0" applyFont="0" applyBorder="0" applyAlignment="0">
      <alignment vertical="center"/>
    </xf>
    <xf numFmtId="15" fontId="24" fillId="13" borderId="0" applyBorder="0" applyProtection="0">
      <alignment horizontal="centerContinuous"/>
    </xf>
    <xf numFmtId="15" fontId="25" fillId="13" borderId="0" applyBorder="0" applyProtection="0">
      <alignment horizontal="centerContinuous"/>
    </xf>
    <xf numFmtId="168" fontId="20" fillId="13" borderId="0" applyNumberFormat="0" applyBorder="0" applyProtection="0">
      <alignment horizontal="centerContinuous"/>
    </xf>
    <xf numFmtId="0" fontId="8" fillId="0" borderId="0"/>
    <xf numFmtId="0" fontId="9" fillId="0" borderId="0"/>
    <xf numFmtId="166"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9" fillId="0" borderId="0"/>
    <xf numFmtId="175" fontId="17" fillId="0" borderId="0"/>
    <xf numFmtId="175" fontId="17" fillId="0" borderId="0"/>
    <xf numFmtId="9" fontId="42" fillId="0" borderId="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43" fillId="5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43" fillId="5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43" fillId="5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43" fillId="5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43" fillId="52" borderId="0" applyNumberFormat="0" applyBorder="0" applyAlignment="0" applyProtection="0"/>
    <xf numFmtId="0" fontId="43" fillId="5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43" fillId="5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43" fillId="52"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43" fillId="53"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43" fillId="53"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43" fillId="54"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43" fillId="54"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43" fillId="54" borderId="0" applyNumberFormat="0" applyBorder="0" applyAlignment="0" applyProtection="0"/>
    <xf numFmtId="0" fontId="8" fillId="43"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43" fillId="55"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43" fillId="55"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3" fillId="5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3" fillId="5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43" fillId="57"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43" fillId="57"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43" fillId="57"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43" fillId="58"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43" fillId="58"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43" fillId="5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43" fillId="53"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43" fillId="56"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43" fillId="56"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43" fillId="59"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43" fillId="59"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41" fillId="29" borderId="0" applyNumberFormat="0" applyBorder="0" applyAlignment="0" applyProtection="0"/>
    <xf numFmtId="0" fontId="41" fillId="60" borderId="0" applyNumberFormat="0" applyBorder="0" applyAlignment="0" applyProtection="0"/>
    <xf numFmtId="0" fontId="41" fillId="29"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33" borderId="0" applyNumberFormat="0" applyBorder="0" applyAlignment="0" applyProtection="0"/>
    <xf numFmtId="0" fontId="41" fillId="57" borderId="0" applyNumberFormat="0" applyBorder="0" applyAlignment="0" applyProtection="0"/>
    <xf numFmtId="0" fontId="41" fillId="33"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3" borderId="0" applyNumberFormat="0" applyBorder="0" applyAlignment="0" applyProtection="0"/>
    <xf numFmtId="0" fontId="41" fillId="37" borderId="0" applyNumberFormat="0" applyBorder="0" applyAlignment="0" applyProtection="0"/>
    <xf numFmtId="0" fontId="41" fillId="58" borderId="0" applyNumberFormat="0" applyBorder="0" applyAlignment="0" applyProtection="0"/>
    <xf numFmtId="0" fontId="41" fillId="37" borderId="0" applyNumberFormat="0" applyBorder="0" applyAlignment="0" applyProtection="0"/>
    <xf numFmtId="0" fontId="44" fillId="58" borderId="0" applyNumberFormat="0" applyBorder="0" applyAlignment="0" applyProtection="0"/>
    <xf numFmtId="0" fontId="44" fillId="58"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41" borderId="0" applyNumberFormat="0" applyBorder="0" applyAlignment="0" applyProtection="0"/>
    <xf numFmtId="0" fontId="41" fillId="61" borderId="0" applyNumberFormat="0" applyBorder="0" applyAlignment="0" applyProtection="0"/>
    <xf numFmtId="0" fontId="41" fillId="4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5" borderId="0" applyNumberFormat="0" applyBorder="0" applyAlignment="0" applyProtection="0"/>
    <xf numFmtId="0" fontId="41" fillId="62" borderId="0" applyNumberFormat="0" applyBorder="0" applyAlignment="0" applyProtection="0"/>
    <xf numFmtId="0" fontId="41" fillId="45"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9" borderId="0" applyNumberFormat="0" applyBorder="0" applyAlignment="0" applyProtection="0"/>
    <xf numFmtId="0" fontId="41" fillId="63" borderId="0" applyNumberFormat="0" applyBorder="0" applyAlignment="0" applyProtection="0"/>
    <xf numFmtId="0" fontId="41" fillId="49" borderId="0" applyNumberFormat="0" applyBorder="0" applyAlignment="0" applyProtection="0"/>
    <xf numFmtId="0" fontId="44" fillId="63" borderId="0" applyNumberFormat="0" applyBorder="0" applyAlignment="0" applyProtection="0"/>
    <xf numFmtId="0" fontId="44" fillId="63"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81" fontId="45" fillId="64" borderId="25" applyNumberFormat="0" applyFont="0" applyAlignment="0" applyProtection="0"/>
    <xf numFmtId="0" fontId="43" fillId="65" borderId="0" applyNumberFormat="0" applyBorder="0" applyAlignment="0" applyProtection="0"/>
    <xf numFmtId="0" fontId="43" fillId="65" borderId="0" applyNumberFormat="0" applyBorder="0" applyAlignment="0" applyProtection="0"/>
    <xf numFmtId="0" fontId="44" fillId="66" borderId="0" applyNumberFormat="0" applyBorder="0" applyAlignment="0" applyProtection="0"/>
    <xf numFmtId="0" fontId="41" fillId="26" borderId="0" applyNumberFormat="0" applyBorder="0" applyAlignment="0" applyProtection="0"/>
    <xf numFmtId="0" fontId="41" fillId="67" borderId="0" applyNumberFormat="0" applyBorder="0" applyAlignment="0" applyProtection="0"/>
    <xf numFmtId="0" fontId="41" fillId="26" borderId="0" applyNumberFormat="0" applyBorder="0" applyAlignment="0" applyProtection="0"/>
    <xf numFmtId="0" fontId="44" fillId="67" borderId="0" applyNumberFormat="0" applyBorder="0" applyAlignment="0" applyProtection="0"/>
    <xf numFmtId="0" fontId="44" fillId="67"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3" fillId="68" borderId="0" applyNumberFormat="0" applyBorder="0" applyAlignment="0" applyProtection="0"/>
    <xf numFmtId="0" fontId="43" fillId="69" borderId="0" applyNumberFormat="0" applyBorder="0" applyAlignment="0" applyProtection="0"/>
    <xf numFmtId="0" fontId="44" fillId="70" borderId="0" applyNumberFormat="0" applyBorder="0" applyAlignment="0" applyProtection="0"/>
    <xf numFmtId="0" fontId="41" fillId="30" borderId="0" applyNumberFormat="0" applyBorder="0" applyAlignment="0" applyProtection="0"/>
    <xf numFmtId="0" fontId="41" fillId="71" borderId="0" applyNumberFormat="0" applyBorder="0" applyAlignment="0" applyProtection="0"/>
    <xf numFmtId="0" fontId="41" fillId="30" borderId="0" applyNumberFormat="0" applyBorder="0" applyAlignment="0" applyProtection="0"/>
    <xf numFmtId="0" fontId="44" fillId="71" borderId="0" applyNumberFormat="0" applyBorder="0" applyAlignment="0" applyProtection="0"/>
    <xf numFmtId="0" fontId="44" fillId="71"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3" fillId="68" borderId="0" applyNumberFormat="0" applyBorder="0" applyAlignment="0" applyProtection="0"/>
    <xf numFmtId="0" fontId="43" fillId="72" borderId="0" applyNumberFormat="0" applyBorder="0" applyAlignment="0" applyProtection="0"/>
    <xf numFmtId="0" fontId="44" fillId="69" borderId="0" applyNumberFormat="0" applyBorder="0" applyAlignment="0" applyProtection="0"/>
    <xf numFmtId="0" fontId="41" fillId="34" borderId="0" applyNumberFormat="0" applyBorder="0" applyAlignment="0" applyProtection="0"/>
    <xf numFmtId="0" fontId="41" fillId="73" borderId="0" applyNumberFormat="0" applyBorder="0" applyAlignment="0" applyProtection="0"/>
    <xf numFmtId="0" fontId="41" fillId="34" borderId="0" applyNumberFormat="0" applyBorder="0" applyAlignment="0" applyProtection="0"/>
    <xf numFmtId="0" fontId="44" fillId="73" borderId="0" applyNumberFormat="0" applyBorder="0" applyAlignment="0" applyProtection="0"/>
    <xf numFmtId="0" fontId="44" fillId="73"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3" fillId="65" borderId="0" applyNumberFormat="0" applyBorder="0" applyAlignment="0" applyProtection="0"/>
    <xf numFmtId="0" fontId="43" fillId="69" borderId="0" applyNumberFormat="0" applyBorder="0" applyAlignment="0" applyProtection="0"/>
    <xf numFmtId="0" fontId="44" fillId="69" borderId="0" applyNumberFormat="0" applyBorder="0" applyAlignment="0" applyProtection="0"/>
    <xf numFmtId="0" fontId="41" fillId="38" borderId="0" applyNumberFormat="0" applyBorder="0" applyAlignment="0" applyProtection="0"/>
    <xf numFmtId="0" fontId="41" fillId="61" borderId="0" applyNumberFormat="0" applyBorder="0" applyAlignment="0" applyProtection="0"/>
    <xf numFmtId="0" fontId="41" fillId="38"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3" fillId="74" borderId="0" applyNumberFormat="0" applyBorder="0" applyAlignment="0" applyProtection="0"/>
    <xf numFmtId="0" fontId="43" fillId="65" borderId="0" applyNumberFormat="0" applyBorder="0" applyAlignment="0" applyProtection="0"/>
    <xf numFmtId="0" fontId="44" fillId="66" borderId="0" applyNumberFormat="0" applyBorder="0" applyAlignment="0" applyProtection="0"/>
    <xf numFmtId="0" fontId="41" fillId="42" borderId="0" applyNumberFormat="0" applyBorder="0" applyAlignment="0" applyProtection="0"/>
    <xf numFmtId="0" fontId="43" fillId="68" borderId="0" applyNumberFormat="0" applyBorder="0" applyAlignment="0" applyProtection="0"/>
    <xf numFmtId="0" fontId="43" fillId="75" borderId="0" applyNumberFormat="0" applyBorder="0" applyAlignment="0" applyProtection="0"/>
    <xf numFmtId="0" fontId="44" fillId="75" borderId="0" applyNumberFormat="0" applyBorder="0" applyAlignment="0" applyProtection="0"/>
    <xf numFmtId="0" fontId="41" fillId="46" borderId="0" applyNumberFormat="0" applyBorder="0" applyAlignment="0" applyProtection="0"/>
    <xf numFmtId="0" fontId="41" fillId="76" borderId="0" applyNumberFormat="0" applyBorder="0" applyAlignment="0" applyProtection="0"/>
    <xf numFmtId="0" fontId="41" fillId="46" borderId="0" applyNumberFormat="0" applyBorder="0" applyAlignment="0" applyProtection="0"/>
    <xf numFmtId="0" fontId="44" fillId="76" borderId="0" applyNumberFormat="0" applyBorder="0" applyAlignment="0" applyProtection="0"/>
    <xf numFmtId="0" fontId="44" fillId="7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6" fillId="0" borderId="0"/>
    <xf numFmtId="182" fontId="47" fillId="0" borderId="26">
      <alignment vertical="center"/>
      <protection locked="0"/>
    </xf>
    <xf numFmtId="183" fontId="47" fillId="0" borderId="26">
      <alignment vertical="center"/>
      <protection locked="0"/>
    </xf>
    <xf numFmtId="0" fontId="47" fillId="0" borderId="26">
      <alignment vertical="center"/>
      <protection locked="0"/>
    </xf>
    <xf numFmtId="184" fontId="47" fillId="0" borderId="26">
      <alignment vertical="center"/>
      <protection locked="0"/>
    </xf>
    <xf numFmtId="185" fontId="47" fillId="0" borderId="26">
      <alignment vertical="center"/>
      <protection locked="0"/>
    </xf>
    <xf numFmtId="186" fontId="47" fillId="0" borderId="26">
      <alignment vertical="center"/>
      <protection locked="0"/>
    </xf>
    <xf numFmtId="187" fontId="47" fillId="0" borderId="26">
      <alignment vertical="center"/>
      <protection locked="0"/>
    </xf>
    <xf numFmtId="188" fontId="26" fillId="0" borderId="0" applyFont="0" applyFill="0" applyBorder="0" applyAlignment="0" applyProtection="0"/>
    <xf numFmtId="0" fontId="32" fillId="21" borderId="0" applyNumberFormat="0" applyBorder="0" applyAlignment="0" applyProtection="0"/>
    <xf numFmtId="0" fontId="32" fillId="51" borderId="0" applyNumberFormat="0" applyBorder="0" applyAlignment="0" applyProtection="0"/>
    <xf numFmtId="0" fontId="32" fillId="2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49" fillId="0" borderId="0" applyNumberFormat="0" applyFill="0" applyBorder="0" applyAlignment="0"/>
    <xf numFmtId="164" fontId="9" fillId="2" borderId="0" applyNumberFormat="0" applyFont="0" applyBorder="0" applyAlignment="0">
      <alignment horizontal="right"/>
    </xf>
    <xf numFmtId="0" fontId="50" fillId="77" borderId="0"/>
    <xf numFmtId="0" fontId="51" fillId="0" borderId="0" applyNumberFormat="0" applyFill="0" applyBorder="0" applyAlignment="0">
      <protection locked="0"/>
    </xf>
    <xf numFmtId="0" fontId="35" fillId="23" borderId="16" applyNumberFormat="0" applyAlignment="0" applyProtection="0"/>
    <xf numFmtId="0" fontId="52" fillId="78" borderId="16" applyNumberFormat="0" applyAlignment="0" applyProtection="0"/>
    <xf numFmtId="0" fontId="35" fillId="23" borderId="16"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78"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10" borderId="27" applyNumberFormat="0" applyAlignment="0" applyProtection="0"/>
    <xf numFmtId="0" fontId="53" fillId="78" borderId="27" applyNumberFormat="0" applyAlignment="0" applyProtection="0"/>
    <xf numFmtId="0" fontId="35" fillId="23" borderId="16" applyNumberFormat="0" applyAlignment="0" applyProtection="0"/>
    <xf numFmtId="0" fontId="35" fillId="23" borderId="16" applyNumberFormat="0" applyAlignment="0" applyProtection="0"/>
    <xf numFmtId="0" fontId="35" fillId="23" borderId="16" applyNumberFormat="0" applyAlignment="0" applyProtection="0"/>
    <xf numFmtId="0" fontId="35" fillId="23" borderId="16" applyNumberFormat="0" applyAlignment="0" applyProtection="0"/>
    <xf numFmtId="0" fontId="35" fillId="23" borderId="16" applyNumberFormat="0" applyAlignment="0" applyProtection="0"/>
    <xf numFmtId="0" fontId="54" fillId="0" borderId="0" applyNumberFormat="0" applyFont="0" applyFill="0" applyBorder="0">
      <alignment horizontal="center" vertical="center"/>
      <protection locked="0"/>
    </xf>
    <xf numFmtId="0" fontId="37" fillId="24" borderId="18" applyNumberFormat="0" applyAlignment="0" applyProtection="0"/>
    <xf numFmtId="0" fontId="50" fillId="79" borderId="28" applyNumberFormat="0" applyAlignment="0" applyProtection="0"/>
    <xf numFmtId="0" fontId="50" fillId="79" borderId="28" applyNumberFormat="0" applyAlignment="0" applyProtection="0"/>
    <xf numFmtId="0" fontId="50" fillId="79" borderId="28" applyNumberFormat="0" applyAlignment="0" applyProtection="0"/>
    <xf numFmtId="164" fontId="47" fillId="0" borderId="0" applyFont="0" applyFill="0" applyBorder="0" applyAlignment="0" applyProtection="0"/>
    <xf numFmtId="164" fontId="9" fillId="0" borderId="0" applyFont="0" applyFill="0" applyBorder="0" applyAlignment="0" applyProtection="0"/>
    <xf numFmtId="0" fontId="55" fillId="0" borderId="0" applyFont="0" applyFill="0" applyBorder="0" applyAlignment="0" applyProtection="0"/>
    <xf numFmtId="0" fontId="9" fillId="0" borderId="0" applyFont="0" applyFill="0" applyBorder="0" applyAlignment="0" applyProtection="0"/>
    <xf numFmtId="166" fontId="43" fillId="0" borderId="0" applyFont="0" applyFill="0" applyBorder="0" applyAlignment="0" applyProtection="0"/>
    <xf numFmtId="166" fontId="8"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8" fillId="0" borderId="0" applyFont="0" applyFill="0" applyBorder="0" applyAlignment="0" applyProtection="0"/>
    <xf numFmtId="166" fontId="9"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9"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9"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43"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4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9"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4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4" fontId="9" fillId="0" borderId="0" applyFont="0" applyFill="0" applyBorder="0" applyAlignment="0" applyProtection="0"/>
    <xf numFmtId="166" fontId="8" fillId="0" borderId="0" applyFont="0" applyFill="0" applyBorder="0" applyAlignment="0" applyProtection="0"/>
    <xf numFmtId="164" fontId="9" fillId="0" borderId="0" applyFont="0" applyFill="0" applyBorder="0" applyAlignment="0" applyProtection="0"/>
    <xf numFmtId="166" fontId="43" fillId="0" borderId="0" applyFont="0" applyFill="0" applyBorder="0" applyAlignment="0" applyProtection="0"/>
    <xf numFmtId="166" fontId="8"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9" fillId="0" borderId="0" applyFont="0" applyFill="0" applyBorder="0" applyAlignment="0" applyProtection="0"/>
    <xf numFmtId="166" fontId="43" fillId="0" borderId="0" applyFont="0" applyFill="0" applyBorder="0" applyAlignment="0" applyProtection="0"/>
    <xf numFmtId="166" fontId="9"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8" fillId="0" borderId="0" applyFont="0" applyFill="0" applyBorder="0" applyAlignment="0" applyProtection="0"/>
    <xf numFmtId="166" fontId="9" fillId="0" borderId="0" applyFont="0" applyFill="0" applyBorder="0" applyAlignment="0" applyProtection="0"/>
    <xf numFmtId="166" fontId="43" fillId="0" borderId="0" applyFont="0" applyFill="0" applyBorder="0" applyAlignment="0" applyProtection="0"/>
    <xf numFmtId="166" fontId="8" fillId="0" borderId="0" applyFont="0" applyFill="0" applyBorder="0" applyAlignment="0" applyProtection="0"/>
    <xf numFmtId="166" fontId="43" fillId="0" borderId="0" applyFont="0" applyFill="0" applyBorder="0" applyAlignment="0" applyProtection="0"/>
    <xf numFmtId="166" fontId="9" fillId="0" borderId="0" applyFont="0" applyFill="0" applyBorder="0" applyAlignment="0" applyProtection="0"/>
    <xf numFmtId="166" fontId="43" fillId="0" borderId="0" applyFont="0" applyFill="0" applyBorder="0" applyAlignment="0" applyProtection="0"/>
    <xf numFmtId="166" fontId="8" fillId="0" borderId="0" applyFont="0" applyFill="0" applyBorder="0" applyAlignment="0" applyProtection="0"/>
    <xf numFmtId="166" fontId="43" fillId="0" borderId="0" applyFont="0" applyFill="0" applyBorder="0" applyAlignment="0" applyProtection="0"/>
    <xf numFmtId="3" fontId="56" fillId="0" borderId="0" applyFont="0" applyFill="0" applyBorder="0" applyAlignment="0" applyProtection="0"/>
    <xf numFmtId="188" fontId="4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4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9"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9"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4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9"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9"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8"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7" fillId="0" borderId="0" applyFont="0" applyFill="0" applyBorder="0" applyAlignment="0" applyProtection="0"/>
    <xf numFmtId="165" fontId="57" fillId="0" borderId="0" applyFont="0" applyFill="0" applyBorder="0" applyAlignment="0" applyProtection="0"/>
    <xf numFmtId="165" fontId="4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82" fontId="47" fillId="0" borderId="0" applyFill="0" applyBorder="0">
      <alignment vertical="center"/>
    </xf>
    <xf numFmtId="188" fontId="9" fillId="0" borderId="0" applyFont="0" applyFill="0" applyBorder="0" applyAlignment="0" applyProtection="0"/>
    <xf numFmtId="15" fontId="55" fillId="0" borderId="0"/>
    <xf numFmtId="183" fontId="47" fillId="0" borderId="0" applyFill="0" applyBorder="0">
      <alignment vertical="center"/>
    </xf>
    <xf numFmtId="180" fontId="58" fillId="0" borderId="0"/>
    <xf numFmtId="0" fontId="59" fillId="80" borderId="0" applyNumberFormat="0" applyBorder="0" applyAlignment="0" applyProtection="0"/>
    <xf numFmtId="0" fontId="59" fillId="81" borderId="0" applyNumberFormat="0" applyBorder="0" applyAlignment="0" applyProtection="0"/>
    <xf numFmtId="0" fontId="59" fillId="82" borderId="0" applyNumberFormat="0" applyBorder="0" applyAlignment="0" applyProtection="0"/>
    <xf numFmtId="189" fontId="43" fillId="0" borderId="0" applyFont="0" applyFill="0" applyBorder="0" applyAlignment="0" applyProtection="0"/>
    <xf numFmtId="0" fontId="39" fillId="0" borderId="0" applyNumberFormat="0" applyFill="0" applyBorder="0" applyAlignment="0" applyProtection="0"/>
    <xf numFmtId="190" fontId="9" fillId="0" borderId="0" applyFont="0" applyFill="0" applyBorder="0" applyAlignment="0" applyProtection="0"/>
    <xf numFmtId="0" fontId="60" fillId="0" borderId="0"/>
    <xf numFmtId="0" fontId="61" fillId="0" borderId="0"/>
    <xf numFmtId="0" fontId="31" fillId="20" borderId="0" applyNumberFormat="0" applyBorder="0" applyAlignment="0" applyProtection="0"/>
    <xf numFmtId="0" fontId="31" fillId="52" borderId="0" applyNumberFormat="0" applyBorder="0" applyAlignment="0" applyProtection="0"/>
    <xf numFmtId="0" fontId="31" fillId="20" borderId="0" applyNumberFormat="0" applyBorder="0" applyAlignment="0" applyProtection="0"/>
    <xf numFmtId="0" fontId="62" fillId="52" borderId="0" applyNumberFormat="0" applyBorder="0" applyAlignment="0" applyProtection="0"/>
    <xf numFmtId="0" fontId="62" fillId="52"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38" fontId="17" fillId="2" borderId="0" applyNumberFormat="0" applyBorder="0" applyAlignment="0" applyProtection="0"/>
    <xf numFmtId="0" fontId="63" fillId="0" borderId="12" applyNumberFormat="0" applyFill="0" applyAlignment="0" applyProtection="0"/>
    <xf numFmtId="0" fontId="64" fillId="0" borderId="29" applyNumberFormat="0" applyFill="0" applyAlignment="0" applyProtection="0"/>
    <xf numFmtId="0" fontId="65" fillId="0" borderId="29"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66" fillId="0" borderId="0" applyFill="0" applyBorder="0">
      <alignment vertical="center"/>
    </xf>
    <xf numFmtId="0" fontId="67" fillId="0" borderId="13" applyNumberFormat="0" applyFill="0" applyAlignment="0" applyProtection="0"/>
    <xf numFmtId="0" fontId="68" fillId="0" borderId="30" applyNumberFormat="0" applyFill="0" applyAlignment="0" applyProtection="0"/>
    <xf numFmtId="0" fontId="69" fillId="0" borderId="30"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70" fillId="0" borderId="0" applyFill="0" applyBorder="0">
      <alignment vertical="center"/>
    </xf>
    <xf numFmtId="0" fontId="30" fillId="0" borderId="14" applyNumberFormat="0" applyFill="0" applyAlignment="0" applyProtection="0"/>
    <xf numFmtId="0" fontId="71" fillId="0" borderId="31"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3" fillId="0" borderId="31"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74" fillId="0" borderId="0" applyFill="0" applyBorder="0">
      <alignment vertical="center"/>
    </xf>
    <xf numFmtId="0" fontId="30" fillId="0" borderId="0" applyNumberFormat="0" applyFill="0" applyBorder="0" applyAlignment="0" applyProtection="0"/>
    <xf numFmtId="0" fontId="71" fillId="0" borderId="0" applyNumberFormat="0" applyFill="0" applyBorder="0" applyAlignment="0" applyProtection="0"/>
    <xf numFmtId="0" fontId="73"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75" fillId="0" borderId="0" applyFill="0" applyBorder="0">
      <alignment vertical="center"/>
    </xf>
    <xf numFmtId="171" fontId="76" fillId="0" borderId="0"/>
    <xf numFmtId="0" fontId="77" fillId="0" borderId="0" applyNumberFormat="0" applyFill="0" applyBorder="0" applyAlignment="0" applyProtection="0">
      <alignment vertical="top"/>
      <protection locked="0"/>
    </xf>
    <xf numFmtId="0" fontId="78" fillId="0" borderId="0" applyNumberFormat="0" applyFill="0" applyBorder="0" applyAlignment="0" applyProtection="0"/>
    <xf numFmtId="0" fontId="79" fillId="0" borderId="0" applyFill="0" applyBorder="0">
      <alignment horizontal="center" vertical="center"/>
      <protection locked="0"/>
    </xf>
    <xf numFmtId="0" fontId="80" fillId="0" borderId="0" applyFill="0" applyBorder="0">
      <alignment horizontal="center" vertical="center"/>
    </xf>
    <xf numFmtId="0" fontId="80" fillId="0" borderId="0" applyFill="0" applyBorder="0">
      <alignment horizontal="center" vertical="center"/>
    </xf>
    <xf numFmtId="0" fontId="81" fillId="0" borderId="0" applyFill="0" applyBorder="0">
      <alignment horizontal="left" vertical="center"/>
      <protection locked="0"/>
    </xf>
    <xf numFmtId="0" fontId="82" fillId="0" borderId="0" applyFill="0" applyBorder="0">
      <alignment vertical="center"/>
    </xf>
    <xf numFmtId="0" fontId="83" fillId="0" borderId="0" applyFill="0" applyBorder="0">
      <alignment vertical="center"/>
    </xf>
    <xf numFmtId="0" fontId="84" fillId="0" borderId="0" applyFill="0" applyBorder="0">
      <alignment vertical="center"/>
    </xf>
    <xf numFmtId="0" fontId="85" fillId="0" borderId="0" applyFill="0" applyBorder="0">
      <alignment vertical="center"/>
    </xf>
    <xf numFmtId="0" fontId="85" fillId="0" borderId="0" applyFill="0" applyBorder="0">
      <alignment vertical="center"/>
    </xf>
    <xf numFmtId="191" fontId="86" fillId="0" borderId="0" applyFill="0" applyBorder="0">
      <alignment vertical="top"/>
      <protection locked="0"/>
    </xf>
    <xf numFmtId="164" fontId="12" fillId="2" borderId="0" applyFont="0" applyBorder="0" applyAlignment="0"/>
    <xf numFmtId="10" fontId="17" fillId="3" borderId="7" applyNumberFormat="0" applyBorder="0" applyAlignment="0" applyProtection="0"/>
    <xf numFmtId="0" fontId="87" fillId="83" borderId="16" applyNumberFormat="0" applyAlignment="0" applyProtection="0"/>
    <xf numFmtId="167" fontId="9" fillId="4" borderId="1" applyNumberFormat="0" applyFont="0" applyAlignment="0">
      <protection locked="0"/>
    </xf>
    <xf numFmtId="0" fontId="88" fillId="84" borderId="16"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167" fontId="9" fillId="4" borderId="1" applyNumberFormat="0" applyFont="0" applyAlignment="0">
      <protection locked="0"/>
    </xf>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167" fontId="9" fillId="4" borderId="1" applyNumberFormat="0" applyFont="0" applyAlignment="0">
      <protection locked="0"/>
    </xf>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167" fontId="9" fillId="4" borderId="1" applyNumberFormat="0" applyFont="0" applyAlignment="0">
      <protection locked="0"/>
    </xf>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9" fillId="55" borderId="27" applyNumberFormat="0" applyAlignment="0" applyProtection="0"/>
    <xf numFmtId="0" fontId="87" fillId="15" borderId="27" applyNumberFormat="0" applyAlignment="0" applyProtection="0"/>
    <xf numFmtId="167" fontId="9" fillId="4" borderId="1" applyNumberFormat="0" applyFont="0" applyAlignment="0">
      <protection locked="0"/>
    </xf>
    <xf numFmtId="167" fontId="9" fillId="4" borderId="1" applyNumberFormat="0" applyFont="0" applyAlignment="0">
      <protection locked="0"/>
    </xf>
    <xf numFmtId="0" fontId="88" fillId="84" borderId="16" applyNumberFormat="0" applyAlignment="0" applyProtection="0"/>
    <xf numFmtId="0" fontId="88" fillId="84" borderId="16" applyNumberFormat="0" applyAlignment="0" applyProtection="0"/>
    <xf numFmtId="0" fontId="88" fillId="84" borderId="16" applyNumberFormat="0" applyAlignment="0" applyProtection="0"/>
    <xf numFmtId="164" fontId="9" fillId="5" borderId="0" applyFont="0" applyBorder="0" applyAlignment="0">
      <alignment horizontal="right"/>
      <protection locked="0"/>
    </xf>
    <xf numFmtId="164" fontId="9" fillId="6" borderId="0" applyFont="0" applyBorder="0" applyAlignment="0">
      <alignment horizontal="right"/>
      <protection locked="0"/>
    </xf>
    <xf numFmtId="164" fontId="9" fillId="6" borderId="0" applyFont="0" applyBorder="0" applyAlignment="0">
      <alignment horizontal="right"/>
      <protection locked="0"/>
    </xf>
    <xf numFmtId="164" fontId="9" fillId="5" borderId="0" applyFont="0" applyBorder="0" applyAlignment="0">
      <alignment horizontal="right"/>
      <protection locked="0"/>
    </xf>
    <xf numFmtId="164" fontId="9" fillId="3" borderId="0" applyFont="0" applyBorder="0">
      <alignment horizontal="right"/>
      <protection locked="0"/>
    </xf>
    <xf numFmtId="164" fontId="9" fillId="3" borderId="0" applyFont="0" applyBorder="0">
      <alignment horizontal="right"/>
      <protection locked="0"/>
    </xf>
    <xf numFmtId="164" fontId="9" fillId="3" borderId="0" applyFont="0" applyBorder="0">
      <alignment horizontal="right"/>
      <protection locked="0"/>
    </xf>
    <xf numFmtId="164" fontId="9" fillId="3" borderId="0" applyFont="0" applyBorder="0">
      <alignment horizontal="right"/>
      <protection locked="0"/>
    </xf>
    <xf numFmtId="0" fontId="17" fillId="2" borderId="0"/>
    <xf numFmtId="0" fontId="36" fillId="0" borderId="17" applyNumberFormat="0" applyFill="0" applyAlignment="0" applyProtection="0"/>
    <xf numFmtId="0" fontId="90" fillId="0" borderId="33" applyNumberFormat="0" applyFill="0" applyAlignment="0" applyProtection="0"/>
    <xf numFmtId="0" fontId="91" fillId="0" borderId="33" applyNumberFormat="0" applyFill="0" applyAlignment="0" applyProtection="0"/>
    <xf numFmtId="0" fontId="36" fillId="0" borderId="17" applyNumberFormat="0" applyFill="0" applyAlignment="0" applyProtection="0"/>
    <xf numFmtId="0" fontId="36" fillId="0" borderId="17" applyNumberFormat="0" applyFill="0" applyAlignment="0" applyProtection="0"/>
    <xf numFmtId="0" fontId="36" fillId="0" borderId="17" applyNumberFormat="0" applyFill="0" applyAlignment="0" applyProtection="0"/>
    <xf numFmtId="0" fontId="36" fillId="0" borderId="17" applyNumberFormat="0" applyFill="0" applyAlignment="0" applyProtection="0"/>
    <xf numFmtId="0" fontId="36" fillId="0" borderId="17" applyNumberFormat="0" applyFill="0" applyAlignment="0" applyProtection="0"/>
    <xf numFmtId="0" fontId="36" fillId="0" borderId="17" applyNumberFormat="0" applyFill="0" applyAlignment="0" applyProtection="0"/>
    <xf numFmtId="0" fontId="92" fillId="0" borderId="7" applyFill="0">
      <alignment horizontal="center" vertical="center"/>
    </xf>
    <xf numFmtId="0" fontId="47" fillId="0" borderId="7" applyFill="0">
      <alignment horizontal="center" vertical="center"/>
    </xf>
    <xf numFmtId="192" fontId="47" fillId="0" borderId="7" applyFill="0">
      <alignment horizontal="center" vertical="center"/>
    </xf>
    <xf numFmtId="193" fontId="93" fillId="0" borderId="0"/>
    <xf numFmtId="0" fontId="94" fillId="0" borderId="0" applyFill="0" applyBorder="0">
      <alignment horizontal="left" vertical="center"/>
    </xf>
    <xf numFmtId="0" fontId="95" fillId="0" borderId="0" applyFill="0" applyBorder="0">
      <alignment vertical="center"/>
    </xf>
    <xf numFmtId="184" fontId="47" fillId="0" borderId="0" applyFill="0" applyBorder="0">
      <alignment vertical="center"/>
    </xf>
    <xf numFmtId="0" fontId="33" fillId="22" borderId="0" applyNumberFormat="0" applyBorder="0" applyAlignment="0" applyProtection="0"/>
    <xf numFmtId="0" fontId="96" fillId="22" borderId="0" applyNumberFormat="0" applyBorder="0" applyAlignment="0" applyProtection="0"/>
    <xf numFmtId="0" fontId="33" fillId="22" borderId="0" applyNumberFormat="0" applyBorder="0" applyAlignment="0" applyProtection="0"/>
    <xf numFmtId="0" fontId="97" fillId="85" borderId="0" applyNumberFormat="0" applyBorder="0" applyAlignment="0" applyProtection="0"/>
    <xf numFmtId="0" fontId="97" fillId="85"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26" fillId="0" borderId="0"/>
    <xf numFmtId="194" fontId="9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99" fillId="0" borderId="0"/>
    <xf numFmtId="0" fontId="9" fillId="0" borderId="0"/>
    <xf numFmtId="0" fontId="43"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99" fillId="0" borderId="0"/>
    <xf numFmtId="0" fontId="43" fillId="0" borderId="0"/>
    <xf numFmtId="0" fontId="9" fillId="0" borderId="0" applyFill="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99" fillId="0" borderId="0"/>
    <xf numFmtId="0" fontId="43" fillId="0" borderId="0"/>
    <xf numFmtId="0" fontId="9" fillId="0" borderId="0" applyFill="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99" fillId="0" borderId="0"/>
    <xf numFmtId="0" fontId="9" fillId="0" borderId="0"/>
    <xf numFmtId="0" fontId="8" fillId="0" borderId="0"/>
    <xf numFmtId="0" fontId="8" fillId="0" borderId="0"/>
    <xf numFmtId="0" fontId="8" fillId="0" borderId="0"/>
    <xf numFmtId="0" fontId="43" fillId="0" borderId="0"/>
    <xf numFmtId="0" fontId="99" fillId="0" borderId="0"/>
    <xf numFmtId="0" fontId="8" fillId="0" borderId="0"/>
    <xf numFmtId="0" fontId="100" fillId="0" borderId="0"/>
    <xf numFmtId="0" fontId="8" fillId="0" borderId="0"/>
    <xf numFmtId="0" fontId="8" fillId="0" borderId="0"/>
    <xf numFmtId="0" fontId="43" fillId="0" borderId="0"/>
    <xf numFmtId="0" fontId="8" fillId="0" borderId="0"/>
    <xf numFmtId="0"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99" fillId="0" borderId="0"/>
    <xf numFmtId="0"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9" fillId="0" borderId="0"/>
    <xf numFmtId="0" fontId="9" fillId="0" borderId="0"/>
    <xf numFmtId="0" fontId="99" fillId="0" borderId="0"/>
    <xf numFmtId="0" fontId="9" fillId="0" borderId="0"/>
    <xf numFmtId="0" fontId="99" fillId="0" borderId="0"/>
    <xf numFmtId="0" fontId="8" fillId="0" borderId="0"/>
    <xf numFmtId="0" fontId="8" fillId="0" borderId="0"/>
    <xf numFmtId="0" fontId="99" fillId="0" borderId="0"/>
    <xf numFmtId="0" fontId="43"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99" fillId="0" borderId="0"/>
    <xf numFmtId="0" fontId="9" fillId="0" borderId="0"/>
    <xf numFmtId="0" fontId="8" fillId="0" borderId="0"/>
    <xf numFmtId="0" fontId="9" fillId="0" borderId="0">
      <alignment wrapText="1"/>
    </xf>
    <xf numFmtId="0" fontId="43" fillId="0" borderId="0"/>
    <xf numFmtId="0" fontId="43" fillId="0" borderId="0"/>
    <xf numFmtId="0" fontId="9" fillId="0" borderId="0"/>
    <xf numFmtId="0" fontId="43" fillId="0" borderId="0"/>
    <xf numFmtId="0" fontId="43" fillId="0" borderId="0"/>
    <xf numFmtId="0" fontId="43" fillId="0" borderId="0"/>
    <xf numFmtId="0" fontId="9" fillId="0" borderId="0"/>
    <xf numFmtId="0" fontId="9" fillId="0" borderId="0"/>
    <xf numFmtId="0" fontId="43" fillId="0" borderId="0"/>
    <xf numFmtId="0" fontId="8" fillId="0" borderId="0"/>
    <xf numFmtId="0" fontId="17" fillId="0" borderId="0"/>
    <xf numFmtId="0" fontId="9" fillId="0" borderId="0"/>
    <xf numFmtId="0" fontId="8" fillId="0" borderId="0"/>
    <xf numFmtId="0" fontId="9" fillId="0" borderId="0">
      <alignment wrapText="1"/>
    </xf>
    <xf numFmtId="0" fontId="8" fillId="0" borderId="0"/>
    <xf numFmtId="0" fontId="8" fillId="0" borderId="0"/>
    <xf numFmtId="0" fontId="8" fillId="0" borderId="0"/>
    <xf numFmtId="0" fontId="17" fillId="0" borderId="0"/>
    <xf numFmtId="0" fontId="43" fillId="0" borderId="0"/>
    <xf numFmtId="0" fontId="9" fillId="0" borderId="0"/>
    <xf numFmtId="0" fontId="8" fillId="0" borderId="0"/>
    <xf numFmtId="0" fontId="17" fillId="0" borderId="0"/>
    <xf numFmtId="0" fontId="9" fillId="0" borderId="0"/>
    <xf numFmtId="0" fontId="9" fillId="0" borderId="0"/>
    <xf numFmtId="0" fontId="9" fillId="0" borderId="0"/>
    <xf numFmtId="0" fontId="99" fillId="0" borderId="0"/>
    <xf numFmtId="0" fontId="8" fillId="0" borderId="0"/>
    <xf numFmtId="0" fontId="8" fillId="0" borderId="0"/>
    <xf numFmtId="0" fontId="8" fillId="0" borderId="0"/>
    <xf numFmtId="0"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9" fillId="0" borderId="0"/>
    <xf numFmtId="0" fontId="4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1" fillId="0" borderId="0"/>
    <xf numFmtId="0" fontId="99" fillId="0" borderId="0"/>
    <xf numFmtId="0" fontId="43" fillId="0" borderId="0"/>
    <xf numFmtId="0" fontId="99" fillId="0" borderId="0"/>
    <xf numFmtId="0" fontId="101" fillId="0" borderId="0"/>
    <xf numFmtId="0" fontId="99" fillId="0" borderId="0"/>
    <xf numFmtId="0" fontId="43" fillId="0" borderId="0"/>
    <xf numFmtId="0" fontId="99" fillId="0" borderId="0"/>
    <xf numFmtId="0" fontId="99" fillId="0" borderId="0"/>
    <xf numFmtId="0" fontId="99" fillId="0" borderId="0"/>
    <xf numFmtId="0" fontId="8" fillId="0" borderId="0"/>
    <xf numFmtId="0" fontId="99" fillId="0" borderId="0"/>
    <xf numFmtId="0" fontId="8" fillId="0" borderId="0"/>
    <xf numFmtId="0" fontId="9" fillId="0" borderId="0"/>
    <xf numFmtId="168" fontId="9"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8" fillId="0" borderId="0"/>
    <xf numFmtId="0" fontId="8" fillId="0" borderId="0"/>
    <xf numFmtId="0" fontId="99" fillId="0" borderId="0"/>
    <xf numFmtId="0" fontId="99" fillId="0" borderId="0"/>
    <xf numFmtId="0" fontId="99" fillId="0" borderId="0"/>
    <xf numFmtId="0" fontId="99" fillId="0" borderId="0"/>
    <xf numFmtId="0" fontId="99" fillId="0" borderId="0"/>
    <xf numFmtId="0" fontId="8" fillId="0" borderId="0"/>
    <xf numFmtId="0" fontId="8" fillId="0" borderId="0"/>
    <xf numFmtId="0" fontId="8" fillId="0" borderId="0"/>
    <xf numFmtId="0" fontId="8" fillId="0" borderId="0"/>
    <xf numFmtId="0" fontId="99" fillId="0" borderId="0"/>
    <xf numFmtId="168" fontId="9" fillId="0" borderId="0"/>
    <xf numFmtId="0" fontId="8" fillId="0" borderId="0"/>
    <xf numFmtId="0" fontId="8" fillId="0" borderId="0"/>
    <xf numFmtId="0" fontId="18" fillId="0" borderId="0">
      <alignment vertical="top"/>
    </xf>
    <xf numFmtId="0" fontId="43"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9" fillId="0" borderId="0" applyFill="0"/>
    <xf numFmtId="0" fontId="99" fillId="0" borderId="0"/>
    <xf numFmtId="0" fontId="8"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 fillId="0" borderId="0"/>
    <xf numFmtId="0" fontId="8" fillId="0" borderId="0"/>
    <xf numFmtId="0" fontId="8" fillId="0" borderId="0"/>
    <xf numFmtId="0" fontId="9" fillId="0" borderId="0"/>
    <xf numFmtId="0" fontId="43"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4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 fillId="0" borderId="0"/>
    <xf numFmtId="0" fontId="9" fillId="0" borderId="0"/>
    <xf numFmtId="0" fontId="8" fillId="0" borderId="0"/>
    <xf numFmtId="0" fontId="9"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4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 fillId="0" borderId="0"/>
    <xf numFmtId="0" fontId="8" fillId="0" borderId="0"/>
    <xf numFmtId="0" fontId="8" fillId="0" borderId="0"/>
    <xf numFmtId="0" fontId="9" fillId="0" borderId="0"/>
    <xf numFmtId="0" fontId="43"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4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 fillId="0" borderId="0"/>
    <xf numFmtId="0" fontId="8" fillId="0" borderId="0"/>
    <xf numFmtId="0" fontId="8" fillId="0" borderId="0"/>
    <xf numFmtId="0" fontId="9" fillId="0" borderId="0"/>
    <xf numFmtId="0" fontId="43"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47" fillId="0" borderId="0"/>
    <xf numFmtId="0" fontId="43"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8" fillId="0" borderId="0"/>
    <xf numFmtId="0" fontId="8" fillId="0" borderId="0"/>
    <xf numFmtId="0" fontId="8" fillId="0" borderId="0"/>
    <xf numFmtId="0" fontId="8" fillId="0" borderId="0"/>
    <xf numFmtId="0" fontId="8" fillId="0" borderId="0"/>
    <xf numFmtId="0" fontId="8" fillId="0" borderId="0"/>
    <xf numFmtId="0" fontId="43" fillId="0" borderId="0"/>
    <xf numFmtId="0" fontId="8" fillId="0" borderId="0"/>
    <xf numFmtId="0" fontId="43" fillId="0" borderId="0"/>
    <xf numFmtId="0" fontId="8" fillId="0" borderId="0"/>
    <xf numFmtId="0" fontId="8" fillId="0" borderId="0"/>
    <xf numFmtId="0" fontId="43" fillId="0" borderId="0"/>
    <xf numFmtId="0" fontId="8" fillId="0" borderId="0"/>
    <xf numFmtId="0" fontId="8" fillId="0" borderId="0"/>
    <xf numFmtId="0" fontId="43" fillId="0" borderId="0"/>
    <xf numFmtId="0" fontId="8" fillId="0" borderId="0"/>
    <xf numFmtId="0" fontId="47" fillId="0" borderId="0"/>
    <xf numFmtId="0" fontId="43" fillId="0" borderId="0"/>
    <xf numFmtId="0" fontId="99" fillId="0" borderId="0"/>
    <xf numFmtId="0" fontId="99" fillId="0" borderId="0"/>
    <xf numFmtId="0" fontId="99" fillId="0" borderId="0"/>
    <xf numFmtId="0" fontId="99" fillId="0" borderId="0"/>
    <xf numFmtId="0" fontId="99" fillId="0" borderId="0"/>
    <xf numFmtId="0" fontId="99" fillId="0" borderId="0"/>
    <xf numFmtId="0" fontId="8" fillId="0" borderId="0"/>
    <xf numFmtId="0" fontId="47" fillId="0" borderId="0" applyFill="0" applyBorder="0">
      <alignment vertical="center"/>
    </xf>
    <xf numFmtId="0" fontId="9" fillId="0" borderId="0"/>
    <xf numFmtId="0" fontId="8" fillId="0" borderId="0"/>
    <xf numFmtId="0" fontId="8" fillId="0" borderId="0"/>
    <xf numFmtId="0" fontId="8" fillId="0" borderId="0"/>
    <xf numFmtId="0" fontId="43" fillId="0" borderId="0"/>
    <xf numFmtId="0" fontId="8" fillId="0" borderId="0"/>
    <xf numFmtId="0" fontId="43" fillId="0" borderId="0"/>
    <xf numFmtId="0" fontId="8" fillId="25" borderId="19" applyNumberFormat="0" applyFont="0" applyAlignment="0" applyProtection="0"/>
    <xf numFmtId="0" fontId="8" fillId="25" borderId="19" applyNumberFormat="0" applyFont="0" applyAlignment="0" applyProtection="0"/>
    <xf numFmtId="0" fontId="8" fillId="25" borderId="19" applyNumberFormat="0" applyFont="0" applyAlignment="0" applyProtection="0"/>
    <xf numFmtId="0" fontId="8" fillId="25" borderId="19" applyNumberFormat="0" applyFont="0" applyAlignment="0" applyProtection="0"/>
    <xf numFmtId="0" fontId="9" fillId="86" borderId="34" applyNumberFormat="0" applyFont="0" applyAlignment="0" applyProtection="0"/>
    <xf numFmtId="0" fontId="43" fillId="25" borderId="19"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9" fillId="86" borderId="34" applyNumberFormat="0" applyFont="0" applyAlignment="0" applyProtection="0"/>
    <xf numFmtId="0" fontId="43" fillId="86" borderId="34" applyNumberFormat="0" applyFont="0" applyAlignment="0" applyProtection="0"/>
    <xf numFmtId="0" fontId="43" fillId="25" borderId="19" applyNumberFormat="0" applyFont="0" applyAlignment="0" applyProtection="0"/>
    <xf numFmtId="0" fontId="43" fillId="25" borderId="19" applyNumberFormat="0" applyFont="0" applyAlignment="0" applyProtection="0"/>
    <xf numFmtId="0" fontId="43" fillId="86" borderId="34" applyNumberFormat="0" applyFont="0" applyAlignment="0" applyProtection="0"/>
    <xf numFmtId="0" fontId="43" fillId="25" borderId="19" applyNumberFormat="0" applyFont="0" applyAlignment="0" applyProtection="0"/>
    <xf numFmtId="0" fontId="43" fillId="25" borderId="19" applyNumberFormat="0" applyFont="0" applyAlignment="0" applyProtection="0"/>
    <xf numFmtId="0" fontId="43" fillId="86" borderId="34" applyNumberFormat="0" applyFont="0" applyAlignment="0" applyProtection="0"/>
    <xf numFmtId="0" fontId="43" fillId="25" borderId="19" applyNumberFormat="0" applyFont="0" applyAlignment="0" applyProtection="0"/>
    <xf numFmtId="0" fontId="43" fillId="25" borderId="19" applyNumberFormat="0" applyFont="0" applyAlignment="0" applyProtection="0"/>
    <xf numFmtId="0" fontId="43" fillId="86" borderId="34" applyNumberFormat="0" applyFont="0" applyAlignment="0" applyProtection="0"/>
    <xf numFmtId="0" fontId="8" fillId="25" borderId="19" applyNumberFormat="0" applyFont="0" applyAlignment="0" applyProtection="0"/>
    <xf numFmtId="0" fontId="8" fillId="25" borderId="19" applyNumberFormat="0" applyFont="0" applyAlignment="0" applyProtection="0"/>
    <xf numFmtId="0" fontId="8" fillId="25" borderId="19" applyNumberFormat="0" applyFont="0" applyAlignment="0" applyProtection="0"/>
    <xf numFmtId="0" fontId="47" fillId="25" borderId="19" applyNumberFormat="0" applyFont="0" applyAlignment="0" applyProtection="0"/>
    <xf numFmtId="185" fontId="47" fillId="0" borderId="0" applyFill="0" applyBorder="0">
      <alignment vertical="center"/>
    </xf>
    <xf numFmtId="0" fontId="102" fillId="23" borderId="1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34" fillId="78" borderId="15" applyNumberFormat="0" applyAlignment="0" applyProtection="0"/>
    <xf numFmtId="0" fontId="34" fillId="23" borderId="1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78"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3" fillId="10" borderId="35" applyNumberFormat="0" applyAlignment="0" applyProtection="0"/>
    <xf numFmtId="0" fontId="104" fillId="78" borderId="35" applyNumberFormat="0" applyAlignment="0" applyProtection="0"/>
    <xf numFmtId="0" fontId="34" fillId="23" borderId="15" applyNumberFormat="0" applyAlignment="0" applyProtection="0"/>
    <xf numFmtId="0" fontId="34" fillId="23" borderId="15" applyNumberFormat="0" applyAlignment="0" applyProtection="0"/>
    <xf numFmtId="0" fontId="34" fillId="23" borderId="15" applyNumberFormat="0" applyAlignment="0" applyProtection="0"/>
    <xf numFmtId="0" fontId="34" fillId="23" borderId="15" applyNumberFormat="0" applyAlignment="0" applyProtection="0"/>
    <xf numFmtId="0" fontId="34" fillId="23" borderId="15" applyNumberFormat="0" applyAlignment="0" applyProtection="0"/>
    <xf numFmtId="0" fontId="20" fillId="12" borderId="0"/>
    <xf numFmtId="0" fontId="20" fillId="12" borderId="0"/>
    <xf numFmtId="0" fontId="20" fillId="12" borderId="0"/>
    <xf numFmtId="10"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4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171" fontId="105" fillId="0" borderId="0"/>
    <xf numFmtId="186" fontId="47" fillId="0" borderId="0" applyFill="0" applyBorder="0">
      <alignment vertical="center"/>
    </xf>
    <xf numFmtId="0" fontId="106" fillId="0" borderId="0" applyFill="0" applyBorder="0">
      <alignment vertical="center"/>
    </xf>
    <xf numFmtId="0" fontId="92" fillId="0" borderId="0" applyFill="0" applyBorder="0">
      <alignment vertical="center"/>
    </xf>
    <xf numFmtId="182" fontId="47" fillId="0" borderId="0" applyFill="0" applyBorder="0">
      <alignment vertical="center"/>
    </xf>
    <xf numFmtId="183" fontId="47" fillId="0" borderId="0" applyFill="0" applyBorder="0">
      <alignment vertical="center"/>
    </xf>
    <xf numFmtId="0" fontId="66" fillId="0" borderId="0" applyFill="0" applyBorder="0">
      <alignment vertical="center"/>
    </xf>
    <xf numFmtId="0" fontId="70" fillId="0" borderId="0" applyFill="0" applyBorder="0">
      <alignment vertical="center"/>
    </xf>
    <xf numFmtId="0" fontId="74" fillId="0" borderId="0" applyFill="0" applyBorder="0">
      <alignment vertical="center"/>
    </xf>
    <xf numFmtId="0" fontId="75" fillId="0" borderId="0" applyFill="0" applyBorder="0">
      <alignment vertical="center"/>
    </xf>
    <xf numFmtId="0" fontId="80" fillId="0" borderId="0" applyFill="0" applyBorder="0">
      <alignment horizontal="center" vertical="center"/>
    </xf>
    <xf numFmtId="0" fontId="80" fillId="0" borderId="0" applyFill="0" applyBorder="0">
      <alignment horizontal="center" vertical="center"/>
    </xf>
    <xf numFmtId="0" fontId="82" fillId="0" borderId="0" applyFill="0" applyBorder="0">
      <alignment vertical="center"/>
    </xf>
    <xf numFmtId="0" fontId="95" fillId="0" borderId="0" applyFill="0" applyBorder="0">
      <alignment vertical="center"/>
    </xf>
    <xf numFmtId="184" fontId="47" fillId="0" borderId="0" applyFill="0" applyBorder="0">
      <alignment vertical="center"/>
    </xf>
    <xf numFmtId="0" fontId="47" fillId="0" borderId="0" applyFill="0" applyBorder="0">
      <alignment vertical="center"/>
    </xf>
    <xf numFmtId="185" fontId="47" fillId="0" borderId="0" applyFill="0" applyBorder="0">
      <alignment vertical="center"/>
    </xf>
    <xf numFmtId="186" fontId="47" fillId="0" borderId="0" applyFill="0" applyBorder="0">
      <alignment vertical="center"/>
    </xf>
    <xf numFmtId="0" fontId="92" fillId="0" borderId="0" applyFill="0" applyBorder="0">
      <alignment vertical="center"/>
    </xf>
    <xf numFmtId="0" fontId="107" fillId="0" borderId="0" applyFill="0" applyBorder="0">
      <alignment vertical="center"/>
    </xf>
    <xf numFmtId="0" fontId="108" fillId="0" borderId="0" applyFill="0" applyBorder="0">
      <alignment vertical="center"/>
    </xf>
    <xf numFmtId="0" fontId="75" fillId="0" borderId="0" applyFill="0" applyBorder="0">
      <alignment vertical="center"/>
      <protection locked="0"/>
    </xf>
    <xf numFmtId="0" fontId="83" fillId="0" borderId="0" applyFill="0" applyBorder="0">
      <alignment vertical="center"/>
    </xf>
    <xf numFmtId="0" fontId="84" fillId="0" borderId="0" applyFill="0" applyBorder="0">
      <alignment vertical="center"/>
    </xf>
    <xf numFmtId="0" fontId="85" fillId="0" borderId="0" applyFill="0" applyBorder="0">
      <alignment vertical="center"/>
    </xf>
    <xf numFmtId="0" fontId="85" fillId="0" borderId="0" applyFill="0" applyBorder="0">
      <alignment vertical="center"/>
    </xf>
    <xf numFmtId="187" fontId="47" fillId="0" borderId="0" applyFill="0" applyBorder="0">
      <alignment vertical="center"/>
    </xf>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195" fontId="109" fillId="0" borderId="8"/>
    <xf numFmtId="195" fontId="109" fillId="0" borderId="8"/>
    <xf numFmtId="0" fontId="110" fillId="0" borderId="4">
      <alignment horizontal="center"/>
    </xf>
    <xf numFmtId="0" fontId="110" fillId="0" borderId="4">
      <alignment horizontal="center"/>
    </xf>
    <xf numFmtId="0" fontId="110" fillId="0" borderId="4">
      <alignment horizontal="center"/>
    </xf>
    <xf numFmtId="0" fontId="110" fillId="0" borderId="4">
      <alignment horizontal="center"/>
    </xf>
    <xf numFmtId="3" fontId="55" fillId="0" borderId="0" applyFont="0" applyFill="0" applyBorder="0" applyAlignment="0" applyProtection="0"/>
    <xf numFmtId="0" fontId="55" fillId="87" borderId="0" applyNumberFormat="0" applyFont="0" applyBorder="0" applyAlignment="0" applyProtection="0"/>
    <xf numFmtId="196" fontId="9" fillId="0" borderId="0"/>
    <xf numFmtId="197" fontId="17" fillId="0" borderId="0" applyFill="0" applyBorder="0">
      <alignment horizontal="right" vertical="center"/>
    </xf>
    <xf numFmtId="185" fontId="17" fillId="0" borderId="0" applyFill="0" applyBorder="0">
      <alignment horizontal="right" vertical="center"/>
    </xf>
    <xf numFmtId="198" fontId="17" fillId="0" borderId="0" applyFill="0" applyBorder="0">
      <alignment horizontal="right" vertical="center"/>
    </xf>
    <xf numFmtId="0" fontId="9" fillId="86" borderId="0" applyNumberFormat="0" applyFont="0" applyBorder="0" applyAlignment="0" applyProtection="0"/>
    <xf numFmtId="0" fontId="9" fillId="10" borderId="0" applyNumberFormat="0" applyFont="0" applyBorder="0" applyAlignment="0" applyProtection="0"/>
    <xf numFmtId="0" fontId="9" fillId="78" borderId="0" applyNumberFormat="0" applyFont="0" applyBorder="0" applyAlignment="0" applyProtection="0"/>
    <xf numFmtId="0" fontId="9" fillId="0" borderId="0" applyNumberFormat="0" applyFont="0" applyFill="0" applyBorder="0" applyAlignment="0" applyProtection="0"/>
    <xf numFmtId="0" fontId="9" fillId="78"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Border="0" applyAlignment="0" applyProtection="0"/>
    <xf numFmtId="0" fontId="107" fillId="0" borderId="0" applyFill="0" applyBorder="0">
      <alignment vertical="center"/>
    </xf>
    <xf numFmtId="0" fontId="111" fillId="0" borderId="0" applyNumberFormat="0" applyFill="0" applyBorder="0" applyAlignment="0" applyProtection="0"/>
    <xf numFmtId="0" fontId="108" fillId="0" borderId="0" applyFill="0" applyBorder="0">
      <alignment vertical="center"/>
    </xf>
    <xf numFmtId="0" fontId="9" fillId="0" borderId="0"/>
    <xf numFmtId="0" fontId="112" fillId="0" borderId="0" applyNumberFormat="0" applyBorder="0" applyAlignment="0"/>
    <xf numFmtId="0" fontId="94" fillId="0" borderId="0"/>
    <xf numFmtId="0" fontId="113" fillId="0" borderId="0"/>
    <xf numFmtId="15" fontId="9" fillId="0" borderId="0"/>
    <xf numFmtId="10" fontId="9" fillId="0" borderId="0"/>
    <xf numFmtId="0" fontId="75" fillId="0" borderId="0" applyFill="0" applyBorder="0">
      <alignment vertical="center"/>
      <protection locked="0"/>
    </xf>
    <xf numFmtId="0" fontId="114" fillId="13" borderId="9" applyBorder="0" applyProtection="0">
      <alignment horizontal="centerContinuous" vertical="center"/>
    </xf>
    <xf numFmtId="0" fontId="114" fillId="13" borderId="9" applyBorder="0" applyProtection="0">
      <alignment horizontal="centerContinuous" vertical="center"/>
    </xf>
    <xf numFmtId="0" fontId="114" fillId="13" borderId="9" applyBorder="0" applyProtection="0">
      <alignment horizontal="centerContinuous" vertical="center"/>
    </xf>
    <xf numFmtId="0" fontId="114" fillId="13" borderId="9" applyBorder="0" applyProtection="0">
      <alignment horizontal="centerContinuous" vertical="center"/>
    </xf>
    <xf numFmtId="0" fontId="115" fillId="0" borderId="0" applyBorder="0" applyProtection="0">
      <alignment vertical="center"/>
    </xf>
    <xf numFmtId="0" fontId="116" fillId="0" borderId="0">
      <alignment horizontal="left"/>
    </xf>
    <xf numFmtId="0" fontId="116" fillId="0" borderId="10" applyFill="0" applyBorder="0" applyProtection="0">
      <alignment horizontal="left" vertical="top"/>
    </xf>
    <xf numFmtId="0" fontId="116" fillId="0" borderId="10" applyFill="0" applyBorder="0" applyProtection="0">
      <alignment horizontal="left" vertical="top"/>
    </xf>
    <xf numFmtId="49" fontId="9" fillId="0" borderId="0" applyFont="0" applyFill="0" applyBorder="0" applyAlignment="0" applyProtection="0"/>
    <xf numFmtId="0" fontId="117" fillId="0" borderId="0"/>
    <xf numFmtId="0" fontId="118" fillId="0" borderId="0"/>
    <xf numFmtId="0" fontId="118" fillId="0" borderId="0"/>
    <xf numFmtId="0" fontId="117" fillId="0" borderId="0"/>
    <xf numFmtId="193" fontId="119" fillId="0" borderId="0"/>
    <xf numFmtId="168" fontId="20" fillId="13" borderId="0" applyNumberFormat="0" applyBorder="0" applyProtection="0">
      <alignment horizontal="centerContinuous"/>
    </xf>
    <xf numFmtId="168" fontId="20" fillId="13" borderId="0" applyNumberFormat="0" applyBorder="0" applyProtection="0">
      <alignment horizontal="centerContinuous"/>
    </xf>
    <xf numFmtId="168" fontId="20" fillId="13" borderId="0" applyNumberFormat="0" applyBorder="0" applyProtection="0">
      <alignment horizontal="centerContinuous"/>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20" fillId="0" borderId="0" applyFill="0" applyBorder="0">
      <alignment horizontal="left" vertical="center"/>
      <protection locked="0"/>
    </xf>
    <xf numFmtId="0" fontId="117" fillId="0" borderId="0"/>
    <xf numFmtId="0" fontId="121" fillId="0" borderId="0" applyFill="0" applyBorder="0">
      <alignment horizontal="left" vertical="center"/>
      <protection locked="0"/>
    </xf>
    <xf numFmtId="0" fontId="40" fillId="0" borderId="20"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40" fillId="0" borderId="37" applyNumberFormat="0" applyFill="0" applyAlignment="0" applyProtection="0"/>
    <xf numFmtId="0" fontId="40" fillId="0" borderId="20"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7"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6" applyNumberFormat="0" applyFill="0" applyAlignment="0" applyProtection="0"/>
    <xf numFmtId="0" fontId="59" fillId="0" borderId="37"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40" fillId="0" borderId="20" applyNumberFormat="0" applyFill="0" applyAlignment="0" applyProtection="0"/>
    <xf numFmtId="0" fontId="38" fillId="0" borderId="0" applyNumberFormat="0" applyFill="0" applyBorder="0" applyAlignment="0" applyProtection="0"/>
    <xf numFmtId="199" fontId="9" fillId="0" borderId="9" applyBorder="0" applyProtection="0">
      <alignment horizontal="right"/>
    </xf>
    <xf numFmtId="199" fontId="9" fillId="0" borderId="9" applyBorder="0" applyProtection="0">
      <alignment horizontal="right"/>
    </xf>
    <xf numFmtId="199" fontId="9" fillId="0" borderId="9" applyBorder="0" applyProtection="0">
      <alignment horizontal="right"/>
    </xf>
    <xf numFmtId="199" fontId="9" fillId="0" borderId="9" applyBorder="0" applyProtection="0">
      <alignment horizontal="right"/>
    </xf>
    <xf numFmtId="187" fontId="47" fillId="0" borderId="0" applyFill="0" applyBorder="0">
      <alignment vertical="center"/>
    </xf>
    <xf numFmtId="0" fontId="122" fillId="0" borderId="0"/>
    <xf numFmtId="0" fontId="123" fillId="0" borderId="0"/>
    <xf numFmtId="0" fontId="7" fillId="0" borderId="0"/>
    <xf numFmtId="166" fontId="7" fillId="0" borderId="0" applyFont="0" applyFill="0" applyBorder="0" applyAlignment="0" applyProtection="0"/>
    <xf numFmtId="9" fontId="7" fillId="0" borderId="0" applyFont="0" applyFill="0" applyBorder="0" applyAlignment="0" applyProtection="0"/>
    <xf numFmtId="0" fontId="41" fillId="26"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0" fontId="44" fillId="62" borderId="0" applyNumberFormat="0" applyBorder="0" applyAlignment="0" applyProtection="0"/>
    <xf numFmtId="0" fontId="50" fillId="79" borderId="28" applyNumberFormat="0" applyAlignment="0" applyProtection="0"/>
    <xf numFmtId="0" fontId="50" fillId="79" borderId="28"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166" fontId="9" fillId="0" borderId="0" applyFont="0" applyFill="0" applyBorder="0" applyAlignment="0" applyProtection="0"/>
    <xf numFmtId="0" fontId="6" fillId="0" borderId="0"/>
    <xf numFmtId="0" fontId="43" fillId="50" borderId="0" applyNumberFormat="0" applyBorder="0" applyAlignment="0" applyProtection="0"/>
    <xf numFmtId="0" fontId="43" fillId="56" borderId="0" applyNumberFormat="0" applyBorder="0" applyAlignment="0" applyProtection="0"/>
    <xf numFmtId="0" fontId="43" fillId="51" borderId="0" applyNumberFormat="0" applyBorder="0" applyAlignment="0" applyProtection="0"/>
    <xf numFmtId="0" fontId="43" fillId="57" borderId="0" applyNumberFormat="0" applyBorder="0" applyAlignment="0" applyProtection="0"/>
    <xf numFmtId="0" fontId="43" fillId="52" borderId="0" applyNumberFormat="0" applyBorder="0" applyAlignment="0" applyProtection="0"/>
    <xf numFmtId="0" fontId="43" fillId="86" borderId="0" applyNumberFormat="0" applyBorder="0" applyAlignment="0" applyProtection="0"/>
    <xf numFmtId="0" fontId="43" fillId="53" borderId="0" applyNumberFormat="0" applyBorder="0" applyAlignment="0" applyProtection="0"/>
    <xf numFmtId="0" fontId="43" fillId="55"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86" borderId="0" applyNumberFormat="0" applyBorder="0" applyAlignment="0" applyProtection="0"/>
    <xf numFmtId="0" fontId="43" fillId="56" borderId="0" applyNumberFormat="0" applyBorder="0" applyAlignment="0" applyProtection="0"/>
    <xf numFmtId="0" fontId="43" fillId="54"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85" borderId="0" applyNumberFormat="0" applyBorder="0" applyAlignment="0" applyProtection="0"/>
    <xf numFmtId="0" fontId="43" fillId="53" borderId="0" applyNumberFormat="0" applyBorder="0" applyAlignment="0" applyProtection="0"/>
    <xf numFmtId="0" fontId="43" fillId="51" borderId="0" applyNumberFormat="0" applyBorder="0" applyAlignment="0" applyProtection="0"/>
    <xf numFmtId="0" fontId="43" fillId="56" borderId="0" applyNumberFormat="0" applyBorder="0" applyAlignment="0" applyProtection="0"/>
    <xf numFmtId="0" fontId="43" fillId="54" borderId="0" applyNumberFormat="0" applyBorder="0" applyAlignment="0" applyProtection="0"/>
    <xf numFmtId="0" fontId="43" fillId="59" borderId="0" applyNumberFormat="0" applyBorder="0" applyAlignment="0" applyProtection="0"/>
    <xf numFmtId="0" fontId="43" fillId="86" borderId="0" applyNumberFormat="0" applyBorder="0" applyAlignment="0" applyProtection="0"/>
    <xf numFmtId="0" fontId="44" fillId="60" borderId="0" applyNumberFormat="0" applyBorder="0" applyAlignment="0" applyProtection="0"/>
    <xf numFmtId="0" fontId="44" fillId="54" borderId="0" applyNumberFormat="0" applyBorder="0" applyAlignment="0" applyProtection="0"/>
    <xf numFmtId="0" fontId="44" fillId="57" borderId="0" applyNumberFormat="0" applyBorder="0" applyAlignment="0" applyProtection="0"/>
    <xf numFmtId="0" fontId="44" fillId="76" borderId="0" applyNumberFormat="0" applyBorder="0" applyAlignment="0" applyProtection="0"/>
    <xf numFmtId="0" fontId="44" fillId="58" borderId="0" applyNumberFormat="0" applyBorder="0" applyAlignment="0" applyProtection="0"/>
    <xf numFmtId="0" fontId="44" fillId="59" borderId="0" applyNumberFormat="0" applyBorder="0" applyAlignment="0" applyProtection="0"/>
    <xf numFmtId="0" fontId="44" fillId="61" borderId="0" applyNumberFormat="0" applyBorder="0" applyAlignment="0" applyProtection="0"/>
    <xf numFmtId="0" fontId="44" fillId="51" borderId="0" applyNumberFormat="0" applyBorder="0" applyAlignment="0" applyProtection="0"/>
    <xf numFmtId="0" fontId="44" fillId="62" borderId="0" applyNumberFormat="0" applyBorder="0" applyAlignment="0" applyProtection="0"/>
    <xf numFmtId="0" fontId="44" fillId="54" borderId="0" applyNumberFormat="0" applyBorder="0" applyAlignment="0" applyProtection="0"/>
    <xf numFmtId="0" fontId="44" fillId="63" borderId="0" applyNumberFormat="0" applyBorder="0" applyAlignment="0" applyProtection="0"/>
    <xf numFmtId="0" fontId="44" fillId="57" borderId="0" applyNumberFormat="0" applyBorder="0" applyAlignment="0" applyProtection="0"/>
    <xf numFmtId="0" fontId="44" fillId="67" borderId="0" applyNumberFormat="0" applyBorder="0" applyAlignment="0" applyProtection="0"/>
    <xf numFmtId="0" fontId="44" fillId="90" borderId="0" applyNumberFormat="0" applyBorder="0" applyAlignment="0" applyProtection="0"/>
    <xf numFmtId="0" fontId="44" fillId="71" borderId="0" applyNumberFormat="0" applyBorder="0" applyAlignment="0" applyProtection="0"/>
    <xf numFmtId="0" fontId="44" fillId="76" borderId="0" applyNumberFormat="0" applyBorder="0" applyAlignment="0" applyProtection="0"/>
    <xf numFmtId="0" fontId="44" fillId="73" borderId="0" applyNumberFormat="0" applyBorder="0" applyAlignment="0" applyProtection="0"/>
    <xf numFmtId="0" fontId="44" fillId="59" borderId="0" applyNumberFormat="0" applyBorder="0" applyAlignment="0" applyProtection="0"/>
    <xf numFmtId="0" fontId="44" fillId="61" borderId="0" applyNumberFormat="0" applyBorder="0" applyAlignment="0" applyProtection="0"/>
    <xf numFmtId="0" fontId="44" fillId="91" borderId="0" applyNumberFormat="0" applyBorder="0" applyAlignment="0" applyProtection="0"/>
    <xf numFmtId="0" fontId="44" fillId="76" borderId="0" applyNumberFormat="0" applyBorder="0" applyAlignment="0" applyProtection="0"/>
    <xf numFmtId="0" fontId="44" fillId="71" borderId="0" applyNumberFormat="0" applyBorder="0" applyAlignment="0" applyProtection="0"/>
    <xf numFmtId="0" fontId="48" fillId="51" borderId="0" applyNumberFormat="0" applyBorder="0" applyAlignment="0" applyProtection="0"/>
    <xf numFmtId="0" fontId="48" fillId="53" borderId="0" applyNumberFormat="0" applyBorder="0" applyAlignment="0" applyProtection="0"/>
    <xf numFmtId="0" fontId="53" fillId="78" borderId="27" applyNumberFormat="0" applyAlignment="0" applyProtection="0"/>
    <xf numFmtId="0" fontId="127" fillId="10" borderId="27" applyNumberFormat="0" applyAlignment="0" applyProtection="0"/>
    <xf numFmtId="0" fontId="62" fillId="52" borderId="0" applyNumberFormat="0" applyBorder="0" applyAlignment="0" applyProtection="0"/>
    <xf numFmtId="0" fontId="62" fillId="54" borderId="0" applyNumberFormat="0" applyBorder="0" applyAlignment="0" applyProtection="0"/>
    <xf numFmtId="0" fontId="128" fillId="0" borderId="29" applyNumberFormat="0" applyFill="0" applyAlignment="0" applyProtection="0"/>
    <xf numFmtId="0" fontId="129" fillId="0" borderId="39" applyNumberFormat="0" applyFill="0" applyAlignment="0" applyProtection="0"/>
    <xf numFmtId="0" fontId="130" fillId="0" borderId="30" applyNumberFormat="0" applyFill="0" applyAlignment="0" applyProtection="0"/>
    <xf numFmtId="0" fontId="131" fillId="0" borderId="40" applyNumberFormat="0" applyFill="0" applyAlignment="0" applyProtection="0"/>
    <xf numFmtId="0" fontId="73" fillId="0" borderId="31" applyNumberFormat="0" applyFill="0" applyAlignment="0" applyProtection="0"/>
    <xf numFmtId="0" fontId="72" fillId="0" borderId="41" applyNumberFormat="0" applyFill="0" applyAlignment="0" applyProtection="0"/>
    <xf numFmtId="0" fontId="73" fillId="0" borderId="31" applyNumberFormat="0" applyFill="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8" fillId="0" borderId="0" applyNumberFormat="0" applyFill="0" applyBorder="0" applyAlignment="0" applyProtection="0"/>
    <xf numFmtId="0" fontId="89" fillId="85" borderId="27" applyNumberFormat="0" applyAlignment="0" applyProtection="0"/>
    <xf numFmtId="0" fontId="91" fillId="0" borderId="33" applyNumberFormat="0" applyFill="0" applyAlignment="0" applyProtection="0"/>
    <xf numFmtId="0" fontId="126" fillId="0" borderId="42" applyNumberFormat="0" applyFill="0" applyAlignment="0" applyProtection="0"/>
    <xf numFmtId="0" fontId="97" fillId="85" borderId="0" applyNumberFormat="0" applyBorder="0" applyAlignment="0" applyProtection="0"/>
    <xf numFmtId="0" fontId="132" fillId="85" borderId="0" applyNumberFormat="0" applyBorder="0" applyAlignment="0" applyProtection="0"/>
    <xf numFmtId="0" fontId="9" fillId="0" borderId="0"/>
    <xf numFmtId="0" fontId="133" fillId="0" borderId="0"/>
    <xf numFmtId="0" fontId="134" fillId="0" borderId="0"/>
    <xf numFmtId="0" fontId="9"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5" fillId="0" borderId="0"/>
    <xf numFmtId="0" fontId="135" fillId="0" borderId="0"/>
    <xf numFmtId="0" fontId="55" fillId="0" borderId="0"/>
    <xf numFmtId="0" fontId="55" fillId="0" borderId="0"/>
    <xf numFmtId="0" fontId="134" fillId="0" borderId="0"/>
    <xf numFmtId="0" fontId="55" fillId="0" borderId="0"/>
    <xf numFmtId="0" fontId="134" fillId="86" borderId="34" applyNumberFormat="0" applyFont="0" applyAlignment="0" applyProtection="0"/>
    <xf numFmtId="0" fontId="103" fillId="78" borderId="35" applyNumberFormat="0" applyAlignment="0" applyProtection="0"/>
    <xf numFmtId="0" fontId="111" fillId="0" borderId="0" applyNumberFormat="0" applyFill="0" applyBorder="0" applyAlignment="0" applyProtection="0"/>
    <xf numFmtId="0" fontId="59" fillId="0" borderId="37" applyNumberFormat="0" applyFill="0" applyAlignment="0" applyProtection="0"/>
    <xf numFmtId="0" fontId="59" fillId="0" borderId="43" applyNumberFormat="0" applyFill="0" applyAlignment="0" applyProtection="0"/>
    <xf numFmtId="166" fontId="9" fillId="0" borderId="0" applyFont="0" applyFill="0" applyBorder="0" applyAlignment="0" applyProtection="0"/>
    <xf numFmtId="0" fontId="5" fillId="0" borderId="0"/>
    <xf numFmtId="0" fontId="4" fillId="0" borderId="0"/>
    <xf numFmtId="0" fontId="4" fillId="0" borderId="0"/>
    <xf numFmtId="9" fontId="4" fillId="0" borderId="0" applyFont="0" applyFill="0" applyBorder="0" applyAlignment="0" applyProtection="0"/>
    <xf numFmtId="200" fontId="17" fillId="0" borderId="48">
      <alignment horizontal="right" vertical="center"/>
      <protection locked="0"/>
    </xf>
    <xf numFmtId="168" fontId="9" fillId="0" borderId="0"/>
    <xf numFmtId="167" fontId="9" fillId="0" borderId="0" applyFont="0" applyFill="0" applyBorder="0" applyAlignment="0" applyProtection="0"/>
    <xf numFmtId="0" fontId="9" fillId="0" borderId="0"/>
    <xf numFmtId="0" fontId="9" fillId="0" borderId="0"/>
    <xf numFmtId="165" fontId="139" fillId="0" borderId="0" applyFont="0" applyFill="0" applyBorder="0" applyAlignment="0" applyProtection="0"/>
    <xf numFmtId="0" fontId="140" fillId="0" borderId="0"/>
    <xf numFmtId="0" fontId="142" fillId="0" borderId="0" applyNumberFormat="0" applyFill="0" applyBorder="0" applyAlignment="0" applyProtection="0"/>
    <xf numFmtId="9" fontId="14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205" fontId="9" fillId="0" borderId="0" applyFont="0" applyFill="0" applyBorder="0" applyAlignment="0" applyProtection="0"/>
    <xf numFmtId="190" fontId="9" fillId="0" borderId="0" applyFont="0" applyFill="0" applyBorder="0" applyAlignment="0" applyProtection="0"/>
    <xf numFmtId="206" fontId="141" fillId="95" borderId="0" applyProtection="0"/>
    <xf numFmtId="172" fontId="9" fillId="8" borderId="0" applyFont="0" applyBorder="0">
      <alignment horizontal="right"/>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7" fontId="9" fillId="0" borderId="0" applyFill="0" applyBorder="0"/>
    <xf numFmtId="207" fontId="9" fillId="0" borderId="0" applyFill="0" applyBorder="0"/>
    <xf numFmtId="196" fontId="9" fillId="0" borderId="0"/>
    <xf numFmtId="196" fontId="9" fillId="0" borderId="0"/>
    <xf numFmtId="0" fontId="9" fillId="86" borderId="0" applyNumberFormat="0" applyFont="0" applyBorder="0" applyAlignment="0" applyProtection="0"/>
    <xf numFmtId="0" fontId="9" fillId="10" borderId="0" applyNumberFormat="0" applyFont="0" applyBorder="0" applyAlignment="0" applyProtection="0"/>
    <xf numFmtId="0" fontId="9" fillId="78" borderId="0" applyNumberFormat="0" applyFont="0" applyBorder="0" applyAlignment="0" applyProtection="0"/>
    <xf numFmtId="0" fontId="9" fillId="0" borderId="0" applyNumberFormat="0" applyFont="0" applyFill="0" applyBorder="0" applyAlignment="0" applyProtection="0"/>
    <xf numFmtId="0" fontId="9" fillId="78" borderId="0" applyNumberFormat="0" applyFont="0" applyBorder="0" applyAlignment="0" applyProtection="0"/>
    <xf numFmtId="0" fontId="9" fillId="0" borderId="0" applyNumberFormat="0" applyFont="0" applyFill="0" applyBorder="0" applyAlignment="0" applyProtection="0"/>
    <xf numFmtId="0" fontId="9" fillId="0" borderId="0" applyNumberFormat="0" applyFont="0" applyBorder="0" applyAlignment="0" applyProtection="0"/>
    <xf numFmtId="0" fontId="9" fillId="0" borderId="0"/>
    <xf numFmtId="15" fontId="9" fillId="0" borderId="0"/>
    <xf numFmtId="15" fontId="9" fillId="0" borderId="0"/>
    <xf numFmtId="10" fontId="9" fillId="0" borderId="0"/>
    <xf numFmtId="10" fontId="9" fillId="0" borderId="0"/>
    <xf numFmtId="49" fontId="9" fillId="0" borderId="0" applyFont="0" applyFill="0" applyBorder="0" applyAlignment="0" applyProtection="0"/>
    <xf numFmtId="199" fontId="9" fillId="0" borderId="23" applyBorder="0" applyProtection="0">
      <alignment horizontal="right"/>
    </xf>
    <xf numFmtId="166" fontId="9" fillId="0" borderId="0" applyFont="0" applyFill="0" applyBorder="0" applyAlignment="0" applyProtection="0"/>
    <xf numFmtId="166" fontId="140" fillId="0" borderId="0" applyFont="0" applyFill="0" applyBorder="0" applyAlignment="0" applyProtection="0"/>
    <xf numFmtId="0" fontId="9" fillId="0" borderId="0"/>
    <xf numFmtId="166" fontId="9" fillId="0" borderId="0" applyFont="0" applyFill="0" applyBorder="0" applyAlignment="0" applyProtection="0"/>
    <xf numFmtId="9" fontId="9" fillId="0" borderId="0" applyFont="0" applyFill="0" applyBorder="0" applyAlignment="0" applyProtection="0"/>
    <xf numFmtId="168" fontId="9" fillId="0" borderId="0"/>
    <xf numFmtId="167" fontId="9" fillId="4" borderId="1" applyNumberFormat="0" applyFont="0" applyAlignment="0">
      <protection locked="0"/>
    </xf>
    <xf numFmtId="10" fontId="12" fillId="7" borderId="0" applyBorder="0" applyAlignment="0">
      <protection locked="0"/>
    </xf>
    <xf numFmtId="173" fontId="12" fillId="2" borderId="2" applyFont="0" applyBorder="0" applyAlignment="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71" fillId="0" borderId="64"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72" fillId="0" borderId="65"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19" applyNumberFormat="0" applyFont="0" applyAlignment="0" applyProtection="0"/>
    <xf numFmtId="0" fontId="3" fillId="25" borderId="19" applyNumberFormat="0" applyFont="0" applyAlignment="0" applyProtection="0"/>
    <xf numFmtId="0" fontId="3" fillId="25" borderId="19" applyNumberFormat="0" applyFont="0" applyAlignment="0" applyProtection="0"/>
    <xf numFmtId="0" fontId="3" fillId="25" borderId="19" applyNumberFormat="0" applyFont="0" applyAlignment="0" applyProtection="0"/>
    <xf numFmtId="0" fontId="3" fillId="25" borderId="19" applyNumberFormat="0" applyFont="0" applyAlignment="0" applyProtection="0"/>
    <xf numFmtId="0" fontId="3" fillId="25" borderId="19" applyNumberFormat="0" applyFont="0" applyAlignment="0" applyProtection="0"/>
    <xf numFmtId="0" fontId="3" fillId="25" borderId="1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10" fillId="0" borderId="53">
      <alignment horizontal="center"/>
    </xf>
    <xf numFmtId="0" fontId="110" fillId="0" borderId="53">
      <alignment horizontal="center"/>
    </xf>
    <xf numFmtId="0" fontId="110" fillId="0" borderId="53">
      <alignment horizontal="center"/>
    </xf>
    <xf numFmtId="0" fontId="110" fillId="0" borderId="53">
      <alignment horizontal="center"/>
    </xf>
    <xf numFmtId="0" fontId="114" fillId="13" borderId="23" applyBorder="0" applyProtection="0">
      <alignment horizontal="centerContinuous" vertical="center"/>
    </xf>
    <xf numFmtId="0" fontId="114" fillId="13" borderId="23" applyBorder="0" applyProtection="0">
      <alignment horizontal="centerContinuous" vertical="center"/>
    </xf>
    <xf numFmtId="0" fontId="114" fillId="13" borderId="23" applyBorder="0" applyProtection="0">
      <alignment horizontal="centerContinuous" vertical="center"/>
    </xf>
    <xf numFmtId="0" fontId="114" fillId="13" borderId="23" applyBorder="0" applyProtection="0">
      <alignment horizontal="centerContinuous" vertical="center"/>
    </xf>
    <xf numFmtId="199" fontId="9" fillId="0" borderId="23" applyBorder="0" applyProtection="0">
      <alignment horizontal="right"/>
    </xf>
    <xf numFmtId="199" fontId="9" fillId="0" borderId="23" applyBorder="0" applyProtection="0">
      <alignment horizontal="right"/>
    </xf>
    <xf numFmtId="199" fontId="9" fillId="0" borderId="23" applyBorder="0" applyProtection="0">
      <alignment horizontal="right"/>
    </xf>
    <xf numFmtId="199" fontId="9" fillId="0" borderId="23" applyBorder="0" applyProtection="0">
      <alignment horizontal="right"/>
    </xf>
    <xf numFmtId="0" fontId="9" fillId="0" borderId="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73" fillId="0" borderId="64" applyNumberFormat="0" applyFill="0" applyAlignment="0" applyProtection="0"/>
    <xf numFmtId="0" fontId="72" fillId="0" borderId="66" applyNumberFormat="0" applyFill="0" applyAlignment="0" applyProtection="0"/>
    <xf numFmtId="0" fontId="73" fillId="0" borderId="64"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5" fontId="9" fillId="0" borderId="0" applyFont="0" applyFill="0" applyBorder="0" applyAlignment="0" applyProtection="0"/>
    <xf numFmtId="0" fontId="2" fillId="0" borderId="0"/>
    <xf numFmtId="166" fontId="2" fillId="0" borderId="0" applyFont="0" applyFill="0" applyBorder="0" applyAlignment="0" applyProtection="0"/>
    <xf numFmtId="165" fontId="2" fillId="0" borderId="0" applyFont="0" applyFill="0" applyBorder="0" applyAlignment="0" applyProtection="0"/>
    <xf numFmtId="9" fontId="106" fillId="2" borderId="0" applyNumberFormat="0" applyFont="0" applyBorder="0" applyAlignment="0">
      <protection locked="0"/>
    </xf>
    <xf numFmtId="0" fontId="2" fillId="0" borderId="0"/>
    <xf numFmtId="0" fontId="1" fillId="0" borderId="0"/>
    <xf numFmtId="166" fontId="1" fillId="0" borderId="0" applyFont="0" applyFill="0" applyBorder="0" applyAlignment="0" applyProtection="0"/>
    <xf numFmtId="165" fontId="1" fillId="0" borderId="0" applyFont="0" applyFill="0" applyBorder="0" applyAlignment="0" applyProtection="0"/>
  </cellStyleXfs>
  <cellXfs count="307">
    <xf numFmtId="168" fontId="0" fillId="0" borderId="0" xfId="0"/>
    <xf numFmtId="203" fontId="138" fillId="0" borderId="0" xfId="5087" applyNumberFormat="1" applyFont="1" applyFill="1" applyBorder="1" applyAlignment="1" applyProtection="1">
      <alignment horizontal="right" vertical="center"/>
    </xf>
    <xf numFmtId="203" fontId="137" fillId="0" borderId="0" xfId="5088" applyNumberFormat="1" applyFont="1" applyAlignment="1">
      <alignment horizontal="right"/>
    </xf>
    <xf numFmtId="176" fontId="136" fillId="0" borderId="23" xfId="5088" applyNumberFormat="1" applyFont="1" applyFill="1" applyBorder="1" applyAlignment="1">
      <alignment horizontal="center"/>
    </xf>
    <xf numFmtId="168" fontId="138" fillId="0" borderId="0" xfId="22" applyNumberFormat="1" applyFont="1"/>
    <xf numFmtId="0" fontId="145" fillId="92" borderId="0" xfId="5093" applyFont="1" applyFill="1" applyBorder="1"/>
    <xf numFmtId="0" fontId="146" fillId="92" borderId="0" xfId="5093" applyFont="1" applyFill="1" applyBorder="1" applyAlignment="1">
      <alignment horizontal="left" indent="9"/>
    </xf>
    <xf numFmtId="0" fontId="145" fillId="92" borderId="0" xfId="5093" applyFont="1" applyFill="1" applyBorder="1" applyAlignment="1">
      <alignment horizontal="right"/>
    </xf>
    <xf numFmtId="166" fontId="92" fillId="0" borderId="0" xfId="5093" applyNumberFormat="1" applyFont="1" applyBorder="1" applyAlignment="1">
      <alignment horizontal="center"/>
    </xf>
    <xf numFmtId="0" fontId="145" fillId="92" borderId="50" xfId="5093" applyFont="1" applyFill="1" applyBorder="1"/>
    <xf numFmtId="0" fontId="148" fillId="92" borderId="50" xfId="5093" applyFont="1" applyFill="1" applyBorder="1" applyAlignment="1">
      <alignment horizontal="left" indent="9"/>
    </xf>
    <xf numFmtId="0" fontId="149" fillId="92" borderId="51" xfId="5093" applyNumberFormat="1" applyFont="1" applyFill="1" applyBorder="1"/>
    <xf numFmtId="0" fontId="149" fillId="92" borderId="51" xfId="5093" applyFont="1" applyFill="1" applyBorder="1"/>
    <xf numFmtId="0" fontId="150" fillId="92" borderId="51" xfId="5093" applyNumberFormat="1" applyFont="1" applyFill="1" applyBorder="1" applyAlignment="1">
      <alignment horizontal="center"/>
    </xf>
    <xf numFmtId="0" fontId="150" fillId="92" borderId="51" xfId="5093" applyNumberFormat="1" applyFont="1" applyFill="1" applyBorder="1"/>
    <xf numFmtId="0" fontId="152" fillId="92" borderId="51" xfId="5093" applyNumberFormat="1" applyFont="1" applyFill="1" applyBorder="1" applyAlignment="1">
      <alignment horizontal="right"/>
    </xf>
    <xf numFmtId="176" fontId="147" fillId="16" borderId="0" xfId="5093" applyNumberFormat="1" applyFont="1" applyFill="1"/>
    <xf numFmtId="176" fontId="153" fillId="16" borderId="0" xfId="5093" applyNumberFormat="1" applyFont="1" applyFill="1" applyAlignment="1">
      <alignment horizontal="center"/>
    </xf>
    <xf numFmtId="176" fontId="154" fillId="92" borderId="0" xfId="5093" applyNumberFormat="1" applyFont="1" applyFill="1" applyAlignment="1">
      <alignment horizontal="left"/>
    </xf>
    <xf numFmtId="176" fontId="155" fillId="92" borderId="0" xfId="5093" applyNumberFormat="1" applyFont="1" applyFill="1" applyAlignment="1"/>
    <xf numFmtId="176" fontId="156" fillId="92" borderId="0" xfId="5093" applyNumberFormat="1" applyFont="1" applyFill="1" applyAlignment="1">
      <alignment horizontal="center"/>
    </xf>
    <xf numFmtId="176" fontId="155" fillId="92" borderId="0" xfId="5093" applyNumberFormat="1" applyFont="1" applyFill="1"/>
    <xf numFmtId="176" fontId="147" fillId="0" borderId="0" xfId="5093" applyNumberFormat="1" applyFont="1"/>
    <xf numFmtId="176" fontId="153" fillId="0" borderId="0" xfId="5093" applyNumberFormat="1" applyFont="1" applyAlignment="1">
      <alignment horizontal="center"/>
    </xf>
    <xf numFmtId="176" fontId="157" fillId="0" borderId="0" xfId="5093" applyNumberFormat="1" applyFont="1"/>
    <xf numFmtId="176" fontId="147" fillId="0" borderId="0" xfId="5093" applyNumberFormat="1" applyFont="1" applyAlignment="1">
      <alignment horizontal="left" indent="1"/>
    </xf>
    <xf numFmtId="176" fontId="153" fillId="0" borderId="0" xfId="5135" applyNumberFormat="1" applyFont="1" applyAlignment="1">
      <alignment horizontal="center"/>
    </xf>
    <xf numFmtId="204" fontId="47" fillId="17" borderId="47" xfId="5095" applyNumberFormat="1" applyFont="1" applyFill="1" applyBorder="1" applyAlignment="1">
      <alignment horizontal="center" vertical="center"/>
    </xf>
    <xf numFmtId="201" fontId="47" fillId="0" borderId="0" xfId="5087" applyNumberFormat="1" applyFont="1" applyFill="1" applyBorder="1" applyAlignment="1" applyProtection="1">
      <alignment horizontal="center" vertical="center"/>
    </xf>
    <xf numFmtId="202" fontId="47" fillId="0" borderId="0" xfId="5087" applyNumberFormat="1" applyFont="1" applyFill="1" applyBorder="1" applyAlignment="1" applyProtection="1">
      <alignment horizontal="center" vertical="center"/>
    </xf>
    <xf numFmtId="176" fontId="153" fillId="0" borderId="23" xfId="5135" applyNumberFormat="1" applyFont="1" applyFill="1" applyBorder="1" applyAlignment="1"/>
    <xf numFmtId="176" fontId="157" fillId="0" borderId="0" xfId="5093" applyNumberFormat="1" applyFont="1" applyAlignment="1">
      <alignment vertical="center"/>
    </xf>
    <xf numFmtId="176" fontId="158" fillId="0" borderId="0" xfId="5093" applyNumberFormat="1" applyFont="1" applyAlignment="1">
      <alignment horizontal="center" vertical="center"/>
    </xf>
    <xf numFmtId="176" fontId="147" fillId="0" borderId="21" xfId="5135" applyNumberFormat="1" applyFont="1" applyBorder="1" applyAlignment="1">
      <alignment horizontal="center" vertical="center" wrapText="1"/>
    </xf>
    <xf numFmtId="176" fontId="147" fillId="0" borderId="52" xfId="5135" applyNumberFormat="1" applyFont="1" applyBorder="1" applyAlignment="1">
      <alignment horizontal="center" vertical="center" wrapText="1"/>
    </xf>
    <xf numFmtId="176" fontId="147" fillId="0" borderId="0" xfId="5093" applyNumberFormat="1" applyFont="1" applyAlignment="1">
      <alignment horizontal="center" vertical="center"/>
    </xf>
    <xf numFmtId="176" fontId="147" fillId="0" borderId="0" xfId="5093" applyNumberFormat="1" applyFont="1" applyAlignment="1"/>
    <xf numFmtId="204" fontId="47" fillId="0" borderId="0" xfId="5095" applyNumberFormat="1" applyFont="1" applyFill="1" applyBorder="1" applyAlignment="1">
      <alignment horizontal="center" vertical="center"/>
    </xf>
    <xf numFmtId="166" fontId="92" fillId="0" borderId="49" xfId="5093" applyNumberFormat="1" applyFont="1" applyBorder="1" applyAlignment="1">
      <alignment horizontal="center"/>
    </xf>
    <xf numFmtId="0" fontId="92" fillId="0" borderId="0" xfId="22" applyFont="1" applyBorder="1" applyAlignment="1">
      <alignment wrapText="1"/>
    </xf>
    <xf numFmtId="176" fontId="153" fillId="0" borderId="54" xfId="5093" applyNumberFormat="1" applyFont="1" applyBorder="1" applyAlignment="1">
      <alignment horizontal="center"/>
    </xf>
    <xf numFmtId="176" fontId="157" fillId="0" borderId="0" xfId="5093" applyNumberFormat="1" applyFont="1" applyAlignment="1">
      <alignment horizontal="left" indent="1"/>
    </xf>
    <xf numFmtId="176" fontId="158" fillId="0" borderId="0" xfId="5093" applyNumberFormat="1" applyFont="1" applyAlignment="1">
      <alignment horizontal="center"/>
    </xf>
    <xf numFmtId="176" fontId="157" fillId="0" borderId="23" xfId="5093" applyNumberFormat="1" applyFont="1" applyBorder="1" applyAlignment="1">
      <alignment horizontal="center"/>
    </xf>
    <xf numFmtId="176" fontId="153" fillId="0" borderId="0" xfId="5093" applyNumberFormat="1" applyFont="1" applyAlignment="1">
      <alignment horizontal="left"/>
    </xf>
    <xf numFmtId="176" fontId="157" fillId="0" borderId="0" xfId="5093" applyNumberFormat="1" applyFont="1" applyBorder="1" applyAlignment="1">
      <alignment horizontal="center"/>
    </xf>
    <xf numFmtId="10" fontId="159" fillId="88" borderId="59" xfId="40" applyNumberFormat="1" applyFont="1" applyFill="1" applyBorder="1" applyAlignment="1">
      <alignment horizontal="right"/>
    </xf>
    <xf numFmtId="10" fontId="159" fillId="88" borderId="54" xfId="40" applyNumberFormat="1" applyFont="1" applyFill="1" applyBorder="1" applyAlignment="1">
      <alignment horizontal="right"/>
    </xf>
    <xf numFmtId="10" fontId="159" fillId="88" borderId="58" xfId="40" applyNumberFormat="1" applyFont="1" applyFill="1" applyBorder="1" applyAlignment="1">
      <alignment horizontal="right"/>
    </xf>
    <xf numFmtId="10" fontId="159" fillId="88" borderId="10" xfId="40" applyNumberFormat="1" applyFont="1" applyFill="1" applyBorder="1" applyAlignment="1">
      <alignment horizontal="right"/>
    </xf>
    <xf numFmtId="10" fontId="159" fillId="88" borderId="0" xfId="40" applyNumberFormat="1" applyFont="1" applyFill="1" applyBorder="1" applyAlignment="1">
      <alignment horizontal="right"/>
    </xf>
    <xf numFmtId="10" fontId="159" fillId="88" borderId="2" xfId="40" applyNumberFormat="1" applyFont="1" applyFill="1" applyBorder="1" applyAlignment="1">
      <alignment horizontal="right"/>
    </xf>
    <xf numFmtId="208" fontId="147" fillId="0" borderId="0" xfId="5093" applyNumberFormat="1" applyFont="1"/>
    <xf numFmtId="10" fontId="159" fillId="88" borderId="11" xfId="40" applyNumberFormat="1" applyFont="1" applyFill="1" applyBorder="1" applyAlignment="1">
      <alignment horizontal="right"/>
    </xf>
    <xf numFmtId="10" fontId="159" fillId="88" borderId="23" xfId="40" applyNumberFormat="1" applyFont="1" applyFill="1" applyBorder="1" applyAlignment="1">
      <alignment horizontal="right"/>
    </xf>
    <xf numFmtId="10" fontId="159" fillId="88" borderId="24" xfId="40" applyNumberFormat="1" applyFont="1" applyFill="1" applyBorder="1" applyAlignment="1">
      <alignment horizontal="right"/>
    </xf>
    <xf numFmtId="209" fontId="147" fillId="0" borderId="0" xfId="5093" applyNumberFormat="1" applyFont="1"/>
    <xf numFmtId="10" fontId="147" fillId="0" borderId="0" xfId="5095" applyNumberFormat="1" applyFont="1"/>
    <xf numFmtId="210" fontId="47" fillId="17" borderId="49" xfId="5087" applyNumberFormat="1" applyFont="1" applyFill="1" applyBorder="1" applyAlignment="1" applyProtection="1">
      <alignment horizontal="center" vertical="center"/>
    </xf>
    <xf numFmtId="210" fontId="47" fillId="0" borderId="0" xfId="5087" applyNumberFormat="1" applyFont="1" applyFill="1" applyBorder="1" applyAlignment="1" applyProtection="1">
      <alignment horizontal="center" vertical="center"/>
    </xf>
    <xf numFmtId="2" fontId="47" fillId="0" borderId="0" xfId="5087" applyNumberFormat="1" applyFont="1" applyFill="1" applyBorder="1" applyAlignment="1" applyProtection="1">
      <alignment horizontal="center" vertical="center"/>
    </xf>
    <xf numFmtId="2" fontId="147" fillId="0" borderId="0" xfId="5093" applyNumberFormat="1" applyFont="1"/>
    <xf numFmtId="2" fontId="92" fillId="0" borderId="54" xfId="5087" applyNumberFormat="1" applyFont="1" applyFill="1" applyBorder="1" applyAlignment="1" applyProtection="1">
      <alignment horizontal="center" vertical="center"/>
    </xf>
    <xf numFmtId="176" fontId="154" fillId="92" borderId="0" xfId="5088" applyNumberFormat="1" applyFont="1" applyFill="1" applyAlignment="1">
      <alignment horizontal="left"/>
    </xf>
    <xf numFmtId="176" fontId="155" fillId="92" borderId="0" xfId="5088" applyNumberFormat="1" applyFont="1" applyFill="1" applyAlignment="1"/>
    <xf numFmtId="176" fontId="156" fillId="92" borderId="0" xfId="5088" applyNumberFormat="1" applyFont="1" applyFill="1" applyAlignment="1">
      <alignment horizontal="center"/>
    </xf>
    <xf numFmtId="176" fontId="155" fillId="92" borderId="0" xfId="5088" applyNumberFormat="1" applyFont="1" applyFill="1"/>
    <xf numFmtId="176" fontId="147" fillId="0" borderId="0" xfId="5088" applyNumberFormat="1" applyFont="1"/>
    <xf numFmtId="176" fontId="153" fillId="0" borderId="0" xfId="5088" applyNumberFormat="1" applyFont="1" applyAlignment="1">
      <alignment horizontal="center"/>
    </xf>
    <xf numFmtId="176" fontId="158" fillId="0" borderId="0" xfId="5088" applyNumberFormat="1" applyFont="1" applyAlignment="1">
      <alignment horizontal="center"/>
    </xf>
    <xf numFmtId="203" fontId="92" fillId="0" borderId="0" xfId="5087" applyNumberFormat="1" applyFont="1" applyFill="1" applyBorder="1" applyAlignment="1" applyProtection="1">
      <alignment horizontal="center" vertical="center"/>
    </xf>
    <xf numFmtId="176" fontId="147" fillId="0" borderId="0" xfId="5088" applyNumberFormat="1" applyFont="1" applyAlignment="1">
      <alignment horizontal="center"/>
    </xf>
    <xf numFmtId="200" fontId="47" fillId="17" borderId="0" xfId="5087" applyNumberFormat="1" applyFont="1" applyFill="1" applyBorder="1" applyAlignment="1" applyProtection="1">
      <alignment vertical="center"/>
    </xf>
    <xf numFmtId="200" fontId="47" fillId="89" borderId="0" xfId="5087" applyNumberFormat="1" applyFont="1" applyFill="1" applyBorder="1" applyAlignment="1" applyProtection="1">
      <alignment vertical="center"/>
    </xf>
    <xf numFmtId="176" fontId="147" fillId="89" borderId="0" xfId="5088" applyNumberFormat="1" applyFont="1" applyFill="1" applyAlignment="1">
      <alignment horizontal="center"/>
    </xf>
    <xf numFmtId="10" fontId="47" fillId="89" borderId="0" xfId="29" applyNumberFormat="1" applyFont="1" applyFill="1" applyBorder="1" applyAlignment="1">
      <alignment horizontal="right" vertical="center"/>
    </xf>
    <xf numFmtId="10" fontId="47" fillId="0" borderId="0" xfId="29" applyNumberFormat="1" applyFont="1" applyFill="1" applyBorder="1" applyAlignment="1">
      <alignment horizontal="center" vertical="center"/>
    </xf>
    <xf numFmtId="176" fontId="160" fillId="0" borderId="0" xfId="5088" applyNumberFormat="1" applyFont="1"/>
    <xf numFmtId="10" fontId="47" fillId="89" borderId="0" xfId="5095" applyNumberFormat="1" applyFont="1" applyFill="1" applyBorder="1" applyAlignment="1" applyProtection="1">
      <alignment horizontal="right" vertical="center"/>
    </xf>
    <xf numFmtId="10" fontId="157" fillId="0" borderId="0" xfId="5095" applyNumberFormat="1" applyFont="1" applyFill="1" applyAlignment="1">
      <alignment horizontal="right"/>
    </xf>
    <xf numFmtId="211" fontId="147" fillId="0" borderId="0" xfId="5093" applyNumberFormat="1" applyFont="1"/>
    <xf numFmtId="176" fontId="161" fillId="96" borderId="60" xfId="5088" applyNumberFormat="1" applyFont="1" applyFill="1" applyBorder="1" applyAlignment="1">
      <alignment horizontal="center"/>
    </xf>
    <xf numFmtId="176" fontId="162" fillId="0" borderId="0" xfId="5088" applyNumberFormat="1" applyFont="1"/>
    <xf numFmtId="176" fontId="163" fillId="0" borderId="0" xfId="5088" applyNumberFormat="1" applyFont="1" applyAlignment="1">
      <alignment horizontal="center"/>
    </xf>
    <xf numFmtId="176" fontId="160" fillId="0" borderId="0" xfId="5088" applyNumberFormat="1" applyFont="1" applyAlignment="1">
      <alignment horizontal="left" indent="1"/>
    </xf>
    <xf numFmtId="176" fontId="164" fillId="0" borderId="0" xfId="5088" applyNumberFormat="1" applyFont="1" applyAlignment="1">
      <alignment horizontal="center"/>
    </xf>
    <xf numFmtId="176" fontId="164" fillId="0" borderId="0" xfId="5088" applyNumberFormat="1" applyFont="1" applyAlignment="1">
      <alignment horizontal="left"/>
    </xf>
    <xf numFmtId="176" fontId="160" fillId="0" borderId="0" xfId="5088" applyNumberFormat="1" applyFont="1" applyAlignment="1">
      <alignment horizontal="left"/>
    </xf>
    <xf numFmtId="168" fontId="165" fillId="0" borderId="0" xfId="0" applyFont="1" applyFill="1"/>
    <xf numFmtId="176" fontId="160" fillId="0" borderId="0" xfId="5088" applyNumberFormat="1" applyFont="1" applyAlignment="1">
      <alignment horizontal="center"/>
    </xf>
    <xf numFmtId="176" fontId="160" fillId="0" borderId="0" xfId="5088" applyNumberFormat="1" applyFont="1" applyBorder="1" applyAlignment="1">
      <alignment horizontal="center"/>
    </xf>
    <xf numFmtId="176" fontId="162" fillId="0" borderId="54" xfId="5088" applyNumberFormat="1" applyFont="1" applyBorder="1"/>
    <xf numFmtId="176" fontId="164" fillId="0" borderId="54" xfId="5088" applyNumberFormat="1" applyFont="1" applyBorder="1" applyAlignment="1">
      <alignment horizontal="center"/>
    </xf>
    <xf numFmtId="166" fontId="160" fillId="0" borderId="0" xfId="5088" applyNumberFormat="1" applyFont="1" applyAlignment="1">
      <alignment horizontal="center"/>
    </xf>
    <xf numFmtId="176" fontId="162" fillId="0" borderId="54" xfId="5088" applyNumberFormat="1" applyFont="1" applyBorder="1" applyAlignment="1">
      <alignment horizontal="center"/>
    </xf>
    <xf numFmtId="204" fontId="167" fillId="0" borderId="54" xfId="5095" applyNumberFormat="1" applyFont="1" applyFill="1" applyBorder="1" applyAlignment="1">
      <alignment horizontal="center" vertical="center"/>
    </xf>
    <xf numFmtId="0" fontId="162" fillId="0" borderId="0" xfId="5093" applyNumberFormat="1" applyFont="1"/>
    <xf numFmtId="176" fontId="160" fillId="0" borderId="0" xfId="5093" applyNumberFormat="1" applyFont="1" applyAlignment="1"/>
    <xf numFmtId="168" fontId="166" fillId="0" borderId="0" xfId="5088" applyFont="1"/>
    <xf numFmtId="176" fontId="164" fillId="0" borderId="0" xfId="5093" applyNumberFormat="1" applyFont="1" applyAlignment="1">
      <alignment horizontal="center"/>
    </xf>
    <xf numFmtId="176" fontId="160" fillId="0" borderId="0" xfId="5093" applyNumberFormat="1" applyFont="1"/>
    <xf numFmtId="0" fontId="166" fillId="0" borderId="0" xfId="22" applyFont="1"/>
    <xf numFmtId="176" fontId="164" fillId="0" borderId="0" xfId="5088" applyNumberFormat="1" applyFont="1" applyBorder="1" applyAlignment="1">
      <alignment horizontal="center"/>
    </xf>
    <xf numFmtId="176" fontId="162" fillId="0" borderId="0" xfId="5093" applyNumberFormat="1" applyFont="1"/>
    <xf numFmtId="0" fontId="167" fillId="0" borderId="0" xfId="22" applyFont="1"/>
    <xf numFmtId="168" fontId="168" fillId="0" borderId="0" xfId="5088" applyFont="1" applyAlignment="1">
      <alignment horizontal="center"/>
    </xf>
    <xf numFmtId="176" fontId="164" fillId="0" borderId="0" xfId="5088" applyNumberFormat="1" applyFont="1" applyBorder="1" applyAlignment="1">
      <alignment horizontal="left"/>
    </xf>
    <xf numFmtId="176" fontId="160" fillId="0" borderId="0" xfId="5088" applyNumberFormat="1" applyFont="1" applyBorder="1" applyAlignment="1">
      <alignment horizontal="left" indent="1"/>
    </xf>
    <xf numFmtId="10" fontId="157" fillId="0" borderId="0" xfId="5095" applyNumberFormat="1" applyFont="1" applyFill="1" applyBorder="1" applyAlignment="1">
      <alignment horizontal="center"/>
    </xf>
    <xf numFmtId="10" fontId="157" fillId="0" borderId="0" xfId="5095" applyNumberFormat="1" applyFont="1" applyFill="1" applyBorder="1" applyAlignment="1">
      <alignment horizontal="right"/>
    </xf>
    <xf numFmtId="0" fontId="151" fillId="94" borderId="51" xfId="5093" applyNumberFormat="1" applyFont="1" applyFill="1" applyBorder="1" applyAlignment="1">
      <alignment horizontal="center" vertical="center"/>
    </xf>
    <xf numFmtId="0" fontId="151" fillId="17" borderId="51" xfId="5093" applyNumberFormat="1" applyFont="1" applyFill="1" applyBorder="1" applyAlignment="1">
      <alignment horizontal="center" wrapText="1"/>
    </xf>
    <xf numFmtId="176" fontId="147" fillId="0" borderId="0" xfId="5093" applyNumberFormat="1" applyFont="1" applyAlignment="1">
      <alignment horizontal="center"/>
    </xf>
    <xf numFmtId="176" fontId="157" fillId="0" borderId="0" xfId="5093" applyNumberFormat="1" applyFont="1" applyFill="1" applyBorder="1"/>
    <xf numFmtId="176" fontId="153" fillId="0" borderId="0" xfId="5093" applyNumberFormat="1" applyFont="1" applyFill="1" applyAlignment="1">
      <alignment horizontal="center"/>
    </xf>
    <xf numFmtId="176" fontId="147" fillId="0" borderId="0" xfId="5093" applyNumberFormat="1" applyFont="1" applyFill="1" applyAlignment="1">
      <alignment horizontal="center"/>
    </xf>
    <xf numFmtId="176" fontId="147" fillId="0" borderId="0" xfId="5093" applyNumberFormat="1" applyFont="1" applyBorder="1" applyAlignment="1">
      <alignment horizontal="left" indent="1"/>
    </xf>
    <xf numFmtId="176" fontId="153" fillId="0" borderId="0" xfId="5093" applyNumberFormat="1" applyFont="1" applyBorder="1" applyAlignment="1">
      <alignment horizontal="left"/>
    </xf>
    <xf numFmtId="176" fontId="147" fillId="0" borderId="0" xfId="5093" applyNumberFormat="1" applyFont="1" applyBorder="1" applyAlignment="1">
      <alignment horizontal="center"/>
    </xf>
    <xf numFmtId="176" fontId="153" fillId="0" borderId="0" xfId="5093" applyNumberFormat="1" applyFont="1" applyBorder="1" applyAlignment="1"/>
    <xf numFmtId="10" fontId="157" fillId="0" borderId="44" xfId="5095" applyNumberFormat="1" applyFont="1" applyFill="1" applyBorder="1" applyAlignment="1">
      <alignment horizontal="right"/>
    </xf>
    <xf numFmtId="10" fontId="147" fillId="0" borderId="0" xfId="5095" applyNumberFormat="1" applyFont="1" applyFill="1" applyAlignment="1">
      <alignment horizontal="center"/>
    </xf>
    <xf numFmtId="176" fontId="157" fillId="0" borderId="22" xfId="5093" applyNumberFormat="1" applyFont="1" applyBorder="1" applyAlignment="1">
      <alignment horizontal="left" indent="1"/>
    </xf>
    <xf numFmtId="176" fontId="153" fillId="0" borderId="22" xfId="5093" applyNumberFormat="1" applyFont="1" applyBorder="1" applyAlignment="1">
      <alignment horizontal="center"/>
    </xf>
    <xf numFmtId="178" fontId="92" fillId="89" borderId="22" xfId="5087" applyNumberFormat="1" applyFont="1" applyFill="1" applyBorder="1" applyAlignment="1" applyProtection="1">
      <alignment horizontal="right" vertical="center"/>
    </xf>
    <xf numFmtId="178" fontId="92" fillId="0" borderId="0" xfId="5087" applyNumberFormat="1" applyFont="1" applyFill="1" applyBorder="1" applyAlignment="1" applyProtection="1">
      <alignment horizontal="right" vertical="center"/>
    </xf>
    <xf numFmtId="176" fontId="157" fillId="0" borderId="0" xfId="5093" applyNumberFormat="1" applyFont="1" applyBorder="1" applyAlignment="1">
      <alignment horizontal="left" indent="1"/>
    </xf>
    <xf numFmtId="176" fontId="153" fillId="0" borderId="0" xfId="5093" applyNumberFormat="1" applyFont="1" applyBorder="1" applyAlignment="1">
      <alignment horizontal="center"/>
    </xf>
    <xf numFmtId="178" fontId="47" fillId="0" borderId="0" xfId="5087" applyNumberFormat="1" applyFont="1" applyFill="1" applyBorder="1" applyAlignment="1" applyProtection="1">
      <alignment horizontal="right" vertical="center"/>
    </xf>
    <xf numFmtId="178" fontId="92" fillId="89" borderId="54" xfId="5087" applyNumberFormat="1" applyFont="1" applyFill="1" applyBorder="1" applyAlignment="1" applyProtection="1">
      <alignment horizontal="right" vertical="center"/>
    </xf>
    <xf numFmtId="176" fontId="147" fillId="0" borderId="0" xfId="5093" applyNumberFormat="1" applyFont="1" applyAlignment="1">
      <alignment horizontal="right"/>
    </xf>
    <xf numFmtId="176" fontId="158" fillId="0" borderId="0" xfId="5093" applyNumberFormat="1" applyFont="1" applyBorder="1" applyAlignment="1">
      <alignment horizontal="center"/>
    </xf>
    <xf numFmtId="176" fontId="157" fillId="0" borderId="0" xfId="5093" applyNumberFormat="1" applyFont="1" applyAlignment="1">
      <alignment horizontal="center"/>
    </xf>
    <xf numFmtId="176" fontId="147" fillId="0" borderId="0" xfId="5093" applyNumberFormat="1" applyFont="1" applyFill="1"/>
    <xf numFmtId="166" fontId="147" fillId="0" borderId="0" xfId="5093" applyNumberFormat="1" applyFont="1" applyFill="1"/>
    <xf numFmtId="176" fontId="147" fillId="0" borderId="0" xfId="5093" applyNumberFormat="1" applyFont="1" applyFill="1" applyAlignment="1">
      <alignment horizontal="left"/>
    </xf>
    <xf numFmtId="176" fontId="147" fillId="0" borderId="0" xfId="5093" applyNumberFormat="1" applyFont="1" applyAlignment="1">
      <alignment horizontal="left"/>
    </xf>
    <xf numFmtId="178" fontId="47" fillId="89" borderId="0" xfId="5087" applyNumberFormat="1" applyFont="1" applyFill="1" applyBorder="1" applyAlignment="1" applyProtection="1">
      <alignment horizontal="right" vertical="center"/>
    </xf>
    <xf numFmtId="176" fontId="169" fillId="0" borderId="0" xfId="5094" applyNumberFormat="1" applyFont="1" applyFill="1" applyAlignment="1">
      <alignment horizontal="center"/>
    </xf>
    <xf numFmtId="178" fontId="92" fillId="0" borderId="22" xfId="5087" applyNumberFormat="1" applyFont="1" applyFill="1" applyBorder="1" applyAlignment="1" applyProtection="1">
      <alignment horizontal="right" vertical="center"/>
    </xf>
    <xf numFmtId="176" fontId="157" fillId="0" borderId="0" xfId="5093" applyNumberFormat="1" applyFont="1" applyFill="1"/>
    <xf numFmtId="178" fontId="147" fillId="0" borderId="0" xfId="5093" applyNumberFormat="1" applyFont="1" applyAlignment="1">
      <alignment horizontal="right"/>
    </xf>
    <xf numFmtId="176" fontId="153" fillId="0" borderId="23" xfId="5093" applyNumberFormat="1" applyFont="1" applyBorder="1" applyAlignment="1">
      <alignment horizontal="center"/>
    </xf>
    <xf numFmtId="176" fontId="157" fillId="0" borderId="21" xfId="5093" applyNumberFormat="1" applyFont="1" applyBorder="1" applyAlignment="1">
      <alignment horizontal="left"/>
    </xf>
    <xf numFmtId="176" fontId="153" fillId="0" borderId="21" xfId="5093" applyNumberFormat="1" applyFont="1" applyBorder="1" applyAlignment="1">
      <alignment horizontal="center"/>
    </xf>
    <xf numFmtId="167" fontId="147" fillId="0" borderId="0" xfId="29" applyFont="1" applyAlignment="1">
      <alignment horizontal="right"/>
    </xf>
    <xf numFmtId="176" fontId="150" fillId="92" borderId="0" xfId="5093" applyNumberFormat="1" applyFont="1" applyFill="1" applyAlignment="1">
      <alignment horizontal="right"/>
    </xf>
    <xf numFmtId="176" fontId="150" fillId="92" borderId="0" xfId="5093" applyNumberFormat="1" applyFont="1" applyFill="1" applyAlignment="1">
      <alignment horizontal="left"/>
    </xf>
    <xf numFmtId="176" fontId="147" fillId="0" borderId="0" xfId="5093" applyNumberFormat="1" applyFont="1" applyFill="1" applyBorder="1"/>
    <xf numFmtId="176" fontId="153" fillId="0" borderId="0" xfId="5093" applyNumberFormat="1" applyFont="1" applyFill="1" applyBorder="1" applyAlignment="1">
      <alignment horizontal="center"/>
    </xf>
    <xf numFmtId="176" fontId="147" fillId="0" borderId="0" xfId="5093" applyNumberFormat="1" applyFont="1" applyFill="1" applyBorder="1" applyAlignment="1">
      <alignment horizontal="center"/>
    </xf>
    <xf numFmtId="0" fontId="47" fillId="0" borderId="0" xfId="4967" applyFont="1" applyBorder="1"/>
    <xf numFmtId="0" fontId="47" fillId="0" borderId="0" xfId="4967" applyFont="1" applyFill="1" applyBorder="1"/>
    <xf numFmtId="180" fontId="47" fillId="0" borderId="0" xfId="4967" applyNumberFormat="1" applyFont="1" applyBorder="1"/>
    <xf numFmtId="0" fontId="47" fillId="0" borderId="0" xfId="2827" applyFont="1" applyBorder="1"/>
    <xf numFmtId="167" fontId="147" fillId="0" borderId="0" xfId="29" applyFont="1" applyFill="1" applyBorder="1"/>
    <xf numFmtId="0" fontId="92" fillId="0" borderId="54" xfId="4967" applyFont="1" applyBorder="1"/>
    <xf numFmtId="178" fontId="92" fillId="0" borderId="54" xfId="5087" applyNumberFormat="1" applyFont="1" applyFill="1" applyBorder="1" applyAlignment="1" applyProtection="1">
      <alignment horizontal="right" vertical="center"/>
    </xf>
    <xf numFmtId="176" fontId="147" fillId="0" borderId="0" xfId="5093" applyNumberFormat="1" applyFont="1" applyFill="1" applyBorder="1" applyAlignment="1">
      <alignment horizontal="left" indent="1"/>
    </xf>
    <xf numFmtId="176" fontId="157" fillId="0" borderId="22" xfId="5093" applyNumberFormat="1" applyFont="1" applyBorder="1" applyAlignment="1">
      <alignment horizontal="left"/>
    </xf>
    <xf numFmtId="178" fontId="92" fillId="0" borderId="22" xfId="5087" applyNumberFormat="1" applyFont="1" applyFill="1" applyBorder="1" applyAlignment="1" applyProtection="1">
      <alignment horizontal="center" vertical="center"/>
    </xf>
    <xf numFmtId="10" fontId="47" fillId="17" borderId="0" xfId="5095" applyNumberFormat="1" applyFont="1" applyFill="1" applyBorder="1" applyAlignment="1" applyProtection="1">
      <alignment horizontal="right" vertical="center"/>
    </xf>
    <xf numFmtId="200" fontId="47" fillId="89" borderId="0" xfId="5087" applyNumberFormat="1" applyFont="1" applyFill="1" applyBorder="1" applyAlignment="1" applyProtection="1">
      <alignment horizontal="right" vertical="center"/>
    </xf>
    <xf numFmtId="212" fontId="147" fillId="0" borderId="0" xfId="5092" applyNumberFormat="1" applyFont="1" applyFill="1" applyBorder="1"/>
    <xf numFmtId="176" fontId="170" fillId="0" borderId="23" xfId="5093" applyNumberFormat="1" applyFont="1" applyBorder="1" applyAlignment="1">
      <alignment horizontal="center"/>
    </xf>
    <xf numFmtId="176" fontId="171" fillId="0" borderId="0" xfId="5093" applyNumberFormat="1" applyFont="1" applyFill="1" applyBorder="1"/>
    <xf numFmtId="167" fontId="171" fillId="0" borderId="0" xfId="29" applyFont="1" applyFill="1" applyBorder="1"/>
    <xf numFmtId="176" fontId="171" fillId="0" borderId="0" xfId="5093" applyNumberFormat="1" applyFont="1" applyBorder="1" applyAlignment="1">
      <alignment horizontal="center"/>
    </xf>
    <xf numFmtId="178" fontId="170" fillId="0" borderId="54" xfId="5087" applyNumberFormat="1" applyFont="1" applyFill="1" applyBorder="1" applyAlignment="1" applyProtection="1">
      <alignment horizontal="right" vertical="center"/>
    </xf>
    <xf numFmtId="176" fontId="147" fillId="89" borderId="0" xfId="5093" applyNumberFormat="1" applyFont="1" applyFill="1" applyBorder="1" applyAlignment="1">
      <alignment horizontal="center"/>
    </xf>
    <xf numFmtId="167" fontId="147" fillId="89" borderId="0" xfId="29" applyFont="1" applyFill="1" applyBorder="1"/>
    <xf numFmtId="0" fontId="172" fillId="0" borderId="0" xfId="4967" applyFont="1" applyBorder="1" applyAlignment="1">
      <alignment horizontal="center"/>
    </xf>
    <xf numFmtId="208" fontId="147" fillId="89" borderId="0" xfId="5093" applyNumberFormat="1" applyFont="1" applyFill="1" applyBorder="1" applyAlignment="1">
      <alignment horizontal="center"/>
    </xf>
    <xf numFmtId="1" fontId="47" fillId="0" borderId="0" xfId="38" applyNumberFormat="1" applyFont="1" applyBorder="1"/>
    <xf numFmtId="176" fontId="147" fillId="89" borderId="0" xfId="5093" applyNumberFormat="1" applyFont="1" applyFill="1" applyBorder="1"/>
    <xf numFmtId="166" fontId="147" fillId="89" borderId="0" xfId="5093" applyNumberFormat="1" applyFont="1" applyFill="1"/>
    <xf numFmtId="0" fontId="146" fillId="92" borderId="51" xfId="5093" applyFont="1" applyFill="1" applyBorder="1"/>
    <xf numFmtId="176" fontId="47" fillId="0" borderId="0" xfId="5093" applyNumberFormat="1" applyFont="1" applyAlignment="1">
      <alignment horizontal="left"/>
    </xf>
    <xf numFmtId="0" fontId="47" fillId="0" borderId="0" xfId="5093" applyNumberFormat="1" applyFont="1" applyAlignment="1">
      <alignment horizontal="left"/>
    </xf>
    <xf numFmtId="176" fontId="147" fillId="0" borderId="0" xfId="5093" applyNumberFormat="1" applyFont="1" applyBorder="1"/>
    <xf numFmtId="178" fontId="92" fillId="0" borderId="60" xfId="5087" applyNumberFormat="1" applyFont="1" applyFill="1" applyBorder="1" applyAlignment="1" applyProtection="1">
      <alignment horizontal="right" vertical="center"/>
    </xf>
    <xf numFmtId="167" fontId="147" fillId="0" borderId="0" xfId="29" applyFont="1" applyBorder="1" applyAlignment="1">
      <alignment horizontal="right"/>
    </xf>
    <xf numFmtId="178" fontId="92" fillId="0" borderId="7" xfId="5087" applyNumberFormat="1" applyFont="1" applyFill="1" applyBorder="1" applyAlignment="1" applyProtection="1">
      <alignment horizontal="right" vertical="center"/>
    </xf>
    <xf numFmtId="208" fontId="171" fillId="0" borderId="0" xfId="5093" applyNumberFormat="1" applyFont="1" applyBorder="1" applyAlignment="1">
      <alignment horizontal="center"/>
    </xf>
    <xf numFmtId="167" fontId="147" fillId="0" borderId="0" xfId="29" applyFont="1"/>
    <xf numFmtId="177" fontId="47" fillId="0" borderId="0" xfId="5087" applyNumberFormat="1" applyFont="1" applyFill="1" applyBorder="1" applyAlignment="1" applyProtection="1">
      <alignment horizontal="right" vertical="center"/>
    </xf>
    <xf numFmtId="177" fontId="147" fillId="0" borderId="0" xfId="5093" applyNumberFormat="1" applyFont="1"/>
    <xf numFmtId="177" fontId="92" fillId="0" borderId="0" xfId="5087" applyNumberFormat="1" applyFont="1" applyFill="1" applyBorder="1" applyAlignment="1" applyProtection="1">
      <alignment horizontal="right" vertical="center"/>
    </xf>
    <xf numFmtId="177" fontId="92" fillId="0" borderId="22" xfId="5087" applyNumberFormat="1" applyFont="1" applyFill="1" applyBorder="1" applyAlignment="1" applyProtection="1">
      <alignment horizontal="right" vertical="center"/>
    </xf>
    <xf numFmtId="176" fontId="147" fillId="0" borderId="54" xfId="5093" applyNumberFormat="1" applyFont="1" applyBorder="1"/>
    <xf numFmtId="166" fontId="147" fillId="0" borderId="0" xfId="5093" applyNumberFormat="1" applyFont="1"/>
    <xf numFmtId="0" fontId="47" fillId="0" borderId="0" xfId="22" applyFont="1"/>
    <xf numFmtId="176" fontId="173" fillId="92" borderId="0" xfId="0" applyNumberFormat="1" applyFont="1" applyFill="1"/>
    <xf numFmtId="176" fontId="174" fillId="92" borderId="0" xfId="5135" applyNumberFormat="1" applyFont="1" applyFill="1" applyAlignment="1">
      <alignment vertical="center"/>
    </xf>
    <xf numFmtId="176" fontId="175" fillId="92" borderId="0" xfId="5135" applyNumberFormat="1" applyFont="1" applyFill="1" applyAlignment="1">
      <alignment vertical="center"/>
    </xf>
    <xf numFmtId="176" fontId="173" fillId="92" borderId="0" xfId="0" applyNumberFormat="1" applyFont="1" applyFill="1" applyAlignment="1">
      <alignment vertical="center"/>
    </xf>
    <xf numFmtId="176" fontId="173" fillId="92" borderId="0" xfId="5135" applyNumberFormat="1" applyFont="1" applyFill="1"/>
    <xf numFmtId="176" fontId="175" fillId="92" borderId="0" xfId="0" applyNumberFormat="1" applyFont="1" applyFill="1" applyAlignment="1">
      <alignment horizontal="center"/>
    </xf>
    <xf numFmtId="176" fontId="173" fillId="92" borderId="0" xfId="0" applyNumberFormat="1" applyFont="1" applyFill="1" applyAlignment="1"/>
    <xf numFmtId="176" fontId="141" fillId="0" borderId="0" xfId="0" applyNumberFormat="1" applyFont="1"/>
    <xf numFmtId="176" fontId="176" fillId="0" borderId="0" xfId="0" applyNumberFormat="1" applyFont="1" applyAlignment="1">
      <alignment horizontal="center"/>
    </xf>
    <xf numFmtId="167" fontId="147" fillId="0" borderId="0" xfId="29" applyFont="1" applyAlignment="1">
      <alignment horizontal="center"/>
    </xf>
    <xf numFmtId="10" fontId="47" fillId="17" borderId="49" xfId="5095" applyNumberFormat="1" applyFont="1" applyFill="1" applyBorder="1" applyAlignment="1">
      <alignment horizontal="right" vertical="center"/>
    </xf>
    <xf numFmtId="176" fontId="47" fillId="0" borderId="0" xfId="0" applyNumberFormat="1" applyFont="1" applyFill="1" applyBorder="1"/>
    <xf numFmtId="176" fontId="172" fillId="0" borderId="0" xfId="0" applyNumberFormat="1" applyFont="1" applyFill="1" applyBorder="1" applyAlignment="1">
      <alignment horizontal="center"/>
    </xf>
    <xf numFmtId="178" fontId="92" fillId="89" borderId="0" xfId="5087" applyNumberFormat="1" applyFont="1" applyFill="1" applyBorder="1" applyAlignment="1" applyProtection="1">
      <alignment horizontal="right" vertical="center"/>
    </xf>
    <xf numFmtId="168" fontId="47" fillId="0" borderId="0" xfId="22" applyNumberFormat="1" applyFont="1"/>
    <xf numFmtId="2" fontId="47" fillId="17" borderId="0" xfId="5095" applyNumberFormat="1" applyFont="1" applyFill="1" applyBorder="1" applyAlignment="1" applyProtection="1">
      <alignment horizontal="right" vertical="center"/>
    </xf>
    <xf numFmtId="213" fontId="147" fillId="0" borderId="0" xfId="5093" applyNumberFormat="1" applyFont="1" applyFill="1" applyBorder="1"/>
    <xf numFmtId="167" fontId="171" fillId="0" borderId="0" xfId="29" applyFont="1" applyBorder="1" applyAlignment="1">
      <alignment horizontal="right"/>
    </xf>
    <xf numFmtId="214" fontId="147" fillId="0" borderId="0" xfId="4" applyNumberFormat="1" applyFont="1"/>
    <xf numFmtId="203" fontId="138" fillId="17" borderId="49" xfId="5087" applyNumberFormat="1" applyFont="1" applyFill="1" applyBorder="1" applyAlignment="1" applyProtection="1">
      <alignment horizontal="right" vertical="center"/>
    </xf>
    <xf numFmtId="203" fontId="138" fillId="0" borderId="0" xfId="5087" applyNumberFormat="1" applyFont="1" applyFill="1" applyBorder="1" applyAlignment="1" applyProtection="1">
      <alignment horizontal="right" vertical="center"/>
    </xf>
    <xf numFmtId="166" fontId="147" fillId="0" borderId="0" xfId="5093" applyNumberFormat="1" applyFont="1"/>
    <xf numFmtId="177" fontId="92" fillId="0" borderId="60" xfId="5087" applyNumberFormat="1" applyFont="1" applyFill="1" applyBorder="1" applyAlignment="1" applyProtection="1">
      <alignment horizontal="right" vertical="center"/>
    </xf>
    <xf numFmtId="177" fontId="92" fillId="0" borderId="7" xfId="5087" applyNumberFormat="1" applyFont="1" applyFill="1" applyBorder="1" applyAlignment="1" applyProtection="1">
      <alignment horizontal="right" vertical="center"/>
    </xf>
    <xf numFmtId="178" fontId="147" fillId="0" borderId="0" xfId="5093" applyNumberFormat="1" applyFont="1"/>
    <xf numFmtId="178" fontId="147" fillId="0" borderId="0" xfId="5093" applyNumberFormat="1" applyFont="1" applyAlignment="1">
      <alignment horizontal="center"/>
    </xf>
    <xf numFmtId="0" fontId="151" fillId="94" borderId="51" xfId="5093" applyNumberFormat="1" applyFont="1" applyFill="1" applyBorder="1" applyAlignment="1">
      <alignment horizontal="center" vertical="center" wrapText="1"/>
    </xf>
    <xf numFmtId="213" fontId="147" fillId="0" borderId="0" xfId="5093" applyNumberFormat="1" applyFont="1" applyAlignment="1">
      <alignment horizontal="center"/>
    </xf>
    <xf numFmtId="176" fontId="136" fillId="0" borderId="0" xfId="5093" applyNumberFormat="1" applyFont="1"/>
    <xf numFmtId="202" fontId="17" fillId="17" borderId="0" xfId="5087" applyNumberFormat="1" applyFont="1" applyFill="1" applyBorder="1" applyAlignment="1" applyProtection="1">
      <alignment horizontal="center" vertical="center"/>
    </xf>
    <xf numFmtId="202" fontId="17" fillId="0" borderId="0" xfId="5087" applyNumberFormat="1" applyFont="1" applyFill="1" applyBorder="1" applyAlignment="1" applyProtection="1">
      <alignment horizontal="center" vertical="center"/>
    </xf>
    <xf numFmtId="202" fontId="17" fillId="0" borderId="46" xfId="5087" applyNumberFormat="1" applyFont="1" applyFill="1" applyBorder="1" applyAlignment="1" applyProtection="1">
      <alignment horizontal="center" vertical="center"/>
    </xf>
    <xf numFmtId="202" fontId="17" fillId="17" borderId="46" xfId="5087" applyNumberFormat="1" applyFont="1" applyFill="1" applyBorder="1" applyAlignment="1" applyProtection="1">
      <alignment horizontal="center" vertical="center"/>
    </xf>
    <xf numFmtId="0" fontId="150" fillId="92" borderId="51" xfId="5093" applyNumberFormat="1" applyFont="1" applyFill="1" applyBorder="1" applyAlignment="1">
      <alignment horizontal="right"/>
    </xf>
    <xf numFmtId="176" fontId="162" fillId="0" borderId="0" xfId="5088" applyNumberFormat="1" applyFont="1" applyAlignment="1">
      <alignment horizontal="left" indent="1"/>
    </xf>
    <xf numFmtId="176" fontId="157" fillId="0" borderId="0" xfId="5088" applyNumberFormat="1" applyFont="1"/>
    <xf numFmtId="176" fontId="147" fillId="0" borderId="0" xfId="5093" applyNumberFormat="1" applyFont="1" applyFill="1" applyAlignment="1">
      <alignment horizontal="right"/>
    </xf>
    <xf numFmtId="215" fontId="147" fillId="0" borderId="0" xfId="4" applyNumberFormat="1" applyFont="1" applyFill="1"/>
    <xf numFmtId="176" fontId="157" fillId="0" borderId="60" xfId="5093" applyNumberFormat="1" applyFont="1" applyBorder="1" applyAlignment="1">
      <alignment horizontal="left"/>
    </xf>
    <xf numFmtId="176" fontId="153" fillId="0" borderId="60" xfId="5093" applyNumberFormat="1" applyFont="1" applyBorder="1" applyAlignment="1">
      <alignment horizontal="center"/>
    </xf>
    <xf numFmtId="178" fontId="92" fillId="0" borderId="67" xfId="5087" applyNumberFormat="1" applyFont="1" applyFill="1" applyBorder="1" applyAlignment="1" applyProtection="1">
      <alignment horizontal="right" vertical="center"/>
    </xf>
    <xf numFmtId="10" fontId="47" fillId="89" borderId="44" xfId="5095" applyNumberFormat="1" applyFont="1" applyFill="1" applyBorder="1" applyAlignment="1" applyProtection="1">
      <alignment horizontal="right" vertical="center"/>
    </xf>
    <xf numFmtId="10" fontId="47" fillId="89" borderId="57" xfId="5095" applyNumberFormat="1" applyFont="1" applyFill="1" applyBorder="1" applyAlignment="1" applyProtection="1">
      <alignment horizontal="right" vertical="center"/>
    </xf>
    <xf numFmtId="179" fontId="147" fillId="89" borderId="0" xfId="29" applyNumberFormat="1" applyFont="1" applyFill="1" applyBorder="1" applyAlignment="1">
      <alignment horizontal="center"/>
    </xf>
    <xf numFmtId="0" fontId="92" fillId="0" borderId="0" xfId="22" applyFont="1"/>
    <xf numFmtId="176" fontId="158" fillId="0" borderId="54" xfId="5093" applyNumberFormat="1" applyFont="1" applyBorder="1" applyAlignment="1">
      <alignment horizontal="center"/>
    </xf>
    <xf numFmtId="176" fontId="153" fillId="0" borderId="0" xfId="5093" applyNumberFormat="1" applyFont="1" applyFill="1" applyBorder="1" applyAlignment="1">
      <alignment horizontal="center"/>
    </xf>
    <xf numFmtId="186" fontId="47" fillId="0" borderId="55" xfId="5095" applyNumberFormat="1" applyFont="1" applyFill="1" applyBorder="1" applyAlignment="1">
      <alignment horizontal="center" vertical="center"/>
    </xf>
    <xf numFmtId="176" fontId="160" fillId="0" borderId="5" xfId="5088" applyNumberFormat="1" applyFont="1" applyBorder="1" applyAlignment="1">
      <alignment horizontal="left" indent="1"/>
    </xf>
    <xf numFmtId="176" fontId="158" fillId="0" borderId="0" xfId="5088" applyNumberFormat="1" applyFont="1" applyBorder="1" applyAlignment="1">
      <alignment horizontal="center"/>
    </xf>
    <xf numFmtId="176" fontId="160" fillId="0" borderId="3" xfId="5088" applyNumberFormat="1" applyFont="1" applyBorder="1" applyAlignment="1">
      <alignment horizontal="left" indent="1"/>
    </xf>
    <xf numFmtId="176" fontId="164" fillId="0" borderId="53" xfId="5088" applyNumberFormat="1" applyFont="1" applyBorder="1" applyAlignment="1">
      <alignment horizontal="center"/>
    </xf>
    <xf numFmtId="176" fontId="158" fillId="0" borderId="53" xfId="5088" applyNumberFormat="1" applyFont="1" applyBorder="1" applyAlignment="1">
      <alignment horizontal="center"/>
    </xf>
    <xf numFmtId="176" fontId="160" fillId="18" borderId="38" xfId="5093" applyNumberFormat="1" applyFont="1" applyFill="1" applyBorder="1"/>
    <xf numFmtId="178" fontId="172" fillId="0" borderId="0" xfId="0" applyNumberFormat="1" applyFont="1" applyFill="1" applyBorder="1" applyAlignment="1">
      <alignment horizontal="center"/>
    </xf>
    <xf numFmtId="178" fontId="47" fillId="0" borderId="0" xfId="0" applyNumberFormat="1" applyFont="1" applyFill="1" applyBorder="1"/>
    <xf numFmtId="176" fontId="160" fillId="0" borderId="0" xfId="5088" applyNumberFormat="1" applyFont="1" applyFill="1" applyAlignment="1">
      <alignment horizontal="left"/>
    </xf>
    <xf numFmtId="167" fontId="160" fillId="0" borderId="0" xfId="29" applyFont="1" applyFill="1"/>
    <xf numFmtId="176" fontId="164" fillId="0" borderId="0" xfId="5088" applyNumberFormat="1" applyFont="1" applyFill="1" applyAlignment="1">
      <alignment horizontal="center"/>
    </xf>
    <xf numFmtId="176" fontId="153" fillId="0" borderId="0" xfId="5088" applyNumberFormat="1" applyFont="1" applyFill="1" applyAlignment="1">
      <alignment horizontal="center"/>
    </xf>
    <xf numFmtId="176" fontId="147" fillId="0" borderId="0" xfId="5088" applyNumberFormat="1" applyFont="1" applyFill="1" applyAlignment="1">
      <alignment horizontal="center"/>
    </xf>
    <xf numFmtId="200" fontId="47" fillId="0" borderId="0" xfId="5087" applyNumberFormat="1" applyFont="1" applyFill="1" applyBorder="1" applyAlignment="1" applyProtection="1">
      <alignment vertical="center"/>
    </xf>
    <xf numFmtId="10" fontId="47" fillId="0" borderId="0" xfId="29" applyNumberFormat="1" applyFont="1" applyFill="1" applyBorder="1" applyAlignment="1">
      <alignment horizontal="right" vertical="center"/>
    </xf>
    <xf numFmtId="176" fontId="160" fillId="0" borderId="69" xfId="5088" applyNumberFormat="1" applyFont="1" applyBorder="1" applyAlignment="1">
      <alignment horizontal="left" indent="1"/>
    </xf>
    <xf numFmtId="176" fontId="164" fillId="0" borderId="70" xfId="5088" applyNumberFormat="1" applyFont="1" applyBorder="1" applyAlignment="1">
      <alignment horizontal="center"/>
    </xf>
    <xf numFmtId="176" fontId="158" fillId="0" borderId="70" xfId="5088" applyNumberFormat="1" applyFont="1" applyBorder="1" applyAlignment="1">
      <alignment horizontal="center"/>
    </xf>
    <xf numFmtId="176" fontId="162" fillId="0" borderId="72" xfId="5088" applyNumberFormat="1" applyFont="1" applyBorder="1" applyAlignment="1">
      <alignment horizontal="left" indent="1"/>
    </xf>
    <xf numFmtId="176" fontId="164" fillId="0" borderId="73" xfId="5088" applyNumberFormat="1" applyFont="1" applyBorder="1" applyAlignment="1">
      <alignment horizontal="center"/>
    </xf>
    <xf numFmtId="176" fontId="158" fillId="0" borderId="73" xfId="5088" applyNumberFormat="1" applyFont="1" applyBorder="1" applyAlignment="1">
      <alignment horizontal="center"/>
    </xf>
    <xf numFmtId="176" fontId="160" fillId="0" borderId="0" xfId="5093" applyNumberFormat="1" applyFont="1" applyFill="1"/>
    <xf numFmtId="176" fontId="162" fillId="0" borderId="0" xfId="5093" applyNumberFormat="1" applyFont="1" applyFill="1"/>
    <xf numFmtId="176" fontId="164" fillId="0" borderId="0" xfId="5093" applyNumberFormat="1" applyFont="1" applyFill="1" applyAlignment="1">
      <alignment horizontal="center"/>
    </xf>
    <xf numFmtId="176" fontId="160" fillId="98" borderId="38" xfId="5093" applyNumberFormat="1" applyFont="1" applyFill="1" applyBorder="1"/>
    <xf numFmtId="176" fontId="178" fillId="0" borderId="0" xfId="5093" applyNumberFormat="1" applyFont="1"/>
    <xf numFmtId="177" fontId="177" fillId="0" borderId="0" xfId="5087" applyNumberFormat="1" applyFont="1" applyFill="1" applyBorder="1" applyAlignment="1" applyProtection="1">
      <alignment horizontal="right" vertical="center"/>
    </xf>
    <xf numFmtId="176" fontId="157" fillId="0" borderId="54" xfId="5093" applyNumberFormat="1" applyFont="1" applyBorder="1" applyAlignment="1">
      <alignment horizontal="left"/>
    </xf>
    <xf numFmtId="178" fontId="147" fillId="0" borderId="0" xfId="5093" applyNumberFormat="1" applyFont="1" applyBorder="1" applyAlignment="1">
      <alignment horizontal="right"/>
    </xf>
    <xf numFmtId="178" fontId="92" fillId="97" borderId="54" xfId="5087" applyNumberFormat="1" applyFont="1" applyFill="1" applyBorder="1" applyAlignment="1" applyProtection="1">
      <alignment horizontal="right" vertical="center"/>
    </xf>
    <xf numFmtId="0" fontId="92" fillId="0" borderId="54" xfId="22" applyFont="1" applyBorder="1"/>
    <xf numFmtId="176" fontId="158" fillId="0" borderId="22" xfId="5093" applyNumberFormat="1" applyFont="1" applyBorder="1" applyAlignment="1">
      <alignment horizontal="center"/>
    </xf>
    <xf numFmtId="177" fontId="178" fillId="0" borderId="0" xfId="5093" applyNumberFormat="1" applyFont="1"/>
    <xf numFmtId="177" fontId="177" fillId="0" borderId="7" xfId="5087" applyNumberFormat="1" applyFont="1" applyFill="1" applyBorder="1" applyAlignment="1" applyProtection="1">
      <alignment horizontal="right" vertical="center"/>
    </xf>
    <xf numFmtId="178" fontId="92" fillId="0" borderId="21" xfId="5087" applyNumberFormat="1" applyFont="1" applyFill="1" applyBorder="1" applyAlignment="1" applyProtection="1">
      <alignment horizontal="right" vertical="center"/>
    </xf>
    <xf numFmtId="179" fontId="153" fillId="0" borderId="0" xfId="29" applyNumberFormat="1" applyFont="1"/>
    <xf numFmtId="168" fontId="167" fillId="0" borderId="0" xfId="0" applyFont="1" applyFill="1" applyBorder="1" applyAlignment="1">
      <alignment vertical="center" wrapText="1"/>
    </xf>
    <xf numFmtId="10" fontId="166" fillId="0" borderId="0" xfId="0" applyNumberFormat="1" applyFont="1" applyFill="1" applyBorder="1" applyAlignment="1">
      <alignment vertical="center" wrapText="1"/>
    </xf>
    <xf numFmtId="168" fontId="166" fillId="0" borderId="0" xfId="0" applyFont="1" applyFill="1" applyBorder="1" applyAlignment="1">
      <alignment vertical="center" wrapText="1"/>
    </xf>
    <xf numFmtId="176" fontId="166" fillId="0" borderId="0" xfId="0" applyNumberFormat="1" applyFont="1" applyFill="1" applyBorder="1"/>
    <xf numFmtId="176" fontId="145" fillId="92" borderId="0" xfId="5093" applyNumberFormat="1" applyFont="1" applyFill="1" applyAlignment="1"/>
    <xf numFmtId="176" fontId="152" fillId="92" borderId="0" xfId="5093" applyNumberFormat="1" applyFont="1" applyFill="1" applyAlignment="1">
      <alignment horizontal="center"/>
    </xf>
    <xf numFmtId="177" fontId="47" fillId="89" borderId="0" xfId="5087" applyNumberFormat="1" applyFont="1" applyFill="1" applyBorder="1" applyAlignment="1" applyProtection="1">
      <alignment horizontal="right" vertical="center"/>
    </xf>
    <xf numFmtId="177" fontId="147" fillId="0" borderId="0" xfId="5093" applyNumberFormat="1" applyFont="1" applyAlignment="1">
      <alignment horizontal="right"/>
    </xf>
    <xf numFmtId="176" fontId="160" fillId="19" borderId="38" xfId="5093" applyNumberFormat="1" applyFont="1" applyFill="1" applyBorder="1"/>
    <xf numFmtId="167" fontId="147" fillId="89" borderId="0" xfId="29" applyFont="1" applyFill="1"/>
    <xf numFmtId="204" fontId="47" fillId="17" borderId="49" xfId="5095" applyNumberFormat="1" applyFont="1" applyFill="1" applyBorder="1" applyAlignment="1">
      <alignment horizontal="right" vertical="center"/>
    </xf>
    <xf numFmtId="204" fontId="47" fillId="17" borderId="68" xfId="5095" applyNumberFormat="1" applyFont="1" applyFill="1" applyBorder="1" applyAlignment="1">
      <alignment horizontal="right" vertical="center"/>
    </xf>
    <xf numFmtId="167" fontId="157" fillId="0" borderId="71" xfId="29" applyNumberFormat="1" applyFont="1" applyBorder="1" applyAlignment="1">
      <alignment horizontal="right"/>
    </xf>
    <xf numFmtId="176" fontId="158" fillId="0" borderId="0" xfId="5088" applyNumberFormat="1" applyFont="1" applyAlignment="1">
      <alignment horizontal="right"/>
    </xf>
    <xf numFmtId="174" fontId="158" fillId="0" borderId="0" xfId="5088" applyNumberFormat="1" applyFont="1" applyAlignment="1">
      <alignment horizontal="right"/>
    </xf>
    <xf numFmtId="9" fontId="157" fillId="0" borderId="0" xfId="29" applyNumberFormat="1" applyFont="1" applyAlignment="1">
      <alignment horizontal="right"/>
    </xf>
    <xf numFmtId="9" fontId="157" fillId="0" borderId="74" xfId="29" applyNumberFormat="1" applyFont="1" applyBorder="1" applyAlignment="1">
      <alignment horizontal="right"/>
    </xf>
    <xf numFmtId="171" fontId="157" fillId="0" borderId="6" xfId="29" applyNumberFormat="1" applyFont="1" applyBorder="1" applyAlignment="1">
      <alignment horizontal="right"/>
    </xf>
    <xf numFmtId="171" fontId="157" fillId="0" borderId="45" xfId="29" applyNumberFormat="1" applyFont="1" applyBorder="1" applyAlignment="1">
      <alignment horizontal="right"/>
    </xf>
    <xf numFmtId="165" fontId="47" fillId="99" borderId="0" xfId="5092" applyFont="1" applyFill="1" applyBorder="1" applyAlignment="1" applyProtection="1">
      <alignment horizontal="center" vertical="center"/>
    </xf>
    <xf numFmtId="177" fontId="47" fillId="0" borderId="54" xfId="5087" applyNumberFormat="1" applyFont="1" applyFill="1" applyBorder="1" applyAlignment="1" applyProtection="1">
      <alignment horizontal="right" vertical="center"/>
    </xf>
    <xf numFmtId="0" fontId="146" fillId="92" borderId="0" xfId="5093" applyFont="1" applyFill="1" applyBorder="1" applyAlignment="1">
      <alignment vertical="center"/>
    </xf>
    <xf numFmtId="0" fontId="146" fillId="92" borderId="0" xfId="5093" applyFont="1" applyFill="1" applyBorder="1" applyAlignment="1">
      <alignment horizontal="left" vertical="center"/>
    </xf>
    <xf numFmtId="176" fontId="153" fillId="0" borderId="0" xfId="5093" applyNumberFormat="1" applyFont="1" applyFill="1" applyBorder="1" applyAlignment="1">
      <alignment horizontal="center"/>
    </xf>
    <xf numFmtId="176" fontId="153" fillId="0" borderId="44" xfId="5093" applyNumberFormat="1" applyFont="1" applyFill="1" applyBorder="1" applyAlignment="1">
      <alignment horizontal="center"/>
    </xf>
    <xf numFmtId="176" fontId="137" fillId="0" borderId="61" xfId="5088" applyNumberFormat="1" applyFont="1" applyFill="1" applyBorder="1" applyAlignment="1">
      <alignment horizontal="center"/>
    </xf>
    <xf numFmtId="176" fontId="137" fillId="0" borderId="62" xfId="5088" applyNumberFormat="1" applyFont="1" applyFill="1" applyBorder="1" applyAlignment="1">
      <alignment horizontal="center"/>
    </xf>
    <xf numFmtId="176" fontId="137" fillId="0" borderId="63" xfId="5088" applyNumberFormat="1" applyFont="1" applyFill="1" applyBorder="1" applyAlignment="1">
      <alignment horizontal="center"/>
    </xf>
    <xf numFmtId="0" fontId="151" fillId="88" borderId="56" xfId="5093" applyNumberFormat="1" applyFont="1" applyFill="1" applyBorder="1" applyAlignment="1">
      <alignment horizontal="center"/>
    </xf>
    <xf numFmtId="0" fontId="151" fillId="93" borderId="56" xfId="5093" applyNumberFormat="1" applyFont="1" applyFill="1" applyBorder="1" applyAlignment="1">
      <alignment horizontal="center"/>
    </xf>
    <xf numFmtId="0" fontId="151" fillId="88" borderId="56" xfId="5093" applyNumberFormat="1" applyFont="1" applyFill="1" applyBorder="1" applyAlignment="1">
      <alignment horizontal="center" vertical="center"/>
    </xf>
  </cellXfs>
  <cellStyles count="5561">
    <cellStyle name=" 1" xfId="41"/>
    <cellStyle name=" 1 2" xfId="5096"/>
    <cellStyle name=" 1_29(d) - Gas extensions -tariffs" xfId="5097"/>
    <cellStyle name="%" xfId="42"/>
    <cellStyle name="_Capex" xfId="43"/>
    <cellStyle name="_Capex 2" xfId="5098"/>
    <cellStyle name="_Capex_29(d) - Gas extensions -tariffs" xfId="5099"/>
    <cellStyle name="_UED AMP 2009-14 Final 250309 Less PU" xfId="44"/>
    <cellStyle name="_UED AMP 2009-14 Final 250309 Less PU_1011 monthly" xfId="45"/>
    <cellStyle name="0000" xfId="46"/>
    <cellStyle name="20% - Accent1 2" xfId="47"/>
    <cellStyle name="20% - Accent1 2 2" xfId="48"/>
    <cellStyle name="20% - Accent1 2 2 2" xfId="49"/>
    <cellStyle name="20% - Accent1 2 2 2 2" xfId="5146"/>
    <cellStyle name="20% - Accent1 2 2 3" xfId="4995"/>
    <cellStyle name="20% - Accent1 2 2 4" xfId="5145"/>
    <cellStyle name="20% - Accent1 2 2_Regulatory Template" xfId="50"/>
    <cellStyle name="20% - Accent1 2 3" xfId="4994"/>
    <cellStyle name="20% - Accent1 2 4" xfId="5144"/>
    <cellStyle name="20% - Accent1 2_Regulatory Template" xfId="51"/>
    <cellStyle name="20% - Accent1 3" xfId="52"/>
    <cellStyle name="20% - Accent1 3 2" xfId="53"/>
    <cellStyle name="20% - Accent1 3 2 2" xfId="5148"/>
    <cellStyle name="20% - Accent1 3 3" xfId="5147"/>
    <cellStyle name="20% - Accent1 3_Regulatory Template" xfId="54"/>
    <cellStyle name="20% - Accent1 4" xfId="55"/>
    <cellStyle name="20% - Accent1 4 2" xfId="56"/>
    <cellStyle name="20% - Accent1 4 2 2" xfId="5150"/>
    <cellStyle name="20% - Accent1 4 3" xfId="5149"/>
    <cellStyle name="20% - Accent1 4_Regulatory Template" xfId="57"/>
    <cellStyle name="20% - Accent1 5" xfId="58"/>
    <cellStyle name="20% - Accent1 5 2" xfId="5151"/>
    <cellStyle name="20% - Accent1 6" xfId="59"/>
    <cellStyle name="20% - Accent1 6 2" xfId="5152"/>
    <cellStyle name="20% - Accent1 7" xfId="60"/>
    <cellStyle name="20% - Accent1 7 2" xfId="5153"/>
    <cellStyle name="20% - Accent2 2" xfId="61"/>
    <cellStyle name="20% - Accent2 2 2" xfId="62"/>
    <cellStyle name="20% - Accent2 2 2 2" xfId="63"/>
    <cellStyle name="20% - Accent2 2 2 2 2" xfId="5156"/>
    <cellStyle name="20% - Accent2 2 2 3" xfId="4997"/>
    <cellStyle name="20% - Accent2 2 2 4" xfId="5155"/>
    <cellStyle name="20% - Accent2 2 2_Regulatory Template" xfId="64"/>
    <cellStyle name="20% - Accent2 2 3" xfId="4996"/>
    <cellStyle name="20% - Accent2 2 4" xfId="5154"/>
    <cellStyle name="20% - Accent2 2_Regulatory Template" xfId="65"/>
    <cellStyle name="20% - Accent2 3" xfId="66"/>
    <cellStyle name="20% - Accent2 3 2" xfId="67"/>
    <cellStyle name="20% - Accent2 3 2 2" xfId="5158"/>
    <cellStyle name="20% - Accent2 3 3" xfId="5157"/>
    <cellStyle name="20% - Accent2 3_Regulatory Template" xfId="68"/>
    <cellStyle name="20% - Accent2 4" xfId="69"/>
    <cellStyle name="20% - Accent2 4 2" xfId="70"/>
    <cellStyle name="20% - Accent2 4 2 2" xfId="5160"/>
    <cellStyle name="20% - Accent2 4 3" xfId="5159"/>
    <cellStyle name="20% - Accent2 4_Regulatory Template" xfId="71"/>
    <cellStyle name="20% - Accent2 5" xfId="72"/>
    <cellStyle name="20% - Accent2 5 2" xfId="5161"/>
    <cellStyle name="20% - Accent2 6" xfId="73"/>
    <cellStyle name="20% - Accent2 6 2" xfId="5162"/>
    <cellStyle name="20% - Accent2 7" xfId="74"/>
    <cellStyle name="20% - Accent2 7 2" xfId="5163"/>
    <cellStyle name="20% - Accent3 2" xfId="75"/>
    <cellStyle name="20% - Accent3 2 2" xfId="76"/>
    <cellStyle name="20% - Accent3 2 2 2" xfId="77"/>
    <cellStyle name="20% - Accent3 2 2 2 2" xfId="5166"/>
    <cellStyle name="20% - Accent3 2 2 3" xfId="4999"/>
    <cellStyle name="20% - Accent3 2 2 4" xfId="5165"/>
    <cellStyle name="20% - Accent3 2 2_Regulatory Template" xfId="78"/>
    <cellStyle name="20% - Accent3 2 3" xfId="4998"/>
    <cellStyle name="20% - Accent3 2 4" xfId="5164"/>
    <cellStyle name="20% - Accent3 2_Regulatory Template" xfId="79"/>
    <cellStyle name="20% - Accent3 3" xfId="80"/>
    <cellStyle name="20% - Accent3 3 2" xfId="81"/>
    <cellStyle name="20% - Accent3 3 2 2" xfId="5168"/>
    <cellStyle name="20% - Accent3 3 3" xfId="5167"/>
    <cellStyle name="20% - Accent3 3_Regulatory Template" xfId="82"/>
    <cellStyle name="20% - Accent3 4" xfId="83"/>
    <cellStyle name="20% - Accent3 4 2" xfId="84"/>
    <cellStyle name="20% - Accent3 4 2 2" xfId="5170"/>
    <cellStyle name="20% - Accent3 4 3" xfId="5169"/>
    <cellStyle name="20% - Accent3 4_Regulatory Template" xfId="85"/>
    <cellStyle name="20% - Accent3 5" xfId="86"/>
    <cellStyle name="20% - Accent3 5 2" xfId="5171"/>
    <cellStyle name="20% - Accent3 6" xfId="87"/>
    <cellStyle name="20% - Accent3 6 2" xfId="5172"/>
    <cellStyle name="20% - Accent3 7" xfId="88"/>
    <cellStyle name="20% - Accent3 7 2" xfId="5173"/>
    <cellStyle name="20% - Accent4 2" xfId="89"/>
    <cellStyle name="20% - Accent4 2 2" xfId="90"/>
    <cellStyle name="20% - Accent4 2 2 2" xfId="91"/>
    <cellStyle name="20% - Accent4 2 2 2 2" xfId="5176"/>
    <cellStyle name="20% - Accent4 2 2 3" xfId="5001"/>
    <cellStyle name="20% - Accent4 2 2 4" xfId="5175"/>
    <cellStyle name="20% - Accent4 2 2_Regulatory Template" xfId="92"/>
    <cellStyle name="20% - Accent4 2 3" xfId="5000"/>
    <cellStyle name="20% - Accent4 2 4" xfId="5174"/>
    <cellStyle name="20% - Accent4 2_Regulatory Template" xfId="93"/>
    <cellStyle name="20% - Accent4 3" xfId="94"/>
    <cellStyle name="20% - Accent4 3 2" xfId="95"/>
    <cellStyle name="20% - Accent4 3 2 2" xfId="5178"/>
    <cellStyle name="20% - Accent4 3 3" xfId="5177"/>
    <cellStyle name="20% - Accent4 3_Regulatory Template" xfId="96"/>
    <cellStyle name="20% - Accent4 4" xfId="97"/>
    <cellStyle name="20% - Accent4 4 2" xfId="98"/>
    <cellStyle name="20% - Accent4 4 2 2" xfId="5180"/>
    <cellStyle name="20% - Accent4 4 3" xfId="5179"/>
    <cellStyle name="20% - Accent4 4_Regulatory Template" xfId="99"/>
    <cellStyle name="20% - Accent4 5" xfId="100"/>
    <cellStyle name="20% - Accent4 5 2" xfId="5181"/>
    <cellStyle name="20% - Accent4 6" xfId="101"/>
    <cellStyle name="20% - Accent4 6 2" xfId="5182"/>
    <cellStyle name="20% - Accent4 7" xfId="102"/>
    <cellStyle name="20% - Accent4 7 2" xfId="5183"/>
    <cellStyle name="20% - Accent5 2" xfId="103"/>
    <cellStyle name="20% - Accent5 2 2" xfId="104"/>
    <cellStyle name="20% - Accent5 2 2 2" xfId="5185"/>
    <cellStyle name="20% - Accent5 2 3" xfId="5002"/>
    <cellStyle name="20% - Accent5 2 4" xfId="5184"/>
    <cellStyle name="20% - Accent5 2_Regulatory Template" xfId="105"/>
    <cellStyle name="20% - Accent5 3" xfId="106"/>
    <cellStyle name="20% - Accent5 3 2" xfId="107"/>
    <cellStyle name="20% - Accent5 3 2 2" xfId="5187"/>
    <cellStyle name="20% - Accent5 3 3" xfId="5186"/>
    <cellStyle name="20% - Accent5 3_Regulatory Template" xfId="108"/>
    <cellStyle name="20% - Accent5 4" xfId="109"/>
    <cellStyle name="20% - Accent5 4 2" xfId="110"/>
    <cellStyle name="20% - Accent5 4 2 2" xfId="5189"/>
    <cellStyle name="20% - Accent5 4 3" xfId="5188"/>
    <cellStyle name="20% - Accent5 4_Regulatory Template" xfId="111"/>
    <cellStyle name="20% - Accent5 5" xfId="112"/>
    <cellStyle name="20% - Accent5 5 2" xfId="5190"/>
    <cellStyle name="20% - Accent6 2" xfId="113"/>
    <cellStyle name="20% - Accent6 2 2" xfId="114"/>
    <cellStyle name="20% - Accent6 2 2 2" xfId="115"/>
    <cellStyle name="20% - Accent6 2 2 2 2" xfId="5193"/>
    <cellStyle name="20% - Accent6 2 2 3" xfId="5004"/>
    <cellStyle name="20% - Accent6 2 2 4" xfId="5192"/>
    <cellStyle name="20% - Accent6 2 2_Regulatory Template" xfId="116"/>
    <cellStyle name="20% - Accent6 2 3" xfId="5003"/>
    <cellStyle name="20% - Accent6 2 4" xfId="5191"/>
    <cellStyle name="20% - Accent6 2_Regulatory Template" xfId="117"/>
    <cellStyle name="20% - Accent6 3" xfId="118"/>
    <cellStyle name="20% - Accent6 3 2" xfId="119"/>
    <cellStyle name="20% - Accent6 3 2 2" xfId="5195"/>
    <cellStyle name="20% - Accent6 3 3" xfId="5194"/>
    <cellStyle name="20% - Accent6 3_Regulatory Template" xfId="120"/>
    <cellStyle name="20% - Accent6 4" xfId="121"/>
    <cellStyle name="20% - Accent6 4 2" xfId="122"/>
    <cellStyle name="20% - Accent6 4 2 2" xfId="5197"/>
    <cellStyle name="20% - Accent6 4 3" xfId="5196"/>
    <cellStyle name="20% - Accent6 4_Regulatory Template" xfId="123"/>
    <cellStyle name="20% - Accent6 5" xfId="124"/>
    <cellStyle name="20% - Accent6 5 2" xfId="5198"/>
    <cellStyle name="20% - Accent6 6" xfId="125"/>
    <cellStyle name="20% - Accent6 6 2" xfId="5199"/>
    <cellStyle name="20% - Accent6 7" xfId="126"/>
    <cellStyle name="20% - Accent6 7 2" xfId="5200"/>
    <cellStyle name="40% - Accent1 2" xfId="127"/>
    <cellStyle name="40% - Accent1 2 2" xfId="128"/>
    <cellStyle name="40% - Accent1 2 2 2" xfId="129"/>
    <cellStyle name="40% - Accent1 2 2 2 2" xfId="5203"/>
    <cellStyle name="40% - Accent1 2 2 3" xfId="5006"/>
    <cellStyle name="40% - Accent1 2 2 4" xfId="5202"/>
    <cellStyle name="40% - Accent1 2 2_Regulatory Template" xfId="130"/>
    <cellStyle name="40% - Accent1 2 3" xfId="5005"/>
    <cellStyle name="40% - Accent1 2 4" xfId="5201"/>
    <cellStyle name="40% - Accent1 2_Regulatory Template" xfId="131"/>
    <cellStyle name="40% - Accent1 3" xfId="132"/>
    <cellStyle name="40% - Accent1 3 2" xfId="133"/>
    <cellStyle name="40% - Accent1 3 2 2" xfId="5205"/>
    <cellStyle name="40% - Accent1 3 3" xfId="5204"/>
    <cellStyle name="40% - Accent1 3_Regulatory Template" xfId="134"/>
    <cellStyle name="40% - Accent1 4" xfId="135"/>
    <cellStyle name="40% - Accent1 4 2" xfId="136"/>
    <cellStyle name="40% - Accent1 4 2 2" xfId="5207"/>
    <cellStyle name="40% - Accent1 4 3" xfId="5206"/>
    <cellStyle name="40% - Accent1 4_Regulatory Template" xfId="137"/>
    <cellStyle name="40% - Accent1 5" xfId="138"/>
    <cellStyle name="40% - Accent1 5 2" xfId="5208"/>
    <cellStyle name="40% - Accent1 6" xfId="139"/>
    <cellStyle name="40% - Accent1 6 2" xfId="5209"/>
    <cellStyle name="40% - Accent1 7" xfId="140"/>
    <cellStyle name="40% - Accent1 7 2" xfId="5210"/>
    <cellStyle name="40% - Accent2 2" xfId="141"/>
    <cellStyle name="40% - Accent2 2 2" xfId="142"/>
    <cellStyle name="40% - Accent2 2 2 2" xfId="5212"/>
    <cellStyle name="40% - Accent2 2 3" xfId="5007"/>
    <cellStyle name="40% - Accent2 2 4" xfId="5211"/>
    <cellStyle name="40% - Accent2 2_Regulatory Template" xfId="143"/>
    <cellStyle name="40% - Accent2 3" xfId="144"/>
    <cellStyle name="40% - Accent2 3 2" xfId="145"/>
    <cellStyle name="40% - Accent2 3 2 2" xfId="5214"/>
    <cellStyle name="40% - Accent2 3 3" xfId="5213"/>
    <cellStyle name="40% - Accent2 3_Regulatory Template" xfId="146"/>
    <cellStyle name="40% - Accent2 4" xfId="147"/>
    <cellStyle name="40% - Accent2 4 2" xfId="148"/>
    <cellStyle name="40% - Accent2 4 2 2" xfId="5216"/>
    <cellStyle name="40% - Accent2 4 3" xfId="5215"/>
    <cellStyle name="40% - Accent2 4_Regulatory Template" xfId="149"/>
    <cellStyle name="40% - Accent2 5" xfId="150"/>
    <cellStyle name="40% - Accent2 5 2" xfId="5217"/>
    <cellStyle name="40% - Accent3 2" xfId="151"/>
    <cellStyle name="40% - Accent3 2 2" xfId="152"/>
    <cellStyle name="40% - Accent3 2 2 2" xfId="153"/>
    <cellStyle name="40% - Accent3 2 2 2 2" xfId="5220"/>
    <cellStyle name="40% - Accent3 2 2 3" xfId="5009"/>
    <cellStyle name="40% - Accent3 2 2 4" xfId="5219"/>
    <cellStyle name="40% - Accent3 2 2_Regulatory Template" xfId="154"/>
    <cellStyle name="40% - Accent3 2 3" xfId="5008"/>
    <cellStyle name="40% - Accent3 2 4" xfId="5218"/>
    <cellStyle name="40% - Accent3 2_Regulatory Template" xfId="155"/>
    <cellStyle name="40% - Accent3 3" xfId="156"/>
    <cellStyle name="40% - Accent3 3 2" xfId="157"/>
    <cellStyle name="40% - Accent3 3 2 2" xfId="5222"/>
    <cellStyle name="40% - Accent3 3 3" xfId="5221"/>
    <cellStyle name="40% - Accent3 3_Regulatory Template" xfId="158"/>
    <cellStyle name="40% - Accent3 4" xfId="159"/>
    <cellStyle name="40% - Accent3 4 2" xfId="160"/>
    <cellStyle name="40% - Accent3 4 2 2" xfId="5224"/>
    <cellStyle name="40% - Accent3 4 3" xfId="5223"/>
    <cellStyle name="40% - Accent3 4_Regulatory Template" xfId="161"/>
    <cellStyle name="40% - Accent3 5" xfId="162"/>
    <cellStyle name="40% - Accent3 5 2" xfId="5225"/>
    <cellStyle name="40% - Accent3 6" xfId="163"/>
    <cellStyle name="40% - Accent3 6 2" xfId="5226"/>
    <cellStyle name="40% - Accent3 7" xfId="164"/>
    <cellStyle name="40% - Accent3 7 2" xfId="5227"/>
    <cellStyle name="40% - Accent4 2" xfId="165"/>
    <cellStyle name="40% - Accent4 2 2" xfId="166"/>
    <cellStyle name="40% - Accent4 2 2 2" xfId="167"/>
    <cellStyle name="40% - Accent4 2 2 2 2" xfId="5230"/>
    <cellStyle name="40% - Accent4 2 2 3" xfId="5011"/>
    <cellStyle name="40% - Accent4 2 2 4" xfId="5229"/>
    <cellStyle name="40% - Accent4 2 2_Regulatory Template" xfId="168"/>
    <cellStyle name="40% - Accent4 2 3" xfId="5010"/>
    <cellStyle name="40% - Accent4 2 4" xfId="5228"/>
    <cellStyle name="40% - Accent4 2_Regulatory Template" xfId="169"/>
    <cellStyle name="40% - Accent4 3" xfId="170"/>
    <cellStyle name="40% - Accent4 3 2" xfId="171"/>
    <cellStyle name="40% - Accent4 3 2 2" xfId="5232"/>
    <cellStyle name="40% - Accent4 3 3" xfId="5231"/>
    <cellStyle name="40% - Accent4 3_Regulatory Template" xfId="172"/>
    <cellStyle name="40% - Accent4 4" xfId="173"/>
    <cellStyle name="40% - Accent4 4 2" xfId="174"/>
    <cellStyle name="40% - Accent4 4 2 2" xfId="5234"/>
    <cellStyle name="40% - Accent4 4 3" xfId="5233"/>
    <cellStyle name="40% - Accent4 4_Regulatory Template" xfId="175"/>
    <cellStyle name="40% - Accent4 5" xfId="176"/>
    <cellStyle name="40% - Accent4 5 2" xfId="5235"/>
    <cellStyle name="40% - Accent4 6" xfId="177"/>
    <cellStyle name="40% - Accent4 6 2" xfId="5236"/>
    <cellStyle name="40% - Accent4 7" xfId="178"/>
    <cellStyle name="40% - Accent4 7 2" xfId="5237"/>
    <cellStyle name="40% - Accent5 2" xfId="179"/>
    <cellStyle name="40% - Accent5 2 2" xfId="180"/>
    <cellStyle name="40% - Accent5 2 2 2" xfId="181"/>
    <cellStyle name="40% - Accent5 2 2 2 2" xfId="5240"/>
    <cellStyle name="40% - Accent5 2 2 3" xfId="5013"/>
    <cellStyle name="40% - Accent5 2 2 4" xfId="5239"/>
    <cellStyle name="40% - Accent5 2 2_Regulatory Template" xfId="182"/>
    <cellStyle name="40% - Accent5 2 3" xfId="5012"/>
    <cellStyle name="40% - Accent5 2 4" xfId="5238"/>
    <cellStyle name="40% - Accent5 2_Regulatory Template" xfId="183"/>
    <cellStyle name="40% - Accent5 3" xfId="184"/>
    <cellStyle name="40% - Accent5 3 2" xfId="185"/>
    <cellStyle name="40% - Accent5 3 2 2" xfId="5242"/>
    <cellStyle name="40% - Accent5 3 3" xfId="5241"/>
    <cellStyle name="40% - Accent5 3_Regulatory Template" xfId="186"/>
    <cellStyle name="40% - Accent5 4" xfId="187"/>
    <cellStyle name="40% - Accent5 4 2" xfId="188"/>
    <cellStyle name="40% - Accent5 4 2 2" xfId="5244"/>
    <cellStyle name="40% - Accent5 4 3" xfId="5243"/>
    <cellStyle name="40% - Accent5 4_Regulatory Template" xfId="189"/>
    <cellStyle name="40% - Accent5 5" xfId="190"/>
    <cellStyle name="40% - Accent5 5 2" xfId="5245"/>
    <cellStyle name="40% - Accent5 6" xfId="191"/>
    <cellStyle name="40% - Accent5 6 2" xfId="5246"/>
    <cellStyle name="40% - Accent5 7" xfId="192"/>
    <cellStyle name="40% - Accent5 7 2" xfId="5247"/>
    <cellStyle name="40% - Accent6 2" xfId="193"/>
    <cellStyle name="40% - Accent6 2 2" xfId="194"/>
    <cellStyle name="40% - Accent6 2 2 2" xfId="195"/>
    <cellStyle name="40% - Accent6 2 2 2 2" xfId="5250"/>
    <cellStyle name="40% - Accent6 2 2 3" xfId="5015"/>
    <cellStyle name="40% - Accent6 2 2 4" xfId="5249"/>
    <cellStyle name="40% - Accent6 2 2_Regulatory Template" xfId="196"/>
    <cellStyle name="40% - Accent6 2 3" xfId="5014"/>
    <cellStyle name="40% - Accent6 2 4" xfId="5248"/>
    <cellStyle name="40% - Accent6 2_Regulatory Template" xfId="197"/>
    <cellStyle name="40% - Accent6 3" xfId="198"/>
    <cellStyle name="40% - Accent6 3 2" xfId="199"/>
    <cellStyle name="40% - Accent6 3 2 2" xfId="5252"/>
    <cellStyle name="40% - Accent6 3 3" xfId="5251"/>
    <cellStyle name="40% - Accent6 3_Regulatory Template" xfId="200"/>
    <cellStyle name="40% - Accent6 4" xfId="201"/>
    <cellStyle name="40% - Accent6 4 2" xfId="202"/>
    <cellStyle name="40% - Accent6 4 2 2" xfId="5254"/>
    <cellStyle name="40% - Accent6 4 3" xfId="5253"/>
    <cellStyle name="40% - Accent6 4_Regulatory Template" xfId="203"/>
    <cellStyle name="40% - Accent6 5" xfId="204"/>
    <cellStyle name="40% - Accent6 5 2" xfId="5255"/>
    <cellStyle name="40% - Accent6 6" xfId="205"/>
    <cellStyle name="40% - Accent6 6 2" xfId="5256"/>
    <cellStyle name="40% - Accent6 7" xfId="206"/>
    <cellStyle name="40% - Accent6 7 2" xfId="5257"/>
    <cellStyle name="60% - Accent1 2" xfId="207"/>
    <cellStyle name="60% - Accent1 2 2" xfId="208"/>
    <cellStyle name="60% - Accent1 2 2 2" xfId="209"/>
    <cellStyle name="60% - Accent1 2 2 3" xfId="5017"/>
    <cellStyle name="60% - Accent1 2 2_Regulatory Template" xfId="210"/>
    <cellStyle name="60% - Accent1 2 3" xfId="5016"/>
    <cellStyle name="60% - Accent1 2_Regulatory Template" xfId="211"/>
    <cellStyle name="60% - Accent1 3" xfId="212"/>
    <cellStyle name="60% - Accent1 4" xfId="213"/>
    <cellStyle name="60% - Accent1 5" xfId="214"/>
    <cellStyle name="60% - Accent1 6" xfId="215"/>
    <cellStyle name="60% - Accent1 7" xfId="216"/>
    <cellStyle name="60% - Accent2 2" xfId="217"/>
    <cellStyle name="60% - Accent2 2 2" xfId="218"/>
    <cellStyle name="60% - Accent2 2 2 2" xfId="219"/>
    <cellStyle name="60% - Accent2 2 2 3" xfId="5019"/>
    <cellStyle name="60% - Accent2 2 2_Regulatory Template" xfId="220"/>
    <cellStyle name="60% - Accent2 2 3" xfId="5018"/>
    <cellStyle name="60% - Accent2 2_Regulatory Template" xfId="221"/>
    <cellStyle name="60% - Accent2 3" xfId="222"/>
    <cellStyle name="60% - Accent2 4" xfId="223"/>
    <cellStyle name="60% - Accent2 5" xfId="224"/>
    <cellStyle name="60% - Accent2 6" xfId="225"/>
    <cellStyle name="60% - Accent2 7" xfId="226"/>
    <cellStyle name="60% - Accent3 2" xfId="227"/>
    <cellStyle name="60% - Accent3 2 2" xfId="228"/>
    <cellStyle name="60% - Accent3 2 2 2" xfId="229"/>
    <cellStyle name="60% - Accent3 2 2 3" xfId="5021"/>
    <cellStyle name="60% - Accent3 2 2_Regulatory Template" xfId="230"/>
    <cellStyle name="60% - Accent3 2 3" xfId="5020"/>
    <cellStyle name="60% - Accent3 2_Regulatory Template" xfId="231"/>
    <cellStyle name="60% - Accent3 3" xfId="232"/>
    <cellStyle name="60% - Accent3 4" xfId="233"/>
    <cellStyle name="60% - Accent3 5" xfId="234"/>
    <cellStyle name="60% - Accent3 6" xfId="235"/>
    <cellStyle name="60% - Accent3 7" xfId="236"/>
    <cellStyle name="60% - Accent4 2" xfId="237"/>
    <cellStyle name="60% - Accent4 2 2" xfId="238"/>
    <cellStyle name="60% - Accent4 2 2 2" xfId="239"/>
    <cellStyle name="60% - Accent4 2 2 3" xfId="5023"/>
    <cellStyle name="60% - Accent4 2 2_Regulatory Template" xfId="240"/>
    <cellStyle name="60% - Accent4 2 3" xfId="5022"/>
    <cellStyle name="60% - Accent4 2_Regulatory Template" xfId="241"/>
    <cellStyle name="60% - Accent4 3" xfId="242"/>
    <cellStyle name="60% - Accent4 4" xfId="243"/>
    <cellStyle name="60% - Accent4 5" xfId="244"/>
    <cellStyle name="60% - Accent4 6" xfId="245"/>
    <cellStyle name="60% - Accent4 7" xfId="246"/>
    <cellStyle name="60% - Accent5 2" xfId="247"/>
    <cellStyle name="60% - Accent5 2 2" xfId="248"/>
    <cellStyle name="60% - Accent5 2 2 2" xfId="249"/>
    <cellStyle name="60% - Accent5 2 2 3" xfId="5025"/>
    <cellStyle name="60% - Accent5 2 2_Regulatory Template" xfId="250"/>
    <cellStyle name="60% - Accent5 2 3" xfId="5024"/>
    <cellStyle name="60% - Accent5 2_Regulatory Template" xfId="251"/>
    <cellStyle name="60% - Accent5 3" xfId="252"/>
    <cellStyle name="60% - Accent5 4" xfId="253"/>
    <cellStyle name="60% - Accent5 5" xfId="254"/>
    <cellStyle name="60% - Accent5 6" xfId="255"/>
    <cellStyle name="60% - Accent5 7" xfId="256"/>
    <cellStyle name="60% - Accent6 2" xfId="257"/>
    <cellStyle name="60% - Accent6 2 2" xfId="258"/>
    <cellStyle name="60% - Accent6 2 2 2" xfId="259"/>
    <cellStyle name="60% - Accent6 2 2 3" xfId="5027"/>
    <cellStyle name="60% - Accent6 2 2_Regulatory Template" xfId="260"/>
    <cellStyle name="60% - Accent6 2 3" xfId="5026"/>
    <cellStyle name="60% - Accent6 2_Regulatory Template" xfId="261"/>
    <cellStyle name="60% - Accent6 3" xfId="262"/>
    <cellStyle name="60% - Accent6 4" xfId="263"/>
    <cellStyle name="60% - Accent6 5" xfId="264"/>
    <cellStyle name="60% - Accent6 6" xfId="265"/>
    <cellStyle name="60% - Accent6 7" xfId="266"/>
    <cellStyle name="AA Blue BG" xfId="267"/>
    <cellStyle name="Accent1 - 20%" xfId="268"/>
    <cellStyle name="Accent1 - 40%" xfId="269"/>
    <cellStyle name="Accent1 - 60%" xfId="270"/>
    <cellStyle name="Accent1 2" xfId="271"/>
    <cellStyle name="Accent1 2 2" xfId="272"/>
    <cellStyle name="Accent1 2 2 2" xfId="273"/>
    <cellStyle name="Accent1 2 2 3" xfId="5029"/>
    <cellStyle name="Accent1 2 2_Regulatory Template" xfId="274"/>
    <cellStyle name="Accent1 2 3" xfId="4971"/>
    <cellStyle name="Accent1 2 4" xfId="5028"/>
    <cellStyle name="Accent1 2_Regulatory Template" xfId="275"/>
    <cellStyle name="Accent1 3" xfId="276"/>
    <cellStyle name="Accent1 4" xfId="277"/>
    <cellStyle name="Accent1 5" xfId="278"/>
    <cellStyle name="Accent1 6" xfId="279"/>
    <cellStyle name="Accent1 7" xfId="280"/>
    <cellStyle name="Accent2 - 20%" xfId="281"/>
    <cellStyle name="Accent2 - 40%" xfId="282"/>
    <cellStyle name="Accent2 - 60%" xfId="283"/>
    <cellStyle name="Accent2 2" xfId="284"/>
    <cellStyle name="Accent2 2 2" xfId="285"/>
    <cellStyle name="Accent2 2 2 2" xfId="286"/>
    <cellStyle name="Accent2 2 2 3" xfId="5031"/>
    <cellStyle name="Accent2 2 2_Regulatory Template" xfId="287"/>
    <cellStyle name="Accent2 2 3" xfId="5030"/>
    <cellStyle name="Accent2 2_Regulatory Template" xfId="288"/>
    <cellStyle name="Accent2 3" xfId="289"/>
    <cellStyle name="Accent2 4" xfId="290"/>
    <cellStyle name="Accent2 5" xfId="291"/>
    <cellStyle name="Accent2 6" xfId="292"/>
    <cellStyle name="Accent2 7" xfId="293"/>
    <cellStyle name="Accent3 - 20%" xfId="294"/>
    <cellStyle name="Accent3 - 40%" xfId="295"/>
    <cellStyle name="Accent3 - 60%" xfId="296"/>
    <cellStyle name="Accent3 2" xfId="297"/>
    <cellStyle name="Accent3 2 2" xfId="298"/>
    <cellStyle name="Accent3 2 2 2" xfId="299"/>
    <cellStyle name="Accent3 2 2 3" xfId="5033"/>
    <cellStyle name="Accent3 2 2_Regulatory Template" xfId="300"/>
    <cellStyle name="Accent3 2 3" xfId="5032"/>
    <cellStyle name="Accent3 2_Regulatory Template" xfId="301"/>
    <cellStyle name="Accent3 3" xfId="302"/>
    <cellStyle name="Accent3 4" xfId="303"/>
    <cellStyle name="Accent3 5" xfId="304"/>
    <cellStyle name="Accent3 6" xfId="305"/>
    <cellStyle name="Accent3 7" xfId="306"/>
    <cellStyle name="Accent4 - 20%" xfId="307"/>
    <cellStyle name="Accent4 - 40%" xfId="308"/>
    <cellStyle name="Accent4 - 60%" xfId="309"/>
    <cellStyle name="Accent4 2" xfId="310"/>
    <cellStyle name="Accent4 2 2" xfId="311"/>
    <cellStyle name="Accent4 2 2 2" xfId="312"/>
    <cellStyle name="Accent4 2 2 3" xfId="5035"/>
    <cellStyle name="Accent4 2 2_Regulatory Template" xfId="313"/>
    <cellStyle name="Accent4 2 3" xfId="5034"/>
    <cellStyle name="Accent4 2_Regulatory Template" xfId="314"/>
    <cellStyle name="Accent4 3" xfId="315"/>
    <cellStyle name="Accent4 4" xfId="316"/>
    <cellStyle name="Accent4 5" xfId="317"/>
    <cellStyle name="Accent4 6" xfId="318"/>
    <cellStyle name="Accent4 7" xfId="319"/>
    <cellStyle name="Accent5 - 20%" xfId="320"/>
    <cellStyle name="Accent5 - 40%" xfId="321"/>
    <cellStyle name="Accent5 - 60%" xfId="322"/>
    <cellStyle name="Accent5 2" xfId="323"/>
    <cellStyle name="Accent5 2 2" xfId="4972"/>
    <cellStyle name="Accent5 3" xfId="4973"/>
    <cellStyle name="Accent5 4" xfId="4974"/>
    <cellStyle name="Accent6 - 20%" xfId="324"/>
    <cellStyle name="Accent6 - 40%" xfId="325"/>
    <cellStyle name="Accent6 - 60%" xfId="326"/>
    <cellStyle name="Accent6 2" xfId="327"/>
    <cellStyle name="Accent6 2 2" xfId="328"/>
    <cellStyle name="Accent6 2 2 2" xfId="329"/>
    <cellStyle name="Accent6 2 2 3" xfId="5037"/>
    <cellStyle name="Accent6 2 2_Regulatory Template" xfId="330"/>
    <cellStyle name="Accent6 2 3" xfId="5036"/>
    <cellStyle name="Accent6 2_Regulatory Template" xfId="331"/>
    <cellStyle name="Accent6 3" xfId="332"/>
    <cellStyle name="Accent6 4" xfId="333"/>
    <cellStyle name="Accent6 5" xfId="334"/>
    <cellStyle name="Accent6 6" xfId="335"/>
    <cellStyle name="Accent6 7" xfId="336"/>
    <cellStyle name="Agara" xfId="337"/>
    <cellStyle name="Assumption Currency." xfId="338"/>
    <cellStyle name="Assumption Date." xfId="339"/>
    <cellStyle name="Assumption Heading." xfId="340"/>
    <cellStyle name="Assumption Multiple." xfId="341"/>
    <cellStyle name="Assumption Number." xfId="342"/>
    <cellStyle name="Assumption Percentage." xfId="343"/>
    <cellStyle name="Assumption Year." xfId="344"/>
    <cellStyle name="Assumptions Right Number" xfId="5087"/>
    <cellStyle name="B79812_.wvu.PrintTitlest" xfId="345"/>
    <cellStyle name="Bad 2" xfId="346"/>
    <cellStyle name="Bad 2 2" xfId="347"/>
    <cellStyle name="Bad 2 2 2" xfId="348"/>
    <cellStyle name="Bad 2 2 3" xfId="5039"/>
    <cellStyle name="Bad 2 2_Regulatory Template" xfId="349"/>
    <cellStyle name="Bad 2 3" xfId="5038"/>
    <cellStyle name="Bad 2_Regulatory Template" xfId="350"/>
    <cellStyle name="Bad 3" xfId="351"/>
    <cellStyle name="Bad 4" xfId="352"/>
    <cellStyle name="Bad 5" xfId="353"/>
    <cellStyle name="Bad 6" xfId="354"/>
    <cellStyle name="Bad 7" xfId="355"/>
    <cellStyle name="Black" xfId="356"/>
    <cellStyle name="Blockout" xfId="2"/>
    <cellStyle name="Blockout 2" xfId="357"/>
    <cellStyle name="blp_column_header" xfId="358"/>
    <cellStyle name="Blue" xfId="359"/>
    <cellStyle name="Calculation 2" xfId="360"/>
    <cellStyle name="Calculation 2 2" xfId="361"/>
    <cellStyle name="Calculation 2 2 2" xfId="362"/>
    <cellStyle name="Calculation 2 2 2 2" xfId="363"/>
    <cellStyle name="Calculation 2 2 2 2 2" xfId="364"/>
    <cellStyle name="Calculation 2 2 2 2 3" xfId="365"/>
    <cellStyle name="Calculation 2 2 2 3" xfId="366"/>
    <cellStyle name="Calculation 2 2 2 4" xfId="367"/>
    <cellStyle name="Calculation 2 2 3" xfId="368"/>
    <cellStyle name="Calculation 2 2 3 2" xfId="369"/>
    <cellStyle name="Calculation 2 2 3 2 2" xfId="370"/>
    <cellStyle name="Calculation 2 2 3 2 3" xfId="371"/>
    <cellStyle name="Calculation 2 2 3 3" xfId="372"/>
    <cellStyle name="Calculation 2 2 3 4" xfId="373"/>
    <cellStyle name="Calculation 2 2 4" xfId="374"/>
    <cellStyle name="Calculation 2 2 4 2" xfId="375"/>
    <cellStyle name="Calculation 2 2 4 3" xfId="376"/>
    <cellStyle name="Calculation 2 2 5" xfId="377"/>
    <cellStyle name="Calculation 2 2 6" xfId="378"/>
    <cellStyle name="Calculation 2 2 7" xfId="5041"/>
    <cellStyle name="Calculation 2 2_Regulatory Template" xfId="379"/>
    <cellStyle name="Calculation 2 3" xfId="380"/>
    <cellStyle name="Calculation 2 3 2" xfId="381"/>
    <cellStyle name="Calculation 2 3 2 2" xfId="382"/>
    <cellStyle name="Calculation 2 3 2 2 2" xfId="383"/>
    <cellStyle name="Calculation 2 3 2 2 3" xfId="384"/>
    <cellStyle name="Calculation 2 3 2 3" xfId="385"/>
    <cellStyle name="Calculation 2 3 2 4" xfId="386"/>
    <cellStyle name="Calculation 2 3 3" xfId="387"/>
    <cellStyle name="Calculation 2 3 3 2" xfId="388"/>
    <cellStyle name="Calculation 2 3 3 2 2" xfId="389"/>
    <cellStyle name="Calculation 2 3 3 2 3" xfId="390"/>
    <cellStyle name="Calculation 2 3 3 3" xfId="391"/>
    <cellStyle name="Calculation 2 3 3 4" xfId="392"/>
    <cellStyle name="Calculation 2 3 4" xfId="393"/>
    <cellStyle name="Calculation 2 3 4 2" xfId="394"/>
    <cellStyle name="Calculation 2 3 4 3" xfId="395"/>
    <cellStyle name="Calculation 2 3 5" xfId="396"/>
    <cellStyle name="Calculation 2 3 6" xfId="397"/>
    <cellStyle name="Calculation 2 4" xfId="398"/>
    <cellStyle name="Calculation 2 4 2" xfId="399"/>
    <cellStyle name="Calculation 2 4 2 2" xfId="400"/>
    <cellStyle name="Calculation 2 4 2 2 2" xfId="401"/>
    <cellStyle name="Calculation 2 4 2 2 3" xfId="402"/>
    <cellStyle name="Calculation 2 4 2 3" xfId="403"/>
    <cellStyle name="Calculation 2 4 2 4" xfId="404"/>
    <cellStyle name="Calculation 2 4 3" xfId="405"/>
    <cellStyle name="Calculation 2 4 3 2" xfId="406"/>
    <cellStyle name="Calculation 2 4 3 2 2" xfId="407"/>
    <cellStyle name="Calculation 2 4 3 2 3" xfId="408"/>
    <cellStyle name="Calculation 2 4 3 3" xfId="409"/>
    <cellStyle name="Calculation 2 4 3 4" xfId="410"/>
    <cellStyle name="Calculation 2 4 4" xfId="411"/>
    <cellStyle name="Calculation 2 4 4 2" xfId="412"/>
    <cellStyle name="Calculation 2 4 4 3" xfId="413"/>
    <cellStyle name="Calculation 2 4 5" xfId="414"/>
    <cellStyle name="Calculation 2 4 6" xfId="415"/>
    <cellStyle name="Calculation 2 5" xfId="416"/>
    <cellStyle name="Calculation 2 5 2" xfId="417"/>
    <cellStyle name="Calculation 2 5 2 2" xfId="418"/>
    <cellStyle name="Calculation 2 5 2 2 2" xfId="419"/>
    <cellStyle name="Calculation 2 5 2 2 3" xfId="420"/>
    <cellStyle name="Calculation 2 5 2 3" xfId="421"/>
    <cellStyle name="Calculation 2 5 2 4" xfId="422"/>
    <cellStyle name="Calculation 2 5 3" xfId="423"/>
    <cellStyle name="Calculation 2 5 3 2" xfId="424"/>
    <cellStyle name="Calculation 2 5 3 2 2" xfId="425"/>
    <cellStyle name="Calculation 2 5 3 2 3" xfId="426"/>
    <cellStyle name="Calculation 2 5 3 3" xfId="427"/>
    <cellStyle name="Calculation 2 5 3 4" xfId="428"/>
    <cellStyle name="Calculation 2 5 4" xfId="429"/>
    <cellStyle name="Calculation 2 5 4 2" xfId="430"/>
    <cellStyle name="Calculation 2 5 4 3" xfId="431"/>
    <cellStyle name="Calculation 2 5 5" xfId="432"/>
    <cellStyle name="Calculation 2 5 6" xfId="433"/>
    <cellStyle name="Calculation 2 6" xfId="434"/>
    <cellStyle name="Calculation 2 6 2" xfId="435"/>
    <cellStyle name="Calculation 2 6 3" xfId="436"/>
    <cellStyle name="Calculation 2 7" xfId="437"/>
    <cellStyle name="Calculation 2 8" xfId="438"/>
    <cellStyle name="Calculation 2 9" xfId="5040"/>
    <cellStyle name="Calculation 2_Regulatory Template" xfId="439"/>
    <cellStyle name="Calculation 3" xfId="440"/>
    <cellStyle name="Calculation 4" xfId="441"/>
    <cellStyle name="Calculation 5" xfId="442"/>
    <cellStyle name="Calculation 6" xfId="443"/>
    <cellStyle name="Calculation 7" xfId="444"/>
    <cellStyle name="Cell Link." xfId="445"/>
    <cellStyle name="Check Cell 2" xfId="446"/>
    <cellStyle name="Check Cell 2 2" xfId="447"/>
    <cellStyle name="Check Cell 2 2 2" xfId="448"/>
    <cellStyle name="Check Cell 2 2 2 2" xfId="449"/>
    <cellStyle name="Check Cell 3" xfId="4975"/>
    <cellStyle name="Check Cell 4" xfId="4976"/>
    <cellStyle name="Column - Heading" xfId="3"/>
    <cellStyle name="Comma" xfId="4" builtinId="3"/>
    <cellStyle name="Comma [0] 2" xfId="450"/>
    <cellStyle name="Comma [0]7Z_87C" xfId="451"/>
    <cellStyle name="Comma 0" xfId="452"/>
    <cellStyle name="Comma 1" xfId="453"/>
    <cellStyle name="Comma 1 2" xfId="5100"/>
    <cellStyle name="Comma 10" xfId="454"/>
    <cellStyle name="Comma 10 2" xfId="455"/>
    <cellStyle name="Comma 10 2 2" xfId="5258"/>
    <cellStyle name="Comma 11" xfId="456"/>
    <cellStyle name="Comma 12" xfId="457"/>
    <cellStyle name="Comma 13" xfId="458"/>
    <cellStyle name="Comma 13 2" xfId="5259"/>
    <cellStyle name="Comma 14" xfId="39"/>
    <cellStyle name="Comma 15" xfId="4969"/>
    <cellStyle name="Comma 15 2" xfId="5535"/>
    <cellStyle name="Comma 16" xfId="4992"/>
    <cellStyle name="Comma 17" xfId="5082"/>
    <cellStyle name="Comma 18" xfId="5134"/>
    <cellStyle name="Comma 18 2" xfId="5135"/>
    <cellStyle name="Comma 19" xfId="5137"/>
    <cellStyle name="Comma 2" xfId="459"/>
    <cellStyle name="Comma 2 10" xfId="460"/>
    <cellStyle name="Comma 2 100" xfId="461"/>
    <cellStyle name="Comma 2 101" xfId="462"/>
    <cellStyle name="Comma 2 102" xfId="463"/>
    <cellStyle name="Comma 2 103" xfId="464"/>
    <cellStyle name="Comma 2 104" xfId="465"/>
    <cellStyle name="Comma 2 105" xfId="466"/>
    <cellStyle name="Comma 2 106" xfId="467"/>
    <cellStyle name="Comma 2 107" xfId="468"/>
    <cellStyle name="Comma 2 108" xfId="469"/>
    <cellStyle name="Comma 2 109" xfId="470"/>
    <cellStyle name="Comma 2 11" xfId="471"/>
    <cellStyle name="Comma 2 110" xfId="472"/>
    <cellStyle name="Comma 2 111" xfId="473"/>
    <cellStyle name="Comma 2 112" xfId="474"/>
    <cellStyle name="Comma 2 113" xfId="475"/>
    <cellStyle name="Comma 2 114" xfId="476"/>
    <cellStyle name="Comma 2 115" xfId="477"/>
    <cellStyle name="Comma 2 116" xfId="478"/>
    <cellStyle name="Comma 2 117" xfId="479"/>
    <cellStyle name="Comma 2 118" xfId="480"/>
    <cellStyle name="Comma 2 119" xfId="481"/>
    <cellStyle name="Comma 2 12" xfId="482"/>
    <cellStyle name="Comma 2 120" xfId="483"/>
    <cellStyle name="Comma 2 121" xfId="484"/>
    <cellStyle name="Comma 2 122" xfId="485"/>
    <cellStyle name="Comma 2 123" xfId="486"/>
    <cellStyle name="Comma 2 124" xfId="487"/>
    <cellStyle name="Comma 2 125" xfId="488"/>
    <cellStyle name="Comma 2 126" xfId="489"/>
    <cellStyle name="Comma 2 127" xfId="490"/>
    <cellStyle name="Comma 2 128" xfId="491"/>
    <cellStyle name="Comma 2 129" xfId="492"/>
    <cellStyle name="Comma 2 13" xfId="493"/>
    <cellStyle name="Comma 2 130" xfId="494"/>
    <cellStyle name="Comma 2 131" xfId="495"/>
    <cellStyle name="Comma 2 132" xfId="496"/>
    <cellStyle name="Comma 2 133" xfId="497"/>
    <cellStyle name="Comma 2 134" xfId="498"/>
    <cellStyle name="Comma 2 135" xfId="499"/>
    <cellStyle name="Comma 2 136" xfId="500"/>
    <cellStyle name="Comma 2 137" xfId="501"/>
    <cellStyle name="Comma 2 138" xfId="502"/>
    <cellStyle name="Comma 2 139" xfId="503"/>
    <cellStyle name="Comma 2 14" xfId="504"/>
    <cellStyle name="Comma 2 140" xfId="505"/>
    <cellStyle name="Comma 2 141" xfId="506"/>
    <cellStyle name="Comma 2 142" xfId="507"/>
    <cellStyle name="Comma 2 143" xfId="508"/>
    <cellStyle name="Comma 2 144" xfId="509"/>
    <cellStyle name="Comma 2 145" xfId="510"/>
    <cellStyle name="Comma 2 146" xfId="511"/>
    <cellStyle name="Comma 2 147" xfId="512"/>
    <cellStyle name="Comma 2 148" xfId="513"/>
    <cellStyle name="Comma 2 149" xfId="514"/>
    <cellStyle name="Comma 2 15" xfId="515"/>
    <cellStyle name="Comma 2 150" xfId="516"/>
    <cellStyle name="Comma 2 151" xfId="517"/>
    <cellStyle name="Comma 2 152" xfId="518"/>
    <cellStyle name="Comma 2 153" xfId="519"/>
    <cellStyle name="Comma 2 154" xfId="520"/>
    <cellStyle name="Comma 2 155" xfId="521"/>
    <cellStyle name="Comma 2 156" xfId="522"/>
    <cellStyle name="Comma 2 157" xfId="523"/>
    <cellStyle name="Comma 2 158" xfId="524"/>
    <cellStyle name="Comma 2 159" xfId="525"/>
    <cellStyle name="Comma 2 16" xfId="526"/>
    <cellStyle name="Comma 2 160" xfId="527"/>
    <cellStyle name="Comma 2 161" xfId="528"/>
    <cellStyle name="Comma 2 162" xfId="529"/>
    <cellStyle name="Comma 2 163" xfId="530"/>
    <cellStyle name="Comma 2 164" xfId="531"/>
    <cellStyle name="Comma 2 165" xfId="532"/>
    <cellStyle name="Comma 2 166" xfId="533"/>
    <cellStyle name="Comma 2 167" xfId="534"/>
    <cellStyle name="Comma 2 168" xfId="535"/>
    <cellStyle name="Comma 2 169" xfId="536"/>
    <cellStyle name="Comma 2 17" xfId="537"/>
    <cellStyle name="Comma 2 170" xfId="538"/>
    <cellStyle name="Comma 2 171" xfId="539"/>
    <cellStyle name="Comma 2 172" xfId="540"/>
    <cellStyle name="Comma 2 173" xfId="541"/>
    <cellStyle name="Comma 2 174" xfId="542"/>
    <cellStyle name="Comma 2 175" xfId="543"/>
    <cellStyle name="Comma 2 176" xfId="544"/>
    <cellStyle name="Comma 2 177" xfId="545"/>
    <cellStyle name="Comma 2 178" xfId="546"/>
    <cellStyle name="Comma 2 179" xfId="547"/>
    <cellStyle name="Comma 2 18" xfId="548"/>
    <cellStyle name="Comma 2 180" xfId="549"/>
    <cellStyle name="Comma 2 181" xfId="550"/>
    <cellStyle name="Comma 2 182" xfId="551"/>
    <cellStyle name="Comma 2 183" xfId="552"/>
    <cellStyle name="Comma 2 184" xfId="553"/>
    <cellStyle name="Comma 2 185" xfId="554"/>
    <cellStyle name="Comma 2 186" xfId="555"/>
    <cellStyle name="Comma 2 187" xfId="556"/>
    <cellStyle name="Comma 2 188" xfId="557"/>
    <cellStyle name="Comma 2 189" xfId="558"/>
    <cellStyle name="Comma 2 19" xfId="559"/>
    <cellStyle name="Comma 2 190" xfId="560"/>
    <cellStyle name="Comma 2 191" xfId="561"/>
    <cellStyle name="Comma 2 192" xfId="562"/>
    <cellStyle name="Comma 2 193" xfId="563"/>
    <cellStyle name="Comma 2 194" xfId="564"/>
    <cellStyle name="Comma 2 195" xfId="565"/>
    <cellStyle name="Comma 2 196" xfId="566"/>
    <cellStyle name="Comma 2 2" xfId="567"/>
    <cellStyle name="Comma 2 2 10" xfId="568"/>
    <cellStyle name="Comma 2 2 100" xfId="569"/>
    <cellStyle name="Comma 2 2 1000" xfId="570"/>
    <cellStyle name="Comma 2 2 1001" xfId="571"/>
    <cellStyle name="Comma 2 2 1002" xfId="572"/>
    <cellStyle name="Comma 2 2 1003" xfId="573"/>
    <cellStyle name="Comma 2 2 1004" xfId="574"/>
    <cellStyle name="Comma 2 2 1005" xfId="575"/>
    <cellStyle name="Comma 2 2 1006" xfId="576"/>
    <cellStyle name="Comma 2 2 1007" xfId="577"/>
    <cellStyle name="Comma 2 2 1008" xfId="578"/>
    <cellStyle name="Comma 2 2 1009" xfId="579"/>
    <cellStyle name="Comma 2 2 101" xfId="580"/>
    <cellStyle name="Comma 2 2 1010" xfId="581"/>
    <cellStyle name="Comma 2 2 1011" xfId="582"/>
    <cellStyle name="Comma 2 2 1012" xfId="583"/>
    <cellStyle name="Comma 2 2 1013" xfId="584"/>
    <cellStyle name="Comma 2 2 1014" xfId="585"/>
    <cellStyle name="Comma 2 2 1015" xfId="586"/>
    <cellStyle name="Comma 2 2 1016" xfId="587"/>
    <cellStyle name="Comma 2 2 1017" xfId="588"/>
    <cellStyle name="Comma 2 2 1018" xfId="589"/>
    <cellStyle name="Comma 2 2 1019" xfId="590"/>
    <cellStyle name="Comma 2 2 102" xfId="591"/>
    <cellStyle name="Comma 2 2 1020" xfId="592"/>
    <cellStyle name="Comma 2 2 1021" xfId="593"/>
    <cellStyle name="Comma 2 2 1022" xfId="594"/>
    <cellStyle name="Comma 2 2 1023" xfId="595"/>
    <cellStyle name="Comma 2 2 1024" xfId="596"/>
    <cellStyle name="Comma 2 2 1025" xfId="597"/>
    <cellStyle name="Comma 2 2 1026" xfId="598"/>
    <cellStyle name="Comma 2 2 1027" xfId="599"/>
    <cellStyle name="Comma 2 2 1028" xfId="600"/>
    <cellStyle name="Comma 2 2 1029" xfId="601"/>
    <cellStyle name="Comma 2 2 103" xfId="602"/>
    <cellStyle name="Comma 2 2 1030" xfId="603"/>
    <cellStyle name="Comma 2 2 1031" xfId="604"/>
    <cellStyle name="Comma 2 2 1032" xfId="605"/>
    <cellStyle name="Comma 2 2 1033" xfId="606"/>
    <cellStyle name="Comma 2 2 1034" xfId="607"/>
    <cellStyle name="Comma 2 2 1035" xfId="608"/>
    <cellStyle name="Comma 2 2 1036" xfId="609"/>
    <cellStyle name="Comma 2 2 1037" xfId="610"/>
    <cellStyle name="Comma 2 2 1038" xfId="611"/>
    <cellStyle name="Comma 2 2 1039" xfId="612"/>
    <cellStyle name="Comma 2 2 104" xfId="613"/>
    <cellStyle name="Comma 2 2 1040" xfId="614"/>
    <cellStyle name="Comma 2 2 1041" xfId="615"/>
    <cellStyle name="Comma 2 2 1042" xfId="616"/>
    <cellStyle name="Comma 2 2 1043" xfId="617"/>
    <cellStyle name="Comma 2 2 1044" xfId="618"/>
    <cellStyle name="Comma 2 2 1045" xfId="619"/>
    <cellStyle name="Comma 2 2 1046" xfId="620"/>
    <cellStyle name="Comma 2 2 1047" xfId="621"/>
    <cellStyle name="Comma 2 2 1048" xfId="622"/>
    <cellStyle name="Comma 2 2 1049" xfId="623"/>
    <cellStyle name="Comma 2 2 105" xfId="624"/>
    <cellStyle name="Comma 2 2 1050" xfId="625"/>
    <cellStyle name="Comma 2 2 1051" xfId="626"/>
    <cellStyle name="Comma 2 2 1052" xfId="627"/>
    <cellStyle name="Comma 2 2 1053" xfId="628"/>
    <cellStyle name="Comma 2 2 1054" xfId="629"/>
    <cellStyle name="Comma 2 2 1055" xfId="630"/>
    <cellStyle name="Comma 2 2 1056" xfId="631"/>
    <cellStyle name="Comma 2 2 1057" xfId="632"/>
    <cellStyle name="Comma 2 2 1058" xfId="633"/>
    <cellStyle name="Comma 2 2 1059" xfId="634"/>
    <cellStyle name="Comma 2 2 106" xfId="635"/>
    <cellStyle name="Comma 2 2 1060" xfId="636"/>
    <cellStyle name="Comma 2 2 1061" xfId="637"/>
    <cellStyle name="Comma 2 2 1062" xfId="638"/>
    <cellStyle name="Comma 2 2 1063" xfId="639"/>
    <cellStyle name="Comma 2 2 1064" xfId="640"/>
    <cellStyle name="Comma 2 2 1065" xfId="641"/>
    <cellStyle name="Comma 2 2 1066" xfId="642"/>
    <cellStyle name="Comma 2 2 1067" xfId="643"/>
    <cellStyle name="Comma 2 2 1068" xfId="644"/>
    <cellStyle name="Comma 2 2 1069" xfId="645"/>
    <cellStyle name="Comma 2 2 107" xfId="646"/>
    <cellStyle name="Comma 2 2 1070" xfId="647"/>
    <cellStyle name="Comma 2 2 1071" xfId="648"/>
    <cellStyle name="Comma 2 2 1072" xfId="649"/>
    <cellStyle name="Comma 2 2 1073" xfId="650"/>
    <cellStyle name="Comma 2 2 1074" xfId="651"/>
    <cellStyle name="Comma 2 2 1075" xfId="652"/>
    <cellStyle name="Comma 2 2 1076" xfId="653"/>
    <cellStyle name="Comma 2 2 1077" xfId="654"/>
    <cellStyle name="Comma 2 2 1078" xfId="655"/>
    <cellStyle name="Comma 2 2 1079" xfId="656"/>
    <cellStyle name="Comma 2 2 108" xfId="657"/>
    <cellStyle name="Comma 2 2 1080" xfId="658"/>
    <cellStyle name="Comma 2 2 1081" xfId="659"/>
    <cellStyle name="Comma 2 2 1082" xfId="660"/>
    <cellStyle name="Comma 2 2 1083" xfId="661"/>
    <cellStyle name="Comma 2 2 1084" xfId="662"/>
    <cellStyle name="Comma 2 2 1085" xfId="663"/>
    <cellStyle name="Comma 2 2 1086" xfId="664"/>
    <cellStyle name="Comma 2 2 1087" xfId="665"/>
    <cellStyle name="Comma 2 2 1088" xfId="666"/>
    <cellStyle name="Comma 2 2 1089" xfId="667"/>
    <cellStyle name="Comma 2 2 109" xfId="668"/>
    <cellStyle name="Comma 2 2 1090" xfId="669"/>
    <cellStyle name="Comma 2 2 1091" xfId="670"/>
    <cellStyle name="Comma 2 2 1092" xfId="671"/>
    <cellStyle name="Comma 2 2 1093" xfId="672"/>
    <cellStyle name="Comma 2 2 1094" xfId="673"/>
    <cellStyle name="Comma 2 2 1095" xfId="674"/>
    <cellStyle name="Comma 2 2 1096" xfId="675"/>
    <cellStyle name="Comma 2 2 1097" xfId="676"/>
    <cellStyle name="Comma 2 2 1098" xfId="677"/>
    <cellStyle name="Comma 2 2 1099" xfId="678"/>
    <cellStyle name="Comma 2 2 11" xfId="679"/>
    <cellStyle name="Comma 2 2 110" xfId="680"/>
    <cellStyle name="Comma 2 2 1100" xfId="681"/>
    <cellStyle name="Comma 2 2 1101" xfId="682"/>
    <cellStyle name="Comma 2 2 1102" xfId="683"/>
    <cellStyle name="Comma 2 2 1103" xfId="684"/>
    <cellStyle name="Comma 2 2 1104" xfId="685"/>
    <cellStyle name="Comma 2 2 1105" xfId="686"/>
    <cellStyle name="Comma 2 2 1106" xfId="687"/>
    <cellStyle name="Comma 2 2 1107" xfId="688"/>
    <cellStyle name="Comma 2 2 1108" xfId="689"/>
    <cellStyle name="Comma 2 2 1109" xfId="690"/>
    <cellStyle name="Comma 2 2 111" xfId="691"/>
    <cellStyle name="Comma 2 2 1110" xfId="692"/>
    <cellStyle name="Comma 2 2 1111" xfId="693"/>
    <cellStyle name="Comma 2 2 1112" xfId="694"/>
    <cellStyle name="Comma 2 2 1113" xfId="695"/>
    <cellStyle name="Comma 2 2 1114" xfId="696"/>
    <cellStyle name="Comma 2 2 1115" xfId="697"/>
    <cellStyle name="Comma 2 2 1116" xfId="698"/>
    <cellStyle name="Comma 2 2 1117" xfId="699"/>
    <cellStyle name="Comma 2 2 1118" xfId="700"/>
    <cellStyle name="Comma 2 2 1119" xfId="701"/>
    <cellStyle name="Comma 2 2 112" xfId="702"/>
    <cellStyle name="Comma 2 2 1120" xfId="703"/>
    <cellStyle name="Comma 2 2 1121" xfId="704"/>
    <cellStyle name="Comma 2 2 1122" xfId="705"/>
    <cellStyle name="Comma 2 2 1123" xfId="706"/>
    <cellStyle name="Comma 2 2 1124" xfId="707"/>
    <cellStyle name="Comma 2 2 1125" xfId="708"/>
    <cellStyle name="Comma 2 2 1126" xfId="709"/>
    <cellStyle name="Comma 2 2 1127" xfId="710"/>
    <cellStyle name="Comma 2 2 1128" xfId="711"/>
    <cellStyle name="Comma 2 2 1129" xfId="712"/>
    <cellStyle name="Comma 2 2 113" xfId="713"/>
    <cellStyle name="Comma 2 2 1130" xfId="714"/>
    <cellStyle name="Comma 2 2 1131" xfId="715"/>
    <cellStyle name="Comma 2 2 1132" xfId="716"/>
    <cellStyle name="Comma 2 2 1133" xfId="717"/>
    <cellStyle name="Comma 2 2 1134" xfId="718"/>
    <cellStyle name="Comma 2 2 1135" xfId="719"/>
    <cellStyle name="Comma 2 2 1136" xfId="720"/>
    <cellStyle name="Comma 2 2 1137" xfId="721"/>
    <cellStyle name="Comma 2 2 1138" xfId="722"/>
    <cellStyle name="Comma 2 2 1139" xfId="723"/>
    <cellStyle name="Comma 2 2 114" xfId="724"/>
    <cellStyle name="Comma 2 2 1140" xfId="725"/>
    <cellStyle name="Comma 2 2 1141" xfId="726"/>
    <cellStyle name="Comma 2 2 1142" xfId="727"/>
    <cellStyle name="Comma 2 2 1143" xfId="728"/>
    <cellStyle name="Comma 2 2 1144" xfId="729"/>
    <cellStyle name="Comma 2 2 1145" xfId="730"/>
    <cellStyle name="Comma 2 2 1146" xfId="731"/>
    <cellStyle name="Comma 2 2 1147" xfId="732"/>
    <cellStyle name="Comma 2 2 1148" xfId="733"/>
    <cellStyle name="Comma 2 2 1149" xfId="734"/>
    <cellStyle name="Comma 2 2 115" xfId="735"/>
    <cellStyle name="Comma 2 2 1150" xfId="736"/>
    <cellStyle name="Comma 2 2 1151" xfId="737"/>
    <cellStyle name="Comma 2 2 1152" xfId="738"/>
    <cellStyle name="Comma 2 2 1153" xfId="739"/>
    <cellStyle name="Comma 2 2 1154" xfId="740"/>
    <cellStyle name="Comma 2 2 116" xfId="741"/>
    <cellStyle name="Comma 2 2 117" xfId="742"/>
    <cellStyle name="Comma 2 2 118" xfId="743"/>
    <cellStyle name="Comma 2 2 119" xfId="744"/>
    <cellStyle name="Comma 2 2 12" xfId="745"/>
    <cellStyle name="Comma 2 2 120" xfId="746"/>
    <cellStyle name="Comma 2 2 121" xfId="747"/>
    <cellStyle name="Comma 2 2 122" xfId="748"/>
    <cellStyle name="Comma 2 2 123" xfId="749"/>
    <cellStyle name="Comma 2 2 124" xfId="750"/>
    <cellStyle name="Comma 2 2 125" xfId="751"/>
    <cellStyle name="Comma 2 2 126" xfId="752"/>
    <cellStyle name="Comma 2 2 127" xfId="753"/>
    <cellStyle name="Comma 2 2 128" xfId="754"/>
    <cellStyle name="Comma 2 2 129" xfId="755"/>
    <cellStyle name="Comma 2 2 13" xfId="756"/>
    <cellStyle name="Comma 2 2 130" xfId="757"/>
    <cellStyle name="Comma 2 2 131" xfId="758"/>
    <cellStyle name="Comma 2 2 132" xfId="759"/>
    <cellStyle name="Comma 2 2 133" xfId="760"/>
    <cellStyle name="Comma 2 2 134" xfId="761"/>
    <cellStyle name="Comma 2 2 135" xfId="762"/>
    <cellStyle name="Comma 2 2 136" xfId="763"/>
    <cellStyle name="Comma 2 2 137" xfId="764"/>
    <cellStyle name="Comma 2 2 138" xfId="765"/>
    <cellStyle name="Comma 2 2 139" xfId="766"/>
    <cellStyle name="Comma 2 2 14" xfId="767"/>
    <cellStyle name="Comma 2 2 140" xfId="768"/>
    <cellStyle name="Comma 2 2 141" xfId="769"/>
    <cellStyle name="Comma 2 2 142" xfId="770"/>
    <cellStyle name="Comma 2 2 143" xfId="771"/>
    <cellStyle name="Comma 2 2 144" xfId="772"/>
    <cellStyle name="Comma 2 2 145" xfId="773"/>
    <cellStyle name="Comma 2 2 146" xfId="774"/>
    <cellStyle name="Comma 2 2 147" xfId="775"/>
    <cellStyle name="Comma 2 2 148" xfId="776"/>
    <cellStyle name="Comma 2 2 149" xfId="777"/>
    <cellStyle name="Comma 2 2 15" xfId="778"/>
    <cellStyle name="Comma 2 2 150" xfId="779"/>
    <cellStyle name="Comma 2 2 151" xfId="780"/>
    <cellStyle name="Comma 2 2 152" xfId="781"/>
    <cellStyle name="Comma 2 2 153" xfId="782"/>
    <cellStyle name="Comma 2 2 154" xfId="783"/>
    <cellStyle name="Comma 2 2 155" xfId="784"/>
    <cellStyle name="Comma 2 2 156" xfId="785"/>
    <cellStyle name="Comma 2 2 157" xfId="786"/>
    <cellStyle name="Comma 2 2 158" xfId="787"/>
    <cellStyle name="Comma 2 2 159" xfId="788"/>
    <cellStyle name="Comma 2 2 16" xfId="789"/>
    <cellStyle name="Comma 2 2 160" xfId="790"/>
    <cellStyle name="Comma 2 2 161" xfId="791"/>
    <cellStyle name="Comma 2 2 162" xfId="792"/>
    <cellStyle name="Comma 2 2 163" xfId="793"/>
    <cellStyle name="Comma 2 2 164" xfId="794"/>
    <cellStyle name="Comma 2 2 165" xfId="795"/>
    <cellStyle name="Comma 2 2 166" xfId="796"/>
    <cellStyle name="Comma 2 2 167" xfId="797"/>
    <cellStyle name="Comma 2 2 168" xfId="798"/>
    <cellStyle name="Comma 2 2 169" xfId="799"/>
    <cellStyle name="Comma 2 2 17" xfId="800"/>
    <cellStyle name="Comma 2 2 170" xfId="801"/>
    <cellStyle name="Comma 2 2 171" xfId="802"/>
    <cellStyle name="Comma 2 2 172" xfId="803"/>
    <cellStyle name="Comma 2 2 173" xfId="804"/>
    <cellStyle name="Comma 2 2 174" xfId="805"/>
    <cellStyle name="Comma 2 2 175" xfId="806"/>
    <cellStyle name="Comma 2 2 176" xfId="807"/>
    <cellStyle name="Comma 2 2 177" xfId="808"/>
    <cellStyle name="Comma 2 2 178" xfId="809"/>
    <cellStyle name="Comma 2 2 179" xfId="810"/>
    <cellStyle name="Comma 2 2 18" xfId="811"/>
    <cellStyle name="Comma 2 2 180" xfId="812"/>
    <cellStyle name="Comma 2 2 181" xfId="813"/>
    <cellStyle name="Comma 2 2 182" xfId="814"/>
    <cellStyle name="Comma 2 2 183" xfId="815"/>
    <cellStyle name="Comma 2 2 184" xfId="816"/>
    <cellStyle name="Comma 2 2 185" xfId="817"/>
    <cellStyle name="Comma 2 2 186" xfId="818"/>
    <cellStyle name="Comma 2 2 187" xfId="819"/>
    <cellStyle name="Comma 2 2 188" xfId="820"/>
    <cellStyle name="Comma 2 2 189" xfId="821"/>
    <cellStyle name="Comma 2 2 19" xfId="822"/>
    <cellStyle name="Comma 2 2 190" xfId="823"/>
    <cellStyle name="Comma 2 2 191" xfId="824"/>
    <cellStyle name="Comma 2 2 192" xfId="825"/>
    <cellStyle name="Comma 2 2 193" xfId="826"/>
    <cellStyle name="Comma 2 2 194" xfId="827"/>
    <cellStyle name="Comma 2 2 195" xfId="828"/>
    <cellStyle name="Comma 2 2 196" xfId="829"/>
    <cellStyle name="Comma 2 2 197" xfId="830"/>
    <cellStyle name="Comma 2 2 198" xfId="831"/>
    <cellStyle name="Comma 2 2 199" xfId="832"/>
    <cellStyle name="Comma 2 2 2" xfId="833"/>
    <cellStyle name="Comma 2 2 20" xfId="834"/>
    <cellStyle name="Comma 2 2 200" xfId="835"/>
    <cellStyle name="Comma 2 2 201" xfId="836"/>
    <cellStyle name="Comma 2 2 202" xfId="837"/>
    <cellStyle name="Comma 2 2 203" xfId="838"/>
    <cellStyle name="Comma 2 2 204" xfId="839"/>
    <cellStyle name="Comma 2 2 205" xfId="840"/>
    <cellStyle name="Comma 2 2 206" xfId="841"/>
    <cellStyle name="Comma 2 2 207" xfId="842"/>
    <cellStyle name="Comma 2 2 208" xfId="843"/>
    <cellStyle name="Comma 2 2 209" xfId="844"/>
    <cellStyle name="Comma 2 2 21" xfId="845"/>
    <cellStyle name="Comma 2 2 210" xfId="846"/>
    <cellStyle name="Comma 2 2 211" xfId="847"/>
    <cellStyle name="Comma 2 2 212" xfId="848"/>
    <cellStyle name="Comma 2 2 213" xfId="849"/>
    <cellStyle name="Comma 2 2 214" xfId="850"/>
    <cellStyle name="Comma 2 2 215" xfId="851"/>
    <cellStyle name="Comma 2 2 216" xfId="852"/>
    <cellStyle name="Comma 2 2 217" xfId="853"/>
    <cellStyle name="Comma 2 2 218" xfId="854"/>
    <cellStyle name="Comma 2 2 219" xfId="855"/>
    <cellStyle name="Comma 2 2 22" xfId="856"/>
    <cellStyle name="Comma 2 2 220" xfId="857"/>
    <cellStyle name="Comma 2 2 221" xfId="858"/>
    <cellStyle name="Comma 2 2 222" xfId="859"/>
    <cellStyle name="Comma 2 2 223" xfId="860"/>
    <cellStyle name="Comma 2 2 224" xfId="861"/>
    <cellStyle name="Comma 2 2 225" xfId="862"/>
    <cellStyle name="Comma 2 2 226" xfId="863"/>
    <cellStyle name="Comma 2 2 227" xfId="864"/>
    <cellStyle name="Comma 2 2 228" xfId="865"/>
    <cellStyle name="Comma 2 2 229" xfId="866"/>
    <cellStyle name="Comma 2 2 23" xfId="867"/>
    <cellStyle name="Comma 2 2 230" xfId="868"/>
    <cellStyle name="Comma 2 2 231" xfId="869"/>
    <cellStyle name="Comma 2 2 232" xfId="870"/>
    <cellStyle name="Comma 2 2 233" xfId="871"/>
    <cellStyle name="Comma 2 2 234" xfId="872"/>
    <cellStyle name="Comma 2 2 235" xfId="873"/>
    <cellStyle name="Comma 2 2 236" xfId="874"/>
    <cellStyle name="Comma 2 2 237" xfId="875"/>
    <cellStyle name="Comma 2 2 238" xfId="876"/>
    <cellStyle name="Comma 2 2 239" xfId="877"/>
    <cellStyle name="Comma 2 2 24" xfId="878"/>
    <cellStyle name="Comma 2 2 240" xfId="879"/>
    <cellStyle name="Comma 2 2 241" xfId="880"/>
    <cellStyle name="Comma 2 2 242" xfId="881"/>
    <cellStyle name="Comma 2 2 243" xfId="882"/>
    <cellStyle name="Comma 2 2 244" xfId="883"/>
    <cellStyle name="Comma 2 2 245" xfId="884"/>
    <cellStyle name="Comma 2 2 246" xfId="885"/>
    <cellStyle name="Comma 2 2 247" xfId="886"/>
    <cellStyle name="Comma 2 2 248" xfId="887"/>
    <cellStyle name="Comma 2 2 249" xfId="888"/>
    <cellStyle name="Comma 2 2 25" xfId="889"/>
    <cellStyle name="Comma 2 2 250" xfId="890"/>
    <cellStyle name="Comma 2 2 251" xfId="891"/>
    <cellStyle name="Comma 2 2 252" xfId="892"/>
    <cellStyle name="Comma 2 2 253" xfId="893"/>
    <cellStyle name="Comma 2 2 254" xfId="894"/>
    <cellStyle name="Comma 2 2 255" xfId="895"/>
    <cellStyle name="Comma 2 2 256" xfId="896"/>
    <cellStyle name="Comma 2 2 257" xfId="897"/>
    <cellStyle name="Comma 2 2 258" xfId="898"/>
    <cellStyle name="Comma 2 2 259" xfId="899"/>
    <cellStyle name="Comma 2 2 26" xfId="900"/>
    <cellStyle name="Comma 2 2 260" xfId="901"/>
    <cellStyle name="Comma 2 2 261" xfId="902"/>
    <cellStyle name="Comma 2 2 262" xfId="903"/>
    <cellStyle name="Comma 2 2 263" xfId="904"/>
    <cellStyle name="Comma 2 2 264" xfId="905"/>
    <cellStyle name="Comma 2 2 265" xfId="906"/>
    <cellStyle name="Comma 2 2 266" xfId="907"/>
    <cellStyle name="Comma 2 2 267" xfId="908"/>
    <cellStyle name="Comma 2 2 268" xfId="909"/>
    <cellStyle name="Comma 2 2 269" xfId="910"/>
    <cellStyle name="Comma 2 2 27" xfId="911"/>
    <cellStyle name="Comma 2 2 270" xfId="912"/>
    <cellStyle name="Comma 2 2 271" xfId="913"/>
    <cellStyle name="Comma 2 2 272" xfId="914"/>
    <cellStyle name="Comma 2 2 273" xfId="915"/>
    <cellStyle name="Comma 2 2 274" xfId="916"/>
    <cellStyle name="Comma 2 2 275" xfId="917"/>
    <cellStyle name="Comma 2 2 276" xfId="918"/>
    <cellStyle name="Comma 2 2 277" xfId="919"/>
    <cellStyle name="Comma 2 2 278" xfId="920"/>
    <cellStyle name="Comma 2 2 279" xfId="921"/>
    <cellStyle name="Comma 2 2 28" xfId="922"/>
    <cellStyle name="Comma 2 2 280" xfId="923"/>
    <cellStyle name="Comma 2 2 281" xfId="924"/>
    <cellStyle name="Comma 2 2 282" xfId="925"/>
    <cellStyle name="Comma 2 2 283" xfId="926"/>
    <cellStyle name="Comma 2 2 284" xfId="927"/>
    <cellStyle name="Comma 2 2 285" xfId="928"/>
    <cellStyle name="Comma 2 2 286" xfId="929"/>
    <cellStyle name="Comma 2 2 287" xfId="930"/>
    <cellStyle name="Comma 2 2 288" xfId="931"/>
    <cellStyle name="Comma 2 2 289" xfId="932"/>
    <cellStyle name="Comma 2 2 29" xfId="933"/>
    <cellStyle name="Comma 2 2 290" xfId="934"/>
    <cellStyle name="Comma 2 2 291" xfId="935"/>
    <cellStyle name="Comma 2 2 292" xfId="936"/>
    <cellStyle name="Comma 2 2 293" xfId="937"/>
    <cellStyle name="Comma 2 2 294" xfId="938"/>
    <cellStyle name="Comma 2 2 295" xfId="939"/>
    <cellStyle name="Comma 2 2 296" xfId="940"/>
    <cellStyle name="Comma 2 2 297" xfId="941"/>
    <cellStyle name="Comma 2 2 298" xfId="942"/>
    <cellStyle name="Comma 2 2 299" xfId="943"/>
    <cellStyle name="Comma 2 2 3" xfId="944"/>
    <cellStyle name="Comma 2 2 30" xfId="945"/>
    <cellStyle name="Comma 2 2 300" xfId="946"/>
    <cellStyle name="Comma 2 2 301" xfId="947"/>
    <cellStyle name="Comma 2 2 302" xfId="948"/>
    <cellStyle name="Comma 2 2 303" xfId="949"/>
    <cellStyle name="Comma 2 2 304" xfId="950"/>
    <cellStyle name="Comma 2 2 305" xfId="951"/>
    <cellStyle name="Comma 2 2 306" xfId="952"/>
    <cellStyle name="Comma 2 2 307" xfId="953"/>
    <cellStyle name="Comma 2 2 308" xfId="954"/>
    <cellStyle name="Comma 2 2 309" xfId="955"/>
    <cellStyle name="Comma 2 2 31" xfId="956"/>
    <cellStyle name="Comma 2 2 310" xfId="957"/>
    <cellStyle name="Comma 2 2 311" xfId="958"/>
    <cellStyle name="Comma 2 2 312" xfId="959"/>
    <cellStyle name="Comma 2 2 313" xfId="960"/>
    <cellStyle name="Comma 2 2 314" xfId="961"/>
    <cellStyle name="Comma 2 2 315" xfId="962"/>
    <cellStyle name="Comma 2 2 316" xfId="963"/>
    <cellStyle name="Comma 2 2 317" xfId="964"/>
    <cellStyle name="Comma 2 2 318" xfId="965"/>
    <cellStyle name="Comma 2 2 319" xfId="966"/>
    <cellStyle name="Comma 2 2 32" xfId="967"/>
    <cellStyle name="Comma 2 2 320" xfId="968"/>
    <cellStyle name="Comma 2 2 321" xfId="969"/>
    <cellStyle name="Comma 2 2 322" xfId="970"/>
    <cellStyle name="Comma 2 2 323" xfId="971"/>
    <cellStyle name="Comma 2 2 324" xfId="972"/>
    <cellStyle name="Comma 2 2 325" xfId="973"/>
    <cellStyle name="Comma 2 2 326" xfId="974"/>
    <cellStyle name="Comma 2 2 327" xfId="975"/>
    <cellStyle name="Comma 2 2 328" xfId="976"/>
    <cellStyle name="Comma 2 2 329" xfId="977"/>
    <cellStyle name="Comma 2 2 33" xfId="978"/>
    <cellStyle name="Comma 2 2 330" xfId="979"/>
    <cellStyle name="Comma 2 2 331" xfId="980"/>
    <cellStyle name="Comma 2 2 332" xfId="981"/>
    <cellStyle name="Comma 2 2 333" xfId="982"/>
    <cellStyle name="Comma 2 2 334" xfId="983"/>
    <cellStyle name="Comma 2 2 335" xfId="984"/>
    <cellStyle name="Comma 2 2 336" xfId="985"/>
    <cellStyle name="Comma 2 2 337" xfId="986"/>
    <cellStyle name="Comma 2 2 338" xfId="987"/>
    <cellStyle name="Comma 2 2 339" xfId="988"/>
    <cellStyle name="Comma 2 2 34" xfId="989"/>
    <cellStyle name="Comma 2 2 340" xfId="990"/>
    <cellStyle name="Comma 2 2 341" xfId="991"/>
    <cellStyle name="Comma 2 2 342" xfId="992"/>
    <cellStyle name="Comma 2 2 343" xfId="993"/>
    <cellStyle name="Comma 2 2 344" xfId="994"/>
    <cellStyle name="Comma 2 2 345" xfId="995"/>
    <cellStyle name="Comma 2 2 346" xfId="996"/>
    <cellStyle name="Comma 2 2 347" xfId="997"/>
    <cellStyle name="Comma 2 2 348" xfId="998"/>
    <cellStyle name="Comma 2 2 349" xfId="999"/>
    <cellStyle name="Comma 2 2 35" xfId="1000"/>
    <cellStyle name="Comma 2 2 350" xfId="1001"/>
    <cellStyle name="Comma 2 2 351" xfId="1002"/>
    <cellStyle name="Comma 2 2 352" xfId="1003"/>
    <cellStyle name="Comma 2 2 353" xfId="1004"/>
    <cellStyle name="Comma 2 2 354" xfId="1005"/>
    <cellStyle name="Comma 2 2 355" xfId="1006"/>
    <cellStyle name="Comma 2 2 356" xfId="1007"/>
    <cellStyle name="Comma 2 2 357" xfId="1008"/>
    <cellStyle name="Comma 2 2 358" xfId="1009"/>
    <cellStyle name="Comma 2 2 359" xfId="1010"/>
    <cellStyle name="Comma 2 2 36" xfId="1011"/>
    <cellStyle name="Comma 2 2 360" xfId="1012"/>
    <cellStyle name="Comma 2 2 361" xfId="1013"/>
    <cellStyle name="Comma 2 2 362" xfId="1014"/>
    <cellStyle name="Comma 2 2 363" xfId="1015"/>
    <cellStyle name="Comma 2 2 364" xfId="1016"/>
    <cellStyle name="Comma 2 2 365" xfId="1017"/>
    <cellStyle name="Comma 2 2 366" xfId="1018"/>
    <cellStyle name="Comma 2 2 367" xfId="1019"/>
    <cellStyle name="Comma 2 2 368" xfId="1020"/>
    <cellStyle name="Comma 2 2 369" xfId="1021"/>
    <cellStyle name="Comma 2 2 37" xfId="1022"/>
    <cellStyle name="Comma 2 2 370" xfId="1023"/>
    <cellStyle name="Comma 2 2 371" xfId="1024"/>
    <cellStyle name="Comma 2 2 372" xfId="1025"/>
    <cellStyle name="Comma 2 2 373" xfId="1026"/>
    <cellStyle name="Comma 2 2 374" xfId="1027"/>
    <cellStyle name="Comma 2 2 375" xfId="1028"/>
    <cellStyle name="Comma 2 2 376" xfId="1029"/>
    <cellStyle name="Comma 2 2 377" xfId="1030"/>
    <cellStyle name="Comma 2 2 378" xfId="1031"/>
    <cellStyle name="Comma 2 2 379" xfId="1032"/>
    <cellStyle name="Comma 2 2 38" xfId="1033"/>
    <cellStyle name="Comma 2 2 380" xfId="1034"/>
    <cellStyle name="Comma 2 2 381" xfId="1035"/>
    <cellStyle name="Comma 2 2 382" xfId="1036"/>
    <cellStyle name="Comma 2 2 383" xfId="1037"/>
    <cellStyle name="Comma 2 2 384" xfId="1038"/>
    <cellStyle name="Comma 2 2 385" xfId="1039"/>
    <cellStyle name="Comma 2 2 386" xfId="1040"/>
    <cellStyle name="Comma 2 2 387" xfId="1041"/>
    <cellStyle name="Comma 2 2 388" xfId="1042"/>
    <cellStyle name="Comma 2 2 389" xfId="1043"/>
    <cellStyle name="Comma 2 2 39" xfId="1044"/>
    <cellStyle name="Comma 2 2 390" xfId="1045"/>
    <cellStyle name="Comma 2 2 391" xfId="1046"/>
    <cellStyle name="Comma 2 2 392" xfId="1047"/>
    <cellStyle name="Comma 2 2 393" xfId="1048"/>
    <cellStyle name="Comma 2 2 394" xfId="1049"/>
    <cellStyle name="Comma 2 2 395" xfId="1050"/>
    <cellStyle name="Comma 2 2 396" xfId="1051"/>
    <cellStyle name="Comma 2 2 397" xfId="1052"/>
    <cellStyle name="Comma 2 2 398" xfId="1053"/>
    <cellStyle name="Comma 2 2 399" xfId="1054"/>
    <cellStyle name="Comma 2 2 4" xfId="1055"/>
    <cellStyle name="Comma 2 2 40" xfId="1056"/>
    <cellStyle name="Comma 2 2 400" xfId="1057"/>
    <cellStyle name="Comma 2 2 401" xfId="1058"/>
    <cellStyle name="Comma 2 2 402" xfId="1059"/>
    <cellStyle name="Comma 2 2 403" xfId="1060"/>
    <cellStyle name="Comma 2 2 404" xfId="1061"/>
    <cellStyle name="Comma 2 2 405" xfId="1062"/>
    <cellStyle name="Comma 2 2 406" xfId="1063"/>
    <cellStyle name="Comma 2 2 407" xfId="1064"/>
    <cellStyle name="Comma 2 2 408" xfId="1065"/>
    <cellStyle name="Comma 2 2 409" xfId="1066"/>
    <cellStyle name="Comma 2 2 41" xfId="1067"/>
    <cellStyle name="Comma 2 2 410" xfId="1068"/>
    <cellStyle name="Comma 2 2 411" xfId="1069"/>
    <cellStyle name="Comma 2 2 412" xfId="1070"/>
    <cellStyle name="Comma 2 2 413" xfId="1071"/>
    <cellStyle name="Comma 2 2 414" xfId="1072"/>
    <cellStyle name="Comma 2 2 415" xfId="1073"/>
    <cellStyle name="Comma 2 2 416" xfId="1074"/>
    <cellStyle name="Comma 2 2 417" xfId="1075"/>
    <cellStyle name="Comma 2 2 418" xfId="1076"/>
    <cellStyle name="Comma 2 2 419" xfId="1077"/>
    <cellStyle name="Comma 2 2 42" xfId="1078"/>
    <cellStyle name="Comma 2 2 420" xfId="1079"/>
    <cellStyle name="Comma 2 2 421" xfId="1080"/>
    <cellStyle name="Comma 2 2 422" xfId="1081"/>
    <cellStyle name="Comma 2 2 423" xfId="1082"/>
    <cellStyle name="Comma 2 2 424" xfId="1083"/>
    <cellStyle name="Comma 2 2 425" xfId="1084"/>
    <cellStyle name="Comma 2 2 426" xfId="1085"/>
    <cellStyle name="Comma 2 2 427" xfId="1086"/>
    <cellStyle name="Comma 2 2 428" xfId="1087"/>
    <cellStyle name="Comma 2 2 429" xfId="1088"/>
    <cellStyle name="Comma 2 2 43" xfId="1089"/>
    <cellStyle name="Comma 2 2 430" xfId="1090"/>
    <cellStyle name="Comma 2 2 431" xfId="1091"/>
    <cellStyle name="Comma 2 2 432" xfId="1092"/>
    <cellStyle name="Comma 2 2 433" xfId="1093"/>
    <cellStyle name="Comma 2 2 434" xfId="1094"/>
    <cellStyle name="Comma 2 2 435" xfId="1095"/>
    <cellStyle name="Comma 2 2 436" xfId="1096"/>
    <cellStyle name="Comma 2 2 437" xfId="1097"/>
    <cellStyle name="Comma 2 2 438" xfId="1098"/>
    <cellStyle name="Comma 2 2 439" xfId="1099"/>
    <cellStyle name="Comma 2 2 44" xfId="1100"/>
    <cellStyle name="Comma 2 2 440" xfId="1101"/>
    <cellStyle name="Comma 2 2 441" xfId="1102"/>
    <cellStyle name="Comma 2 2 442" xfId="1103"/>
    <cellStyle name="Comma 2 2 443" xfId="1104"/>
    <cellStyle name="Comma 2 2 444" xfId="1105"/>
    <cellStyle name="Comma 2 2 445" xfId="1106"/>
    <cellStyle name="Comma 2 2 446" xfId="1107"/>
    <cellStyle name="Comma 2 2 447" xfId="1108"/>
    <cellStyle name="Comma 2 2 448" xfId="1109"/>
    <cellStyle name="Comma 2 2 449" xfId="1110"/>
    <cellStyle name="Comma 2 2 45" xfId="1111"/>
    <cellStyle name="Comma 2 2 450" xfId="1112"/>
    <cellStyle name="Comma 2 2 451" xfId="1113"/>
    <cellStyle name="Comma 2 2 452" xfId="1114"/>
    <cellStyle name="Comma 2 2 453" xfId="1115"/>
    <cellStyle name="Comma 2 2 454" xfId="1116"/>
    <cellStyle name="Comma 2 2 455" xfId="1117"/>
    <cellStyle name="Comma 2 2 456" xfId="1118"/>
    <cellStyle name="Comma 2 2 457" xfId="1119"/>
    <cellStyle name="Comma 2 2 458" xfId="1120"/>
    <cellStyle name="Comma 2 2 459" xfId="1121"/>
    <cellStyle name="Comma 2 2 46" xfId="1122"/>
    <cellStyle name="Comma 2 2 460" xfId="1123"/>
    <cellStyle name="Comma 2 2 461" xfId="1124"/>
    <cellStyle name="Comma 2 2 462" xfId="1125"/>
    <cellStyle name="Comma 2 2 463" xfId="1126"/>
    <cellStyle name="Comma 2 2 464" xfId="1127"/>
    <cellStyle name="Comma 2 2 465" xfId="1128"/>
    <cellStyle name="Comma 2 2 466" xfId="1129"/>
    <cellStyle name="Comma 2 2 467" xfId="1130"/>
    <cellStyle name="Comma 2 2 468" xfId="1131"/>
    <cellStyle name="Comma 2 2 469" xfId="1132"/>
    <cellStyle name="Comma 2 2 47" xfId="1133"/>
    <cellStyle name="Comma 2 2 470" xfId="1134"/>
    <cellStyle name="Comma 2 2 471" xfId="1135"/>
    <cellStyle name="Comma 2 2 472" xfId="1136"/>
    <cellStyle name="Comma 2 2 473" xfId="1137"/>
    <cellStyle name="Comma 2 2 474" xfId="1138"/>
    <cellStyle name="Comma 2 2 475" xfId="1139"/>
    <cellStyle name="Comma 2 2 476" xfId="1140"/>
    <cellStyle name="Comma 2 2 477" xfId="1141"/>
    <cellStyle name="Comma 2 2 478" xfId="1142"/>
    <cellStyle name="Comma 2 2 479" xfId="1143"/>
    <cellStyle name="Comma 2 2 48" xfId="1144"/>
    <cellStyle name="Comma 2 2 480" xfId="1145"/>
    <cellStyle name="Comma 2 2 481" xfId="1146"/>
    <cellStyle name="Comma 2 2 482" xfId="1147"/>
    <cellStyle name="Comma 2 2 483" xfId="1148"/>
    <cellStyle name="Comma 2 2 484" xfId="1149"/>
    <cellStyle name="Comma 2 2 485" xfId="1150"/>
    <cellStyle name="Comma 2 2 486" xfId="1151"/>
    <cellStyle name="Comma 2 2 487" xfId="1152"/>
    <cellStyle name="Comma 2 2 488" xfId="1153"/>
    <cellStyle name="Comma 2 2 489" xfId="1154"/>
    <cellStyle name="Comma 2 2 49" xfId="1155"/>
    <cellStyle name="Comma 2 2 490" xfId="1156"/>
    <cellStyle name="Comma 2 2 491" xfId="1157"/>
    <cellStyle name="Comma 2 2 492" xfId="1158"/>
    <cellStyle name="Comma 2 2 493" xfId="1159"/>
    <cellStyle name="Comma 2 2 494" xfId="1160"/>
    <cellStyle name="Comma 2 2 495" xfId="1161"/>
    <cellStyle name="Comma 2 2 496" xfId="1162"/>
    <cellStyle name="Comma 2 2 497" xfId="1163"/>
    <cellStyle name="Comma 2 2 498" xfId="1164"/>
    <cellStyle name="Comma 2 2 499" xfId="1165"/>
    <cellStyle name="Comma 2 2 5" xfId="1166"/>
    <cellStyle name="Comma 2 2 50" xfId="1167"/>
    <cellStyle name="Comma 2 2 500" xfId="1168"/>
    <cellStyle name="Comma 2 2 501" xfId="1169"/>
    <cellStyle name="Comma 2 2 502" xfId="1170"/>
    <cellStyle name="Comma 2 2 503" xfId="1171"/>
    <cellStyle name="Comma 2 2 504" xfId="1172"/>
    <cellStyle name="Comma 2 2 505" xfId="1173"/>
    <cellStyle name="Comma 2 2 506" xfId="1174"/>
    <cellStyle name="Comma 2 2 507" xfId="1175"/>
    <cellStyle name="Comma 2 2 508" xfId="1176"/>
    <cellStyle name="Comma 2 2 509" xfId="1177"/>
    <cellStyle name="Comma 2 2 51" xfId="1178"/>
    <cellStyle name="Comma 2 2 510" xfId="1179"/>
    <cellStyle name="Comma 2 2 511" xfId="1180"/>
    <cellStyle name="Comma 2 2 512" xfId="1181"/>
    <cellStyle name="Comma 2 2 513" xfId="1182"/>
    <cellStyle name="Comma 2 2 514" xfId="1183"/>
    <cellStyle name="Comma 2 2 515" xfId="1184"/>
    <cellStyle name="Comma 2 2 516" xfId="1185"/>
    <cellStyle name="Comma 2 2 517" xfId="1186"/>
    <cellStyle name="Comma 2 2 518" xfId="1187"/>
    <cellStyle name="Comma 2 2 519" xfId="1188"/>
    <cellStyle name="Comma 2 2 52" xfId="1189"/>
    <cellStyle name="Comma 2 2 520" xfId="1190"/>
    <cellStyle name="Comma 2 2 521" xfId="1191"/>
    <cellStyle name="Comma 2 2 522" xfId="1192"/>
    <cellStyle name="Comma 2 2 523" xfId="1193"/>
    <cellStyle name="Comma 2 2 524" xfId="1194"/>
    <cellStyle name="Comma 2 2 525" xfId="1195"/>
    <cellStyle name="Comma 2 2 526" xfId="1196"/>
    <cellStyle name="Comma 2 2 527" xfId="1197"/>
    <cellStyle name="Comma 2 2 528" xfId="1198"/>
    <cellStyle name="Comma 2 2 529" xfId="1199"/>
    <cellStyle name="Comma 2 2 53" xfId="1200"/>
    <cellStyle name="Comma 2 2 530" xfId="1201"/>
    <cellStyle name="Comma 2 2 531" xfId="1202"/>
    <cellStyle name="Comma 2 2 532" xfId="1203"/>
    <cellStyle name="Comma 2 2 533" xfId="1204"/>
    <cellStyle name="Comma 2 2 534" xfId="1205"/>
    <cellStyle name="Comma 2 2 535" xfId="1206"/>
    <cellStyle name="Comma 2 2 536" xfId="1207"/>
    <cellStyle name="Comma 2 2 537" xfId="1208"/>
    <cellStyle name="Comma 2 2 538" xfId="1209"/>
    <cellStyle name="Comma 2 2 539" xfId="1210"/>
    <cellStyle name="Comma 2 2 54" xfId="1211"/>
    <cellStyle name="Comma 2 2 540" xfId="1212"/>
    <cellStyle name="Comma 2 2 541" xfId="1213"/>
    <cellStyle name="Comma 2 2 542" xfId="1214"/>
    <cellStyle name="Comma 2 2 543" xfId="1215"/>
    <cellStyle name="Comma 2 2 544" xfId="1216"/>
    <cellStyle name="Comma 2 2 545" xfId="1217"/>
    <cellStyle name="Comma 2 2 546" xfId="1218"/>
    <cellStyle name="Comma 2 2 547" xfId="1219"/>
    <cellStyle name="Comma 2 2 548" xfId="1220"/>
    <cellStyle name="Comma 2 2 549" xfId="1221"/>
    <cellStyle name="Comma 2 2 55" xfId="1222"/>
    <cellStyle name="Comma 2 2 550" xfId="1223"/>
    <cellStyle name="Comma 2 2 551" xfId="1224"/>
    <cellStyle name="Comma 2 2 552" xfId="1225"/>
    <cellStyle name="Comma 2 2 553" xfId="1226"/>
    <cellStyle name="Comma 2 2 554" xfId="1227"/>
    <cellStyle name="Comma 2 2 555" xfId="1228"/>
    <cellStyle name="Comma 2 2 556" xfId="1229"/>
    <cellStyle name="Comma 2 2 557" xfId="1230"/>
    <cellStyle name="Comma 2 2 558" xfId="1231"/>
    <cellStyle name="Comma 2 2 559" xfId="1232"/>
    <cellStyle name="Comma 2 2 56" xfId="1233"/>
    <cellStyle name="Comma 2 2 560" xfId="1234"/>
    <cellStyle name="Comma 2 2 561" xfId="1235"/>
    <cellStyle name="Comma 2 2 562" xfId="1236"/>
    <cellStyle name="Comma 2 2 563" xfId="1237"/>
    <cellStyle name="Comma 2 2 564" xfId="1238"/>
    <cellStyle name="Comma 2 2 565" xfId="1239"/>
    <cellStyle name="Comma 2 2 566" xfId="1240"/>
    <cellStyle name="Comma 2 2 567" xfId="1241"/>
    <cellStyle name="Comma 2 2 568" xfId="1242"/>
    <cellStyle name="Comma 2 2 569" xfId="1243"/>
    <cellStyle name="Comma 2 2 57" xfId="1244"/>
    <cellStyle name="Comma 2 2 570" xfId="1245"/>
    <cellStyle name="Comma 2 2 571" xfId="1246"/>
    <cellStyle name="Comma 2 2 572" xfId="1247"/>
    <cellStyle name="Comma 2 2 573" xfId="1248"/>
    <cellStyle name="Comma 2 2 574" xfId="1249"/>
    <cellStyle name="Comma 2 2 575" xfId="1250"/>
    <cellStyle name="Comma 2 2 576" xfId="1251"/>
    <cellStyle name="Comma 2 2 577" xfId="1252"/>
    <cellStyle name="Comma 2 2 578" xfId="1253"/>
    <cellStyle name="Comma 2 2 579" xfId="1254"/>
    <cellStyle name="Comma 2 2 58" xfId="1255"/>
    <cellStyle name="Comma 2 2 580" xfId="1256"/>
    <cellStyle name="Comma 2 2 581" xfId="1257"/>
    <cellStyle name="Comma 2 2 582" xfId="1258"/>
    <cellStyle name="Comma 2 2 583" xfId="1259"/>
    <cellStyle name="Comma 2 2 584" xfId="1260"/>
    <cellStyle name="Comma 2 2 585" xfId="1261"/>
    <cellStyle name="Comma 2 2 586" xfId="1262"/>
    <cellStyle name="Comma 2 2 587" xfId="1263"/>
    <cellStyle name="Comma 2 2 588" xfId="1264"/>
    <cellStyle name="Comma 2 2 589" xfId="1265"/>
    <cellStyle name="Comma 2 2 59" xfId="1266"/>
    <cellStyle name="Comma 2 2 590" xfId="1267"/>
    <cellStyle name="Comma 2 2 591" xfId="1268"/>
    <cellStyle name="Comma 2 2 592" xfId="1269"/>
    <cellStyle name="Comma 2 2 593" xfId="1270"/>
    <cellStyle name="Comma 2 2 594" xfId="1271"/>
    <cellStyle name="Comma 2 2 595" xfId="1272"/>
    <cellStyle name="Comma 2 2 596" xfId="1273"/>
    <cellStyle name="Comma 2 2 597" xfId="1274"/>
    <cellStyle name="Comma 2 2 598" xfId="1275"/>
    <cellStyle name="Comma 2 2 599" xfId="1276"/>
    <cellStyle name="Comma 2 2 6" xfId="1277"/>
    <cellStyle name="Comma 2 2 60" xfId="1278"/>
    <cellStyle name="Comma 2 2 600" xfId="1279"/>
    <cellStyle name="Comma 2 2 601" xfId="1280"/>
    <cellStyle name="Comma 2 2 602" xfId="1281"/>
    <cellStyle name="Comma 2 2 603" xfId="1282"/>
    <cellStyle name="Comma 2 2 604" xfId="1283"/>
    <cellStyle name="Comma 2 2 605" xfId="1284"/>
    <cellStyle name="Comma 2 2 606" xfId="1285"/>
    <cellStyle name="Comma 2 2 607" xfId="1286"/>
    <cellStyle name="Comma 2 2 608" xfId="1287"/>
    <cellStyle name="Comma 2 2 609" xfId="1288"/>
    <cellStyle name="Comma 2 2 61" xfId="1289"/>
    <cellStyle name="Comma 2 2 610" xfId="1290"/>
    <cellStyle name="Comma 2 2 611" xfId="1291"/>
    <cellStyle name="Comma 2 2 612" xfId="1292"/>
    <cellStyle name="Comma 2 2 613" xfId="1293"/>
    <cellStyle name="Comma 2 2 614" xfId="1294"/>
    <cellStyle name="Comma 2 2 615" xfId="1295"/>
    <cellStyle name="Comma 2 2 616" xfId="1296"/>
    <cellStyle name="Comma 2 2 617" xfId="1297"/>
    <cellStyle name="Comma 2 2 618" xfId="1298"/>
    <cellStyle name="Comma 2 2 619" xfId="1299"/>
    <cellStyle name="Comma 2 2 62" xfId="1300"/>
    <cellStyle name="Comma 2 2 620" xfId="1301"/>
    <cellStyle name="Comma 2 2 621" xfId="1302"/>
    <cellStyle name="Comma 2 2 622" xfId="1303"/>
    <cellStyle name="Comma 2 2 623" xfId="1304"/>
    <cellStyle name="Comma 2 2 624" xfId="1305"/>
    <cellStyle name="Comma 2 2 625" xfId="1306"/>
    <cellStyle name="Comma 2 2 626" xfId="1307"/>
    <cellStyle name="Comma 2 2 627" xfId="1308"/>
    <cellStyle name="Comma 2 2 628" xfId="1309"/>
    <cellStyle name="Comma 2 2 629" xfId="1310"/>
    <cellStyle name="Comma 2 2 63" xfId="1311"/>
    <cellStyle name="Comma 2 2 630" xfId="1312"/>
    <cellStyle name="Comma 2 2 631" xfId="1313"/>
    <cellStyle name="Comma 2 2 632" xfId="1314"/>
    <cellStyle name="Comma 2 2 633" xfId="1315"/>
    <cellStyle name="Comma 2 2 634" xfId="1316"/>
    <cellStyle name="Comma 2 2 635" xfId="1317"/>
    <cellStyle name="Comma 2 2 636" xfId="1318"/>
    <cellStyle name="Comma 2 2 637" xfId="1319"/>
    <cellStyle name="Comma 2 2 638" xfId="1320"/>
    <cellStyle name="Comma 2 2 639" xfId="1321"/>
    <cellStyle name="Comma 2 2 64" xfId="1322"/>
    <cellStyle name="Comma 2 2 640" xfId="1323"/>
    <cellStyle name="Comma 2 2 641" xfId="1324"/>
    <cellStyle name="Comma 2 2 642" xfId="1325"/>
    <cellStyle name="Comma 2 2 643" xfId="1326"/>
    <cellStyle name="Comma 2 2 644" xfId="1327"/>
    <cellStyle name="Comma 2 2 645" xfId="1328"/>
    <cellStyle name="Comma 2 2 646" xfId="1329"/>
    <cellStyle name="Comma 2 2 647" xfId="1330"/>
    <cellStyle name="Comma 2 2 648" xfId="1331"/>
    <cellStyle name="Comma 2 2 649" xfId="1332"/>
    <cellStyle name="Comma 2 2 65" xfId="1333"/>
    <cellStyle name="Comma 2 2 650" xfId="1334"/>
    <cellStyle name="Comma 2 2 651" xfId="1335"/>
    <cellStyle name="Comma 2 2 652" xfId="1336"/>
    <cellStyle name="Comma 2 2 653" xfId="1337"/>
    <cellStyle name="Comma 2 2 654" xfId="1338"/>
    <cellStyle name="Comma 2 2 655" xfId="1339"/>
    <cellStyle name="Comma 2 2 656" xfId="1340"/>
    <cellStyle name="Comma 2 2 657" xfId="1341"/>
    <cellStyle name="Comma 2 2 658" xfId="1342"/>
    <cellStyle name="Comma 2 2 659" xfId="1343"/>
    <cellStyle name="Comma 2 2 66" xfId="1344"/>
    <cellStyle name="Comma 2 2 660" xfId="1345"/>
    <cellStyle name="Comma 2 2 661" xfId="1346"/>
    <cellStyle name="Comma 2 2 662" xfId="1347"/>
    <cellStyle name="Comma 2 2 663" xfId="1348"/>
    <cellStyle name="Comma 2 2 664" xfId="1349"/>
    <cellStyle name="Comma 2 2 665" xfId="1350"/>
    <cellStyle name="Comma 2 2 666" xfId="1351"/>
    <cellStyle name="Comma 2 2 667" xfId="1352"/>
    <cellStyle name="Comma 2 2 668" xfId="1353"/>
    <cellStyle name="Comma 2 2 669" xfId="1354"/>
    <cellStyle name="Comma 2 2 67" xfId="1355"/>
    <cellStyle name="Comma 2 2 670" xfId="1356"/>
    <cellStyle name="Comma 2 2 671" xfId="1357"/>
    <cellStyle name="Comma 2 2 672" xfId="1358"/>
    <cellStyle name="Comma 2 2 673" xfId="1359"/>
    <cellStyle name="Comma 2 2 674" xfId="1360"/>
    <cellStyle name="Comma 2 2 675" xfId="1361"/>
    <cellStyle name="Comma 2 2 676" xfId="1362"/>
    <cellStyle name="Comma 2 2 677" xfId="1363"/>
    <cellStyle name="Comma 2 2 678" xfId="1364"/>
    <cellStyle name="Comma 2 2 679" xfId="1365"/>
    <cellStyle name="Comma 2 2 68" xfId="1366"/>
    <cellStyle name="Comma 2 2 680" xfId="1367"/>
    <cellStyle name="Comma 2 2 681" xfId="1368"/>
    <cellStyle name="Comma 2 2 682" xfId="1369"/>
    <cellStyle name="Comma 2 2 683" xfId="1370"/>
    <cellStyle name="Comma 2 2 684" xfId="1371"/>
    <cellStyle name="Comma 2 2 685" xfId="1372"/>
    <cellStyle name="Comma 2 2 686" xfId="1373"/>
    <cellStyle name="Comma 2 2 687" xfId="1374"/>
    <cellStyle name="Comma 2 2 688" xfId="1375"/>
    <cellStyle name="Comma 2 2 689" xfId="1376"/>
    <cellStyle name="Comma 2 2 69" xfId="1377"/>
    <cellStyle name="Comma 2 2 690" xfId="1378"/>
    <cellStyle name="Comma 2 2 691" xfId="1379"/>
    <cellStyle name="Comma 2 2 692" xfId="1380"/>
    <cellStyle name="Comma 2 2 693" xfId="1381"/>
    <cellStyle name="Comma 2 2 694" xfId="1382"/>
    <cellStyle name="Comma 2 2 695" xfId="1383"/>
    <cellStyle name="Comma 2 2 696" xfId="1384"/>
    <cellStyle name="Comma 2 2 697" xfId="1385"/>
    <cellStyle name="Comma 2 2 698" xfId="1386"/>
    <cellStyle name="Comma 2 2 699" xfId="1387"/>
    <cellStyle name="Comma 2 2 7" xfId="1388"/>
    <cellStyle name="Comma 2 2 70" xfId="1389"/>
    <cellStyle name="Comma 2 2 700" xfId="1390"/>
    <cellStyle name="Comma 2 2 701" xfId="1391"/>
    <cellStyle name="Comma 2 2 702" xfId="1392"/>
    <cellStyle name="Comma 2 2 703" xfId="1393"/>
    <cellStyle name="Comma 2 2 704" xfId="1394"/>
    <cellStyle name="Comma 2 2 705" xfId="1395"/>
    <cellStyle name="Comma 2 2 706" xfId="1396"/>
    <cellStyle name="Comma 2 2 707" xfId="1397"/>
    <cellStyle name="Comma 2 2 708" xfId="1398"/>
    <cellStyle name="Comma 2 2 709" xfId="1399"/>
    <cellStyle name="Comma 2 2 71" xfId="1400"/>
    <cellStyle name="Comma 2 2 710" xfId="1401"/>
    <cellStyle name="Comma 2 2 711" xfId="1402"/>
    <cellStyle name="Comma 2 2 712" xfId="1403"/>
    <cellStyle name="Comma 2 2 713" xfId="1404"/>
    <cellStyle name="Comma 2 2 714" xfId="1405"/>
    <cellStyle name="Comma 2 2 715" xfId="1406"/>
    <cellStyle name="Comma 2 2 716" xfId="1407"/>
    <cellStyle name="Comma 2 2 717" xfId="1408"/>
    <cellStyle name="Comma 2 2 718" xfId="1409"/>
    <cellStyle name="Comma 2 2 719" xfId="1410"/>
    <cellStyle name="Comma 2 2 72" xfId="1411"/>
    <cellStyle name="Comma 2 2 720" xfId="1412"/>
    <cellStyle name="Comma 2 2 721" xfId="1413"/>
    <cellStyle name="Comma 2 2 722" xfId="1414"/>
    <cellStyle name="Comma 2 2 723" xfId="1415"/>
    <cellStyle name="Comma 2 2 724" xfId="1416"/>
    <cellStyle name="Comma 2 2 725" xfId="1417"/>
    <cellStyle name="Comma 2 2 726" xfId="1418"/>
    <cellStyle name="Comma 2 2 727" xfId="1419"/>
    <cellStyle name="Comma 2 2 728" xfId="1420"/>
    <cellStyle name="Comma 2 2 729" xfId="1421"/>
    <cellStyle name="Comma 2 2 73" xfId="1422"/>
    <cellStyle name="Comma 2 2 730" xfId="1423"/>
    <cellStyle name="Comma 2 2 731" xfId="1424"/>
    <cellStyle name="Comma 2 2 732" xfId="1425"/>
    <cellStyle name="Comma 2 2 733" xfId="1426"/>
    <cellStyle name="Comma 2 2 734" xfId="1427"/>
    <cellStyle name="Comma 2 2 735" xfId="1428"/>
    <cellStyle name="Comma 2 2 736" xfId="1429"/>
    <cellStyle name="Comma 2 2 737" xfId="1430"/>
    <cellStyle name="Comma 2 2 738" xfId="1431"/>
    <cellStyle name="Comma 2 2 739" xfId="1432"/>
    <cellStyle name="Comma 2 2 74" xfId="1433"/>
    <cellStyle name="Comma 2 2 740" xfId="1434"/>
    <cellStyle name="Comma 2 2 741" xfId="1435"/>
    <cellStyle name="Comma 2 2 742" xfId="1436"/>
    <cellStyle name="Comma 2 2 743" xfId="1437"/>
    <cellStyle name="Comma 2 2 744" xfId="1438"/>
    <cellStyle name="Comma 2 2 745" xfId="1439"/>
    <cellStyle name="Comma 2 2 746" xfId="1440"/>
    <cellStyle name="Comma 2 2 747" xfId="1441"/>
    <cellStyle name="Comma 2 2 748" xfId="1442"/>
    <cellStyle name="Comma 2 2 749" xfId="1443"/>
    <cellStyle name="Comma 2 2 75" xfId="1444"/>
    <cellStyle name="Comma 2 2 750" xfId="1445"/>
    <cellStyle name="Comma 2 2 751" xfId="1446"/>
    <cellStyle name="Comma 2 2 752" xfId="1447"/>
    <cellStyle name="Comma 2 2 753" xfId="1448"/>
    <cellStyle name="Comma 2 2 754" xfId="1449"/>
    <cellStyle name="Comma 2 2 755" xfId="1450"/>
    <cellStyle name="Comma 2 2 756" xfId="1451"/>
    <cellStyle name="Comma 2 2 757" xfId="1452"/>
    <cellStyle name="Comma 2 2 758" xfId="1453"/>
    <cellStyle name="Comma 2 2 759" xfId="1454"/>
    <cellStyle name="Comma 2 2 76" xfId="1455"/>
    <cellStyle name="Comma 2 2 760" xfId="1456"/>
    <cellStyle name="Comma 2 2 761" xfId="1457"/>
    <cellStyle name="Comma 2 2 762" xfId="1458"/>
    <cellStyle name="Comma 2 2 763" xfId="1459"/>
    <cellStyle name="Comma 2 2 764" xfId="1460"/>
    <cellStyle name="Comma 2 2 765" xfId="1461"/>
    <cellStyle name="Comma 2 2 766" xfId="1462"/>
    <cellStyle name="Comma 2 2 767" xfId="1463"/>
    <cellStyle name="Comma 2 2 768" xfId="1464"/>
    <cellStyle name="Comma 2 2 769" xfId="1465"/>
    <cellStyle name="Comma 2 2 77" xfId="1466"/>
    <cellStyle name="Comma 2 2 770" xfId="1467"/>
    <cellStyle name="Comma 2 2 771" xfId="1468"/>
    <cellStyle name="Comma 2 2 772" xfId="1469"/>
    <cellStyle name="Comma 2 2 773" xfId="1470"/>
    <cellStyle name="Comma 2 2 774" xfId="1471"/>
    <cellStyle name="Comma 2 2 775" xfId="1472"/>
    <cellStyle name="Comma 2 2 776" xfId="1473"/>
    <cellStyle name="Comma 2 2 777" xfId="1474"/>
    <cellStyle name="Comma 2 2 778" xfId="1475"/>
    <cellStyle name="Comma 2 2 779" xfId="1476"/>
    <cellStyle name="Comma 2 2 78" xfId="1477"/>
    <cellStyle name="Comma 2 2 780" xfId="1478"/>
    <cellStyle name="Comma 2 2 781" xfId="1479"/>
    <cellStyle name="Comma 2 2 782" xfId="1480"/>
    <cellStyle name="Comma 2 2 783" xfId="1481"/>
    <cellStyle name="Comma 2 2 784" xfId="1482"/>
    <cellStyle name="Comma 2 2 785" xfId="1483"/>
    <cellStyle name="Comma 2 2 786" xfId="1484"/>
    <cellStyle name="Comma 2 2 787" xfId="1485"/>
    <cellStyle name="Comma 2 2 788" xfId="1486"/>
    <cellStyle name="Comma 2 2 789" xfId="1487"/>
    <cellStyle name="Comma 2 2 79" xfId="1488"/>
    <cellStyle name="Comma 2 2 790" xfId="1489"/>
    <cellStyle name="Comma 2 2 791" xfId="1490"/>
    <cellStyle name="Comma 2 2 792" xfId="1491"/>
    <cellStyle name="Comma 2 2 793" xfId="1492"/>
    <cellStyle name="Comma 2 2 794" xfId="1493"/>
    <cellStyle name="Comma 2 2 795" xfId="1494"/>
    <cellStyle name="Comma 2 2 796" xfId="1495"/>
    <cellStyle name="Comma 2 2 797" xfId="1496"/>
    <cellStyle name="Comma 2 2 798" xfId="1497"/>
    <cellStyle name="Comma 2 2 799" xfId="1498"/>
    <cellStyle name="Comma 2 2 8" xfId="1499"/>
    <cellStyle name="Comma 2 2 80" xfId="1500"/>
    <cellStyle name="Comma 2 2 800" xfId="1501"/>
    <cellStyle name="Comma 2 2 801" xfId="1502"/>
    <cellStyle name="Comma 2 2 802" xfId="1503"/>
    <cellStyle name="Comma 2 2 803" xfId="1504"/>
    <cellStyle name="Comma 2 2 804" xfId="1505"/>
    <cellStyle name="Comma 2 2 805" xfId="1506"/>
    <cellStyle name="Comma 2 2 806" xfId="1507"/>
    <cellStyle name="Comma 2 2 807" xfId="1508"/>
    <cellStyle name="Comma 2 2 808" xfId="1509"/>
    <cellStyle name="Comma 2 2 809" xfId="1510"/>
    <cellStyle name="Comma 2 2 81" xfId="1511"/>
    <cellStyle name="Comma 2 2 810" xfId="1512"/>
    <cellStyle name="Comma 2 2 811" xfId="1513"/>
    <cellStyle name="Comma 2 2 812" xfId="1514"/>
    <cellStyle name="Comma 2 2 813" xfId="1515"/>
    <cellStyle name="Comma 2 2 814" xfId="1516"/>
    <cellStyle name="Comma 2 2 815" xfId="1517"/>
    <cellStyle name="Comma 2 2 816" xfId="1518"/>
    <cellStyle name="Comma 2 2 817" xfId="1519"/>
    <cellStyle name="Comma 2 2 818" xfId="1520"/>
    <cellStyle name="Comma 2 2 819" xfId="1521"/>
    <cellStyle name="Comma 2 2 82" xfId="1522"/>
    <cellStyle name="Comma 2 2 820" xfId="1523"/>
    <cellStyle name="Comma 2 2 821" xfId="1524"/>
    <cellStyle name="Comma 2 2 822" xfId="1525"/>
    <cellStyle name="Comma 2 2 823" xfId="1526"/>
    <cellStyle name="Comma 2 2 824" xfId="1527"/>
    <cellStyle name="Comma 2 2 825" xfId="1528"/>
    <cellStyle name="Comma 2 2 826" xfId="1529"/>
    <cellStyle name="Comma 2 2 827" xfId="1530"/>
    <cellStyle name="Comma 2 2 828" xfId="1531"/>
    <cellStyle name="Comma 2 2 829" xfId="1532"/>
    <cellStyle name="Comma 2 2 83" xfId="1533"/>
    <cellStyle name="Comma 2 2 830" xfId="1534"/>
    <cellStyle name="Comma 2 2 831" xfId="1535"/>
    <cellStyle name="Comma 2 2 832" xfId="1536"/>
    <cellStyle name="Comma 2 2 833" xfId="1537"/>
    <cellStyle name="Comma 2 2 834" xfId="1538"/>
    <cellStyle name="Comma 2 2 835" xfId="1539"/>
    <cellStyle name="Comma 2 2 836" xfId="1540"/>
    <cellStyle name="Comma 2 2 837" xfId="1541"/>
    <cellStyle name="Comma 2 2 838" xfId="1542"/>
    <cellStyle name="Comma 2 2 839" xfId="1543"/>
    <cellStyle name="Comma 2 2 84" xfId="1544"/>
    <cellStyle name="Comma 2 2 840" xfId="1545"/>
    <cellStyle name="Comma 2 2 841" xfId="1546"/>
    <cellStyle name="Comma 2 2 842" xfId="1547"/>
    <cellStyle name="Comma 2 2 843" xfId="1548"/>
    <cellStyle name="Comma 2 2 844" xfId="1549"/>
    <cellStyle name="Comma 2 2 845" xfId="1550"/>
    <cellStyle name="Comma 2 2 846" xfId="1551"/>
    <cellStyle name="Comma 2 2 847" xfId="1552"/>
    <cellStyle name="Comma 2 2 848" xfId="1553"/>
    <cellStyle name="Comma 2 2 849" xfId="1554"/>
    <cellStyle name="Comma 2 2 85" xfId="1555"/>
    <cellStyle name="Comma 2 2 850" xfId="1556"/>
    <cellStyle name="Comma 2 2 851" xfId="1557"/>
    <cellStyle name="Comma 2 2 852" xfId="1558"/>
    <cellStyle name="Comma 2 2 853" xfId="1559"/>
    <cellStyle name="Comma 2 2 854" xfId="1560"/>
    <cellStyle name="Comma 2 2 855" xfId="1561"/>
    <cellStyle name="Comma 2 2 856" xfId="1562"/>
    <cellStyle name="Comma 2 2 857" xfId="1563"/>
    <cellStyle name="Comma 2 2 858" xfId="1564"/>
    <cellStyle name="Comma 2 2 859" xfId="1565"/>
    <cellStyle name="Comma 2 2 86" xfId="1566"/>
    <cellStyle name="Comma 2 2 860" xfId="1567"/>
    <cellStyle name="Comma 2 2 861" xfId="1568"/>
    <cellStyle name="Comma 2 2 862" xfId="1569"/>
    <cellStyle name="Comma 2 2 863" xfId="1570"/>
    <cellStyle name="Comma 2 2 864" xfId="1571"/>
    <cellStyle name="Comma 2 2 865" xfId="1572"/>
    <cellStyle name="Comma 2 2 866" xfId="1573"/>
    <cellStyle name="Comma 2 2 867" xfId="1574"/>
    <cellStyle name="Comma 2 2 868" xfId="1575"/>
    <cellStyle name="Comma 2 2 869" xfId="1576"/>
    <cellStyle name="Comma 2 2 87" xfId="1577"/>
    <cellStyle name="Comma 2 2 870" xfId="1578"/>
    <cellStyle name="Comma 2 2 871" xfId="1579"/>
    <cellStyle name="Comma 2 2 872" xfId="1580"/>
    <cellStyle name="Comma 2 2 873" xfId="1581"/>
    <cellStyle name="Comma 2 2 874" xfId="1582"/>
    <cellStyle name="Comma 2 2 875" xfId="1583"/>
    <cellStyle name="Comma 2 2 876" xfId="1584"/>
    <cellStyle name="Comma 2 2 877" xfId="1585"/>
    <cellStyle name="Comma 2 2 878" xfId="1586"/>
    <cellStyle name="Comma 2 2 879" xfId="1587"/>
    <cellStyle name="Comma 2 2 88" xfId="1588"/>
    <cellStyle name="Comma 2 2 880" xfId="1589"/>
    <cellStyle name="Comma 2 2 881" xfId="1590"/>
    <cellStyle name="Comma 2 2 882" xfId="1591"/>
    <cellStyle name="Comma 2 2 883" xfId="1592"/>
    <cellStyle name="Comma 2 2 884" xfId="1593"/>
    <cellStyle name="Comma 2 2 885" xfId="1594"/>
    <cellStyle name="Comma 2 2 886" xfId="1595"/>
    <cellStyle name="Comma 2 2 887" xfId="1596"/>
    <cellStyle name="Comma 2 2 888" xfId="1597"/>
    <cellStyle name="Comma 2 2 889" xfId="1598"/>
    <cellStyle name="Comma 2 2 89" xfId="1599"/>
    <cellStyle name="Comma 2 2 890" xfId="1600"/>
    <cellStyle name="Comma 2 2 891" xfId="1601"/>
    <cellStyle name="Comma 2 2 892" xfId="1602"/>
    <cellStyle name="Comma 2 2 893" xfId="1603"/>
    <cellStyle name="Comma 2 2 894" xfId="1604"/>
    <cellStyle name="Comma 2 2 895" xfId="1605"/>
    <cellStyle name="Comma 2 2 896" xfId="1606"/>
    <cellStyle name="Comma 2 2 897" xfId="1607"/>
    <cellStyle name="Comma 2 2 898" xfId="1608"/>
    <cellStyle name="Comma 2 2 899" xfId="1609"/>
    <cellStyle name="Comma 2 2 9" xfId="1610"/>
    <cellStyle name="Comma 2 2 90" xfId="1611"/>
    <cellStyle name="Comma 2 2 900" xfId="1612"/>
    <cellStyle name="Comma 2 2 901" xfId="1613"/>
    <cellStyle name="Comma 2 2 902" xfId="1614"/>
    <cellStyle name="Comma 2 2 903" xfId="1615"/>
    <cellStyle name="Comma 2 2 904" xfId="1616"/>
    <cellStyle name="Comma 2 2 905" xfId="1617"/>
    <cellStyle name="Comma 2 2 906" xfId="1618"/>
    <cellStyle name="Comma 2 2 907" xfId="1619"/>
    <cellStyle name="Comma 2 2 908" xfId="1620"/>
    <cellStyle name="Comma 2 2 909" xfId="1621"/>
    <cellStyle name="Comma 2 2 91" xfId="1622"/>
    <cellStyle name="Comma 2 2 910" xfId="1623"/>
    <cellStyle name="Comma 2 2 911" xfId="1624"/>
    <cellStyle name="Comma 2 2 912" xfId="1625"/>
    <cellStyle name="Comma 2 2 913" xfId="1626"/>
    <cellStyle name="Comma 2 2 914" xfId="1627"/>
    <cellStyle name="Comma 2 2 915" xfId="1628"/>
    <cellStyle name="Comma 2 2 916" xfId="1629"/>
    <cellStyle name="Comma 2 2 917" xfId="1630"/>
    <cellStyle name="Comma 2 2 918" xfId="1631"/>
    <cellStyle name="Comma 2 2 919" xfId="1632"/>
    <cellStyle name="Comma 2 2 92" xfId="1633"/>
    <cellStyle name="Comma 2 2 920" xfId="1634"/>
    <cellStyle name="Comma 2 2 921" xfId="1635"/>
    <cellStyle name="Comma 2 2 922" xfId="1636"/>
    <cellStyle name="Comma 2 2 923" xfId="1637"/>
    <cellStyle name="Comma 2 2 924" xfId="1638"/>
    <cellStyle name="Comma 2 2 925" xfId="1639"/>
    <cellStyle name="Comma 2 2 926" xfId="1640"/>
    <cellStyle name="Comma 2 2 927" xfId="1641"/>
    <cellStyle name="Comma 2 2 928" xfId="1642"/>
    <cellStyle name="Comma 2 2 929" xfId="1643"/>
    <cellStyle name="Comma 2 2 93" xfId="1644"/>
    <cellStyle name="Comma 2 2 930" xfId="1645"/>
    <cellStyle name="Comma 2 2 931" xfId="1646"/>
    <cellStyle name="Comma 2 2 932" xfId="1647"/>
    <cellStyle name="Comma 2 2 933" xfId="1648"/>
    <cellStyle name="Comma 2 2 934" xfId="1649"/>
    <cellStyle name="Comma 2 2 935" xfId="1650"/>
    <cellStyle name="Comma 2 2 936" xfId="1651"/>
    <cellStyle name="Comma 2 2 937" xfId="1652"/>
    <cellStyle name="Comma 2 2 938" xfId="1653"/>
    <cellStyle name="Comma 2 2 939" xfId="1654"/>
    <cellStyle name="Comma 2 2 94" xfId="1655"/>
    <cellStyle name="Comma 2 2 940" xfId="1656"/>
    <cellStyle name="Comma 2 2 941" xfId="1657"/>
    <cellStyle name="Comma 2 2 942" xfId="1658"/>
    <cellStyle name="Comma 2 2 943" xfId="1659"/>
    <cellStyle name="Comma 2 2 944" xfId="1660"/>
    <cellStyle name="Comma 2 2 945" xfId="1661"/>
    <cellStyle name="Comma 2 2 946" xfId="1662"/>
    <cellStyle name="Comma 2 2 947" xfId="1663"/>
    <cellStyle name="Comma 2 2 948" xfId="1664"/>
    <cellStyle name="Comma 2 2 949" xfId="1665"/>
    <cellStyle name="Comma 2 2 95" xfId="1666"/>
    <cellStyle name="Comma 2 2 950" xfId="1667"/>
    <cellStyle name="Comma 2 2 951" xfId="1668"/>
    <cellStyle name="Comma 2 2 952" xfId="1669"/>
    <cellStyle name="Comma 2 2 953" xfId="1670"/>
    <cellStyle name="Comma 2 2 954" xfId="1671"/>
    <cellStyle name="Comma 2 2 955" xfId="1672"/>
    <cellStyle name="Comma 2 2 956" xfId="1673"/>
    <cellStyle name="Comma 2 2 957" xfId="1674"/>
    <cellStyle name="Comma 2 2 958" xfId="1675"/>
    <cellStyle name="Comma 2 2 959" xfId="1676"/>
    <cellStyle name="Comma 2 2 96" xfId="1677"/>
    <cellStyle name="Comma 2 2 960" xfId="1678"/>
    <cellStyle name="Comma 2 2 961" xfId="1679"/>
    <cellStyle name="Comma 2 2 962" xfId="1680"/>
    <cellStyle name="Comma 2 2 963" xfId="1681"/>
    <cellStyle name="Comma 2 2 964" xfId="1682"/>
    <cellStyle name="Comma 2 2 965" xfId="1683"/>
    <cellStyle name="Comma 2 2 966" xfId="1684"/>
    <cellStyle name="Comma 2 2 967" xfId="1685"/>
    <cellStyle name="Comma 2 2 968" xfId="1686"/>
    <cellStyle name="Comma 2 2 969" xfId="1687"/>
    <cellStyle name="Comma 2 2 97" xfId="1688"/>
    <cellStyle name="Comma 2 2 970" xfId="1689"/>
    <cellStyle name="Comma 2 2 971" xfId="1690"/>
    <cellStyle name="Comma 2 2 972" xfId="1691"/>
    <cellStyle name="Comma 2 2 973" xfId="1692"/>
    <cellStyle name="Comma 2 2 974" xfId="1693"/>
    <cellStyle name="Comma 2 2 975" xfId="1694"/>
    <cellStyle name="Comma 2 2 976" xfId="1695"/>
    <cellStyle name="Comma 2 2 977" xfId="1696"/>
    <cellStyle name="Comma 2 2 978" xfId="1697"/>
    <cellStyle name="Comma 2 2 979" xfId="1698"/>
    <cellStyle name="Comma 2 2 98" xfId="1699"/>
    <cellStyle name="Comma 2 2 980" xfId="1700"/>
    <cellStyle name="Comma 2 2 981" xfId="1701"/>
    <cellStyle name="Comma 2 2 982" xfId="1702"/>
    <cellStyle name="Comma 2 2 983" xfId="1703"/>
    <cellStyle name="Comma 2 2 984" xfId="1704"/>
    <cellStyle name="Comma 2 2 985" xfId="1705"/>
    <cellStyle name="Comma 2 2 986" xfId="1706"/>
    <cellStyle name="Comma 2 2 987" xfId="1707"/>
    <cellStyle name="Comma 2 2 988" xfId="1708"/>
    <cellStyle name="Comma 2 2 989" xfId="1709"/>
    <cellStyle name="Comma 2 2 99" xfId="1710"/>
    <cellStyle name="Comma 2 2 990" xfId="1711"/>
    <cellStyle name="Comma 2 2 991" xfId="1712"/>
    <cellStyle name="Comma 2 2 992" xfId="1713"/>
    <cellStyle name="Comma 2 2 993" xfId="1714"/>
    <cellStyle name="Comma 2 2 994" xfId="1715"/>
    <cellStyle name="Comma 2 2 995" xfId="1716"/>
    <cellStyle name="Comma 2 2 996" xfId="1717"/>
    <cellStyle name="Comma 2 2 997" xfId="1718"/>
    <cellStyle name="Comma 2 2 998" xfId="1719"/>
    <cellStyle name="Comma 2 2 999" xfId="1720"/>
    <cellStyle name="Comma 2 20" xfId="1721"/>
    <cellStyle name="Comma 2 21" xfId="1722"/>
    <cellStyle name="Comma 2 22" xfId="1723"/>
    <cellStyle name="Comma 2 23" xfId="1724"/>
    <cellStyle name="Comma 2 24" xfId="1725"/>
    <cellStyle name="Comma 2 25" xfId="1726"/>
    <cellStyle name="Comma 2 26" xfId="1727"/>
    <cellStyle name="Comma 2 27" xfId="1728"/>
    <cellStyle name="Comma 2 28" xfId="1729"/>
    <cellStyle name="Comma 2 29" xfId="1730"/>
    <cellStyle name="Comma 2 3" xfId="1731"/>
    <cellStyle name="Comma 2 3 2" xfId="1732"/>
    <cellStyle name="Comma 2 30" xfId="1733"/>
    <cellStyle name="Comma 2 31" xfId="1734"/>
    <cellStyle name="Comma 2 32" xfId="1735"/>
    <cellStyle name="Comma 2 33" xfId="1736"/>
    <cellStyle name="Comma 2 34" xfId="1737"/>
    <cellStyle name="Comma 2 35" xfId="1738"/>
    <cellStyle name="Comma 2 36" xfId="1739"/>
    <cellStyle name="Comma 2 37" xfId="1740"/>
    <cellStyle name="Comma 2 38" xfId="1741"/>
    <cellStyle name="Comma 2 39" xfId="1742"/>
    <cellStyle name="Comma 2 4" xfId="1743"/>
    <cellStyle name="Comma 2 4 2" xfId="1744"/>
    <cellStyle name="Comma 2 40" xfId="1745"/>
    <cellStyle name="Comma 2 41" xfId="1746"/>
    <cellStyle name="Comma 2 42" xfId="1747"/>
    <cellStyle name="Comma 2 43" xfId="1748"/>
    <cellStyle name="Comma 2 44" xfId="1749"/>
    <cellStyle name="Comma 2 45" xfId="1750"/>
    <cellStyle name="Comma 2 46" xfId="1751"/>
    <cellStyle name="Comma 2 47" xfId="1752"/>
    <cellStyle name="Comma 2 48" xfId="1753"/>
    <cellStyle name="Comma 2 49" xfId="1754"/>
    <cellStyle name="Comma 2 5" xfId="1755"/>
    <cellStyle name="Comma 2 50" xfId="1756"/>
    <cellStyle name="Comma 2 51" xfId="1757"/>
    <cellStyle name="Comma 2 52" xfId="1758"/>
    <cellStyle name="Comma 2 53" xfId="1759"/>
    <cellStyle name="Comma 2 54" xfId="1760"/>
    <cellStyle name="Comma 2 55" xfId="1761"/>
    <cellStyle name="Comma 2 56" xfId="1762"/>
    <cellStyle name="Comma 2 57" xfId="1763"/>
    <cellStyle name="Comma 2 58" xfId="1764"/>
    <cellStyle name="Comma 2 59" xfId="1765"/>
    <cellStyle name="Comma 2 6" xfId="1766"/>
    <cellStyle name="Comma 2 6 2" xfId="1767"/>
    <cellStyle name="Comma 2 60" xfId="1768"/>
    <cellStyle name="Comma 2 61" xfId="1769"/>
    <cellStyle name="Comma 2 62" xfId="1770"/>
    <cellStyle name="Comma 2 63" xfId="1771"/>
    <cellStyle name="Comma 2 64" xfId="1772"/>
    <cellStyle name="Comma 2 65" xfId="1773"/>
    <cellStyle name="Comma 2 66" xfId="1774"/>
    <cellStyle name="Comma 2 67" xfId="1775"/>
    <cellStyle name="Comma 2 68" xfId="1776"/>
    <cellStyle name="Comma 2 69" xfId="1777"/>
    <cellStyle name="Comma 2 7" xfId="1778"/>
    <cellStyle name="Comma 2 70" xfId="1779"/>
    <cellStyle name="Comma 2 71" xfId="1780"/>
    <cellStyle name="Comma 2 72" xfId="1781"/>
    <cellStyle name="Comma 2 73" xfId="1782"/>
    <cellStyle name="Comma 2 74" xfId="1783"/>
    <cellStyle name="Comma 2 75" xfId="1784"/>
    <cellStyle name="Comma 2 76" xfId="1785"/>
    <cellStyle name="Comma 2 77" xfId="1786"/>
    <cellStyle name="Comma 2 78" xfId="1787"/>
    <cellStyle name="Comma 2 79" xfId="1788"/>
    <cellStyle name="Comma 2 8" xfId="1789"/>
    <cellStyle name="Comma 2 80" xfId="1790"/>
    <cellStyle name="Comma 2 81" xfId="1791"/>
    <cellStyle name="Comma 2 82" xfId="1792"/>
    <cellStyle name="Comma 2 83" xfId="1793"/>
    <cellStyle name="Comma 2 84" xfId="1794"/>
    <cellStyle name="Comma 2 85" xfId="1795"/>
    <cellStyle name="Comma 2 86" xfId="1796"/>
    <cellStyle name="Comma 2 87" xfId="1797"/>
    <cellStyle name="Comma 2 88" xfId="1798"/>
    <cellStyle name="Comma 2 89" xfId="1799"/>
    <cellStyle name="Comma 2 9" xfId="1800"/>
    <cellStyle name="Comma 2 90" xfId="1801"/>
    <cellStyle name="Comma 2 91" xfId="1802"/>
    <cellStyle name="Comma 2 92" xfId="1803"/>
    <cellStyle name="Comma 2 93" xfId="1804"/>
    <cellStyle name="Comma 2 94" xfId="1805"/>
    <cellStyle name="Comma 2 95" xfId="1806"/>
    <cellStyle name="Comma 2 96" xfId="1807"/>
    <cellStyle name="Comma 2 97" xfId="1808"/>
    <cellStyle name="Comma 2 98" xfId="1809"/>
    <cellStyle name="Comma 2 99" xfId="1810"/>
    <cellStyle name="Comma 2_Regulatory Template" xfId="1811"/>
    <cellStyle name="Comma 20" xfId="5554"/>
    <cellStyle name="Comma 21" xfId="5559"/>
    <cellStyle name="Comma 3" xfId="1812"/>
    <cellStyle name="Comma 3 2" xfId="1813"/>
    <cellStyle name="Comma 3 2 2" xfId="1814"/>
    <cellStyle name="Comma 3 3" xfId="1815"/>
    <cellStyle name="Comma 3 3 2" xfId="1816"/>
    <cellStyle name="Comma 3 3 3" xfId="5261"/>
    <cellStyle name="Comma 3 4" xfId="1817"/>
    <cellStyle name="Comma 3 4 2" xfId="1818"/>
    <cellStyle name="Comma 3 5" xfId="1819"/>
    <cellStyle name="Comma 3 6" xfId="5260"/>
    <cellStyle name="Comma 4" xfId="1820"/>
    <cellStyle name="Comma 4 2" xfId="1821"/>
    <cellStyle name="Comma 5" xfId="1822"/>
    <cellStyle name="Comma 5 2" xfId="1823"/>
    <cellStyle name="Comma 5 2 2" xfId="1824"/>
    <cellStyle name="Comma 5 3" xfId="1825"/>
    <cellStyle name="Comma 5 4" xfId="1826"/>
    <cellStyle name="Comma 5 4 2" xfId="5262"/>
    <cellStyle name="Comma 6" xfId="1827"/>
    <cellStyle name="Comma 6 2" xfId="1828"/>
    <cellStyle name="Comma 7" xfId="1829"/>
    <cellStyle name="Comma 7 2" xfId="1830"/>
    <cellStyle name="Comma 7 3" xfId="5263"/>
    <cellStyle name="Comma 8" xfId="1831"/>
    <cellStyle name="Comma 8 2" xfId="1832"/>
    <cellStyle name="Comma 9" xfId="1833"/>
    <cellStyle name="Comma 9 2" xfId="1834"/>
    <cellStyle name="Comma 9 3" xfId="5264"/>
    <cellStyle name="Comma0" xfId="1835"/>
    <cellStyle name="Currency" xfId="5092" builtinId="4"/>
    <cellStyle name="Currency [0] 2" xfId="1836"/>
    <cellStyle name="Currency 10" xfId="5552"/>
    <cellStyle name="Currency 11" xfId="1837"/>
    <cellStyle name="Currency 11 2" xfId="5101"/>
    <cellStyle name="Currency 12" xfId="5555"/>
    <cellStyle name="Currency 13" xfId="5560"/>
    <cellStyle name="Currency 2" xfId="1838"/>
    <cellStyle name="Currency 2 10" xfId="1839"/>
    <cellStyle name="Currency 2 100" xfId="1840"/>
    <cellStyle name="Currency 2 101" xfId="1841"/>
    <cellStyle name="Currency 2 102" xfId="1842"/>
    <cellStyle name="Currency 2 103" xfId="1843"/>
    <cellStyle name="Currency 2 104" xfId="1844"/>
    <cellStyle name="Currency 2 105" xfId="1845"/>
    <cellStyle name="Currency 2 106" xfId="1846"/>
    <cellStyle name="Currency 2 107" xfId="1847"/>
    <cellStyle name="Currency 2 108" xfId="1848"/>
    <cellStyle name="Currency 2 109" xfId="1849"/>
    <cellStyle name="Currency 2 11" xfId="1850"/>
    <cellStyle name="Currency 2 110" xfId="1851"/>
    <cellStyle name="Currency 2 111" xfId="1852"/>
    <cellStyle name="Currency 2 112" xfId="1853"/>
    <cellStyle name="Currency 2 113" xfId="1854"/>
    <cellStyle name="Currency 2 114" xfId="1855"/>
    <cellStyle name="Currency 2 115" xfId="1856"/>
    <cellStyle name="Currency 2 116" xfId="1857"/>
    <cellStyle name="Currency 2 117" xfId="1858"/>
    <cellStyle name="Currency 2 118" xfId="1859"/>
    <cellStyle name="Currency 2 119" xfId="1860"/>
    <cellStyle name="Currency 2 12" xfId="1861"/>
    <cellStyle name="Currency 2 120" xfId="1862"/>
    <cellStyle name="Currency 2 121" xfId="1863"/>
    <cellStyle name="Currency 2 122" xfId="1864"/>
    <cellStyle name="Currency 2 123" xfId="1865"/>
    <cellStyle name="Currency 2 124" xfId="1866"/>
    <cellStyle name="Currency 2 125" xfId="1867"/>
    <cellStyle name="Currency 2 126" xfId="1868"/>
    <cellStyle name="Currency 2 127" xfId="1869"/>
    <cellStyle name="Currency 2 128" xfId="1870"/>
    <cellStyle name="Currency 2 129" xfId="1871"/>
    <cellStyle name="Currency 2 13" xfId="1872"/>
    <cellStyle name="Currency 2 130" xfId="1873"/>
    <cellStyle name="Currency 2 131" xfId="1874"/>
    <cellStyle name="Currency 2 132" xfId="1875"/>
    <cellStyle name="Currency 2 133" xfId="1876"/>
    <cellStyle name="Currency 2 134" xfId="1877"/>
    <cellStyle name="Currency 2 135" xfId="1878"/>
    <cellStyle name="Currency 2 136" xfId="1879"/>
    <cellStyle name="Currency 2 137" xfId="1880"/>
    <cellStyle name="Currency 2 138" xfId="1881"/>
    <cellStyle name="Currency 2 139" xfId="1882"/>
    <cellStyle name="Currency 2 14" xfId="1883"/>
    <cellStyle name="Currency 2 140" xfId="1884"/>
    <cellStyle name="Currency 2 141" xfId="1885"/>
    <cellStyle name="Currency 2 142" xfId="1886"/>
    <cellStyle name="Currency 2 143" xfId="1887"/>
    <cellStyle name="Currency 2 144" xfId="1888"/>
    <cellStyle name="Currency 2 145" xfId="1889"/>
    <cellStyle name="Currency 2 146" xfId="1890"/>
    <cellStyle name="Currency 2 147" xfId="1891"/>
    <cellStyle name="Currency 2 148" xfId="1892"/>
    <cellStyle name="Currency 2 149" xfId="1893"/>
    <cellStyle name="Currency 2 15" xfId="1894"/>
    <cellStyle name="Currency 2 150" xfId="1895"/>
    <cellStyle name="Currency 2 151" xfId="1896"/>
    <cellStyle name="Currency 2 152" xfId="1897"/>
    <cellStyle name="Currency 2 153" xfId="1898"/>
    <cellStyle name="Currency 2 154" xfId="1899"/>
    <cellStyle name="Currency 2 155" xfId="1900"/>
    <cellStyle name="Currency 2 156" xfId="1901"/>
    <cellStyle name="Currency 2 157" xfId="1902"/>
    <cellStyle name="Currency 2 158" xfId="1903"/>
    <cellStyle name="Currency 2 159" xfId="1904"/>
    <cellStyle name="Currency 2 16" xfId="1905"/>
    <cellStyle name="Currency 2 160" xfId="1906"/>
    <cellStyle name="Currency 2 161" xfId="1907"/>
    <cellStyle name="Currency 2 162" xfId="1908"/>
    <cellStyle name="Currency 2 163" xfId="1909"/>
    <cellStyle name="Currency 2 164" xfId="1910"/>
    <cellStyle name="Currency 2 165" xfId="1911"/>
    <cellStyle name="Currency 2 166" xfId="1912"/>
    <cellStyle name="Currency 2 167" xfId="1913"/>
    <cellStyle name="Currency 2 168" xfId="1914"/>
    <cellStyle name="Currency 2 169" xfId="1915"/>
    <cellStyle name="Currency 2 17" xfId="1916"/>
    <cellStyle name="Currency 2 170" xfId="1917"/>
    <cellStyle name="Currency 2 171" xfId="1918"/>
    <cellStyle name="Currency 2 172" xfId="1919"/>
    <cellStyle name="Currency 2 173" xfId="1920"/>
    <cellStyle name="Currency 2 174" xfId="1921"/>
    <cellStyle name="Currency 2 175" xfId="1922"/>
    <cellStyle name="Currency 2 176" xfId="1923"/>
    <cellStyle name="Currency 2 177" xfId="1924"/>
    <cellStyle name="Currency 2 178" xfId="1925"/>
    <cellStyle name="Currency 2 179" xfId="1926"/>
    <cellStyle name="Currency 2 18" xfId="1927"/>
    <cellStyle name="Currency 2 180" xfId="1928"/>
    <cellStyle name="Currency 2 181" xfId="1929"/>
    <cellStyle name="Currency 2 182" xfId="1930"/>
    <cellStyle name="Currency 2 183" xfId="1931"/>
    <cellStyle name="Currency 2 184" xfId="1932"/>
    <cellStyle name="Currency 2 185" xfId="1933"/>
    <cellStyle name="Currency 2 186" xfId="1934"/>
    <cellStyle name="Currency 2 187" xfId="1935"/>
    <cellStyle name="Currency 2 188" xfId="1936"/>
    <cellStyle name="Currency 2 189" xfId="1937"/>
    <cellStyle name="Currency 2 19" xfId="1938"/>
    <cellStyle name="Currency 2 190" xfId="1939"/>
    <cellStyle name="Currency 2 191" xfId="1940"/>
    <cellStyle name="Currency 2 192" xfId="1941"/>
    <cellStyle name="Currency 2 193" xfId="1942"/>
    <cellStyle name="Currency 2 194" xfId="1943"/>
    <cellStyle name="Currency 2 195" xfId="1944"/>
    <cellStyle name="Currency 2 196" xfId="1945"/>
    <cellStyle name="Currency 2 197" xfId="1946"/>
    <cellStyle name="Currency 2 198" xfId="1947"/>
    <cellStyle name="Currency 2 199" xfId="1948"/>
    <cellStyle name="Currency 2 2" xfId="1949"/>
    <cellStyle name="Currency 2 20" xfId="1950"/>
    <cellStyle name="Currency 2 200" xfId="1951"/>
    <cellStyle name="Currency 2 201" xfId="1952"/>
    <cellStyle name="Currency 2 202" xfId="1953"/>
    <cellStyle name="Currency 2 203" xfId="1954"/>
    <cellStyle name="Currency 2 204" xfId="1955"/>
    <cellStyle name="Currency 2 205" xfId="1956"/>
    <cellStyle name="Currency 2 206" xfId="1957"/>
    <cellStyle name="Currency 2 207" xfId="1958"/>
    <cellStyle name="Currency 2 208" xfId="1959"/>
    <cellStyle name="Currency 2 209" xfId="1960"/>
    <cellStyle name="Currency 2 21" xfId="1961"/>
    <cellStyle name="Currency 2 210" xfId="1962"/>
    <cellStyle name="Currency 2 211" xfId="1963"/>
    <cellStyle name="Currency 2 212" xfId="1964"/>
    <cellStyle name="Currency 2 213" xfId="1965"/>
    <cellStyle name="Currency 2 214" xfId="1966"/>
    <cellStyle name="Currency 2 215" xfId="1967"/>
    <cellStyle name="Currency 2 216" xfId="1968"/>
    <cellStyle name="Currency 2 217" xfId="1969"/>
    <cellStyle name="Currency 2 218" xfId="1970"/>
    <cellStyle name="Currency 2 219" xfId="1971"/>
    <cellStyle name="Currency 2 22" xfId="1972"/>
    <cellStyle name="Currency 2 220" xfId="1973"/>
    <cellStyle name="Currency 2 221" xfId="1974"/>
    <cellStyle name="Currency 2 222" xfId="1975"/>
    <cellStyle name="Currency 2 223" xfId="1976"/>
    <cellStyle name="Currency 2 224" xfId="1977"/>
    <cellStyle name="Currency 2 225" xfId="1978"/>
    <cellStyle name="Currency 2 226" xfId="1979"/>
    <cellStyle name="Currency 2 227" xfId="1980"/>
    <cellStyle name="Currency 2 228" xfId="1981"/>
    <cellStyle name="Currency 2 229" xfId="1982"/>
    <cellStyle name="Currency 2 23" xfId="1983"/>
    <cellStyle name="Currency 2 230" xfId="1984"/>
    <cellStyle name="Currency 2 231" xfId="1985"/>
    <cellStyle name="Currency 2 232" xfId="1986"/>
    <cellStyle name="Currency 2 233" xfId="1987"/>
    <cellStyle name="Currency 2 234" xfId="1988"/>
    <cellStyle name="Currency 2 235" xfId="1989"/>
    <cellStyle name="Currency 2 236" xfId="1990"/>
    <cellStyle name="Currency 2 237" xfId="1991"/>
    <cellStyle name="Currency 2 238" xfId="1992"/>
    <cellStyle name="Currency 2 239" xfId="1993"/>
    <cellStyle name="Currency 2 24" xfId="1994"/>
    <cellStyle name="Currency 2 240" xfId="1995"/>
    <cellStyle name="Currency 2 241" xfId="1996"/>
    <cellStyle name="Currency 2 242" xfId="1997"/>
    <cellStyle name="Currency 2 243" xfId="1998"/>
    <cellStyle name="Currency 2 244" xfId="1999"/>
    <cellStyle name="Currency 2 245" xfId="2000"/>
    <cellStyle name="Currency 2 246" xfId="2001"/>
    <cellStyle name="Currency 2 247" xfId="2002"/>
    <cellStyle name="Currency 2 248" xfId="2003"/>
    <cellStyle name="Currency 2 249" xfId="2004"/>
    <cellStyle name="Currency 2 25" xfId="2005"/>
    <cellStyle name="Currency 2 250" xfId="2006"/>
    <cellStyle name="Currency 2 251" xfId="2007"/>
    <cellStyle name="Currency 2 252" xfId="2008"/>
    <cellStyle name="Currency 2 253" xfId="2009"/>
    <cellStyle name="Currency 2 254" xfId="2010"/>
    <cellStyle name="Currency 2 255" xfId="2011"/>
    <cellStyle name="Currency 2 256" xfId="2012"/>
    <cellStyle name="Currency 2 257" xfId="2013"/>
    <cellStyle name="Currency 2 258" xfId="2014"/>
    <cellStyle name="Currency 2 259" xfId="2015"/>
    <cellStyle name="Currency 2 26" xfId="2016"/>
    <cellStyle name="Currency 2 260" xfId="2017"/>
    <cellStyle name="Currency 2 261" xfId="2018"/>
    <cellStyle name="Currency 2 262" xfId="2019"/>
    <cellStyle name="Currency 2 263" xfId="2020"/>
    <cellStyle name="Currency 2 264" xfId="2021"/>
    <cellStyle name="Currency 2 265" xfId="2022"/>
    <cellStyle name="Currency 2 266" xfId="2023"/>
    <cellStyle name="Currency 2 267" xfId="2024"/>
    <cellStyle name="Currency 2 268" xfId="2025"/>
    <cellStyle name="Currency 2 269" xfId="2026"/>
    <cellStyle name="Currency 2 27" xfId="2027"/>
    <cellStyle name="Currency 2 270" xfId="2028"/>
    <cellStyle name="Currency 2 271" xfId="2029"/>
    <cellStyle name="Currency 2 272" xfId="2030"/>
    <cellStyle name="Currency 2 273" xfId="2031"/>
    <cellStyle name="Currency 2 274" xfId="2032"/>
    <cellStyle name="Currency 2 275" xfId="2033"/>
    <cellStyle name="Currency 2 276" xfId="2034"/>
    <cellStyle name="Currency 2 277" xfId="2035"/>
    <cellStyle name="Currency 2 278" xfId="2036"/>
    <cellStyle name="Currency 2 279" xfId="2037"/>
    <cellStyle name="Currency 2 28" xfId="2038"/>
    <cellStyle name="Currency 2 280" xfId="2039"/>
    <cellStyle name="Currency 2 281" xfId="2040"/>
    <cellStyle name="Currency 2 282" xfId="2041"/>
    <cellStyle name="Currency 2 283" xfId="2042"/>
    <cellStyle name="Currency 2 284" xfId="2043"/>
    <cellStyle name="Currency 2 285" xfId="2044"/>
    <cellStyle name="Currency 2 286" xfId="2045"/>
    <cellStyle name="Currency 2 287" xfId="2046"/>
    <cellStyle name="Currency 2 288" xfId="2047"/>
    <cellStyle name="Currency 2 289" xfId="2048"/>
    <cellStyle name="Currency 2 29" xfId="2049"/>
    <cellStyle name="Currency 2 290" xfId="2050"/>
    <cellStyle name="Currency 2 291" xfId="2051"/>
    <cellStyle name="Currency 2 292" xfId="2052"/>
    <cellStyle name="Currency 2 293" xfId="2053"/>
    <cellStyle name="Currency 2 294" xfId="2054"/>
    <cellStyle name="Currency 2 295" xfId="2055"/>
    <cellStyle name="Currency 2 296" xfId="2056"/>
    <cellStyle name="Currency 2 297" xfId="2057"/>
    <cellStyle name="Currency 2 298" xfId="2058"/>
    <cellStyle name="Currency 2 299" xfId="2059"/>
    <cellStyle name="Currency 2 3" xfId="2060"/>
    <cellStyle name="Currency 2 30" xfId="2061"/>
    <cellStyle name="Currency 2 300" xfId="2062"/>
    <cellStyle name="Currency 2 301" xfId="2063"/>
    <cellStyle name="Currency 2 302" xfId="2064"/>
    <cellStyle name="Currency 2 303" xfId="2065"/>
    <cellStyle name="Currency 2 304" xfId="2066"/>
    <cellStyle name="Currency 2 305" xfId="2067"/>
    <cellStyle name="Currency 2 306" xfId="2068"/>
    <cellStyle name="Currency 2 307" xfId="2069"/>
    <cellStyle name="Currency 2 308" xfId="2070"/>
    <cellStyle name="Currency 2 309" xfId="2071"/>
    <cellStyle name="Currency 2 31" xfId="2072"/>
    <cellStyle name="Currency 2 310" xfId="2073"/>
    <cellStyle name="Currency 2 311" xfId="2074"/>
    <cellStyle name="Currency 2 312" xfId="2075"/>
    <cellStyle name="Currency 2 313" xfId="2076"/>
    <cellStyle name="Currency 2 314" xfId="2077"/>
    <cellStyle name="Currency 2 315" xfId="2078"/>
    <cellStyle name="Currency 2 316" xfId="2079"/>
    <cellStyle name="Currency 2 317" xfId="2080"/>
    <cellStyle name="Currency 2 318" xfId="2081"/>
    <cellStyle name="Currency 2 319" xfId="2082"/>
    <cellStyle name="Currency 2 32" xfId="2083"/>
    <cellStyle name="Currency 2 320" xfId="2084"/>
    <cellStyle name="Currency 2 321" xfId="2085"/>
    <cellStyle name="Currency 2 322" xfId="2086"/>
    <cellStyle name="Currency 2 323" xfId="2087"/>
    <cellStyle name="Currency 2 324" xfId="2088"/>
    <cellStyle name="Currency 2 325" xfId="2089"/>
    <cellStyle name="Currency 2 326" xfId="2090"/>
    <cellStyle name="Currency 2 327" xfId="2091"/>
    <cellStyle name="Currency 2 328" xfId="2092"/>
    <cellStyle name="Currency 2 329" xfId="2093"/>
    <cellStyle name="Currency 2 33" xfId="2094"/>
    <cellStyle name="Currency 2 330" xfId="2095"/>
    <cellStyle name="Currency 2 331" xfId="2096"/>
    <cellStyle name="Currency 2 332" xfId="2097"/>
    <cellStyle name="Currency 2 333" xfId="2098"/>
    <cellStyle name="Currency 2 334" xfId="2099"/>
    <cellStyle name="Currency 2 335" xfId="2100"/>
    <cellStyle name="Currency 2 336" xfId="2101"/>
    <cellStyle name="Currency 2 337" xfId="2102"/>
    <cellStyle name="Currency 2 338" xfId="2103"/>
    <cellStyle name="Currency 2 339" xfId="2104"/>
    <cellStyle name="Currency 2 34" xfId="2105"/>
    <cellStyle name="Currency 2 340" xfId="2106"/>
    <cellStyle name="Currency 2 341" xfId="2107"/>
    <cellStyle name="Currency 2 342" xfId="2108"/>
    <cellStyle name="Currency 2 343" xfId="2109"/>
    <cellStyle name="Currency 2 344" xfId="2110"/>
    <cellStyle name="Currency 2 345" xfId="2111"/>
    <cellStyle name="Currency 2 346" xfId="2112"/>
    <cellStyle name="Currency 2 347" xfId="2113"/>
    <cellStyle name="Currency 2 348" xfId="2114"/>
    <cellStyle name="Currency 2 349" xfId="2115"/>
    <cellStyle name="Currency 2 35" xfId="2116"/>
    <cellStyle name="Currency 2 350" xfId="2117"/>
    <cellStyle name="Currency 2 351" xfId="2118"/>
    <cellStyle name="Currency 2 352" xfId="2119"/>
    <cellStyle name="Currency 2 353" xfId="2120"/>
    <cellStyle name="Currency 2 354" xfId="2121"/>
    <cellStyle name="Currency 2 355" xfId="2122"/>
    <cellStyle name="Currency 2 356" xfId="2123"/>
    <cellStyle name="Currency 2 357" xfId="2124"/>
    <cellStyle name="Currency 2 358" xfId="2125"/>
    <cellStyle name="Currency 2 359" xfId="2126"/>
    <cellStyle name="Currency 2 36" xfId="2127"/>
    <cellStyle name="Currency 2 360" xfId="2128"/>
    <cellStyle name="Currency 2 361" xfId="2129"/>
    <cellStyle name="Currency 2 362" xfId="2130"/>
    <cellStyle name="Currency 2 363" xfId="2131"/>
    <cellStyle name="Currency 2 364" xfId="2132"/>
    <cellStyle name="Currency 2 365" xfId="2133"/>
    <cellStyle name="Currency 2 366" xfId="2134"/>
    <cellStyle name="Currency 2 367" xfId="2135"/>
    <cellStyle name="Currency 2 368" xfId="2136"/>
    <cellStyle name="Currency 2 369" xfId="2137"/>
    <cellStyle name="Currency 2 37" xfId="2138"/>
    <cellStyle name="Currency 2 370" xfId="2139"/>
    <cellStyle name="Currency 2 371" xfId="2140"/>
    <cellStyle name="Currency 2 372" xfId="2141"/>
    <cellStyle name="Currency 2 373" xfId="2142"/>
    <cellStyle name="Currency 2 374" xfId="2143"/>
    <cellStyle name="Currency 2 375" xfId="2144"/>
    <cellStyle name="Currency 2 376" xfId="2145"/>
    <cellStyle name="Currency 2 377" xfId="2146"/>
    <cellStyle name="Currency 2 378" xfId="2147"/>
    <cellStyle name="Currency 2 379" xfId="2148"/>
    <cellStyle name="Currency 2 38" xfId="2149"/>
    <cellStyle name="Currency 2 380" xfId="2150"/>
    <cellStyle name="Currency 2 381" xfId="2151"/>
    <cellStyle name="Currency 2 382" xfId="2152"/>
    <cellStyle name="Currency 2 383" xfId="2153"/>
    <cellStyle name="Currency 2 384" xfId="2154"/>
    <cellStyle name="Currency 2 385" xfId="2155"/>
    <cellStyle name="Currency 2 386" xfId="2156"/>
    <cellStyle name="Currency 2 387" xfId="2157"/>
    <cellStyle name="Currency 2 388" xfId="2158"/>
    <cellStyle name="Currency 2 389" xfId="2159"/>
    <cellStyle name="Currency 2 39" xfId="2160"/>
    <cellStyle name="Currency 2 390" xfId="2161"/>
    <cellStyle name="Currency 2 391" xfId="2162"/>
    <cellStyle name="Currency 2 392" xfId="2163"/>
    <cellStyle name="Currency 2 393" xfId="2164"/>
    <cellStyle name="Currency 2 394" xfId="2165"/>
    <cellStyle name="Currency 2 395" xfId="2166"/>
    <cellStyle name="Currency 2 396" xfId="2167"/>
    <cellStyle name="Currency 2 397" xfId="2168"/>
    <cellStyle name="Currency 2 398" xfId="2169"/>
    <cellStyle name="Currency 2 399" xfId="2170"/>
    <cellStyle name="Currency 2 4" xfId="2171"/>
    <cellStyle name="Currency 2 40" xfId="2172"/>
    <cellStyle name="Currency 2 400" xfId="2173"/>
    <cellStyle name="Currency 2 401" xfId="2174"/>
    <cellStyle name="Currency 2 402" xfId="2175"/>
    <cellStyle name="Currency 2 403" xfId="2176"/>
    <cellStyle name="Currency 2 404" xfId="2177"/>
    <cellStyle name="Currency 2 405" xfId="2178"/>
    <cellStyle name="Currency 2 406" xfId="2179"/>
    <cellStyle name="Currency 2 407" xfId="2180"/>
    <cellStyle name="Currency 2 408" xfId="2181"/>
    <cellStyle name="Currency 2 409" xfId="2182"/>
    <cellStyle name="Currency 2 41" xfId="2183"/>
    <cellStyle name="Currency 2 410" xfId="2184"/>
    <cellStyle name="Currency 2 411" xfId="2185"/>
    <cellStyle name="Currency 2 412" xfId="2186"/>
    <cellStyle name="Currency 2 413" xfId="2187"/>
    <cellStyle name="Currency 2 414" xfId="2188"/>
    <cellStyle name="Currency 2 415" xfId="2189"/>
    <cellStyle name="Currency 2 416" xfId="2190"/>
    <cellStyle name="Currency 2 417" xfId="2191"/>
    <cellStyle name="Currency 2 418" xfId="2192"/>
    <cellStyle name="Currency 2 419" xfId="2193"/>
    <cellStyle name="Currency 2 42" xfId="2194"/>
    <cellStyle name="Currency 2 420" xfId="2195"/>
    <cellStyle name="Currency 2 421" xfId="2196"/>
    <cellStyle name="Currency 2 422" xfId="2197"/>
    <cellStyle name="Currency 2 423" xfId="2198"/>
    <cellStyle name="Currency 2 424" xfId="2199"/>
    <cellStyle name="Currency 2 425" xfId="2200"/>
    <cellStyle name="Currency 2 426" xfId="2201"/>
    <cellStyle name="Currency 2 427" xfId="2202"/>
    <cellStyle name="Currency 2 428" xfId="2203"/>
    <cellStyle name="Currency 2 429" xfId="2204"/>
    <cellStyle name="Currency 2 43" xfId="2205"/>
    <cellStyle name="Currency 2 430" xfId="2206"/>
    <cellStyle name="Currency 2 431" xfId="2207"/>
    <cellStyle name="Currency 2 432" xfId="2208"/>
    <cellStyle name="Currency 2 433" xfId="2209"/>
    <cellStyle name="Currency 2 434" xfId="2210"/>
    <cellStyle name="Currency 2 435" xfId="2211"/>
    <cellStyle name="Currency 2 436" xfId="2212"/>
    <cellStyle name="Currency 2 437" xfId="2213"/>
    <cellStyle name="Currency 2 438" xfId="2214"/>
    <cellStyle name="Currency 2 439" xfId="2215"/>
    <cellStyle name="Currency 2 44" xfId="2216"/>
    <cellStyle name="Currency 2 440" xfId="2217"/>
    <cellStyle name="Currency 2 441" xfId="2218"/>
    <cellStyle name="Currency 2 442" xfId="2219"/>
    <cellStyle name="Currency 2 443" xfId="2220"/>
    <cellStyle name="Currency 2 444" xfId="2221"/>
    <cellStyle name="Currency 2 445" xfId="2222"/>
    <cellStyle name="Currency 2 446" xfId="2223"/>
    <cellStyle name="Currency 2 447" xfId="2224"/>
    <cellStyle name="Currency 2 448" xfId="2225"/>
    <cellStyle name="Currency 2 449" xfId="2226"/>
    <cellStyle name="Currency 2 45" xfId="2227"/>
    <cellStyle name="Currency 2 450" xfId="2228"/>
    <cellStyle name="Currency 2 451" xfId="2229"/>
    <cellStyle name="Currency 2 452" xfId="2230"/>
    <cellStyle name="Currency 2 453" xfId="2231"/>
    <cellStyle name="Currency 2 454" xfId="2232"/>
    <cellStyle name="Currency 2 455" xfId="2233"/>
    <cellStyle name="Currency 2 456" xfId="2234"/>
    <cellStyle name="Currency 2 457" xfId="2235"/>
    <cellStyle name="Currency 2 458" xfId="2236"/>
    <cellStyle name="Currency 2 459" xfId="2237"/>
    <cellStyle name="Currency 2 46" xfId="2238"/>
    <cellStyle name="Currency 2 460" xfId="2239"/>
    <cellStyle name="Currency 2 461" xfId="2240"/>
    <cellStyle name="Currency 2 462" xfId="2241"/>
    <cellStyle name="Currency 2 463" xfId="2242"/>
    <cellStyle name="Currency 2 464" xfId="2243"/>
    <cellStyle name="Currency 2 465" xfId="2244"/>
    <cellStyle name="Currency 2 466" xfId="2245"/>
    <cellStyle name="Currency 2 467" xfId="2246"/>
    <cellStyle name="Currency 2 468" xfId="2247"/>
    <cellStyle name="Currency 2 469" xfId="2248"/>
    <cellStyle name="Currency 2 47" xfId="2249"/>
    <cellStyle name="Currency 2 470" xfId="2250"/>
    <cellStyle name="Currency 2 471" xfId="2251"/>
    <cellStyle name="Currency 2 472" xfId="2252"/>
    <cellStyle name="Currency 2 473" xfId="2253"/>
    <cellStyle name="Currency 2 474" xfId="2254"/>
    <cellStyle name="Currency 2 475" xfId="2255"/>
    <cellStyle name="Currency 2 476" xfId="2256"/>
    <cellStyle name="Currency 2 477" xfId="2257"/>
    <cellStyle name="Currency 2 478" xfId="2258"/>
    <cellStyle name="Currency 2 479" xfId="2259"/>
    <cellStyle name="Currency 2 48" xfId="2260"/>
    <cellStyle name="Currency 2 480" xfId="2261"/>
    <cellStyle name="Currency 2 481" xfId="2262"/>
    <cellStyle name="Currency 2 482" xfId="2263"/>
    <cellStyle name="Currency 2 483" xfId="2264"/>
    <cellStyle name="Currency 2 484" xfId="2265"/>
    <cellStyle name="Currency 2 485" xfId="2266"/>
    <cellStyle name="Currency 2 486" xfId="2267"/>
    <cellStyle name="Currency 2 487" xfId="2268"/>
    <cellStyle name="Currency 2 488" xfId="2269"/>
    <cellStyle name="Currency 2 489" xfId="2270"/>
    <cellStyle name="Currency 2 49" xfId="2271"/>
    <cellStyle name="Currency 2 490" xfId="2272"/>
    <cellStyle name="Currency 2 491" xfId="2273"/>
    <cellStyle name="Currency 2 492" xfId="2274"/>
    <cellStyle name="Currency 2 493" xfId="2275"/>
    <cellStyle name="Currency 2 494" xfId="2276"/>
    <cellStyle name="Currency 2 495" xfId="2277"/>
    <cellStyle name="Currency 2 496" xfId="2278"/>
    <cellStyle name="Currency 2 497" xfId="2279"/>
    <cellStyle name="Currency 2 498" xfId="2280"/>
    <cellStyle name="Currency 2 499" xfId="2281"/>
    <cellStyle name="Currency 2 5" xfId="2282"/>
    <cellStyle name="Currency 2 50" xfId="2283"/>
    <cellStyle name="Currency 2 500" xfId="2284"/>
    <cellStyle name="Currency 2 501" xfId="2285"/>
    <cellStyle name="Currency 2 502" xfId="2286"/>
    <cellStyle name="Currency 2 503" xfId="2287"/>
    <cellStyle name="Currency 2 504" xfId="2288"/>
    <cellStyle name="Currency 2 505" xfId="2289"/>
    <cellStyle name="Currency 2 506" xfId="2290"/>
    <cellStyle name="Currency 2 507" xfId="2291"/>
    <cellStyle name="Currency 2 508" xfId="2292"/>
    <cellStyle name="Currency 2 509" xfId="2293"/>
    <cellStyle name="Currency 2 51" xfId="2294"/>
    <cellStyle name="Currency 2 510" xfId="2295"/>
    <cellStyle name="Currency 2 511" xfId="2296"/>
    <cellStyle name="Currency 2 512" xfId="2297"/>
    <cellStyle name="Currency 2 52" xfId="2298"/>
    <cellStyle name="Currency 2 53" xfId="2299"/>
    <cellStyle name="Currency 2 54" xfId="2300"/>
    <cellStyle name="Currency 2 55" xfId="2301"/>
    <cellStyle name="Currency 2 56" xfId="2302"/>
    <cellStyle name="Currency 2 57" xfId="2303"/>
    <cellStyle name="Currency 2 58" xfId="2304"/>
    <cellStyle name="Currency 2 59" xfId="2305"/>
    <cellStyle name="Currency 2 6" xfId="2306"/>
    <cellStyle name="Currency 2 6 2" xfId="5265"/>
    <cellStyle name="Currency 2 60" xfId="2307"/>
    <cellStyle name="Currency 2 61" xfId="2308"/>
    <cellStyle name="Currency 2 62" xfId="2309"/>
    <cellStyle name="Currency 2 63" xfId="2310"/>
    <cellStyle name="Currency 2 64" xfId="2311"/>
    <cellStyle name="Currency 2 65" xfId="2312"/>
    <cellStyle name="Currency 2 66" xfId="2313"/>
    <cellStyle name="Currency 2 67" xfId="2314"/>
    <cellStyle name="Currency 2 68" xfId="2315"/>
    <cellStyle name="Currency 2 69" xfId="2316"/>
    <cellStyle name="Currency 2 7" xfId="2317"/>
    <cellStyle name="Currency 2 70" xfId="2318"/>
    <cellStyle name="Currency 2 71" xfId="2319"/>
    <cellStyle name="Currency 2 72" xfId="2320"/>
    <cellStyle name="Currency 2 73" xfId="2321"/>
    <cellStyle name="Currency 2 74" xfId="2322"/>
    <cellStyle name="Currency 2 75" xfId="2323"/>
    <cellStyle name="Currency 2 76" xfId="2324"/>
    <cellStyle name="Currency 2 77" xfId="2325"/>
    <cellStyle name="Currency 2 78" xfId="2326"/>
    <cellStyle name="Currency 2 79" xfId="2327"/>
    <cellStyle name="Currency 2 8" xfId="2328"/>
    <cellStyle name="Currency 2 80" xfId="2329"/>
    <cellStyle name="Currency 2 81" xfId="2330"/>
    <cellStyle name="Currency 2 82" xfId="2331"/>
    <cellStyle name="Currency 2 83" xfId="2332"/>
    <cellStyle name="Currency 2 84" xfId="2333"/>
    <cellStyle name="Currency 2 85" xfId="2334"/>
    <cellStyle name="Currency 2 86" xfId="2335"/>
    <cellStyle name="Currency 2 87" xfId="2336"/>
    <cellStyle name="Currency 2 88" xfId="2337"/>
    <cellStyle name="Currency 2 89" xfId="2338"/>
    <cellStyle name="Currency 2 9" xfId="2339"/>
    <cellStyle name="Currency 2 90" xfId="2340"/>
    <cellStyle name="Currency 2 91" xfId="2341"/>
    <cellStyle name="Currency 2 92" xfId="2342"/>
    <cellStyle name="Currency 2 93" xfId="2343"/>
    <cellStyle name="Currency 2 94" xfId="2344"/>
    <cellStyle name="Currency 2 95" xfId="2345"/>
    <cellStyle name="Currency 2 96" xfId="2346"/>
    <cellStyle name="Currency 2 97" xfId="2347"/>
    <cellStyle name="Currency 2 98" xfId="2348"/>
    <cellStyle name="Currency 2 99" xfId="2349"/>
    <cellStyle name="Currency 3" xfId="2350"/>
    <cellStyle name="Currency 3 2" xfId="2351"/>
    <cellStyle name="Currency 3 3" xfId="5266"/>
    <cellStyle name="Currency 4" xfId="2352"/>
    <cellStyle name="Currency 4 2" xfId="5102"/>
    <cellStyle name="Currency 5" xfId="2353"/>
    <cellStyle name="Currency 6" xfId="2354"/>
    <cellStyle name="Currency 7" xfId="2355"/>
    <cellStyle name="Currency 8" xfId="2356"/>
    <cellStyle name="Currency 8 2" xfId="2357"/>
    <cellStyle name="Currency 8 2 2" xfId="5268"/>
    <cellStyle name="Currency 8 3" xfId="5267"/>
    <cellStyle name="Currency 9" xfId="2358"/>
    <cellStyle name="Currency 9 2" xfId="5269"/>
    <cellStyle name="Currency." xfId="2359"/>
    <cellStyle name="D4_B8B1_005004B79812_.wvu.PrintTitlest" xfId="2360"/>
    <cellStyle name="Date" xfId="2361"/>
    <cellStyle name="Date 2" xfId="5103"/>
    <cellStyle name="Date." xfId="2362"/>
    <cellStyle name="diskette" xfId="2363"/>
    <cellStyle name="Emphasis 1" xfId="2364"/>
    <cellStyle name="Emphasis 2" xfId="2365"/>
    <cellStyle name="Emphasis 3" xfId="2366"/>
    <cellStyle name="Euro" xfId="2367"/>
    <cellStyle name="Explanatory Text 2" xfId="2368"/>
    <cellStyle name="Explanatory Text 2 2" xfId="4977"/>
    <cellStyle name="Explanatory Text 3" xfId="4978"/>
    <cellStyle name="Explanatory Text 4" xfId="4979"/>
    <cellStyle name="Fixed" xfId="2369"/>
    <cellStyle name="Fixed 2" xfId="5104"/>
    <cellStyle name="Gilsans" xfId="2370"/>
    <cellStyle name="Gilsansl" xfId="2371"/>
    <cellStyle name="Good 2" xfId="2372"/>
    <cellStyle name="Good 2 2" xfId="2373"/>
    <cellStyle name="Good 2 2 2" xfId="2374"/>
    <cellStyle name="Good 2 2 3" xfId="5043"/>
    <cellStyle name="Good 2 2_Regulatory Template" xfId="2375"/>
    <cellStyle name="Good 2 3" xfId="5042"/>
    <cellStyle name="Good 2_Regulatory Template" xfId="2376"/>
    <cellStyle name="Good 3" xfId="2377"/>
    <cellStyle name="Good 4" xfId="2378"/>
    <cellStyle name="Good 5" xfId="2379"/>
    <cellStyle name="Good 6" xfId="2380"/>
    <cellStyle name="Good 7" xfId="2381"/>
    <cellStyle name="Grey" xfId="2382"/>
    <cellStyle name="Heading 1 2" xfId="2383"/>
    <cellStyle name="Heading 1 2 2" xfId="2384"/>
    <cellStyle name="Heading 1 2 2 2" xfId="5045"/>
    <cellStyle name="Heading 1 2 3" xfId="5044"/>
    <cellStyle name="Heading 1 2_Regulatory Template" xfId="2385"/>
    <cellStyle name="Heading 1 3" xfId="2386"/>
    <cellStyle name="Heading 1 4" xfId="2387"/>
    <cellStyle name="Heading 1 5" xfId="2388"/>
    <cellStyle name="Heading 1 6" xfId="2389"/>
    <cellStyle name="Heading 1 7" xfId="2390"/>
    <cellStyle name="Heading 1 8" xfId="2391"/>
    <cellStyle name="Heading 1." xfId="2392"/>
    <cellStyle name="Heading 2 2" xfId="2393"/>
    <cellStyle name="Heading 2 2 2" xfId="2394"/>
    <cellStyle name="Heading 2 2 2 2" xfId="5047"/>
    <cellStyle name="Heading 2 2 3" xfId="5046"/>
    <cellStyle name="Heading 2 2_Regulatory Template" xfId="2395"/>
    <cellStyle name="Heading 2 3" xfId="2396"/>
    <cellStyle name="Heading 2 4" xfId="2397"/>
    <cellStyle name="Heading 2 5" xfId="2398"/>
    <cellStyle name="Heading 2 6" xfId="2399"/>
    <cellStyle name="Heading 2 7" xfId="2400"/>
    <cellStyle name="Heading 2 8" xfId="2401"/>
    <cellStyle name="Heading 2." xfId="2402"/>
    <cellStyle name="Heading 3 2" xfId="2403"/>
    <cellStyle name="Heading 3 2 2" xfId="2404"/>
    <cellStyle name="Heading 3 2 2 2" xfId="2405"/>
    <cellStyle name="Heading 3 2 2 2 2" xfId="2406"/>
    <cellStyle name="Heading 3 2 2 2 2 2" xfId="5272"/>
    <cellStyle name="Heading 3 2 2 2 3" xfId="5271"/>
    <cellStyle name="Heading 3 2 2 3" xfId="2407"/>
    <cellStyle name="Heading 3 2 2 3 2" xfId="5273"/>
    <cellStyle name="Heading 3 2 2 4" xfId="5049"/>
    <cellStyle name="Heading 3 2 2 4 2" xfId="5539"/>
    <cellStyle name="Heading 3 2 2 5" xfId="5270"/>
    <cellStyle name="Heading 3 2 3" xfId="2408"/>
    <cellStyle name="Heading 3 2 3 2" xfId="2409"/>
    <cellStyle name="Heading 3 2 3 2 2" xfId="5275"/>
    <cellStyle name="Heading 3 2 3 3" xfId="5274"/>
    <cellStyle name="Heading 3 2 4" xfId="2410"/>
    <cellStyle name="Heading 3 2 4 2" xfId="5276"/>
    <cellStyle name="Heading 3 2 5" xfId="5048"/>
    <cellStyle name="Heading 3 2 5 2" xfId="5538"/>
    <cellStyle name="Heading 3 2_Regulatory Template" xfId="2411"/>
    <cellStyle name="Heading 3 3" xfId="2412"/>
    <cellStyle name="Heading 3 3 2" xfId="5050"/>
    <cellStyle name="Heading 3 3 2 2" xfId="5540"/>
    <cellStyle name="Heading 3 4" xfId="2413"/>
    <cellStyle name="Heading 3 5" xfId="2414"/>
    <cellStyle name="Heading 3 6" xfId="2415"/>
    <cellStyle name="Heading 3 7" xfId="2416"/>
    <cellStyle name="Heading 3 8" xfId="2417"/>
    <cellStyle name="Heading 3." xfId="2418"/>
    <cellStyle name="Heading 4 2" xfId="2419"/>
    <cellStyle name="Heading 4 2 2" xfId="2420"/>
    <cellStyle name="Heading 4 2 2 2" xfId="5052"/>
    <cellStyle name="Heading 4 2 3" xfId="5051"/>
    <cellStyle name="Heading 4 2_Regulatory Template" xfId="2421"/>
    <cellStyle name="Heading 4 3" xfId="2422"/>
    <cellStyle name="Heading 4 4" xfId="2423"/>
    <cellStyle name="Heading 4 5" xfId="2424"/>
    <cellStyle name="Heading 4 6" xfId="2425"/>
    <cellStyle name="Heading 4 7" xfId="2426"/>
    <cellStyle name="Heading 4 8" xfId="2427"/>
    <cellStyle name="Heading 4." xfId="2428"/>
    <cellStyle name="Heading(4)" xfId="2429"/>
    <cellStyle name="Hidden" xfId="5"/>
    <cellStyle name="Hyperlink 2" xfId="2430"/>
    <cellStyle name="Hyperlink 2 2" xfId="5053"/>
    <cellStyle name="Hyperlink 3" xfId="2431"/>
    <cellStyle name="Hyperlink 4" xfId="5094"/>
    <cellStyle name="Hyperlink Arrow" xfId="2432"/>
    <cellStyle name="Hyperlink Arrow." xfId="2433"/>
    <cellStyle name="Hyperlink Check." xfId="2434"/>
    <cellStyle name="Hyperlink Text" xfId="2435"/>
    <cellStyle name="Hyperlink Text." xfId="2436"/>
    <cellStyle name="Hyperlink TOC 1." xfId="2437"/>
    <cellStyle name="Hyperlink TOC 2." xfId="2438"/>
    <cellStyle name="Hyperlink TOC 3." xfId="2439"/>
    <cellStyle name="Hyperlink TOC 4." xfId="2440"/>
    <cellStyle name="if0 -InpFixed" xfId="2441"/>
    <cellStyle name="Import" xfId="6"/>
    <cellStyle name="Import%" xfId="7"/>
    <cellStyle name="Import_Capex_2001-2009" xfId="2442"/>
    <cellStyle name="Index" xfId="8"/>
    <cellStyle name="Input" xfId="9" builtinId="20" customBuiltin="1"/>
    <cellStyle name="Input [yellow]" xfId="2443"/>
    <cellStyle name="Input 2" xfId="2444"/>
    <cellStyle name="Input 2 2" xfId="2445"/>
    <cellStyle name="Input 2 2 2" xfId="2446"/>
    <cellStyle name="Input 2 2 2 2" xfId="2447"/>
    <cellStyle name="Input 2 2 2 2 2" xfId="2448"/>
    <cellStyle name="Input 2 2 2 2 3" xfId="2449"/>
    <cellStyle name="Input 2 2 2 3" xfId="2450"/>
    <cellStyle name="Input 2 2 2 4" xfId="2451"/>
    <cellStyle name="Input 2 2 3" xfId="2452"/>
    <cellStyle name="Input 2 2 3 2" xfId="2453"/>
    <cellStyle name="Input 2 2 3 2 2" xfId="2454"/>
    <cellStyle name="Input 2 2 3 2 3" xfId="2455"/>
    <cellStyle name="Input 2 2 3 3" xfId="2456"/>
    <cellStyle name="Input 2 2 3 4" xfId="2457"/>
    <cellStyle name="Input 2 2 4" xfId="2458"/>
    <cellStyle name="Input 2 2 4 2" xfId="2459"/>
    <cellStyle name="Input 2 2 4 3" xfId="2460"/>
    <cellStyle name="Input 2 2 5" xfId="2461"/>
    <cellStyle name="Input 2 2 6" xfId="2462"/>
    <cellStyle name="Input 2 2 7" xfId="5054"/>
    <cellStyle name="Input 2 3" xfId="2463"/>
    <cellStyle name="Input 2 3 2" xfId="2464"/>
    <cellStyle name="Input 2 3 2 2" xfId="2465"/>
    <cellStyle name="Input 2 3 2 2 2" xfId="2466"/>
    <cellStyle name="Input 2 3 2 2 3" xfId="2467"/>
    <cellStyle name="Input 2 3 2 3" xfId="2468"/>
    <cellStyle name="Input 2 3 2 4" xfId="2469"/>
    <cellStyle name="Input 2 3 3" xfId="2470"/>
    <cellStyle name="Input 2 3 3 2" xfId="2471"/>
    <cellStyle name="Input 2 3 3 2 2" xfId="2472"/>
    <cellStyle name="Input 2 3 3 2 3" xfId="2473"/>
    <cellStyle name="Input 2 3 3 3" xfId="2474"/>
    <cellStyle name="Input 2 3 3 4" xfId="2475"/>
    <cellStyle name="Input 2 3 4" xfId="2476"/>
    <cellStyle name="Input 2 3 4 2" xfId="2477"/>
    <cellStyle name="Input 2 3 4 3" xfId="2478"/>
    <cellStyle name="Input 2 3 5" xfId="2479"/>
    <cellStyle name="Input 2 3 6" xfId="2480"/>
    <cellStyle name="Input 2 4" xfId="2481"/>
    <cellStyle name="Input 2 4 2" xfId="2482"/>
    <cellStyle name="Input 2 4 2 2" xfId="2483"/>
    <cellStyle name="Input 2 4 2 2 2" xfId="2484"/>
    <cellStyle name="Input 2 4 2 2 3" xfId="2485"/>
    <cellStyle name="Input 2 4 2 3" xfId="2486"/>
    <cellStyle name="Input 2 4 2 4" xfId="2487"/>
    <cellStyle name="Input 2 4 3" xfId="2488"/>
    <cellStyle name="Input 2 4 3 2" xfId="2489"/>
    <cellStyle name="Input 2 4 3 2 2" xfId="2490"/>
    <cellStyle name="Input 2 4 3 2 3" xfId="2491"/>
    <cellStyle name="Input 2 4 3 3" xfId="2492"/>
    <cellStyle name="Input 2 4 3 4" xfId="2493"/>
    <cellStyle name="Input 2 4 4" xfId="2494"/>
    <cellStyle name="Input 2 4 4 2" xfId="2495"/>
    <cellStyle name="Input 2 4 4 3" xfId="2496"/>
    <cellStyle name="Input 2 4 5" xfId="2497"/>
    <cellStyle name="Input 2 4 6" xfId="2498"/>
    <cellStyle name="Input 2 5" xfId="2499"/>
    <cellStyle name="Input 2 5 2" xfId="2500"/>
    <cellStyle name="Input 2 5 2 2" xfId="2501"/>
    <cellStyle name="Input 2 5 2 2 2" xfId="2502"/>
    <cellStyle name="Input 2 5 2 2 3" xfId="2503"/>
    <cellStyle name="Input 2 5 2 3" xfId="2504"/>
    <cellStyle name="Input 2 5 2 4" xfId="2505"/>
    <cellStyle name="Input 2 5 3" xfId="2506"/>
    <cellStyle name="Input 2 5 3 2" xfId="2507"/>
    <cellStyle name="Input 2 5 3 2 2" xfId="2508"/>
    <cellStyle name="Input 2 5 3 2 3" xfId="2509"/>
    <cellStyle name="Input 2 5 3 3" xfId="2510"/>
    <cellStyle name="Input 2 5 3 4" xfId="2511"/>
    <cellStyle name="Input 2 5 4" xfId="2512"/>
    <cellStyle name="Input 2 5 4 2" xfId="2513"/>
    <cellStyle name="Input 2 5 4 3" xfId="2514"/>
    <cellStyle name="Input 2 5 5" xfId="2515"/>
    <cellStyle name="Input 2 5 6" xfId="2516"/>
    <cellStyle name="Input 2 6" xfId="2517"/>
    <cellStyle name="Input 2 6 2" xfId="2518"/>
    <cellStyle name="Input 2 6 3" xfId="2519"/>
    <cellStyle name="Input 2 7" xfId="2520"/>
    <cellStyle name="Input 2 8" xfId="2521"/>
    <cellStyle name="Input 2_Regulatory Template" xfId="2522"/>
    <cellStyle name="Input 3" xfId="2523"/>
    <cellStyle name="Input 4" xfId="2524"/>
    <cellStyle name="Input 5" xfId="2525"/>
    <cellStyle name="Input 6" xfId="2526"/>
    <cellStyle name="Input 7" xfId="2527"/>
    <cellStyle name="Input 8" xfId="5140"/>
    <cellStyle name="Input|Date" xfId="5105"/>
    <cellStyle name="Input1" xfId="10"/>
    <cellStyle name="Input1 2" xfId="2528"/>
    <cellStyle name="Input1 3" xfId="2529"/>
    <cellStyle name="Input1 4" xfId="2530"/>
    <cellStyle name="Input1%" xfId="11"/>
    <cellStyle name="Input1_070615 Water &amp; Wastewater Pricing Review Model draft under construction" xfId="2531"/>
    <cellStyle name="Input1default" xfId="12"/>
    <cellStyle name="Input1default%" xfId="13"/>
    <cellStyle name="Input1default% 2" xfId="5141"/>
    <cellStyle name="Input2" xfId="14"/>
    <cellStyle name="Input2 2" xfId="5106"/>
    <cellStyle name="Input2%" xfId="15"/>
    <cellStyle name="Input3" xfId="16"/>
    <cellStyle name="Input3 2" xfId="2532"/>
    <cellStyle name="Input3 3" xfId="2533"/>
    <cellStyle name="Input3 4" xfId="2534"/>
    <cellStyle name="Input3%" xfId="17"/>
    <cellStyle name="Input3_070615 Water &amp; Wastewater Pricing Review Model draft under construction" xfId="2535"/>
    <cellStyle name="key result" xfId="18"/>
    <cellStyle name="Lines" xfId="2536"/>
    <cellStyle name="Linked Cell 2" xfId="2537"/>
    <cellStyle name="Linked Cell 2 2" xfId="2538"/>
    <cellStyle name="Linked Cell 2 2 2" xfId="5056"/>
    <cellStyle name="Linked Cell 2 3" xfId="5055"/>
    <cellStyle name="Linked Cell 2_Regulatory Template" xfId="2539"/>
    <cellStyle name="Linked Cell 3" xfId="2540"/>
    <cellStyle name="Linked Cell 4" xfId="2541"/>
    <cellStyle name="Linked Cell 5" xfId="2542"/>
    <cellStyle name="Linked Cell 6" xfId="2543"/>
    <cellStyle name="Linked Cell 7" xfId="2544"/>
    <cellStyle name="Linked Cell 8" xfId="2545"/>
    <cellStyle name="Local import" xfId="19"/>
    <cellStyle name="Local import %" xfId="20"/>
    <cellStyle name="Local import 2" xfId="5142"/>
    <cellStyle name="Locked 2" xfId="5556"/>
    <cellStyle name="Lookup Table Heading." xfId="2546"/>
    <cellStyle name="Lookup Table Label." xfId="2547"/>
    <cellStyle name="Lookup Table Number." xfId="2548"/>
    <cellStyle name="LV Input" xfId="21"/>
    <cellStyle name="Mine" xfId="2549"/>
    <cellStyle name="Model Name" xfId="2550"/>
    <cellStyle name="Model Name." xfId="2551"/>
    <cellStyle name="Multiple." xfId="2552"/>
    <cellStyle name="Neutral 2" xfId="2553"/>
    <cellStyle name="Neutral 2 2" xfId="2554"/>
    <cellStyle name="Neutral 2 2 2" xfId="2555"/>
    <cellStyle name="Neutral 2 2 3" xfId="5058"/>
    <cellStyle name="Neutral 2 2_Regulatory Template" xfId="2556"/>
    <cellStyle name="Neutral 2 3" xfId="5057"/>
    <cellStyle name="Neutral 2_Regulatory Template" xfId="2557"/>
    <cellStyle name="Neutral 3" xfId="2558"/>
    <cellStyle name="Neutral 4" xfId="2559"/>
    <cellStyle name="Neutral 5" xfId="2560"/>
    <cellStyle name="Neutral 6" xfId="2561"/>
    <cellStyle name="Neutral 7" xfId="2562"/>
    <cellStyle name="New Times Roman" xfId="2563"/>
    <cellStyle name="Normal" xfId="0" builtinId="0"/>
    <cellStyle name="Normal - Style1" xfId="2564"/>
    <cellStyle name="Normal 10" xfId="2565"/>
    <cellStyle name="Normal 10 2" xfId="2566"/>
    <cellStyle name="Normal 10 2 2" xfId="2567"/>
    <cellStyle name="Normal 10 2 2 2" xfId="5279"/>
    <cellStyle name="Normal 10 2 3" xfId="2568"/>
    <cellStyle name="Normal 10 2 3 2" xfId="5280"/>
    <cellStyle name="Normal 10 2 4" xfId="5278"/>
    <cellStyle name="Normal 10 2_Regulatory Template" xfId="2569"/>
    <cellStyle name="Normal 10 3" xfId="2570"/>
    <cellStyle name="Normal 10 3 2" xfId="2571"/>
    <cellStyle name="Normal 10 3 2 2" xfId="5282"/>
    <cellStyle name="Normal 10 3 3" xfId="5281"/>
    <cellStyle name="Normal 10 3_Regulatory Template" xfId="2572"/>
    <cellStyle name="Normal 10 4" xfId="2573"/>
    <cellStyle name="Normal 10 4 2" xfId="2574"/>
    <cellStyle name="Normal 10 4 2 2" xfId="5284"/>
    <cellStyle name="Normal 10 4 3" xfId="5283"/>
    <cellStyle name="Normal 10 4_Regulatory Template" xfId="2575"/>
    <cellStyle name="Normal 10 5" xfId="2576"/>
    <cellStyle name="Normal 10 5 2" xfId="5285"/>
    <cellStyle name="Normal 10 6" xfId="2577"/>
    <cellStyle name="Normal 10 7" xfId="2578"/>
    <cellStyle name="Normal 10 8" xfId="5059"/>
    <cellStyle name="Normal 10 9" xfId="5277"/>
    <cellStyle name="Normal 10_Regulatory Template" xfId="2579"/>
    <cellStyle name="Normal 100" xfId="2580"/>
    <cellStyle name="Normal 100 2" xfId="5286"/>
    <cellStyle name="Normal 101" xfId="2581"/>
    <cellStyle name="Normal 101 2" xfId="2582"/>
    <cellStyle name="Normal 101 2 2" xfId="5288"/>
    <cellStyle name="Normal 101 3" xfId="5287"/>
    <cellStyle name="Normal 101_Regulatory Template" xfId="2583"/>
    <cellStyle name="Normal 102" xfId="2584"/>
    <cellStyle name="Normal 102 2" xfId="2585"/>
    <cellStyle name="Normal 102 2 2" xfId="5290"/>
    <cellStyle name="Normal 102 3" xfId="5289"/>
    <cellStyle name="Normal 102_Regulatory Template" xfId="2586"/>
    <cellStyle name="Normal 103" xfId="2587"/>
    <cellStyle name="Normal 104" xfId="2588"/>
    <cellStyle name="Normal 104 2" xfId="37"/>
    <cellStyle name="Normal 104 2 2" xfId="5143"/>
    <cellStyle name="Normal 104 3" xfId="5291"/>
    <cellStyle name="Normal 105" xfId="2589"/>
    <cellStyle name="Normal 105 2" xfId="5292"/>
    <cellStyle name="Normal 106" xfId="2590"/>
    <cellStyle name="Normal 106 2" xfId="5293"/>
    <cellStyle name="Normal 107" xfId="4967"/>
    <cellStyle name="Normal 107 2" xfId="5533"/>
    <cellStyle name="Normal 108" xfId="4968"/>
    <cellStyle name="Normal 108 2" xfId="5534"/>
    <cellStyle name="Normal 109" xfId="4993"/>
    <cellStyle name="Normal 109 2" xfId="5537"/>
    <cellStyle name="Normal 11" xfId="2591"/>
    <cellStyle name="Normal 11 2" xfId="2592"/>
    <cellStyle name="Normal 11 2 2" xfId="2593"/>
    <cellStyle name="Normal 11 2 2 2" xfId="5296"/>
    <cellStyle name="Normal 11 2 3" xfId="5295"/>
    <cellStyle name="Normal 11 2_Regulatory Template" xfId="2594"/>
    <cellStyle name="Normal 11 3" xfId="2595"/>
    <cellStyle name="Normal 11 3 2" xfId="2596"/>
    <cellStyle name="Normal 11 3 2 2" xfId="5298"/>
    <cellStyle name="Normal 11 3 3" xfId="5297"/>
    <cellStyle name="Normal 11 3_Regulatory Template" xfId="2597"/>
    <cellStyle name="Normal 11 4" xfId="2598"/>
    <cellStyle name="Normal 11 4 2" xfId="2599"/>
    <cellStyle name="Normal 11 4 2 2" xfId="5300"/>
    <cellStyle name="Normal 11 4 3" xfId="5299"/>
    <cellStyle name="Normal 11 4_Regulatory Template" xfId="2600"/>
    <cellStyle name="Normal 11 5" xfId="2601"/>
    <cellStyle name="Normal 11 5 2" xfId="5301"/>
    <cellStyle name="Normal 11 6" xfId="2602"/>
    <cellStyle name="Normal 11 7" xfId="5294"/>
    <cellStyle name="Normal 11_Regulatory Template" xfId="2603"/>
    <cellStyle name="Normal 110" xfId="5083"/>
    <cellStyle name="Normal 110 2" xfId="5548"/>
    <cellStyle name="Normal 111" xfId="5084"/>
    <cellStyle name="Normal 111 2" xfId="5549"/>
    <cellStyle name="Normal 112" xfId="5090"/>
    <cellStyle name="Normal 113" xfId="5091"/>
    <cellStyle name="Normal 114" xfId="2604"/>
    <cellStyle name="Normal 115" xfId="5093"/>
    <cellStyle name="Normal 116" xfId="5136"/>
    <cellStyle name="Normal 117" xfId="5139"/>
    <cellStyle name="Normal 118" xfId="5553"/>
    <cellStyle name="Normal 119" xfId="5558"/>
    <cellStyle name="Normal 12" xfId="2605"/>
    <cellStyle name="Normal 12 2" xfId="2606"/>
    <cellStyle name="Normal 12 2 2" xfId="2607"/>
    <cellStyle name="Normal 12 2 2 2" xfId="5304"/>
    <cellStyle name="Normal 12 2 3" xfId="5303"/>
    <cellStyle name="Normal 12 2_Regulatory Template" xfId="2608"/>
    <cellStyle name="Normal 12 3" xfId="2609"/>
    <cellStyle name="Normal 12 3 2" xfId="2610"/>
    <cellStyle name="Normal 12 3 2 2" xfId="5306"/>
    <cellStyle name="Normal 12 3 3" xfId="5305"/>
    <cellStyle name="Normal 12 3_Regulatory Template" xfId="2611"/>
    <cellStyle name="Normal 12 4" xfId="2612"/>
    <cellStyle name="Normal 12 4 2" xfId="2613"/>
    <cellStyle name="Normal 12 4 2 2" xfId="5308"/>
    <cellStyle name="Normal 12 4 3" xfId="5307"/>
    <cellStyle name="Normal 12 4_Regulatory Template" xfId="2614"/>
    <cellStyle name="Normal 12 5" xfId="2615"/>
    <cellStyle name="Normal 12 5 2" xfId="5309"/>
    <cellStyle name="Normal 12 6" xfId="2616"/>
    <cellStyle name="Normal 12 7" xfId="5302"/>
    <cellStyle name="Normal 12_Regulatory Template" xfId="2617"/>
    <cellStyle name="Normal 13" xfId="2618"/>
    <cellStyle name="Normal 13 2" xfId="2619"/>
    <cellStyle name="Normal 13 2 2" xfId="2620"/>
    <cellStyle name="Normal 13 2 2 2" xfId="5311"/>
    <cellStyle name="Normal 13 2 3" xfId="5310"/>
    <cellStyle name="Normal 13 2_Regulatory Template" xfId="2621"/>
    <cellStyle name="Normal 13 3" xfId="2622"/>
    <cellStyle name="Normal 13 3 2" xfId="2623"/>
    <cellStyle name="Normal 13 3 2 2" xfId="5313"/>
    <cellStyle name="Normal 13 3 3" xfId="5312"/>
    <cellStyle name="Normal 13 3_Regulatory Template" xfId="2624"/>
    <cellStyle name="Normal 13 4" xfId="2625"/>
    <cellStyle name="Normal 13 4 2" xfId="2626"/>
    <cellStyle name="Normal 13 4 2 2" xfId="5315"/>
    <cellStyle name="Normal 13 4 3" xfId="5314"/>
    <cellStyle name="Normal 13 4_Regulatory Template" xfId="2627"/>
    <cellStyle name="Normal 13 5" xfId="2628"/>
    <cellStyle name="Normal 13 5 2" xfId="5316"/>
    <cellStyle name="Normal 13 6" xfId="2629"/>
    <cellStyle name="Normal 13 7" xfId="2630"/>
    <cellStyle name="Normal 13_29(d) - Gas extensions -tariffs" xfId="5107"/>
    <cellStyle name="Normal 14" xfId="2631"/>
    <cellStyle name="Normal 14 2" xfId="2632"/>
    <cellStyle name="Normal 14 2 2" xfId="2633"/>
    <cellStyle name="Normal 14 2 2 2" xfId="5319"/>
    <cellStyle name="Normal 14 2 3" xfId="5318"/>
    <cellStyle name="Normal 14 2_Regulatory Template" xfId="2634"/>
    <cellStyle name="Normal 14 3" xfId="2635"/>
    <cellStyle name="Normal 14 3 2" xfId="2636"/>
    <cellStyle name="Normal 14 3 2 2" xfId="5320"/>
    <cellStyle name="Normal 14 3_Regulatory Template" xfId="2637"/>
    <cellStyle name="Normal 14 4" xfId="2638"/>
    <cellStyle name="Normal 14 4 2" xfId="2639"/>
    <cellStyle name="Normal 14 4 2 2" xfId="5322"/>
    <cellStyle name="Normal 14 4 3" xfId="5321"/>
    <cellStyle name="Normal 14 4_Regulatory Template" xfId="2640"/>
    <cellStyle name="Normal 14 5" xfId="2641"/>
    <cellStyle name="Normal 14 5 2" xfId="5323"/>
    <cellStyle name="Normal 14 6" xfId="5317"/>
    <cellStyle name="Normal 14_Regulatory Template" xfId="2642"/>
    <cellStyle name="Normal 143" xfId="2643"/>
    <cellStyle name="Normal 143 2" xfId="5324"/>
    <cellStyle name="Normal 144" xfId="2644"/>
    <cellStyle name="Normal 144 2" xfId="5325"/>
    <cellStyle name="Normal 147" xfId="2645"/>
    <cellStyle name="Normal 147 2" xfId="5326"/>
    <cellStyle name="Normal 148" xfId="2646"/>
    <cellStyle name="Normal 148 2" xfId="5327"/>
    <cellStyle name="Normal 149" xfId="2647"/>
    <cellStyle name="Normal 149 2" xfId="5328"/>
    <cellStyle name="Normal 15" xfId="2648"/>
    <cellStyle name="Normal 15 2" xfId="2649"/>
    <cellStyle name="Normal 15 2 2" xfId="2650"/>
    <cellStyle name="Normal 15 2 2 2" xfId="5331"/>
    <cellStyle name="Normal 15 2 3" xfId="5330"/>
    <cellStyle name="Normal 15 2_Regulatory Template" xfId="2651"/>
    <cellStyle name="Normal 15 3" xfId="2652"/>
    <cellStyle name="Normal 15 3 2" xfId="2653"/>
    <cellStyle name="Normal 15 3 2 2" xfId="5333"/>
    <cellStyle name="Normal 15 3 3" xfId="5332"/>
    <cellStyle name="Normal 15 3_Regulatory Template" xfId="2654"/>
    <cellStyle name="Normal 15 4" xfId="2655"/>
    <cellStyle name="Normal 15 4 2" xfId="2656"/>
    <cellStyle name="Normal 15 4 2 2" xfId="5335"/>
    <cellStyle name="Normal 15 4 3" xfId="5334"/>
    <cellStyle name="Normal 15 4_Regulatory Template" xfId="2657"/>
    <cellStyle name="Normal 15 5" xfId="2658"/>
    <cellStyle name="Normal 15 5 2" xfId="5336"/>
    <cellStyle name="Normal 15 6" xfId="2659"/>
    <cellStyle name="Normal 15 7" xfId="5060"/>
    <cellStyle name="Normal 15 8" xfId="5329"/>
    <cellStyle name="Normal 15_Regulatory Template" xfId="2660"/>
    <cellStyle name="Normal 150" xfId="2661"/>
    <cellStyle name="Normal 150 2" xfId="5337"/>
    <cellStyle name="Normal 151" xfId="2662"/>
    <cellStyle name="Normal 151 2" xfId="5338"/>
    <cellStyle name="Normal 152" xfId="2663"/>
    <cellStyle name="Normal 152 2" xfId="5339"/>
    <cellStyle name="Normal 153" xfId="2664"/>
    <cellStyle name="Normal 153 2" xfId="5340"/>
    <cellStyle name="Normal 154" xfId="2665"/>
    <cellStyle name="Normal 154 2" xfId="5341"/>
    <cellStyle name="Normal 155" xfId="2666"/>
    <cellStyle name="Normal 155 2" xfId="5342"/>
    <cellStyle name="Normal 156" xfId="2667"/>
    <cellStyle name="Normal 156 2" xfId="5343"/>
    <cellStyle name="Normal 16" xfId="2668"/>
    <cellStyle name="Normal 16 2" xfId="2669"/>
    <cellStyle name="Normal 16 2 2" xfId="2670"/>
    <cellStyle name="Normal 16 2 2 2" xfId="5346"/>
    <cellStyle name="Normal 16 2 3" xfId="5345"/>
    <cellStyle name="Normal 16 2_Regulatory Template" xfId="2671"/>
    <cellStyle name="Normal 16 3" xfId="2672"/>
    <cellStyle name="Normal 16 3 2" xfId="2673"/>
    <cellStyle name="Normal 16 3 2 2" xfId="5348"/>
    <cellStyle name="Normal 16 3 3" xfId="5347"/>
    <cellStyle name="Normal 16 3_Regulatory Template" xfId="2674"/>
    <cellStyle name="Normal 16 4" xfId="2675"/>
    <cellStyle name="Normal 16 4 2" xfId="2676"/>
    <cellStyle name="Normal 16 4 2 2" xfId="5350"/>
    <cellStyle name="Normal 16 4 3" xfId="5349"/>
    <cellStyle name="Normal 16 4_Regulatory Template" xfId="2677"/>
    <cellStyle name="Normal 16 5" xfId="2678"/>
    <cellStyle name="Normal 16 5 2" xfId="5351"/>
    <cellStyle name="Normal 16 6" xfId="5344"/>
    <cellStyle name="Normal 16_Regulatory Template" xfId="2679"/>
    <cellStyle name="Normal 161" xfId="2680"/>
    <cellStyle name="Normal 161 2" xfId="5352"/>
    <cellStyle name="Normal 162" xfId="2681"/>
    <cellStyle name="Normal 162 2" xfId="5353"/>
    <cellStyle name="Normal 163" xfId="2682"/>
    <cellStyle name="Normal 163 2" xfId="5354"/>
    <cellStyle name="Normal 164" xfId="2683"/>
    <cellStyle name="Normal 164 2" xfId="5355"/>
    <cellStyle name="Normal 169" xfId="2684"/>
    <cellStyle name="Normal 169 2" xfId="5356"/>
    <cellStyle name="Normal 17" xfId="2685"/>
    <cellStyle name="Normal 17 2" xfId="2686"/>
    <cellStyle name="Normal 17 2 2" xfId="2687"/>
    <cellStyle name="Normal 17 2 2 2" xfId="5359"/>
    <cellStyle name="Normal 17 2 3" xfId="5358"/>
    <cellStyle name="Normal 17 2_Regulatory Template" xfId="2688"/>
    <cellStyle name="Normal 17 3" xfId="2689"/>
    <cellStyle name="Normal 17 3 2" xfId="2690"/>
    <cellStyle name="Normal 17 3 2 2" xfId="5361"/>
    <cellStyle name="Normal 17 3 3" xfId="5360"/>
    <cellStyle name="Normal 17 3_Regulatory Template" xfId="2691"/>
    <cellStyle name="Normal 17 4" xfId="2692"/>
    <cellStyle name="Normal 17 4 2" xfId="2693"/>
    <cellStyle name="Normal 17 4 2 2" xfId="5363"/>
    <cellStyle name="Normal 17 4 3" xfId="5362"/>
    <cellStyle name="Normal 17 4_Regulatory Template" xfId="2694"/>
    <cellStyle name="Normal 17 5" xfId="2695"/>
    <cellStyle name="Normal 17 5 2" xfId="5364"/>
    <cellStyle name="Normal 17 6" xfId="5357"/>
    <cellStyle name="Normal 17_Regulatory Template" xfId="2696"/>
    <cellStyle name="Normal 170" xfId="2697"/>
    <cellStyle name="Normal 170 2" xfId="5365"/>
    <cellStyle name="Normal 171" xfId="2698"/>
    <cellStyle name="Normal 171 2" xfId="5366"/>
    <cellStyle name="Normal 172" xfId="2699"/>
    <cellStyle name="Normal 172 2" xfId="5367"/>
    <cellStyle name="Normal 177" xfId="2700"/>
    <cellStyle name="Normal 177 2" xfId="5368"/>
    <cellStyle name="Normal 178" xfId="2701"/>
    <cellStyle name="Normal 178 2" xfId="5369"/>
    <cellStyle name="Normal 179" xfId="2702"/>
    <cellStyle name="Normal 179 2" xfId="5370"/>
    <cellStyle name="Normal 18" xfId="2703"/>
    <cellStyle name="Normal 18 2" xfId="2704"/>
    <cellStyle name="Normal 18 2 2" xfId="2705"/>
    <cellStyle name="Normal 18 2 2 2" xfId="5373"/>
    <cellStyle name="Normal 18 2 3" xfId="5372"/>
    <cellStyle name="Normal 18 2_Regulatory Template" xfId="2706"/>
    <cellStyle name="Normal 18 3" xfId="2707"/>
    <cellStyle name="Normal 18 3 2" xfId="2708"/>
    <cellStyle name="Normal 18 3 2 2" xfId="5375"/>
    <cellStyle name="Normal 18 3 3" xfId="5374"/>
    <cellStyle name="Normal 18 3_Regulatory Template" xfId="2709"/>
    <cellStyle name="Normal 18 4" xfId="2710"/>
    <cellStyle name="Normal 18 4 2" xfId="2711"/>
    <cellStyle name="Normal 18 4 2 2" xfId="5377"/>
    <cellStyle name="Normal 18 4 3" xfId="5376"/>
    <cellStyle name="Normal 18 4_Regulatory Template" xfId="2712"/>
    <cellStyle name="Normal 18 5" xfId="2713"/>
    <cellStyle name="Normal 18 5 2" xfId="5378"/>
    <cellStyle name="Normal 18 6" xfId="5371"/>
    <cellStyle name="Normal 18_Regulatory Template" xfId="2714"/>
    <cellStyle name="Normal 180" xfId="2715"/>
    <cellStyle name="Normal 180 2" xfId="5379"/>
    <cellStyle name="Normal 181" xfId="2716"/>
    <cellStyle name="Normal 181 2" xfId="5380"/>
    <cellStyle name="Normal 182" xfId="2717"/>
    <cellStyle name="Normal 182 2" xfId="5381"/>
    <cellStyle name="Normal 183" xfId="2718"/>
    <cellStyle name="Normal 183 2" xfId="5382"/>
    <cellStyle name="Normal 184" xfId="2719"/>
    <cellStyle name="Normal 184 2" xfId="5383"/>
    <cellStyle name="Normal 185" xfId="2720"/>
    <cellStyle name="Normal 185 2" xfId="5384"/>
    <cellStyle name="Normal 186" xfId="2721"/>
    <cellStyle name="Normal 186 2" xfId="5385"/>
    <cellStyle name="Normal 187" xfId="2722"/>
    <cellStyle name="Normal 187 2" xfId="5386"/>
    <cellStyle name="Normal 188" xfId="2723"/>
    <cellStyle name="Normal 188 2" xfId="5387"/>
    <cellStyle name="Normal 189" xfId="2724"/>
    <cellStyle name="Normal 189 2" xfId="5388"/>
    <cellStyle name="Normal 19" xfId="2725"/>
    <cellStyle name="Normal 19 2" xfId="2726"/>
    <cellStyle name="Normal 19 2 2" xfId="2727"/>
    <cellStyle name="Normal 19 2 2 2" xfId="5391"/>
    <cellStyle name="Normal 19 2 3" xfId="5390"/>
    <cellStyle name="Normal 19 2_Regulatory Template" xfId="2728"/>
    <cellStyle name="Normal 19 3" xfId="2729"/>
    <cellStyle name="Normal 19 3 2" xfId="2730"/>
    <cellStyle name="Normal 19 3 2 2" xfId="5393"/>
    <cellStyle name="Normal 19 3 3" xfId="5392"/>
    <cellStyle name="Normal 19 3_Regulatory Template" xfId="2731"/>
    <cellStyle name="Normal 19 4" xfId="2732"/>
    <cellStyle name="Normal 19 4 2" xfId="2733"/>
    <cellStyle name="Normal 19 4 2 2" xfId="5395"/>
    <cellStyle name="Normal 19 4 3" xfId="5394"/>
    <cellStyle name="Normal 19 4_Regulatory Template" xfId="2734"/>
    <cellStyle name="Normal 19 5" xfId="2735"/>
    <cellStyle name="Normal 19 5 2" xfId="5396"/>
    <cellStyle name="Normal 19 6" xfId="5389"/>
    <cellStyle name="Normal 19_Regulatory Template" xfId="2736"/>
    <cellStyle name="Normal 190" xfId="2737"/>
    <cellStyle name="Normal 190 2" xfId="5397"/>
    <cellStyle name="Normal 192" xfId="2738"/>
    <cellStyle name="Normal 192 2" xfId="5398"/>
    <cellStyle name="Normal 193" xfId="2739"/>
    <cellStyle name="Normal 193 2" xfId="5399"/>
    <cellStyle name="Normal 196" xfId="2740"/>
    <cellStyle name="Normal 196 2" xfId="5400"/>
    <cellStyle name="Normal 197" xfId="2741"/>
    <cellStyle name="Normal 197 2" xfId="5401"/>
    <cellStyle name="Normal 198" xfId="2742"/>
    <cellStyle name="Normal 198 2" xfId="5402"/>
    <cellStyle name="Normal 199" xfId="2743"/>
    <cellStyle name="Normal 199 2" xfId="5403"/>
    <cellStyle name="Normal 2" xfId="38"/>
    <cellStyle name="Normal 2 10" xfId="2744"/>
    <cellStyle name="Normal 2 10 2" xfId="2745"/>
    <cellStyle name="Normal 2 11" xfId="2746"/>
    <cellStyle name="Normal 2 11 2" xfId="2747"/>
    <cellStyle name="Normal 2 12" xfId="2748"/>
    <cellStyle name="Normal 2 12 2" xfId="2749"/>
    <cellStyle name="Normal 2 13" xfId="2750"/>
    <cellStyle name="Normal 2 13 2" xfId="2751"/>
    <cellStyle name="Normal 2 13 2 2" xfId="5405"/>
    <cellStyle name="Normal 2 13 3" xfId="2752"/>
    <cellStyle name="Normal 2 13 4" xfId="5404"/>
    <cellStyle name="Normal 2 13_Regulatory Template" xfId="2753"/>
    <cellStyle name="Normal 2 14" xfId="2754"/>
    <cellStyle name="Normal 2 14 2" xfId="2755"/>
    <cellStyle name="Normal 2 14 2 2" xfId="5407"/>
    <cellStyle name="Normal 2 14 3" xfId="5406"/>
    <cellStyle name="Normal 2 14_Regulatory Template" xfId="2756"/>
    <cellStyle name="Normal 2 15" xfId="2757"/>
    <cellStyle name="Normal 2 15 2" xfId="2758"/>
    <cellStyle name="Normal 2 15 2 2" xfId="5409"/>
    <cellStyle name="Normal 2 15 3" xfId="5408"/>
    <cellStyle name="Normal 2 15_Regulatory Template" xfId="2759"/>
    <cellStyle name="Normal 2 16" xfId="2760"/>
    <cellStyle name="Normal 2 16 2" xfId="5410"/>
    <cellStyle name="Normal 2 17" xfId="2761"/>
    <cellStyle name="Normal 2 18" xfId="5088"/>
    <cellStyle name="Normal 2 2" xfId="2762"/>
    <cellStyle name="Normal 2 2 2" xfId="2763"/>
    <cellStyle name="Normal 2 2 2 2" xfId="2764"/>
    <cellStyle name="Normal 2 2 2 3" xfId="2765"/>
    <cellStyle name="Normal 2 2 2 4" xfId="2766"/>
    <cellStyle name="Normal 2 2 2 5" xfId="2767"/>
    <cellStyle name="Normal 2 2 2 6" xfId="5411"/>
    <cellStyle name="Normal 2 2 2_Regulatory Template" xfId="2768"/>
    <cellStyle name="Normal 2 2 3" xfId="2769"/>
    <cellStyle name="Normal 2 2 4" xfId="2770"/>
    <cellStyle name="Normal 2 2 5" xfId="2771"/>
    <cellStyle name="Normal 2 2 6" xfId="2772"/>
    <cellStyle name="Normal 2 2 7" xfId="2773"/>
    <cellStyle name="Normal 2 2 8" xfId="2774"/>
    <cellStyle name="Normal 2 2 8 2" xfId="5412"/>
    <cellStyle name="Normal 2 2 9" xfId="2775"/>
    <cellStyle name="Normal 2 3" xfId="2776"/>
    <cellStyle name="Normal 2 3 2" xfId="2777"/>
    <cellStyle name="Normal 2 3 2 2" xfId="5413"/>
    <cellStyle name="Normal 2 3_29(d) - Gas extensions -tariffs" xfId="5108"/>
    <cellStyle name="Normal 2 4" xfId="2778"/>
    <cellStyle name="Normal 2 4 2" xfId="2779"/>
    <cellStyle name="Normal 2 4 2 2" xfId="5414"/>
    <cellStyle name="Normal 2 5" xfId="2780"/>
    <cellStyle name="Normal 2 5 2" xfId="2781"/>
    <cellStyle name="Normal 2 5 2 2" xfId="5416"/>
    <cellStyle name="Normal 2 5 3" xfId="2782"/>
    <cellStyle name="Normal 2 5 4" xfId="5415"/>
    <cellStyle name="Normal 2 5_Regulatory Template" xfId="2783"/>
    <cellStyle name="Normal 2 6" xfId="2784"/>
    <cellStyle name="Normal 2 6 2" xfId="2785"/>
    <cellStyle name="Normal 2 6 2 2" xfId="5417"/>
    <cellStyle name="Normal 2 6 3" xfId="2786"/>
    <cellStyle name="Normal 2 7" xfId="2787"/>
    <cellStyle name="Normal 2 8" xfId="2788"/>
    <cellStyle name="Normal 2 9" xfId="2789"/>
    <cellStyle name="Normal 2 9 2" xfId="2790"/>
    <cellStyle name="Normal 2_29(d) - Gas extensions -tariffs" xfId="5109"/>
    <cellStyle name="Normal 20" xfId="2791"/>
    <cellStyle name="Normal 20 2" xfId="2792"/>
    <cellStyle name="Normal 20 2 2" xfId="5419"/>
    <cellStyle name="Normal 20 3" xfId="2793"/>
    <cellStyle name="Normal 20 3 2" xfId="5420"/>
    <cellStyle name="Normal 20 4" xfId="5418"/>
    <cellStyle name="Normal 20_Regulatory Template" xfId="2794"/>
    <cellStyle name="Normal 200" xfId="2795"/>
    <cellStyle name="Normal 200 2" xfId="5421"/>
    <cellStyle name="Normal 201" xfId="2796"/>
    <cellStyle name="Normal 201 2" xfId="5422"/>
    <cellStyle name="Normal 202" xfId="2797"/>
    <cellStyle name="Normal 202 2" xfId="5423"/>
    <cellStyle name="Normal 203" xfId="2798"/>
    <cellStyle name="Normal 203 2" xfId="5424"/>
    <cellStyle name="Normal 204" xfId="2799"/>
    <cellStyle name="Normal 204 2" xfId="5425"/>
    <cellStyle name="Normal 205" xfId="2800"/>
    <cellStyle name="Normal 205 2" xfId="5426"/>
    <cellStyle name="Normal 207" xfId="2801"/>
    <cellStyle name="Normal 207 2" xfId="5427"/>
    <cellStyle name="Normal 208" xfId="2802"/>
    <cellStyle name="Normal 208 2" xfId="5428"/>
    <cellStyle name="Normal 209" xfId="2803"/>
    <cellStyle name="Normal 209 2" xfId="5429"/>
    <cellStyle name="Normal 21" xfId="2804"/>
    <cellStyle name="Normal 21 2" xfId="2805"/>
    <cellStyle name="Normal 21 3" xfId="5430"/>
    <cellStyle name="Normal 21_Regulatory Template" xfId="2806"/>
    <cellStyle name="Normal 210" xfId="2807"/>
    <cellStyle name="Normal 210 2" xfId="5431"/>
    <cellStyle name="Normal 211" xfId="2808"/>
    <cellStyle name="Normal 211 2" xfId="5432"/>
    <cellStyle name="Normal 212" xfId="2809"/>
    <cellStyle name="Normal 212 2" xfId="5433"/>
    <cellStyle name="Normal 213" xfId="2810"/>
    <cellStyle name="Normal 213 2" xfId="5434"/>
    <cellStyle name="Normal 214" xfId="2811"/>
    <cellStyle name="Normal 214 2" xfId="5435"/>
    <cellStyle name="Normal 215" xfId="2812"/>
    <cellStyle name="Normal 215 2" xfId="5436"/>
    <cellStyle name="Normal 216" xfId="2813"/>
    <cellStyle name="Normal 216 2" xfId="5437"/>
    <cellStyle name="Normal 22" xfId="2814"/>
    <cellStyle name="Normal 22 2" xfId="2815"/>
    <cellStyle name="Normal 22_Regulatory Template" xfId="2816"/>
    <cellStyle name="Normal 23" xfId="2817"/>
    <cellStyle name="Normal 24" xfId="2818"/>
    <cellStyle name="Normal 24 2" xfId="2819"/>
    <cellStyle name="Normal 24_Regulatory Template" xfId="2820"/>
    <cellStyle name="Normal 25" xfId="2821"/>
    <cellStyle name="Normal 26" xfId="2822"/>
    <cellStyle name="Normal 27" xfId="2823"/>
    <cellStyle name="Normal 28" xfId="2824"/>
    <cellStyle name="Normal 28 2" xfId="5438"/>
    <cellStyle name="Normal 29" xfId="2825"/>
    <cellStyle name="Normal 3" xfId="2826"/>
    <cellStyle name="Normal 3 10" xfId="4980"/>
    <cellStyle name="Normal 3 11" xfId="4981"/>
    <cellStyle name="Normal 3 12" xfId="5061"/>
    <cellStyle name="Normal 3 13" xfId="5439"/>
    <cellStyle name="Normal 3 2" xfId="2827"/>
    <cellStyle name="Normal 3 2 2" xfId="2828"/>
    <cellStyle name="Normal 3 2 2 2" xfId="5062"/>
    <cellStyle name="Normal 3 3" xfId="2829"/>
    <cellStyle name="Normal 3 3 2" xfId="2830"/>
    <cellStyle name="Normal 3 3 2 2" xfId="5441"/>
    <cellStyle name="Normal 3 3 3" xfId="5063"/>
    <cellStyle name="Normal 3 3 4" xfId="5440"/>
    <cellStyle name="Normal 3 3_Regulatory Template" xfId="2831"/>
    <cellStyle name="Normal 3 4" xfId="2832"/>
    <cellStyle name="Normal 3 4 2" xfId="2833"/>
    <cellStyle name="Normal 3 4 2 2" xfId="5443"/>
    <cellStyle name="Normal 3 4 3" xfId="5442"/>
    <cellStyle name="Normal 3 4_Regulatory Template" xfId="2834"/>
    <cellStyle name="Normal 3 5" xfId="2835"/>
    <cellStyle name="Normal 3 5 2" xfId="5444"/>
    <cellStyle name="Normal 3 6" xfId="2836"/>
    <cellStyle name="Normal 3 6 2" xfId="5445"/>
    <cellStyle name="Normal 3 7" xfId="2837"/>
    <cellStyle name="Normal 3 7 2" xfId="5446"/>
    <cellStyle name="Normal 3 8" xfId="4982"/>
    <cellStyle name="Normal 3 9" xfId="4983"/>
    <cellStyle name="Normal 3_29(d) - Gas extensions -tariffs" xfId="5110"/>
    <cellStyle name="Normal 30" xfId="2838"/>
    <cellStyle name="Normal 31" xfId="2839"/>
    <cellStyle name="Normal 32" xfId="2840"/>
    <cellStyle name="Normal 33" xfId="2841"/>
    <cellStyle name="Normal 34" xfId="2842"/>
    <cellStyle name="Normal 35" xfId="2843"/>
    <cellStyle name="Normal 35 2" xfId="5447"/>
    <cellStyle name="Normal 36" xfId="2844"/>
    <cellStyle name="Normal 36 2" xfId="5448"/>
    <cellStyle name="Normal 37" xfId="2845"/>
    <cellStyle name="Normal 37 2" xfId="5449"/>
    <cellStyle name="Normal 38" xfId="2846"/>
    <cellStyle name="Normal 38 2" xfId="5111"/>
    <cellStyle name="Normal 38 3" xfId="5450"/>
    <cellStyle name="Normal 38_29(d) - Gas extensions -tariffs" xfId="5112"/>
    <cellStyle name="Normal 39" xfId="2847"/>
    <cellStyle name="Normal 4" xfId="2848"/>
    <cellStyle name="Normal 4 10" xfId="4984"/>
    <cellStyle name="Normal 4 11" xfId="5064"/>
    <cellStyle name="Normal 4 11 2" xfId="5541"/>
    <cellStyle name="Normal 4 2" xfId="2849"/>
    <cellStyle name="Normal 4 2 2" xfId="2850"/>
    <cellStyle name="Normal 4 2 2 2" xfId="5067"/>
    <cellStyle name="Normal 4 2 2 2 2" xfId="5544"/>
    <cellStyle name="Normal 4 2 2 3" xfId="5066"/>
    <cellStyle name="Normal 4 2 2 3 2" xfId="5543"/>
    <cellStyle name="Normal 4 2 2 4" xfId="5452"/>
    <cellStyle name="Normal 4 2 3" xfId="2851"/>
    <cellStyle name="Normal 4 2 3 2" xfId="5069"/>
    <cellStyle name="Normal 4 2 3 2 2" xfId="5546"/>
    <cellStyle name="Normal 4 2 3 3" xfId="5068"/>
    <cellStyle name="Normal 4 2 3 3 2" xfId="5545"/>
    <cellStyle name="Normal 4 2 4" xfId="5070"/>
    <cellStyle name="Normal 4 2 4 2" xfId="5547"/>
    <cellStyle name="Normal 4 2 5" xfId="5065"/>
    <cellStyle name="Normal 4 2 5 2" xfId="5542"/>
    <cellStyle name="Normal 4 2 6" xfId="5451"/>
    <cellStyle name="Normal 4 2_Regulatory Template" xfId="2852"/>
    <cellStyle name="Normal 4 3" xfId="2853"/>
    <cellStyle name="Normal 4 3 2" xfId="2854"/>
    <cellStyle name="Normal 4 3 2 2" xfId="5454"/>
    <cellStyle name="Normal 4 3 3" xfId="5071"/>
    <cellStyle name="Normal 4 3 4" xfId="5453"/>
    <cellStyle name="Normal 4 3_Regulatory Template" xfId="2855"/>
    <cellStyle name="Normal 4 4" xfId="2856"/>
    <cellStyle name="Normal 4 4 2" xfId="2857"/>
    <cellStyle name="Normal 4 4 2 2" xfId="5456"/>
    <cellStyle name="Normal 4 4 3" xfId="5455"/>
    <cellStyle name="Normal 4 4_Regulatory Template" xfId="2858"/>
    <cellStyle name="Normal 4 5" xfId="2859"/>
    <cellStyle name="Normal 4 5 2" xfId="5457"/>
    <cellStyle name="Normal 4 6" xfId="2860"/>
    <cellStyle name="Normal 4 7" xfId="4985"/>
    <cellStyle name="Normal 4 8" xfId="4986"/>
    <cellStyle name="Normal 4 9" xfId="4987"/>
    <cellStyle name="Normal 4_29(d) - Gas extensions -tariffs" xfId="5113"/>
    <cellStyle name="Normal 40" xfId="2861"/>
    <cellStyle name="Normal 40 2" xfId="5114"/>
    <cellStyle name="Normal 40_29(d) - Gas extensions -tariffs" xfId="5115"/>
    <cellStyle name="Normal 41" xfId="2862"/>
    <cellStyle name="Normal 41 2" xfId="5458"/>
    <cellStyle name="Normal 42" xfId="2863"/>
    <cellStyle name="Normal 43" xfId="2864"/>
    <cellStyle name="Normal 44" xfId="2865"/>
    <cellStyle name="Normal 45" xfId="2866"/>
    <cellStyle name="Normal 46" xfId="2867"/>
    <cellStyle name="Normal 47" xfId="2868"/>
    <cellStyle name="Normal 48" xfId="2869"/>
    <cellStyle name="Normal 49" xfId="2870"/>
    <cellStyle name="Normal 5" xfId="2871"/>
    <cellStyle name="Normal 5 2" xfId="2872"/>
    <cellStyle name="Normal 5 2 2" xfId="2873"/>
    <cellStyle name="Normal 5 2 2 2" xfId="5461"/>
    <cellStyle name="Normal 5 2 3" xfId="2874"/>
    <cellStyle name="Normal 5 2 4" xfId="5073"/>
    <cellStyle name="Normal 5 2 5" xfId="5460"/>
    <cellStyle name="Normal 5 2_Regulatory Template" xfId="2875"/>
    <cellStyle name="Normal 5 3" xfId="2876"/>
    <cellStyle name="Normal 5 3 2" xfId="2877"/>
    <cellStyle name="Normal 5 3 2 2" xfId="5463"/>
    <cellStyle name="Normal 5 3 3" xfId="5462"/>
    <cellStyle name="Normal 5 3_Regulatory Template" xfId="2878"/>
    <cellStyle name="Normal 5 4" xfId="2879"/>
    <cellStyle name="Normal 5 4 2" xfId="2880"/>
    <cellStyle name="Normal 5 4 2 2" xfId="5465"/>
    <cellStyle name="Normal 5 4 3" xfId="5464"/>
    <cellStyle name="Normal 5 4_Regulatory Template" xfId="2881"/>
    <cellStyle name="Normal 5 5" xfId="2882"/>
    <cellStyle name="Normal 5 5 2" xfId="5466"/>
    <cellStyle name="Normal 5 6" xfId="5072"/>
    <cellStyle name="Normal 5 7" xfId="5459"/>
    <cellStyle name="Normal 5_Regulatory Template" xfId="2883"/>
    <cellStyle name="Normal 50" xfId="2884"/>
    <cellStyle name="Normal 51" xfId="2885"/>
    <cellStyle name="Normal 52" xfId="2886"/>
    <cellStyle name="Normal 53" xfId="2887"/>
    <cellStyle name="Normal 54" xfId="2888"/>
    <cellStyle name="Normal 55" xfId="2889"/>
    <cellStyle name="Normal 56" xfId="2890"/>
    <cellStyle name="Normal 57" xfId="2891"/>
    <cellStyle name="Normal 58" xfId="2892"/>
    <cellStyle name="Normal 59" xfId="2893"/>
    <cellStyle name="Normal 6" xfId="2894"/>
    <cellStyle name="Normal 6 2" xfId="2895"/>
    <cellStyle name="Normal 6 2 2" xfId="2896"/>
    <cellStyle name="Normal 6 2 2 2" xfId="5468"/>
    <cellStyle name="Normal 6 2 3" xfId="2897"/>
    <cellStyle name="Normal 6 3" xfId="2898"/>
    <cellStyle name="Normal 6 3 2" xfId="2899"/>
    <cellStyle name="Normal 6 3 2 2" xfId="5470"/>
    <cellStyle name="Normal 6 3 3" xfId="5074"/>
    <cellStyle name="Normal 6 3 4" xfId="5469"/>
    <cellStyle name="Normal 6 3_Regulatory Template" xfId="2900"/>
    <cellStyle name="Normal 6 4" xfId="2901"/>
    <cellStyle name="Normal 6 4 2" xfId="2902"/>
    <cellStyle name="Normal 6 4 2 2" xfId="5472"/>
    <cellStyle name="Normal 6 4 3" xfId="5471"/>
    <cellStyle name="Normal 6 4_Regulatory Template" xfId="2903"/>
    <cellStyle name="Normal 6 5" xfId="2904"/>
    <cellStyle name="Normal 6 5 2" xfId="5473"/>
    <cellStyle name="Normal 6 6" xfId="5467"/>
    <cellStyle name="Normal 6_Regulatory Template" xfId="2905"/>
    <cellStyle name="Normal 60" xfId="2906"/>
    <cellStyle name="Normal 61" xfId="2907"/>
    <cellStyle name="Normal 62" xfId="2908"/>
    <cellStyle name="Normal 63" xfId="2909"/>
    <cellStyle name="Normal 64" xfId="2910"/>
    <cellStyle name="Normal 65" xfId="2911"/>
    <cellStyle name="Normal 66" xfId="2912"/>
    <cellStyle name="Normal 67" xfId="2913"/>
    <cellStyle name="Normal 68" xfId="2914"/>
    <cellStyle name="Normal 69" xfId="2915"/>
    <cellStyle name="Normal 7" xfId="2916"/>
    <cellStyle name="Normal 7 2" xfId="2917"/>
    <cellStyle name="Normal 7 2 2" xfId="2918"/>
    <cellStyle name="Normal 7 2 2 2" xfId="5476"/>
    <cellStyle name="Normal 7 2 3" xfId="2919"/>
    <cellStyle name="Normal 7 2 4" xfId="5076"/>
    <cellStyle name="Normal 7 2 5" xfId="5475"/>
    <cellStyle name="Normal 7 2_Regulatory Template" xfId="2920"/>
    <cellStyle name="Normal 7 3" xfId="2921"/>
    <cellStyle name="Normal 7 3 2" xfId="2922"/>
    <cellStyle name="Normal 7 3 2 2" xfId="5478"/>
    <cellStyle name="Normal 7 3 3" xfId="5477"/>
    <cellStyle name="Normal 7 3_Regulatory Template" xfId="2923"/>
    <cellStyle name="Normal 7 4" xfId="2924"/>
    <cellStyle name="Normal 7 4 2" xfId="2925"/>
    <cellStyle name="Normal 7 4 2 2" xfId="5480"/>
    <cellStyle name="Normal 7 4 3" xfId="5479"/>
    <cellStyle name="Normal 7 4_Regulatory Template" xfId="2926"/>
    <cellStyle name="Normal 7 5" xfId="2927"/>
    <cellStyle name="Normal 7 5 2" xfId="5481"/>
    <cellStyle name="Normal 7 6" xfId="5075"/>
    <cellStyle name="Normal 7 7" xfId="5474"/>
    <cellStyle name="Normal 7_Regulatory Template" xfId="2928"/>
    <cellStyle name="Normal 70" xfId="2929"/>
    <cellStyle name="Normal 71" xfId="2930"/>
    <cellStyle name="Normal 72" xfId="2931"/>
    <cellStyle name="Normal 73" xfId="2932"/>
    <cellStyle name="Normal 74" xfId="2933"/>
    <cellStyle name="Normal 75" xfId="2934"/>
    <cellStyle name="Normal 76" xfId="2935"/>
    <cellStyle name="Normal 77" xfId="2936"/>
    <cellStyle name="Normal 78" xfId="2937"/>
    <cellStyle name="Normal 79" xfId="2938"/>
    <cellStyle name="Normal 8" xfId="2939"/>
    <cellStyle name="Normal 8 2" xfId="2940"/>
    <cellStyle name="Normal 8 2 2" xfId="2941"/>
    <cellStyle name="Normal 8 2 2 2" xfId="5484"/>
    <cellStyle name="Normal 8 2 3" xfId="2942"/>
    <cellStyle name="Normal 8 2 4" xfId="5483"/>
    <cellStyle name="Normal 8 2_Regulatory Template" xfId="2943"/>
    <cellStyle name="Normal 8 3" xfId="2944"/>
    <cellStyle name="Normal 8 3 2" xfId="2945"/>
    <cellStyle name="Normal 8 3 2 2" xfId="5486"/>
    <cellStyle name="Normal 8 3 3" xfId="5485"/>
    <cellStyle name="Normal 8 3_Regulatory Template" xfId="2946"/>
    <cellStyle name="Normal 8 4" xfId="2947"/>
    <cellStyle name="Normal 8 4 2" xfId="2948"/>
    <cellStyle name="Normal 8 4 2 2" xfId="5488"/>
    <cellStyle name="Normal 8 4 3" xfId="5487"/>
    <cellStyle name="Normal 8 4_Regulatory Template" xfId="2949"/>
    <cellStyle name="Normal 8 5" xfId="2950"/>
    <cellStyle name="Normal 8 5 2" xfId="5489"/>
    <cellStyle name="Normal 8 6" xfId="2951"/>
    <cellStyle name="Normal 8 7" xfId="5482"/>
    <cellStyle name="Normal 8_Regulatory Template" xfId="2952"/>
    <cellStyle name="Normal 80" xfId="2953"/>
    <cellStyle name="Normal 81" xfId="2954"/>
    <cellStyle name="Normal 81 2 3" xfId="5557"/>
    <cellStyle name="Normal 82" xfId="2955"/>
    <cellStyle name="Normal 83" xfId="2956"/>
    <cellStyle name="Normal 84" xfId="2957"/>
    <cellStyle name="Normal 85" xfId="2958"/>
    <cellStyle name="Normal 86" xfId="2959"/>
    <cellStyle name="Normal 87" xfId="2960"/>
    <cellStyle name="Normal 88" xfId="2961"/>
    <cellStyle name="Normal 88 2" xfId="5490"/>
    <cellStyle name="Normal 89" xfId="2962"/>
    <cellStyle name="Normal 89 2" xfId="5491"/>
    <cellStyle name="Normal 9" xfId="2963"/>
    <cellStyle name="Normal 9 2" xfId="2964"/>
    <cellStyle name="Normal 9 2 2" xfId="2965"/>
    <cellStyle name="Normal 9 2 2 2" xfId="2966"/>
    <cellStyle name="Normal 9 2 2 2 2" xfId="5495"/>
    <cellStyle name="Normal 9 2 2 3" xfId="5494"/>
    <cellStyle name="Normal 9 2 2_Regulatory Template" xfId="2967"/>
    <cellStyle name="Normal 9 2 3" xfId="2968"/>
    <cellStyle name="Normal 9 2 3 2" xfId="5496"/>
    <cellStyle name="Normal 9 2 4" xfId="5493"/>
    <cellStyle name="Normal 9 2_Regulatory Template" xfId="2969"/>
    <cellStyle name="Normal 9 3" xfId="2970"/>
    <cellStyle name="Normal 9 3 2" xfId="2971"/>
    <cellStyle name="Normal 9 3 2 2" xfId="5498"/>
    <cellStyle name="Normal 9 3 3" xfId="5497"/>
    <cellStyle name="Normal 9 3_Regulatory Template" xfId="2972"/>
    <cellStyle name="Normal 9 4" xfId="2973"/>
    <cellStyle name="Normal 9 4 2" xfId="2974"/>
    <cellStyle name="Normal 9 4 2 2" xfId="5500"/>
    <cellStyle name="Normal 9 4 3" xfId="5499"/>
    <cellStyle name="Normal 9 4_Regulatory Template" xfId="2975"/>
    <cellStyle name="Normal 9 5" xfId="2976"/>
    <cellStyle name="Normal 9 5 2" xfId="5501"/>
    <cellStyle name="Normal 9 6" xfId="2977"/>
    <cellStyle name="Normal 9 7" xfId="5492"/>
    <cellStyle name="Normal 9_Regulatory Template" xfId="2978"/>
    <cellStyle name="Normal 90" xfId="2979"/>
    <cellStyle name="Normal 91" xfId="2980"/>
    <cellStyle name="Normal 92" xfId="2981"/>
    <cellStyle name="Normal 93" xfId="2982"/>
    <cellStyle name="Normal 94" xfId="2983"/>
    <cellStyle name="Normal 95" xfId="2984"/>
    <cellStyle name="Normal 96" xfId="2985"/>
    <cellStyle name="Normal 96 2" xfId="5502"/>
    <cellStyle name="Normal 97" xfId="2986"/>
    <cellStyle name="Normal 98" xfId="2987"/>
    <cellStyle name="Normal 99" xfId="2988"/>
    <cellStyle name="Normal 99 2" xfId="2989"/>
    <cellStyle name="Normal 99 2 2" xfId="2990"/>
    <cellStyle name="Normal 99 2 2 2" xfId="5505"/>
    <cellStyle name="Normal 99 2 3" xfId="5504"/>
    <cellStyle name="Normal 99 2_Regulatory Template" xfId="2991"/>
    <cellStyle name="Normal 99 3" xfId="2992"/>
    <cellStyle name="Normal 99 3 2" xfId="5085"/>
    <cellStyle name="Normal 99 3 2 2" xfId="5550"/>
    <cellStyle name="Normal 99 3 3" xfId="5506"/>
    <cellStyle name="Normal 99 4" xfId="5503"/>
    <cellStyle name="Normal 99_Regulatory Template" xfId="2993"/>
    <cellStyle name="Normal_ActewAGL Pro Formas FINAL April 2009" xfId="22"/>
    <cellStyle name="Note 10" xfId="2994"/>
    <cellStyle name="Note 10 2" xfId="5507"/>
    <cellStyle name="Note 11" xfId="2995"/>
    <cellStyle name="Note 11 2" xfId="5508"/>
    <cellStyle name="Note 12" xfId="2996"/>
    <cellStyle name="Note 12 2" xfId="5509"/>
    <cellStyle name="Note 2" xfId="2997"/>
    <cellStyle name="Note 2 10" xfId="2998"/>
    <cellStyle name="Note 2 11" xfId="5077"/>
    <cellStyle name="Note 2 12" xfId="5510"/>
    <cellStyle name="Note 2 2" xfId="2999"/>
    <cellStyle name="Note 2 2 2" xfId="3000"/>
    <cellStyle name="Note 2 2 2 2" xfId="3001"/>
    <cellStyle name="Note 2 2 2 2 2" xfId="3002"/>
    <cellStyle name="Note 2 2 2 2 3" xfId="3003"/>
    <cellStyle name="Note 2 2 2 3" xfId="3004"/>
    <cellStyle name="Note 2 2 2 3 2" xfId="3005"/>
    <cellStyle name="Note 2 2 2 3 3" xfId="3006"/>
    <cellStyle name="Note 2 2 2 4" xfId="3007"/>
    <cellStyle name="Note 2 2 2 5" xfId="3008"/>
    <cellStyle name="Note 2 2 3" xfId="3009"/>
    <cellStyle name="Note 2 2 3 2" xfId="3010"/>
    <cellStyle name="Note 2 2 3 3" xfId="3011"/>
    <cellStyle name="Note 2 2 4" xfId="3012"/>
    <cellStyle name="Note 2 2 4 2" xfId="3013"/>
    <cellStyle name="Note 2 2 4 3" xfId="3014"/>
    <cellStyle name="Note 2 2 5" xfId="3015"/>
    <cellStyle name="Note 2 2 6" xfId="3016"/>
    <cellStyle name="Note 2 3" xfId="3017"/>
    <cellStyle name="Note 2 3 2" xfId="3018"/>
    <cellStyle name="Note 2 3 2 2" xfId="3019"/>
    <cellStyle name="Note 2 3 2 2 2" xfId="3020"/>
    <cellStyle name="Note 2 3 2 2 3" xfId="3021"/>
    <cellStyle name="Note 2 3 2 3" xfId="3022"/>
    <cellStyle name="Note 2 3 2 3 2" xfId="3023"/>
    <cellStyle name="Note 2 3 2 3 3" xfId="3024"/>
    <cellStyle name="Note 2 3 2 4" xfId="3025"/>
    <cellStyle name="Note 2 3 2 5" xfId="3026"/>
    <cellStyle name="Note 2 3 3" xfId="3027"/>
    <cellStyle name="Note 2 3 3 2" xfId="3028"/>
    <cellStyle name="Note 2 3 3 3" xfId="3029"/>
    <cellStyle name="Note 2 3 4" xfId="3030"/>
    <cellStyle name="Note 2 3 4 2" xfId="3031"/>
    <cellStyle name="Note 2 3 4 3" xfId="3032"/>
    <cellStyle name="Note 2 3 5" xfId="3033"/>
    <cellStyle name="Note 2 3 6" xfId="3034"/>
    <cellStyle name="Note 2 4" xfId="3035"/>
    <cellStyle name="Note 2 4 2" xfId="3036"/>
    <cellStyle name="Note 2 4 2 2" xfId="3037"/>
    <cellStyle name="Note 2 4 2 2 2" xfId="3038"/>
    <cellStyle name="Note 2 4 2 2 3" xfId="3039"/>
    <cellStyle name="Note 2 4 2 3" xfId="3040"/>
    <cellStyle name="Note 2 4 2 3 2" xfId="3041"/>
    <cellStyle name="Note 2 4 2 3 3" xfId="3042"/>
    <cellStyle name="Note 2 4 2 4" xfId="3043"/>
    <cellStyle name="Note 2 4 2 5" xfId="3044"/>
    <cellStyle name="Note 2 4 3" xfId="3045"/>
    <cellStyle name="Note 2 4 3 2" xfId="3046"/>
    <cellStyle name="Note 2 4 3 3" xfId="3047"/>
    <cellStyle name="Note 2 4 4" xfId="3048"/>
    <cellStyle name="Note 2 4 4 2" xfId="3049"/>
    <cellStyle name="Note 2 4 4 3" xfId="3050"/>
    <cellStyle name="Note 2 4 5" xfId="3051"/>
    <cellStyle name="Note 2 4 6" xfId="3052"/>
    <cellStyle name="Note 2 5" xfId="3053"/>
    <cellStyle name="Note 2 5 2" xfId="3054"/>
    <cellStyle name="Note 2 5 2 2" xfId="3055"/>
    <cellStyle name="Note 2 5 2 2 2" xfId="3056"/>
    <cellStyle name="Note 2 5 2 2 3" xfId="3057"/>
    <cellStyle name="Note 2 5 2 3" xfId="3058"/>
    <cellStyle name="Note 2 5 2 3 2" xfId="3059"/>
    <cellStyle name="Note 2 5 2 3 3" xfId="3060"/>
    <cellStyle name="Note 2 5 2 4" xfId="3061"/>
    <cellStyle name="Note 2 5 2 5" xfId="3062"/>
    <cellStyle name="Note 2 5 3" xfId="3063"/>
    <cellStyle name="Note 2 5 3 2" xfId="3064"/>
    <cellStyle name="Note 2 5 3 3" xfId="3065"/>
    <cellStyle name="Note 2 5 4" xfId="3066"/>
    <cellStyle name="Note 2 5 4 2" xfId="3067"/>
    <cellStyle name="Note 2 5 4 3" xfId="3068"/>
    <cellStyle name="Note 2 5 5" xfId="3069"/>
    <cellStyle name="Note 2 5 6" xfId="3070"/>
    <cellStyle name="Note 2 6" xfId="3071"/>
    <cellStyle name="Note 2 6 2" xfId="3072"/>
    <cellStyle name="Note 2 6 2 2" xfId="3073"/>
    <cellStyle name="Note 2 6 2 2 2" xfId="3074"/>
    <cellStyle name="Note 2 6 2 2 3" xfId="3075"/>
    <cellStyle name="Note 2 6 2 3" xfId="3076"/>
    <cellStyle name="Note 2 6 2 3 2" xfId="3077"/>
    <cellStyle name="Note 2 6 2 3 3" xfId="3078"/>
    <cellStyle name="Note 2 6 2 4" xfId="3079"/>
    <cellStyle name="Note 2 6 2 5" xfId="3080"/>
    <cellStyle name="Note 2 6 3" xfId="3081"/>
    <cellStyle name="Note 2 6 3 2" xfId="3082"/>
    <cellStyle name="Note 2 6 3 3" xfId="3083"/>
    <cellStyle name="Note 2 6 4" xfId="3084"/>
    <cellStyle name="Note 2 6 4 2" xfId="3085"/>
    <cellStyle name="Note 2 6 4 3" xfId="3086"/>
    <cellStyle name="Note 2 6 5" xfId="3087"/>
    <cellStyle name="Note 2 6 6" xfId="3088"/>
    <cellStyle name="Note 2 7" xfId="3089"/>
    <cellStyle name="Note 2 7 2" xfId="3090"/>
    <cellStyle name="Note 2 7 3" xfId="3091"/>
    <cellStyle name="Note 2 8" xfId="3092"/>
    <cellStyle name="Note 2 8 2" xfId="3093"/>
    <cellStyle name="Note 2 8 3" xfId="3094"/>
    <cellStyle name="Note 2 9" xfId="3095"/>
    <cellStyle name="Note 2_Regulatory Template" xfId="3096"/>
    <cellStyle name="Note 3" xfId="3097"/>
    <cellStyle name="Note 3 2" xfId="3098"/>
    <cellStyle name="Note 3_Regulatory Template" xfId="3099"/>
    <cellStyle name="Note 4" xfId="3100"/>
    <cellStyle name="Note 4 2" xfId="3101"/>
    <cellStyle name="Note 4_Regulatory Template" xfId="3102"/>
    <cellStyle name="Note 5" xfId="3103"/>
    <cellStyle name="Note 5 2" xfId="3104"/>
    <cellStyle name="Note 5_Regulatory Template" xfId="3105"/>
    <cellStyle name="Note 6" xfId="3106"/>
    <cellStyle name="Note 6 2" xfId="5511"/>
    <cellStyle name="Note 7" xfId="3107"/>
    <cellStyle name="Note 7 2" xfId="5512"/>
    <cellStyle name="Note 8" xfId="3108"/>
    <cellStyle name="Note 8 2" xfId="5513"/>
    <cellStyle name="Note 9" xfId="3109"/>
    <cellStyle name="Notes" xfId="23"/>
    <cellStyle name="Number." xfId="3110"/>
    <cellStyle name="Output 2" xfId="3111"/>
    <cellStyle name="Output 2 10" xfId="3112"/>
    <cellStyle name="Output 2 10 2" xfId="3113"/>
    <cellStyle name="Output 2 10 3" xfId="3114"/>
    <cellStyle name="Output 2 11" xfId="3115"/>
    <cellStyle name="Output 2 11 2" xfId="3116"/>
    <cellStyle name="Output 2 11 3" xfId="3117"/>
    <cellStyle name="Output 2 12" xfId="3118"/>
    <cellStyle name="Output 2 13" xfId="3119"/>
    <cellStyle name="Output 2 14" xfId="5078"/>
    <cellStyle name="Output 2 2" xfId="3120"/>
    <cellStyle name="Output 2 2 2" xfId="3121"/>
    <cellStyle name="Output 2 2 2 2" xfId="3122"/>
    <cellStyle name="Output 2 2 2 2 2" xfId="3123"/>
    <cellStyle name="Output 2 2 2 2 3" xfId="3124"/>
    <cellStyle name="Output 2 2 2 3" xfId="3125"/>
    <cellStyle name="Output 2 2 2 3 2" xfId="3126"/>
    <cellStyle name="Output 2 2 2 3 3" xfId="3127"/>
    <cellStyle name="Output 2 2 2 4" xfId="3128"/>
    <cellStyle name="Output 2 2 2 5" xfId="3129"/>
    <cellStyle name="Output 2 2 3" xfId="3130"/>
    <cellStyle name="Output 2 2 3 2" xfId="3131"/>
    <cellStyle name="Output 2 2 3 2 2" xfId="3132"/>
    <cellStyle name="Output 2 2 3 2 3" xfId="3133"/>
    <cellStyle name="Output 2 2 3 3" xfId="3134"/>
    <cellStyle name="Output 2 2 3 3 2" xfId="3135"/>
    <cellStyle name="Output 2 2 3 3 3" xfId="3136"/>
    <cellStyle name="Output 2 2 3 4" xfId="3137"/>
    <cellStyle name="Output 2 2 3 5" xfId="3138"/>
    <cellStyle name="Output 2 2 4" xfId="3139"/>
    <cellStyle name="Output 2 2 4 2" xfId="3140"/>
    <cellStyle name="Output 2 2 4 3" xfId="3141"/>
    <cellStyle name="Output 2 2 5" xfId="3142"/>
    <cellStyle name="Output 2 2 5 2" xfId="3143"/>
    <cellStyle name="Output 2 2 5 3" xfId="3144"/>
    <cellStyle name="Output 2 2 6" xfId="3145"/>
    <cellStyle name="Output 2 2 7" xfId="3146"/>
    <cellStyle name="Output 2 2_Regulatory Template" xfId="3147"/>
    <cellStyle name="Output 2 3" xfId="3148"/>
    <cellStyle name="Output 2 3 2" xfId="3149"/>
    <cellStyle name="Output 2 3 2 2" xfId="3150"/>
    <cellStyle name="Output 2 3 2 2 2" xfId="3151"/>
    <cellStyle name="Output 2 3 2 2 3" xfId="3152"/>
    <cellStyle name="Output 2 3 2 3" xfId="3153"/>
    <cellStyle name="Output 2 3 2 3 2" xfId="3154"/>
    <cellStyle name="Output 2 3 2 3 3" xfId="3155"/>
    <cellStyle name="Output 2 3 2 4" xfId="3156"/>
    <cellStyle name="Output 2 3 2 5" xfId="3157"/>
    <cellStyle name="Output 2 3 3" xfId="3158"/>
    <cellStyle name="Output 2 3 3 2" xfId="3159"/>
    <cellStyle name="Output 2 3 3 2 2" xfId="3160"/>
    <cellStyle name="Output 2 3 3 2 3" xfId="3161"/>
    <cellStyle name="Output 2 3 3 3" xfId="3162"/>
    <cellStyle name="Output 2 3 3 3 2" xfId="3163"/>
    <cellStyle name="Output 2 3 3 3 3" xfId="3164"/>
    <cellStyle name="Output 2 3 3 4" xfId="3165"/>
    <cellStyle name="Output 2 3 3 5" xfId="3166"/>
    <cellStyle name="Output 2 3 4" xfId="3167"/>
    <cellStyle name="Output 2 3 4 2" xfId="3168"/>
    <cellStyle name="Output 2 3 4 3" xfId="3169"/>
    <cellStyle name="Output 2 3 5" xfId="3170"/>
    <cellStyle name="Output 2 3 5 2" xfId="3171"/>
    <cellStyle name="Output 2 3 5 3" xfId="3172"/>
    <cellStyle name="Output 2 3 6" xfId="3173"/>
    <cellStyle name="Output 2 3 7" xfId="3174"/>
    <cellStyle name="Output 2 4" xfId="3175"/>
    <cellStyle name="Output 2 4 2" xfId="3176"/>
    <cellStyle name="Output 2 4 2 2" xfId="3177"/>
    <cellStyle name="Output 2 4 2 2 2" xfId="3178"/>
    <cellStyle name="Output 2 4 2 2 3" xfId="3179"/>
    <cellStyle name="Output 2 4 2 3" xfId="3180"/>
    <cellStyle name="Output 2 4 2 3 2" xfId="3181"/>
    <cellStyle name="Output 2 4 2 3 3" xfId="3182"/>
    <cellStyle name="Output 2 4 2 4" xfId="3183"/>
    <cellStyle name="Output 2 4 2 5" xfId="3184"/>
    <cellStyle name="Output 2 4 3" xfId="3185"/>
    <cellStyle name="Output 2 4 3 2" xfId="3186"/>
    <cellStyle name="Output 2 4 3 2 2" xfId="3187"/>
    <cellStyle name="Output 2 4 3 2 3" xfId="3188"/>
    <cellStyle name="Output 2 4 3 3" xfId="3189"/>
    <cellStyle name="Output 2 4 3 3 2" xfId="3190"/>
    <cellStyle name="Output 2 4 3 3 3" xfId="3191"/>
    <cellStyle name="Output 2 4 3 4" xfId="3192"/>
    <cellStyle name="Output 2 4 3 5" xfId="3193"/>
    <cellStyle name="Output 2 4 4" xfId="3194"/>
    <cellStyle name="Output 2 4 4 2" xfId="3195"/>
    <cellStyle name="Output 2 4 4 3" xfId="3196"/>
    <cellStyle name="Output 2 4 5" xfId="3197"/>
    <cellStyle name="Output 2 4 5 2" xfId="3198"/>
    <cellStyle name="Output 2 4 5 3" xfId="3199"/>
    <cellStyle name="Output 2 4 6" xfId="3200"/>
    <cellStyle name="Output 2 4 7" xfId="3201"/>
    <cellStyle name="Output 2 5" xfId="3202"/>
    <cellStyle name="Output 2 5 2" xfId="3203"/>
    <cellStyle name="Output 2 5 2 2" xfId="3204"/>
    <cellStyle name="Output 2 5 2 2 2" xfId="3205"/>
    <cellStyle name="Output 2 5 2 2 3" xfId="3206"/>
    <cellStyle name="Output 2 5 2 3" xfId="3207"/>
    <cellStyle name="Output 2 5 2 3 2" xfId="3208"/>
    <cellStyle name="Output 2 5 2 3 3" xfId="3209"/>
    <cellStyle name="Output 2 5 2 4" xfId="3210"/>
    <cellStyle name="Output 2 5 2 5" xfId="3211"/>
    <cellStyle name="Output 2 5 3" xfId="3212"/>
    <cellStyle name="Output 2 5 3 2" xfId="3213"/>
    <cellStyle name="Output 2 5 3 2 2" xfId="3214"/>
    <cellStyle name="Output 2 5 3 2 3" xfId="3215"/>
    <cellStyle name="Output 2 5 3 3" xfId="3216"/>
    <cellStyle name="Output 2 5 3 3 2" xfId="3217"/>
    <cellStyle name="Output 2 5 3 3 3" xfId="3218"/>
    <cellStyle name="Output 2 5 3 4" xfId="3219"/>
    <cellStyle name="Output 2 5 3 5" xfId="3220"/>
    <cellStyle name="Output 2 5 4" xfId="3221"/>
    <cellStyle name="Output 2 5 4 2" xfId="3222"/>
    <cellStyle name="Output 2 5 4 3" xfId="3223"/>
    <cellStyle name="Output 2 5 5" xfId="3224"/>
    <cellStyle name="Output 2 5 5 2" xfId="3225"/>
    <cellStyle name="Output 2 5 5 3" xfId="3226"/>
    <cellStyle name="Output 2 5 6" xfId="3227"/>
    <cellStyle name="Output 2 5 7" xfId="3228"/>
    <cellStyle name="Output 2 6" xfId="3229"/>
    <cellStyle name="Output 2 6 2" xfId="3230"/>
    <cellStyle name="Output 2 6 2 2" xfId="3231"/>
    <cellStyle name="Output 2 6 2 2 2" xfId="3232"/>
    <cellStyle name="Output 2 6 2 2 3" xfId="3233"/>
    <cellStyle name="Output 2 6 2 3" xfId="3234"/>
    <cellStyle name="Output 2 6 2 3 2" xfId="3235"/>
    <cellStyle name="Output 2 6 2 3 3" xfId="3236"/>
    <cellStyle name="Output 2 6 2 4" xfId="3237"/>
    <cellStyle name="Output 2 6 2 5" xfId="3238"/>
    <cellStyle name="Output 2 6 3" xfId="3239"/>
    <cellStyle name="Output 2 6 3 2" xfId="3240"/>
    <cellStyle name="Output 2 6 3 2 2" xfId="3241"/>
    <cellStyle name="Output 2 6 3 2 3" xfId="3242"/>
    <cellStyle name="Output 2 6 3 3" xfId="3243"/>
    <cellStyle name="Output 2 6 3 3 2" xfId="3244"/>
    <cellStyle name="Output 2 6 3 3 3" xfId="3245"/>
    <cellStyle name="Output 2 6 3 4" xfId="3246"/>
    <cellStyle name="Output 2 6 3 5" xfId="3247"/>
    <cellStyle name="Output 2 6 4" xfId="3248"/>
    <cellStyle name="Output 2 6 4 2" xfId="3249"/>
    <cellStyle name="Output 2 6 4 3" xfId="3250"/>
    <cellStyle name="Output 2 6 5" xfId="3251"/>
    <cellStyle name="Output 2 6 5 2" xfId="3252"/>
    <cellStyle name="Output 2 6 5 3" xfId="3253"/>
    <cellStyle name="Output 2 6 6" xfId="3254"/>
    <cellStyle name="Output 2 6 7" xfId="3255"/>
    <cellStyle name="Output 2 7" xfId="3256"/>
    <cellStyle name="Output 2 7 2" xfId="3257"/>
    <cellStyle name="Output 2 7 2 2" xfId="3258"/>
    <cellStyle name="Output 2 7 2 2 2" xfId="3259"/>
    <cellStyle name="Output 2 7 2 2 3" xfId="3260"/>
    <cellStyle name="Output 2 7 2 3" xfId="3261"/>
    <cellStyle name="Output 2 7 2 3 2" xfId="3262"/>
    <cellStyle name="Output 2 7 2 3 3" xfId="3263"/>
    <cellStyle name="Output 2 7 2 4" xfId="3264"/>
    <cellStyle name="Output 2 7 2 5" xfId="3265"/>
    <cellStyle name="Output 2 7 3" xfId="3266"/>
    <cellStyle name="Output 2 7 3 2" xfId="3267"/>
    <cellStyle name="Output 2 7 3 2 2" xfId="3268"/>
    <cellStyle name="Output 2 7 3 2 3" xfId="3269"/>
    <cellStyle name="Output 2 7 3 3" xfId="3270"/>
    <cellStyle name="Output 2 7 3 3 2" xfId="3271"/>
    <cellStyle name="Output 2 7 3 3 3" xfId="3272"/>
    <cellStyle name="Output 2 7 3 4" xfId="3273"/>
    <cellStyle name="Output 2 7 3 5" xfId="3274"/>
    <cellStyle name="Output 2 7 4" xfId="3275"/>
    <cellStyle name="Output 2 7 4 2" xfId="3276"/>
    <cellStyle name="Output 2 7 4 3" xfId="3277"/>
    <cellStyle name="Output 2 7 5" xfId="3278"/>
    <cellStyle name="Output 2 7 5 2" xfId="3279"/>
    <cellStyle name="Output 2 7 5 3" xfId="3280"/>
    <cellStyle name="Output 2 7 6" xfId="3281"/>
    <cellStyle name="Output 2 7 7" xfId="3282"/>
    <cellStyle name="Output 2 8" xfId="3283"/>
    <cellStyle name="Output 2 8 2" xfId="3284"/>
    <cellStyle name="Output 2 8 2 2" xfId="3285"/>
    <cellStyle name="Output 2 8 2 3" xfId="3286"/>
    <cellStyle name="Output 2 8 3" xfId="3287"/>
    <cellStyle name="Output 2 8 3 2" xfId="3288"/>
    <cellStyle name="Output 2 8 3 3" xfId="3289"/>
    <cellStyle name="Output 2 8 4" xfId="3290"/>
    <cellStyle name="Output 2 8 5" xfId="3291"/>
    <cellStyle name="Output 2 9" xfId="3292"/>
    <cellStyle name="Output 2 9 2" xfId="3293"/>
    <cellStyle name="Output 2 9 2 2" xfId="3294"/>
    <cellStyle name="Output 2 9 2 3" xfId="3295"/>
    <cellStyle name="Output 2 9 3" xfId="3296"/>
    <cellStyle name="Output 2 9 3 2" xfId="3297"/>
    <cellStyle name="Output 2 9 3 3" xfId="3298"/>
    <cellStyle name="Output 2 9 4" xfId="3299"/>
    <cellStyle name="Output 2 9 5" xfId="3300"/>
    <cellStyle name="Output 2_Regulatory Template" xfId="3301"/>
    <cellStyle name="Output 3" xfId="3302"/>
    <cellStyle name="Output 4" xfId="3303"/>
    <cellStyle name="Output 5" xfId="3304"/>
    <cellStyle name="Output 6" xfId="3305"/>
    <cellStyle name="Output 7" xfId="3306"/>
    <cellStyle name="Output Amounts" xfId="24"/>
    <cellStyle name="Output Column Headings" xfId="25"/>
    <cellStyle name="Output Line Items" xfId="26"/>
    <cellStyle name="Output Line Items 2" xfId="3307"/>
    <cellStyle name="Output Line Items 3" xfId="3308"/>
    <cellStyle name="Output Line Items 4" xfId="3309"/>
    <cellStyle name="Output Report Heading" xfId="27"/>
    <cellStyle name="Output Report Title" xfId="28"/>
    <cellStyle name="Percent" xfId="29" builtinId="5"/>
    <cellStyle name="Percent [2]" xfId="3310"/>
    <cellStyle name="Percent [2] 2" xfId="5116"/>
    <cellStyle name="Percent [2]_29(d) - Gas extensions -tariffs" xfId="5117"/>
    <cellStyle name="Percent 10" xfId="3311"/>
    <cellStyle name="Percent 10 2" xfId="3312"/>
    <cellStyle name="Percent 10 2 2" xfId="5515"/>
    <cellStyle name="Percent 10 3" xfId="5514"/>
    <cellStyle name="Percent 11" xfId="4970"/>
    <cellStyle name="Percent 11 2" xfId="5536"/>
    <cellStyle name="Percent 12" xfId="5086"/>
    <cellStyle name="Percent 12 2" xfId="5551"/>
    <cellStyle name="Percent 13" xfId="5095"/>
    <cellStyle name="Percent 14" xfId="5138"/>
    <cellStyle name="Percent 2" xfId="40"/>
    <cellStyle name="Percent 2 10" xfId="3313"/>
    <cellStyle name="Percent 2 100" xfId="3314"/>
    <cellStyle name="Percent 2 101" xfId="3315"/>
    <cellStyle name="Percent 2 102" xfId="3316"/>
    <cellStyle name="Percent 2 103" xfId="3317"/>
    <cellStyle name="Percent 2 104" xfId="3318"/>
    <cellStyle name="Percent 2 105" xfId="3319"/>
    <cellStyle name="Percent 2 106" xfId="3320"/>
    <cellStyle name="Percent 2 107" xfId="3321"/>
    <cellStyle name="Percent 2 108" xfId="3322"/>
    <cellStyle name="Percent 2 109" xfId="3323"/>
    <cellStyle name="Percent 2 11" xfId="3324"/>
    <cellStyle name="Percent 2 110" xfId="3325"/>
    <cellStyle name="Percent 2 111" xfId="3326"/>
    <cellStyle name="Percent 2 112" xfId="3327"/>
    <cellStyle name="Percent 2 113" xfId="3328"/>
    <cellStyle name="Percent 2 114" xfId="3329"/>
    <cellStyle name="Percent 2 115" xfId="3330"/>
    <cellStyle name="Percent 2 116" xfId="3331"/>
    <cellStyle name="Percent 2 117" xfId="3332"/>
    <cellStyle name="Percent 2 118" xfId="3333"/>
    <cellStyle name="Percent 2 119" xfId="3334"/>
    <cellStyle name="Percent 2 12" xfId="3335"/>
    <cellStyle name="Percent 2 120" xfId="3336"/>
    <cellStyle name="Percent 2 121" xfId="3337"/>
    <cellStyle name="Percent 2 122" xfId="3338"/>
    <cellStyle name="Percent 2 123" xfId="3339"/>
    <cellStyle name="Percent 2 124" xfId="3340"/>
    <cellStyle name="Percent 2 125" xfId="3341"/>
    <cellStyle name="Percent 2 126" xfId="3342"/>
    <cellStyle name="Percent 2 127" xfId="3343"/>
    <cellStyle name="Percent 2 128" xfId="3344"/>
    <cellStyle name="Percent 2 129" xfId="3345"/>
    <cellStyle name="Percent 2 13" xfId="3346"/>
    <cellStyle name="Percent 2 130" xfId="3347"/>
    <cellStyle name="Percent 2 131" xfId="3348"/>
    <cellStyle name="Percent 2 132" xfId="3349"/>
    <cellStyle name="Percent 2 133" xfId="3350"/>
    <cellStyle name="Percent 2 134" xfId="3351"/>
    <cellStyle name="Percent 2 135" xfId="3352"/>
    <cellStyle name="Percent 2 136" xfId="3353"/>
    <cellStyle name="Percent 2 137" xfId="3354"/>
    <cellStyle name="Percent 2 138" xfId="3355"/>
    <cellStyle name="Percent 2 139" xfId="3356"/>
    <cellStyle name="Percent 2 14" xfId="3357"/>
    <cellStyle name="Percent 2 140" xfId="3358"/>
    <cellStyle name="Percent 2 141" xfId="3359"/>
    <cellStyle name="Percent 2 142" xfId="3360"/>
    <cellStyle name="Percent 2 143" xfId="3361"/>
    <cellStyle name="Percent 2 144" xfId="3362"/>
    <cellStyle name="Percent 2 145" xfId="3363"/>
    <cellStyle name="Percent 2 146" xfId="3364"/>
    <cellStyle name="Percent 2 147" xfId="3365"/>
    <cellStyle name="Percent 2 148" xfId="3366"/>
    <cellStyle name="Percent 2 149" xfId="3367"/>
    <cellStyle name="Percent 2 15" xfId="3368"/>
    <cellStyle name="Percent 2 150" xfId="3369"/>
    <cellStyle name="Percent 2 151" xfId="3370"/>
    <cellStyle name="Percent 2 152" xfId="3371"/>
    <cellStyle name="Percent 2 153" xfId="3372"/>
    <cellStyle name="Percent 2 154" xfId="3373"/>
    <cellStyle name="Percent 2 155" xfId="3374"/>
    <cellStyle name="Percent 2 156" xfId="3375"/>
    <cellStyle name="Percent 2 157" xfId="3376"/>
    <cellStyle name="Percent 2 158" xfId="3377"/>
    <cellStyle name="Percent 2 159" xfId="3378"/>
    <cellStyle name="Percent 2 16" xfId="3379"/>
    <cellStyle name="Percent 2 160" xfId="3380"/>
    <cellStyle name="Percent 2 161" xfId="3381"/>
    <cellStyle name="Percent 2 162" xfId="3382"/>
    <cellStyle name="Percent 2 163" xfId="3383"/>
    <cellStyle name="Percent 2 164" xfId="3384"/>
    <cellStyle name="Percent 2 165" xfId="3385"/>
    <cellStyle name="Percent 2 166" xfId="3386"/>
    <cellStyle name="Percent 2 167" xfId="3387"/>
    <cellStyle name="Percent 2 168" xfId="3388"/>
    <cellStyle name="Percent 2 169" xfId="3389"/>
    <cellStyle name="Percent 2 17" xfId="3390"/>
    <cellStyle name="Percent 2 170" xfId="3391"/>
    <cellStyle name="Percent 2 171" xfId="3392"/>
    <cellStyle name="Percent 2 172" xfId="3393"/>
    <cellStyle name="Percent 2 173" xfId="3394"/>
    <cellStyle name="Percent 2 174" xfId="3395"/>
    <cellStyle name="Percent 2 175" xfId="3396"/>
    <cellStyle name="Percent 2 176" xfId="3397"/>
    <cellStyle name="Percent 2 177" xfId="3398"/>
    <cellStyle name="Percent 2 178" xfId="3399"/>
    <cellStyle name="Percent 2 179" xfId="3400"/>
    <cellStyle name="Percent 2 18" xfId="3401"/>
    <cellStyle name="Percent 2 180" xfId="3402"/>
    <cellStyle name="Percent 2 181" xfId="3403"/>
    <cellStyle name="Percent 2 182" xfId="3404"/>
    <cellStyle name="Percent 2 183" xfId="3405"/>
    <cellStyle name="Percent 2 184" xfId="3406"/>
    <cellStyle name="Percent 2 185" xfId="3407"/>
    <cellStyle name="Percent 2 186" xfId="3408"/>
    <cellStyle name="Percent 2 187" xfId="3409"/>
    <cellStyle name="Percent 2 188" xfId="3410"/>
    <cellStyle name="Percent 2 189" xfId="3411"/>
    <cellStyle name="Percent 2 19" xfId="3412"/>
    <cellStyle name="Percent 2 190" xfId="3413"/>
    <cellStyle name="Percent 2 191" xfId="3414"/>
    <cellStyle name="Percent 2 192" xfId="3415"/>
    <cellStyle name="Percent 2 193" xfId="3416"/>
    <cellStyle name="Percent 2 194" xfId="3417"/>
    <cellStyle name="Percent 2 195" xfId="3418"/>
    <cellStyle name="Percent 2 196" xfId="3419"/>
    <cellStyle name="Percent 2 197" xfId="3420"/>
    <cellStyle name="Percent 2 198" xfId="3421"/>
    <cellStyle name="Percent 2 199" xfId="3422"/>
    <cellStyle name="Percent 2 2" xfId="3423"/>
    <cellStyle name="Percent 2 2 10" xfId="3424"/>
    <cellStyle name="Percent 2 2 100" xfId="3425"/>
    <cellStyle name="Percent 2 2 101" xfId="3426"/>
    <cellStyle name="Percent 2 2 102" xfId="3427"/>
    <cellStyle name="Percent 2 2 103" xfId="3428"/>
    <cellStyle name="Percent 2 2 104" xfId="3429"/>
    <cellStyle name="Percent 2 2 105" xfId="3430"/>
    <cellStyle name="Percent 2 2 106" xfId="3431"/>
    <cellStyle name="Percent 2 2 107" xfId="3432"/>
    <cellStyle name="Percent 2 2 108" xfId="3433"/>
    <cellStyle name="Percent 2 2 109" xfId="3434"/>
    <cellStyle name="Percent 2 2 11" xfId="3435"/>
    <cellStyle name="Percent 2 2 110" xfId="3436"/>
    <cellStyle name="Percent 2 2 111" xfId="3437"/>
    <cellStyle name="Percent 2 2 112" xfId="3438"/>
    <cellStyle name="Percent 2 2 113" xfId="3439"/>
    <cellStyle name="Percent 2 2 114" xfId="3440"/>
    <cellStyle name="Percent 2 2 115" xfId="3441"/>
    <cellStyle name="Percent 2 2 116" xfId="3442"/>
    <cellStyle name="Percent 2 2 117" xfId="3443"/>
    <cellStyle name="Percent 2 2 118" xfId="3444"/>
    <cellStyle name="Percent 2 2 119" xfId="3445"/>
    <cellStyle name="Percent 2 2 12" xfId="3446"/>
    <cellStyle name="Percent 2 2 120" xfId="3447"/>
    <cellStyle name="Percent 2 2 121" xfId="3448"/>
    <cellStyle name="Percent 2 2 122" xfId="3449"/>
    <cellStyle name="Percent 2 2 123" xfId="3450"/>
    <cellStyle name="Percent 2 2 124" xfId="3451"/>
    <cellStyle name="Percent 2 2 125" xfId="3452"/>
    <cellStyle name="Percent 2 2 126" xfId="3453"/>
    <cellStyle name="Percent 2 2 127" xfId="3454"/>
    <cellStyle name="Percent 2 2 128" xfId="3455"/>
    <cellStyle name="Percent 2 2 129" xfId="3456"/>
    <cellStyle name="Percent 2 2 13" xfId="3457"/>
    <cellStyle name="Percent 2 2 130" xfId="3458"/>
    <cellStyle name="Percent 2 2 131" xfId="3459"/>
    <cellStyle name="Percent 2 2 132" xfId="3460"/>
    <cellStyle name="Percent 2 2 133" xfId="3461"/>
    <cellStyle name="Percent 2 2 134" xfId="3462"/>
    <cellStyle name="Percent 2 2 135" xfId="3463"/>
    <cellStyle name="Percent 2 2 136" xfId="3464"/>
    <cellStyle name="Percent 2 2 137" xfId="3465"/>
    <cellStyle name="Percent 2 2 138" xfId="3466"/>
    <cellStyle name="Percent 2 2 139" xfId="3467"/>
    <cellStyle name="Percent 2 2 14" xfId="3468"/>
    <cellStyle name="Percent 2 2 140" xfId="3469"/>
    <cellStyle name="Percent 2 2 141" xfId="3470"/>
    <cellStyle name="Percent 2 2 142" xfId="3471"/>
    <cellStyle name="Percent 2 2 143" xfId="3472"/>
    <cellStyle name="Percent 2 2 144" xfId="3473"/>
    <cellStyle name="Percent 2 2 145" xfId="3474"/>
    <cellStyle name="Percent 2 2 146" xfId="3475"/>
    <cellStyle name="Percent 2 2 147" xfId="3476"/>
    <cellStyle name="Percent 2 2 148" xfId="3477"/>
    <cellStyle name="Percent 2 2 149" xfId="3478"/>
    <cellStyle name="Percent 2 2 15" xfId="3479"/>
    <cellStyle name="Percent 2 2 150" xfId="3480"/>
    <cellStyle name="Percent 2 2 151" xfId="3481"/>
    <cellStyle name="Percent 2 2 152" xfId="3482"/>
    <cellStyle name="Percent 2 2 153" xfId="3483"/>
    <cellStyle name="Percent 2 2 154" xfId="3484"/>
    <cellStyle name="Percent 2 2 155" xfId="3485"/>
    <cellStyle name="Percent 2 2 156" xfId="3486"/>
    <cellStyle name="Percent 2 2 157" xfId="3487"/>
    <cellStyle name="Percent 2 2 158" xfId="3488"/>
    <cellStyle name="Percent 2 2 159" xfId="3489"/>
    <cellStyle name="Percent 2 2 16" xfId="3490"/>
    <cellStyle name="Percent 2 2 160" xfId="3491"/>
    <cellStyle name="Percent 2 2 161" xfId="3492"/>
    <cellStyle name="Percent 2 2 162" xfId="3493"/>
    <cellStyle name="Percent 2 2 163" xfId="3494"/>
    <cellStyle name="Percent 2 2 164" xfId="3495"/>
    <cellStyle name="Percent 2 2 165" xfId="3496"/>
    <cellStyle name="Percent 2 2 166" xfId="3497"/>
    <cellStyle name="Percent 2 2 167" xfId="3498"/>
    <cellStyle name="Percent 2 2 168" xfId="3499"/>
    <cellStyle name="Percent 2 2 169" xfId="3500"/>
    <cellStyle name="Percent 2 2 17" xfId="3501"/>
    <cellStyle name="Percent 2 2 170" xfId="3502"/>
    <cellStyle name="Percent 2 2 171" xfId="3503"/>
    <cellStyle name="Percent 2 2 172" xfId="3504"/>
    <cellStyle name="Percent 2 2 173" xfId="3505"/>
    <cellStyle name="Percent 2 2 174" xfId="3506"/>
    <cellStyle name="Percent 2 2 175" xfId="3507"/>
    <cellStyle name="Percent 2 2 176" xfId="3508"/>
    <cellStyle name="Percent 2 2 177" xfId="3509"/>
    <cellStyle name="Percent 2 2 178" xfId="3510"/>
    <cellStyle name="Percent 2 2 179" xfId="3511"/>
    <cellStyle name="Percent 2 2 18" xfId="3512"/>
    <cellStyle name="Percent 2 2 180" xfId="3513"/>
    <cellStyle name="Percent 2 2 181" xfId="3514"/>
    <cellStyle name="Percent 2 2 182" xfId="3515"/>
    <cellStyle name="Percent 2 2 183" xfId="3516"/>
    <cellStyle name="Percent 2 2 184" xfId="3517"/>
    <cellStyle name="Percent 2 2 185" xfId="3518"/>
    <cellStyle name="Percent 2 2 186" xfId="3519"/>
    <cellStyle name="Percent 2 2 187" xfId="3520"/>
    <cellStyle name="Percent 2 2 188" xfId="3521"/>
    <cellStyle name="Percent 2 2 189" xfId="3522"/>
    <cellStyle name="Percent 2 2 19" xfId="3523"/>
    <cellStyle name="Percent 2 2 190" xfId="3524"/>
    <cellStyle name="Percent 2 2 191" xfId="3525"/>
    <cellStyle name="Percent 2 2 192" xfId="3526"/>
    <cellStyle name="Percent 2 2 193" xfId="3527"/>
    <cellStyle name="Percent 2 2 194" xfId="3528"/>
    <cellStyle name="Percent 2 2 195" xfId="3529"/>
    <cellStyle name="Percent 2 2 196" xfId="3530"/>
    <cellStyle name="Percent 2 2 197" xfId="3531"/>
    <cellStyle name="Percent 2 2 198" xfId="3532"/>
    <cellStyle name="Percent 2 2 199" xfId="3533"/>
    <cellStyle name="Percent 2 2 2" xfId="3534"/>
    <cellStyle name="Percent 2 2 2 2" xfId="3535"/>
    <cellStyle name="Percent 2 2 2 2 2" xfId="5516"/>
    <cellStyle name="Percent 2 2 20" xfId="3536"/>
    <cellStyle name="Percent 2 2 200" xfId="3537"/>
    <cellStyle name="Percent 2 2 201" xfId="3538"/>
    <cellStyle name="Percent 2 2 202" xfId="3539"/>
    <cellStyle name="Percent 2 2 203" xfId="3540"/>
    <cellStyle name="Percent 2 2 204" xfId="3541"/>
    <cellStyle name="Percent 2 2 205" xfId="3542"/>
    <cellStyle name="Percent 2 2 206" xfId="3543"/>
    <cellStyle name="Percent 2 2 207" xfId="3544"/>
    <cellStyle name="Percent 2 2 208" xfId="3545"/>
    <cellStyle name="Percent 2 2 209" xfId="3546"/>
    <cellStyle name="Percent 2 2 21" xfId="3547"/>
    <cellStyle name="Percent 2 2 210" xfId="3548"/>
    <cellStyle name="Percent 2 2 211" xfId="3549"/>
    <cellStyle name="Percent 2 2 212" xfId="3550"/>
    <cellStyle name="Percent 2 2 213" xfId="3551"/>
    <cellStyle name="Percent 2 2 214" xfId="3552"/>
    <cellStyle name="Percent 2 2 215" xfId="3553"/>
    <cellStyle name="Percent 2 2 216" xfId="3554"/>
    <cellStyle name="Percent 2 2 217" xfId="3555"/>
    <cellStyle name="Percent 2 2 218" xfId="3556"/>
    <cellStyle name="Percent 2 2 219" xfId="3557"/>
    <cellStyle name="Percent 2 2 22" xfId="3558"/>
    <cellStyle name="Percent 2 2 220" xfId="3559"/>
    <cellStyle name="Percent 2 2 221" xfId="3560"/>
    <cellStyle name="Percent 2 2 222" xfId="3561"/>
    <cellStyle name="Percent 2 2 223" xfId="3562"/>
    <cellStyle name="Percent 2 2 224" xfId="3563"/>
    <cellStyle name="Percent 2 2 225" xfId="3564"/>
    <cellStyle name="Percent 2 2 226" xfId="3565"/>
    <cellStyle name="Percent 2 2 227" xfId="3566"/>
    <cellStyle name="Percent 2 2 228" xfId="3567"/>
    <cellStyle name="Percent 2 2 229" xfId="3568"/>
    <cellStyle name="Percent 2 2 23" xfId="3569"/>
    <cellStyle name="Percent 2 2 230" xfId="3570"/>
    <cellStyle name="Percent 2 2 231" xfId="3571"/>
    <cellStyle name="Percent 2 2 232" xfId="3572"/>
    <cellStyle name="Percent 2 2 233" xfId="3573"/>
    <cellStyle name="Percent 2 2 234" xfId="3574"/>
    <cellStyle name="Percent 2 2 235" xfId="3575"/>
    <cellStyle name="Percent 2 2 236" xfId="3576"/>
    <cellStyle name="Percent 2 2 237" xfId="3577"/>
    <cellStyle name="Percent 2 2 238" xfId="3578"/>
    <cellStyle name="Percent 2 2 239" xfId="3579"/>
    <cellStyle name="Percent 2 2 24" xfId="3580"/>
    <cellStyle name="Percent 2 2 240" xfId="3581"/>
    <cellStyle name="Percent 2 2 241" xfId="3582"/>
    <cellStyle name="Percent 2 2 242" xfId="3583"/>
    <cellStyle name="Percent 2 2 243" xfId="3584"/>
    <cellStyle name="Percent 2 2 244" xfId="3585"/>
    <cellStyle name="Percent 2 2 245" xfId="3586"/>
    <cellStyle name="Percent 2 2 246" xfId="3587"/>
    <cellStyle name="Percent 2 2 247" xfId="3588"/>
    <cellStyle name="Percent 2 2 248" xfId="3589"/>
    <cellStyle name="Percent 2 2 249" xfId="3590"/>
    <cellStyle name="Percent 2 2 25" xfId="3591"/>
    <cellStyle name="Percent 2 2 250" xfId="3592"/>
    <cellStyle name="Percent 2 2 251" xfId="3593"/>
    <cellStyle name="Percent 2 2 252" xfId="3594"/>
    <cellStyle name="Percent 2 2 253" xfId="3595"/>
    <cellStyle name="Percent 2 2 254" xfId="3596"/>
    <cellStyle name="Percent 2 2 255" xfId="3597"/>
    <cellStyle name="Percent 2 2 256" xfId="3598"/>
    <cellStyle name="Percent 2 2 257" xfId="3599"/>
    <cellStyle name="Percent 2 2 258" xfId="3600"/>
    <cellStyle name="Percent 2 2 259" xfId="3601"/>
    <cellStyle name="Percent 2 2 26" xfId="3602"/>
    <cellStyle name="Percent 2 2 260" xfId="3603"/>
    <cellStyle name="Percent 2 2 261" xfId="3604"/>
    <cellStyle name="Percent 2 2 262" xfId="3605"/>
    <cellStyle name="Percent 2 2 263" xfId="3606"/>
    <cellStyle name="Percent 2 2 264" xfId="3607"/>
    <cellStyle name="Percent 2 2 265" xfId="3608"/>
    <cellStyle name="Percent 2 2 266" xfId="3609"/>
    <cellStyle name="Percent 2 2 267" xfId="3610"/>
    <cellStyle name="Percent 2 2 268" xfId="3611"/>
    <cellStyle name="Percent 2 2 269" xfId="3612"/>
    <cellStyle name="Percent 2 2 27" xfId="3613"/>
    <cellStyle name="Percent 2 2 270" xfId="3614"/>
    <cellStyle name="Percent 2 2 271" xfId="3615"/>
    <cellStyle name="Percent 2 2 272" xfId="3616"/>
    <cellStyle name="Percent 2 2 273" xfId="3617"/>
    <cellStyle name="Percent 2 2 274" xfId="3618"/>
    <cellStyle name="Percent 2 2 275" xfId="3619"/>
    <cellStyle name="Percent 2 2 276" xfId="3620"/>
    <cellStyle name="Percent 2 2 277" xfId="3621"/>
    <cellStyle name="Percent 2 2 278" xfId="3622"/>
    <cellStyle name="Percent 2 2 279" xfId="3623"/>
    <cellStyle name="Percent 2 2 28" xfId="3624"/>
    <cellStyle name="Percent 2 2 280" xfId="3625"/>
    <cellStyle name="Percent 2 2 281" xfId="3626"/>
    <cellStyle name="Percent 2 2 282" xfId="3627"/>
    <cellStyle name="Percent 2 2 283" xfId="3628"/>
    <cellStyle name="Percent 2 2 284" xfId="3629"/>
    <cellStyle name="Percent 2 2 285" xfId="3630"/>
    <cellStyle name="Percent 2 2 286" xfId="3631"/>
    <cellStyle name="Percent 2 2 287" xfId="3632"/>
    <cellStyle name="Percent 2 2 288" xfId="3633"/>
    <cellStyle name="Percent 2 2 289" xfId="3634"/>
    <cellStyle name="Percent 2 2 29" xfId="3635"/>
    <cellStyle name="Percent 2 2 290" xfId="3636"/>
    <cellStyle name="Percent 2 2 291" xfId="3637"/>
    <cellStyle name="Percent 2 2 292" xfId="3638"/>
    <cellStyle name="Percent 2 2 293" xfId="3639"/>
    <cellStyle name="Percent 2 2 294" xfId="3640"/>
    <cellStyle name="Percent 2 2 295" xfId="3641"/>
    <cellStyle name="Percent 2 2 296" xfId="3642"/>
    <cellStyle name="Percent 2 2 297" xfId="3643"/>
    <cellStyle name="Percent 2 2 298" xfId="3644"/>
    <cellStyle name="Percent 2 2 299" xfId="3645"/>
    <cellStyle name="Percent 2 2 3" xfId="3646"/>
    <cellStyle name="Percent 2 2 30" xfId="3647"/>
    <cellStyle name="Percent 2 2 300" xfId="3648"/>
    <cellStyle name="Percent 2 2 301" xfId="3649"/>
    <cellStyle name="Percent 2 2 302" xfId="3650"/>
    <cellStyle name="Percent 2 2 303" xfId="3651"/>
    <cellStyle name="Percent 2 2 304" xfId="3652"/>
    <cellStyle name="Percent 2 2 305" xfId="3653"/>
    <cellStyle name="Percent 2 2 306" xfId="3654"/>
    <cellStyle name="Percent 2 2 307" xfId="3655"/>
    <cellStyle name="Percent 2 2 308" xfId="3656"/>
    <cellStyle name="Percent 2 2 309" xfId="3657"/>
    <cellStyle name="Percent 2 2 31" xfId="3658"/>
    <cellStyle name="Percent 2 2 310" xfId="3659"/>
    <cellStyle name="Percent 2 2 311" xfId="3660"/>
    <cellStyle name="Percent 2 2 312" xfId="3661"/>
    <cellStyle name="Percent 2 2 313" xfId="3662"/>
    <cellStyle name="Percent 2 2 314" xfId="3663"/>
    <cellStyle name="Percent 2 2 315" xfId="3664"/>
    <cellStyle name="Percent 2 2 316" xfId="3665"/>
    <cellStyle name="Percent 2 2 317" xfId="3666"/>
    <cellStyle name="Percent 2 2 318" xfId="3667"/>
    <cellStyle name="Percent 2 2 319" xfId="3668"/>
    <cellStyle name="Percent 2 2 32" xfId="3669"/>
    <cellStyle name="Percent 2 2 320" xfId="3670"/>
    <cellStyle name="Percent 2 2 321" xfId="3671"/>
    <cellStyle name="Percent 2 2 322" xfId="3672"/>
    <cellStyle name="Percent 2 2 323" xfId="3673"/>
    <cellStyle name="Percent 2 2 324" xfId="3674"/>
    <cellStyle name="Percent 2 2 325" xfId="3675"/>
    <cellStyle name="Percent 2 2 326" xfId="3676"/>
    <cellStyle name="Percent 2 2 327" xfId="3677"/>
    <cellStyle name="Percent 2 2 328" xfId="3678"/>
    <cellStyle name="Percent 2 2 329" xfId="3679"/>
    <cellStyle name="Percent 2 2 33" xfId="3680"/>
    <cellStyle name="Percent 2 2 330" xfId="3681"/>
    <cellStyle name="Percent 2 2 331" xfId="3682"/>
    <cellStyle name="Percent 2 2 332" xfId="3683"/>
    <cellStyle name="Percent 2 2 333" xfId="3684"/>
    <cellStyle name="Percent 2 2 334" xfId="3685"/>
    <cellStyle name="Percent 2 2 335" xfId="3686"/>
    <cellStyle name="Percent 2 2 336" xfId="3687"/>
    <cellStyle name="Percent 2 2 337" xfId="3688"/>
    <cellStyle name="Percent 2 2 338" xfId="3689"/>
    <cellStyle name="Percent 2 2 339" xfId="3690"/>
    <cellStyle name="Percent 2 2 34" xfId="3691"/>
    <cellStyle name="Percent 2 2 340" xfId="3692"/>
    <cellStyle name="Percent 2 2 341" xfId="3693"/>
    <cellStyle name="Percent 2 2 342" xfId="3694"/>
    <cellStyle name="Percent 2 2 343" xfId="3695"/>
    <cellStyle name="Percent 2 2 344" xfId="3696"/>
    <cellStyle name="Percent 2 2 345" xfId="3697"/>
    <cellStyle name="Percent 2 2 346" xfId="3698"/>
    <cellStyle name="Percent 2 2 347" xfId="3699"/>
    <cellStyle name="Percent 2 2 348" xfId="3700"/>
    <cellStyle name="Percent 2 2 349" xfId="3701"/>
    <cellStyle name="Percent 2 2 35" xfId="3702"/>
    <cellStyle name="Percent 2 2 350" xfId="3703"/>
    <cellStyle name="Percent 2 2 351" xfId="3704"/>
    <cellStyle name="Percent 2 2 352" xfId="3705"/>
    <cellStyle name="Percent 2 2 353" xfId="3706"/>
    <cellStyle name="Percent 2 2 354" xfId="3707"/>
    <cellStyle name="Percent 2 2 355" xfId="3708"/>
    <cellStyle name="Percent 2 2 356" xfId="3709"/>
    <cellStyle name="Percent 2 2 357" xfId="3710"/>
    <cellStyle name="Percent 2 2 358" xfId="3711"/>
    <cellStyle name="Percent 2 2 359" xfId="3712"/>
    <cellStyle name="Percent 2 2 36" xfId="3713"/>
    <cellStyle name="Percent 2 2 360" xfId="3714"/>
    <cellStyle name="Percent 2 2 361" xfId="3715"/>
    <cellStyle name="Percent 2 2 362" xfId="3716"/>
    <cellStyle name="Percent 2 2 363" xfId="3717"/>
    <cellStyle name="Percent 2 2 364" xfId="3718"/>
    <cellStyle name="Percent 2 2 365" xfId="3719"/>
    <cellStyle name="Percent 2 2 366" xfId="3720"/>
    <cellStyle name="Percent 2 2 367" xfId="3721"/>
    <cellStyle name="Percent 2 2 368" xfId="3722"/>
    <cellStyle name="Percent 2 2 369" xfId="3723"/>
    <cellStyle name="Percent 2 2 37" xfId="3724"/>
    <cellStyle name="Percent 2 2 370" xfId="3725"/>
    <cellStyle name="Percent 2 2 371" xfId="3726"/>
    <cellStyle name="Percent 2 2 372" xfId="3727"/>
    <cellStyle name="Percent 2 2 373" xfId="3728"/>
    <cellStyle name="Percent 2 2 374" xfId="3729"/>
    <cellStyle name="Percent 2 2 375" xfId="3730"/>
    <cellStyle name="Percent 2 2 376" xfId="3731"/>
    <cellStyle name="Percent 2 2 377" xfId="3732"/>
    <cellStyle name="Percent 2 2 378" xfId="3733"/>
    <cellStyle name="Percent 2 2 379" xfId="3734"/>
    <cellStyle name="Percent 2 2 38" xfId="3735"/>
    <cellStyle name="Percent 2 2 380" xfId="3736"/>
    <cellStyle name="Percent 2 2 381" xfId="3737"/>
    <cellStyle name="Percent 2 2 382" xfId="3738"/>
    <cellStyle name="Percent 2 2 383" xfId="3739"/>
    <cellStyle name="Percent 2 2 384" xfId="3740"/>
    <cellStyle name="Percent 2 2 385" xfId="3741"/>
    <cellStyle name="Percent 2 2 386" xfId="3742"/>
    <cellStyle name="Percent 2 2 387" xfId="3743"/>
    <cellStyle name="Percent 2 2 388" xfId="3744"/>
    <cellStyle name="Percent 2 2 389" xfId="3745"/>
    <cellStyle name="Percent 2 2 39" xfId="3746"/>
    <cellStyle name="Percent 2 2 390" xfId="3747"/>
    <cellStyle name="Percent 2 2 391" xfId="3748"/>
    <cellStyle name="Percent 2 2 392" xfId="3749"/>
    <cellStyle name="Percent 2 2 393" xfId="3750"/>
    <cellStyle name="Percent 2 2 394" xfId="3751"/>
    <cellStyle name="Percent 2 2 395" xfId="3752"/>
    <cellStyle name="Percent 2 2 396" xfId="3753"/>
    <cellStyle name="Percent 2 2 397" xfId="3754"/>
    <cellStyle name="Percent 2 2 398" xfId="3755"/>
    <cellStyle name="Percent 2 2 399" xfId="3756"/>
    <cellStyle name="Percent 2 2 4" xfId="3757"/>
    <cellStyle name="Percent 2 2 40" xfId="3758"/>
    <cellStyle name="Percent 2 2 400" xfId="3759"/>
    <cellStyle name="Percent 2 2 401" xfId="3760"/>
    <cellStyle name="Percent 2 2 402" xfId="3761"/>
    <cellStyle name="Percent 2 2 403" xfId="3762"/>
    <cellStyle name="Percent 2 2 404" xfId="3763"/>
    <cellStyle name="Percent 2 2 405" xfId="3764"/>
    <cellStyle name="Percent 2 2 406" xfId="3765"/>
    <cellStyle name="Percent 2 2 407" xfId="3766"/>
    <cellStyle name="Percent 2 2 408" xfId="3767"/>
    <cellStyle name="Percent 2 2 409" xfId="3768"/>
    <cellStyle name="Percent 2 2 41" xfId="3769"/>
    <cellStyle name="Percent 2 2 410" xfId="3770"/>
    <cellStyle name="Percent 2 2 411" xfId="3771"/>
    <cellStyle name="Percent 2 2 412" xfId="3772"/>
    <cellStyle name="Percent 2 2 413" xfId="3773"/>
    <cellStyle name="Percent 2 2 414" xfId="3774"/>
    <cellStyle name="Percent 2 2 415" xfId="3775"/>
    <cellStyle name="Percent 2 2 416" xfId="3776"/>
    <cellStyle name="Percent 2 2 417" xfId="3777"/>
    <cellStyle name="Percent 2 2 418" xfId="3778"/>
    <cellStyle name="Percent 2 2 419" xfId="3779"/>
    <cellStyle name="Percent 2 2 42" xfId="3780"/>
    <cellStyle name="Percent 2 2 420" xfId="3781"/>
    <cellStyle name="Percent 2 2 421" xfId="3782"/>
    <cellStyle name="Percent 2 2 422" xfId="3783"/>
    <cellStyle name="Percent 2 2 423" xfId="3784"/>
    <cellStyle name="Percent 2 2 424" xfId="3785"/>
    <cellStyle name="Percent 2 2 425" xfId="3786"/>
    <cellStyle name="Percent 2 2 426" xfId="3787"/>
    <cellStyle name="Percent 2 2 427" xfId="3788"/>
    <cellStyle name="Percent 2 2 428" xfId="3789"/>
    <cellStyle name="Percent 2 2 429" xfId="3790"/>
    <cellStyle name="Percent 2 2 43" xfId="3791"/>
    <cellStyle name="Percent 2 2 430" xfId="3792"/>
    <cellStyle name="Percent 2 2 431" xfId="3793"/>
    <cellStyle name="Percent 2 2 432" xfId="3794"/>
    <cellStyle name="Percent 2 2 433" xfId="3795"/>
    <cellStyle name="Percent 2 2 434" xfId="3796"/>
    <cellStyle name="Percent 2 2 435" xfId="3797"/>
    <cellStyle name="Percent 2 2 436" xfId="3798"/>
    <cellStyle name="Percent 2 2 437" xfId="3799"/>
    <cellStyle name="Percent 2 2 438" xfId="3800"/>
    <cellStyle name="Percent 2 2 439" xfId="3801"/>
    <cellStyle name="Percent 2 2 44" xfId="3802"/>
    <cellStyle name="Percent 2 2 440" xfId="3803"/>
    <cellStyle name="Percent 2 2 441" xfId="3804"/>
    <cellStyle name="Percent 2 2 442" xfId="3805"/>
    <cellStyle name="Percent 2 2 443" xfId="3806"/>
    <cellStyle name="Percent 2 2 444" xfId="3807"/>
    <cellStyle name="Percent 2 2 445" xfId="3808"/>
    <cellStyle name="Percent 2 2 446" xfId="3809"/>
    <cellStyle name="Percent 2 2 447" xfId="3810"/>
    <cellStyle name="Percent 2 2 448" xfId="3811"/>
    <cellStyle name="Percent 2 2 449" xfId="3812"/>
    <cellStyle name="Percent 2 2 45" xfId="3813"/>
    <cellStyle name="Percent 2 2 450" xfId="3814"/>
    <cellStyle name="Percent 2 2 451" xfId="3815"/>
    <cellStyle name="Percent 2 2 452" xfId="3816"/>
    <cellStyle name="Percent 2 2 453" xfId="3817"/>
    <cellStyle name="Percent 2 2 454" xfId="3818"/>
    <cellStyle name="Percent 2 2 455" xfId="3819"/>
    <cellStyle name="Percent 2 2 456" xfId="3820"/>
    <cellStyle name="Percent 2 2 457" xfId="3821"/>
    <cellStyle name="Percent 2 2 458" xfId="3822"/>
    <cellStyle name="Percent 2 2 459" xfId="3823"/>
    <cellStyle name="Percent 2 2 46" xfId="3824"/>
    <cellStyle name="Percent 2 2 460" xfId="3825"/>
    <cellStyle name="Percent 2 2 461" xfId="3826"/>
    <cellStyle name="Percent 2 2 462" xfId="3827"/>
    <cellStyle name="Percent 2 2 463" xfId="3828"/>
    <cellStyle name="Percent 2 2 464" xfId="3829"/>
    <cellStyle name="Percent 2 2 465" xfId="3830"/>
    <cellStyle name="Percent 2 2 466" xfId="3831"/>
    <cellStyle name="Percent 2 2 467" xfId="3832"/>
    <cellStyle name="Percent 2 2 468" xfId="3833"/>
    <cellStyle name="Percent 2 2 469" xfId="3834"/>
    <cellStyle name="Percent 2 2 47" xfId="3835"/>
    <cellStyle name="Percent 2 2 470" xfId="3836"/>
    <cellStyle name="Percent 2 2 471" xfId="3837"/>
    <cellStyle name="Percent 2 2 472" xfId="3838"/>
    <cellStyle name="Percent 2 2 473" xfId="3839"/>
    <cellStyle name="Percent 2 2 474" xfId="3840"/>
    <cellStyle name="Percent 2 2 475" xfId="3841"/>
    <cellStyle name="Percent 2 2 476" xfId="3842"/>
    <cellStyle name="Percent 2 2 477" xfId="3843"/>
    <cellStyle name="Percent 2 2 478" xfId="3844"/>
    <cellStyle name="Percent 2 2 479" xfId="3845"/>
    <cellStyle name="Percent 2 2 48" xfId="3846"/>
    <cellStyle name="Percent 2 2 480" xfId="3847"/>
    <cellStyle name="Percent 2 2 481" xfId="3848"/>
    <cellStyle name="Percent 2 2 482" xfId="3849"/>
    <cellStyle name="Percent 2 2 483" xfId="3850"/>
    <cellStyle name="Percent 2 2 484" xfId="3851"/>
    <cellStyle name="Percent 2 2 485" xfId="3852"/>
    <cellStyle name="Percent 2 2 486" xfId="3853"/>
    <cellStyle name="Percent 2 2 487" xfId="3854"/>
    <cellStyle name="Percent 2 2 488" xfId="3855"/>
    <cellStyle name="Percent 2 2 489" xfId="3856"/>
    <cellStyle name="Percent 2 2 49" xfId="3857"/>
    <cellStyle name="Percent 2 2 490" xfId="3858"/>
    <cellStyle name="Percent 2 2 491" xfId="3859"/>
    <cellStyle name="Percent 2 2 492" xfId="3860"/>
    <cellStyle name="Percent 2 2 493" xfId="3861"/>
    <cellStyle name="Percent 2 2 494" xfId="3862"/>
    <cellStyle name="Percent 2 2 495" xfId="3863"/>
    <cellStyle name="Percent 2 2 496" xfId="3864"/>
    <cellStyle name="Percent 2 2 497" xfId="3865"/>
    <cellStyle name="Percent 2 2 498" xfId="3866"/>
    <cellStyle name="Percent 2 2 499" xfId="3867"/>
    <cellStyle name="Percent 2 2 5" xfId="3868"/>
    <cellStyle name="Percent 2 2 50" xfId="3869"/>
    <cellStyle name="Percent 2 2 500" xfId="3870"/>
    <cellStyle name="Percent 2 2 501" xfId="3871"/>
    <cellStyle name="Percent 2 2 502" xfId="3872"/>
    <cellStyle name="Percent 2 2 503" xfId="3873"/>
    <cellStyle name="Percent 2 2 504" xfId="3874"/>
    <cellStyle name="Percent 2 2 505" xfId="3875"/>
    <cellStyle name="Percent 2 2 506" xfId="3876"/>
    <cellStyle name="Percent 2 2 507" xfId="3877"/>
    <cellStyle name="Percent 2 2 508" xfId="3878"/>
    <cellStyle name="Percent 2 2 509" xfId="3879"/>
    <cellStyle name="Percent 2 2 51" xfId="3880"/>
    <cellStyle name="Percent 2 2 510" xfId="3881"/>
    <cellStyle name="Percent 2 2 511" xfId="3882"/>
    <cellStyle name="Percent 2 2 512" xfId="3883"/>
    <cellStyle name="Percent 2 2 513" xfId="3884"/>
    <cellStyle name="Percent 2 2 514" xfId="3885"/>
    <cellStyle name="Percent 2 2 515" xfId="3886"/>
    <cellStyle name="Percent 2 2 516" xfId="3887"/>
    <cellStyle name="Percent 2 2 517" xfId="3888"/>
    <cellStyle name="Percent 2 2 518" xfId="3889"/>
    <cellStyle name="Percent 2 2 519" xfId="3890"/>
    <cellStyle name="Percent 2 2 52" xfId="3891"/>
    <cellStyle name="Percent 2 2 520" xfId="3892"/>
    <cellStyle name="Percent 2 2 521" xfId="3893"/>
    <cellStyle name="Percent 2 2 522" xfId="3894"/>
    <cellStyle name="Percent 2 2 523" xfId="3895"/>
    <cellStyle name="Percent 2 2 524" xfId="3896"/>
    <cellStyle name="Percent 2 2 525" xfId="3897"/>
    <cellStyle name="Percent 2 2 526" xfId="3898"/>
    <cellStyle name="Percent 2 2 527" xfId="3899"/>
    <cellStyle name="Percent 2 2 528" xfId="3900"/>
    <cellStyle name="Percent 2 2 529" xfId="3901"/>
    <cellStyle name="Percent 2 2 53" xfId="3902"/>
    <cellStyle name="Percent 2 2 530" xfId="3903"/>
    <cellStyle name="Percent 2 2 531" xfId="3904"/>
    <cellStyle name="Percent 2 2 532" xfId="3905"/>
    <cellStyle name="Percent 2 2 533" xfId="3906"/>
    <cellStyle name="Percent 2 2 534" xfId="3907"/>
    <cellStyle name="Percent 2 2 535" xfId="3908"/>
    <cellStyle name="Percent 2 2 536" xfId="3909"/>
    <cellStyle name="Percent 2 2 537" xfId="3910"/>
    <cellStyle name="Percent 2 2 538" xfId="3911"/>
    <cellStyle name="Percent 2 2 539" xfId="3912"/>
    <cellStyle name="Percent 2 2 54" xfId="3913"/>
    <cellStyle name="Percent 2 2 540" xfId="3914"/>
    <cellStyle name="Percent 2 2 541" xfId="3915"/>
    <cellStyle name="Percent 2 2 542" xfId="3916"/>
    <cellStyle name="Percent 2 2 543" xfId="3917"/>
    <cellStyle name="Percent 2 2 544" xfId="3918"/>
    <cellStyle name="Percent 2 2 545" xfId="3919"/>
    <cellStyle name="Percent 2 2 546" xfId="3920"/>
    <cellStyle name="Percent 2 2 547" xfId="3921"/>
    <cellStyle name="Percent 2 2 548" xfId="3922"/>
    <cellStyle name="Percent 2 2 549" xfId="3923"/>
    <cellStyle name="Percent 2 2 55" xfId="3924"/>
    <cellStyle name="Percent 2 2 550" xfId="3925"/>
    <cellStyle name="Percent 2 2 551" xfId="3926"/>
    <cellStyle name="Percent 2 2 552" xfId="3927"/>
    <cellStyle name="Percent 2 2 553" xfId="3928"/>
    <cellStyle name="Percent 2 2 554" xfId="3929"/>
    <cellStyle name="Percent 2 2 555" xfId="3930"/>
    <cellStyle name="Percent 2 2 556" xfId="3931"/>
    <cellStyle name="Percent 2 2 557" xfId="3932"/>
    <cellStyle name="Percent 2 2 558" xfId="3933"/>
    <cellStyle name="Percent 2 2 559" xfId="3934"/>
    <cellStyle name="Percent 2 2 56" xfId="3935"/>
    <cellStyle name="Percent 2 2 560" xfId="3936"/>
    <cellStyle name="Percent 2 2 561" xfId="3937"/>
    <cellStyle name="Percent 2 2 562" xfId="3938"/>
    <cellStyle name="Percent 2 2 563" xfId="3939"/>
    <cellStyle name="Percent 2 2 564" xfId="3940"/>
    <cellStyle name="Percent 2 2 565" xfId="3941"/>
    <cellStyle name="Percent 2 2 566" xfId="3942"/>
    <cellStyle name="Percent 2 2 567" xfId="3943"/>
    <cellStyle name="Percent 2 2 568" xfId="3944"/>
    <cellStyle name="Percent 2 2 569" xfId="3945"/>
    <cellStyle name="Percent 2 2 57" xfId="3946"/>
    <cellStyle name="Percent 2 2 570" xfId="3947"/>
    <cellStyle name="Percent 2 2 571" xfId="3948"/>
    <cellStyle name="Percent 2 2 572" xfId="3949"/>
    <cellStyle name="Percent 2 2 573" xfId="3950"/>
    <cellStyle name="Percent 2 2 574" xfId="3951"/>
    <cellStyle name="Percent 2 2 575" xfId="3952"/>
    <cellStyle name="Percent 2 2 576" xfId="3953"/>
    <cellStyle name="Percent 2 2 577" xfId="3954"/>
    <cellStyle name="Percent 2 2 578" xfId="3955"/>
    <cellStyle name="Percent 2 2 579" xfId="3956"/>
    <cellStyle name="Percent 2 2 58" xfId="3957"/>
    <cellStyle name="Percent 2 2 580" xfId="3958"/>
    <cellStyle name="Percent 2 2 581" xfId="3959"/>
    <cellStyle name="Percent 2 2 582" xfId="3960"/>
    <cellStyle name="Percent 2 2 583" xfId="3961"/>
    <cellStyle name="Percent 2 2 584" xfId="3962"/>
    <cellStyle name="Percent 2 2 585" xfId="3963"/>
    <cellStyle name="Percent 2 2 586" xfId="3964"/>
    <cellStyle name="Percent 2 2 587" xfId="3965"/>
    <cellStyle name="Percent 2 2 588" xfId="3966"/>
    <cellStyle name="Percent 2 2 589" xfId="3967"/>
    <cellStyle name="Percent 2 2 59" xfId="3968"/>
    <cellStyle name="Percent 2 2 590" xfId="3969"/>
    <cellStyle name="Percent 2 2 591" xfId="3970"/>
    <cellStyle name="Percent 2 2 592" xfId="3971"/>
    <cellStyle name="Percent 2 2 593" xfId="3972"/>
    <cellStyle name="Percent 2 2 594" xfId="3973"/>
    <cellStyle name="Percent 2 2 595" xfId="3974"/>
    <cellStyle name="Percent 2 2 596" xfId="3975"/>
    <cellStyle name="Percent 2 2 597" xfId="3976"/>
    <cellStyle name="Percent 2 2 598" xfId="3977"/>
    <cellStyle name="Percent 2 2 599" xfId="3978"/>
    <cellStyle name="Percent 2 2 6" xfId="3979"/>
    <cellStyle name="Percent 2 2 60" xfId="3980"/>
    <cellStyle name="Percent 2 2 600" xfId="3981"/>
    <cellStyle name="Percent 2 2 601" xfId="3982"/>
    <cellStyle name="Percent 2 2 602" xfId="3983"/>
    <cellStyle name="Percent 2 2 603" xfId="3984"/>
    <cellStyle name="Percent 2 2 604" xfId="3985"/>
    <cellStyle name="Percent 2 2 605" xfId="3986"/>
    <cellStyle name="Percent 2 2 606" xfId="3987"/>
    <cellStyle name="Percent 2 2 607" xfId="3988"/>
    <cellStyle name="Percent 2 2 608" xfId="3989"/>
    <cellStyle name="Percent 2 2 609" xfId="3990"/>
    <cellStyle name="Percent 2 2 61" xfId="3991"/>
    <cellStyle name="Percent 2 2 610" xfId="3992"/>
    <cellStyle name="Percent 2 2 611" xfId="3993"/>
    <cellStyle name="Percent 2 2 612" xfId="3994"/>
    <cellStyle name="Percent 2 2 613" xfId="3995"/>
    <cellStyle name="Percent 2 2 614" xfId="3996"/>
    <cellStyle name="Percent 2 2 615" xfId="3997"/>
    <cellStyle name="Percent 2 2 616" xfId="3998"/>
    <cellStyle name="Percent 2 2 617" xfId="3999"/>
    <cellStyle name="Percent 2 2 618" xfId="4000"/>
    <cellStyle name="Percent 2 2 619" xfId="4001"/>
    <cellStyle name="Percent 2 2 62" xfId="4002"/>
    <cellStyle name="Percent 2 2 620" xfId="4003"/>
    <cellStyle name="Percent 2 2 621" xfId="4004"/>
    <cellStyle name="Percent 2 2 622" xfId="4005"/>
    <cellStyle name="Percent 2 2 623" xfId="4006"/>
    <cellStyle name="Percent 2 2 624" xfId="4007"/>
    <cellStyle name="Percent 2 2 625" xfId="4008"/>
    <cellStyle name="Percent 2 2 626" xfId="4009"/>
    <cellStyle name="Percent 2 2 627" xfId="4010"/>
    <cellStyle name="Percent 2 2 628" xfId="4011"/>
    <cellStyle name="Percent 2 2 629" xfId="4012"/>
    <cellStyle name="Percent 2 2 63" xfId="4013"/>
    <cellStyle name="Percent 2 2 630" xfId="4014"/>
    <cellStyle name="Percent 2 2 631" xfId="4015"/>
    <cellStyle name="Percent 2 2 632" xfId="4016"/>
    <cellStyle name="Percent 2 2 633" xfId="4017"/>
    <cellStyle name="Percent 2 2 634" xfId="4018"/>
    <cellStyle name="Percent 2 2 635" xfId="4019"/>
    <cellStyle name="Percent 2 2 636" xfId="4020"/>
    <cellStyle name="Percent 2 2 637" xfId="4021"/>
    <cellStyle name="Percent 2 2 638" xfId="4022"/>
    <cellStyle name="Percent 2 2 639" xfId="4023"/>
    <cellStyle name="Percent 2 2 64" xfId="4024"/>
    <cellStyle name="Percent 2 2 640" xfId="4025"/>
    <cellStyle name="Percent 2 2 641" xfId="4026"/>
    <cellStyle name="Percent 2 2 642" xfId="4027"/>
    <cellStyle name="Percent 2 2 643" xfId="4028"/>
    <cellStyle name="Percent 2 2 644" xfId="4029"/>
    <cellStyle name="Percent 2 2 645" xfId="4030"/>
    <cellStyle name="Percent 2 2 646" xfId="4031"/>
    <cellStyle name="Percent 2 2 647" xfId="4032"/>
    <cellStyle name="Percent 2 2 648" xfId="4033"/>
    <cellStyle name="Percent 2 2 649" xfId="4034"/>
    <cellStyle name="Percent 2 2 65" xfId="4035"/>
    <cellStyle name="Percent 2 2 650" xfId="4036"/>
    <cellStyle name="Percent 2 2 651" xfId="4037"/>
    <cellStyle name="Percent 2 2 652" xfId="4038"/>
    <cellStyle name="Percent 2 2 653" xfId="4039"/>
    <cellStyle name="Percent 2 2 654" xfId="4040"/>
    <cellStyle name="Percent 2 2 655" xfId="4041"/>
    <cellStyle name="Percent 2 2 656" xfId="4042"/>
    <cellStyle name="Percent 2 2 657" xfId="4043"/>
    <cellStyle name="Percent 2 2 658" xfId="4044"/>
    <cellStyle name="Percent 2 2 659" xfId="4045"/>
    <cellStyle name="Percent 2 2 66" xfId="4046"/>
    <cellStyle name="Percent 2 2 660" xfId="4047"/>
    <cellStyle name="Percent 2 2 661" xfId="4048"/>
    <cellStyle name="Percent 2 2 662" xfId="4049"/>
    <cellStyle name="Percent 2 2 663" xfId="4050"/>
    <cellStyle name="Percent 2 2 664" xfId="4051"/>
    <cellStyle name="Percent 2 2 665" xfId="4052"/>
    <cellStyle name="Percent 2 2 666" xfId="4053"/>
    <cellStyle name="Percent 2 2 667" xfId="4054"/>
    <cellStyle name="Percent 2 2 668" xfId="4055"/>
    <cellStyle name="Percent 2 2 669" xfId="4056"/>
    <cellStyle name="Percent 2 2 67" xfId="4057"/>
    <cellStyle name="Percent 2 2 670" xfId="4058"/>
    <cellStyle name="Percent 2 2 671" xfId="4059"/>
    <cellStyle name="Percent 2 2 672" xfId="4060"/>
    <cellStyle name="Percent 2 2 673" xfId="4061"/>
    <cellStyle name="Percent 2 2 674" xfId="4062"/>
    <cellStyle name="Percent 2 2 675" xfId="4063"/>
    <cellStyle name="Percent 2 2 676" xfId="4064"/>
    <cellStyle name="Percent 2 2 677" xfId="4065"/>
    <cellStyle name="Percent 2 2 678" xfId="4066"/>
    <cellStyle name="Percent 2 2 679" xfId="4067"/>
    <cellStyle name="Percent 2 2 68" xfId="4068"/>
    <cellStyle name="Percent 2 2 680" xfId="4069"/>
    <cellStyle name="Percent 2 2 681" xfId="4070"/>
    <cellStyle name="Percent 2 2 682" xfId="4071"/>
    <cellStyle name="Percent 2 2 683" xfId="4072"/>
    <cellStyle name="Percent 2 2 684" xfId="4073"/>
    <cellStyle name="Percent 2 2 685" xfId="4074"/>
    <cellStyle name="Percent 2 2 686" xfId="4075"/>
    <cellStyle name="Percent 2 2 687" xfId="4076"/>
    <cellStyle name="Percent 2 2 688" xfId="4077"/>
    <cellStyle name="Percent 2 2 689" xfId="4078"/>
    <cellStyle name="Percent 2 2 69" xfId="4079"/>
    <cellStyle name="Percent 2 2 690" xfId="4080"/>
    <cellStyle name="Percent 2 2 691" xfId="4081"/>
    <cellStyle name="Percent 2 2 692" xfId="4082"/>
    <cellStyle name="Percent 2 2 693" xfId="4083"/>
    <cellStyle name="Percent 2 2 694" xfId="4084"/>
    <cellStyle name="Percent 2 2 695" xfId="4085"/>
    <cellStyle name="Percent 2 2 696" xfId="4086"/>
    <cellStyle name="Percent 2 2 697" xfId="4087"/>
    <cellStyle name="Percent 2 2 698" xfId="4088"/>
    <cellStyle name="Percent 2 2 699" xfId="4089"/>
    <cellStyle name="Percent 2 2 7" xfId="4090"/>
    <cellStyle name="Percent 2 2 70" xfId="4091"/>
    <cellStyle name="Percent 2 2 700" xfId="4092"/>
    <cellStyle name="Percent 2 2 701" xfId="4093"/>
    <cellStyle name="Percent 2 2 702" xfId="4094"/>
    <cellStyle name="Percent 2 2 703" xfId="4095"/>
    <cellStyle name="Percent 2 2 704" xfId="4096"/>
    <cellStyle name="Percent 2 2 705" xfId="4097"/>
    <cellStyle name="Percent 2 2 706" xfId="4098"/>
    <cellStyle name="Percent 2 2 707" xfId="4099"/>
    <cellStyle name="Percent 2 2 708" xfId="4100"/>
    <cellStyle name="Percent 2 2 709" xfId="4101"/>
    <cellStyle name="Percent 2 2 71" xfId="4102"/>
    <cellStyle name="Percent 2 2 710" xfId="4103"/>
    <cellStyle name="Percent 2 2 711" xfId="4104"/>
    <cellStyle name="Percent 2 2 712" xfId="4105"/>
    <cellStyle name="Percent 2 2 713" xfId="4106"/>
    <cellStyle name="Percent 2 2 714" xfId="4107"/>
    <cellStyle name="Percent 2 2 715" xfId="4108"/>
    <cellStyle name="Percent 2 2 716" xfId="4109"/>
    <cellStyle name="Percent 2 2 717" xfId="4110"/>
    <cellStyle name="Percent 2 2 718" xfId="4111"/>
    <cellStyle name="Percent 2 2 719" xfId="4112"/>
    <cellStyle name="Percent 2 2 72" xfId="4113"/>
    <cellStyle name="Percent 2 2 720" xfId="4114"/>
    <cellStyle name="Percent 2 2 721" xfId="4115"/>
    <cellStyle name="Percent 2 2 722" xfId="4116"/>
    <cellStyle name="Percent 2 2 723" xfId="4117"/>
    <cellStyle name="Percent 2 2 724" xfId="4118"/>
    <cellStyle name="Percent 2 2 725" xfId="4119"/>
    <cellStyle name="Percent 2 2 726" xfId="4120"/>
    <cellStyle name="Percent 2 2 727" xfId="4121"/>
    <cellStyle name="Percent 2 2 728" xfId="4122"/>
    <cellStyle name="Percent 2 2 729" xfId="4123"/>
    <cellStyle name="Percent 2 2 73" xfId="4124"/>
    <cellStyle name="Percent 2 2 730" xfId="4125"/>
    <cellStyle name="Percent 2 2 731" xfId="4126"/>
    <cellStyle name="Percent 2 2 732" xfId="4127"/>
    <cellStyle name="Percent 2 2 733" xfId="4128"/>
    <cellStyle name="Percent 2 2 734" xfId="4129"/>
    <cellStyle name="Percent 2 2 735" xfId="4130"/>
    <cellStyle name="Percent 2 2 736" xfId="4131"/>
    <cellStyle name="Percent 2 2 737" xfId="4132"/>
    <cellStyle name="Percent 2 2 738" xfId="4133"/>
    <cellStyle name="Percent 2 2 739" xfId="4134"/>
    <cellStyle name="Percent 2 2 74" xfId="4135"/>
    <cellStyle name="Percent 2 2 740" xfId="4136"/>
    <cellStyle name="Percent 2 2 741" xfId="4137"/>
    <cellStyle name="Percent 2 2 742" xfId="4138"/>
    <cellStyle name="Percent 2 2 743" xfId="4139"/>
    <cellStyle name="Percent 2 2 744" xfId="4140"/>
    <cellStyle name="Percent 2 2 745" xfId="4141"/>
    <cellStyle name="Percent 2 2 746" xfId="4142"/>
    <cellStyle name="Percent 2 2 747" xfId="4143"/>
    <cellStyle name="Percent 2 2 748" xfId="4144"/>
    <cellStyle name="Percent 2 2 749" xfId="4145"/>
    <cellStyle name="Percent 2 2 75" xfId="4146"/>
    <cellStyle name="Percent 2 2 750" xfId="4147"/>
    <cellStyle name="Percent 2 2 751" xfId="4148"/>
    <cellStyle name="Percent 2 2 752" xfId="4149"/>
    <cellStyle name="Percent 2 2 753" xfId="4150"/>
    <cellStyle name="Percent 2 2 754" xfId="4151"/>
    <cellStyle name="Percent 2 2 755" xfId="4152"/>
    <cellStyle name="Percent 2 2 756" xfId="4153"/>
    <cellStyle name="Percent 2 2 757" xfId="4154"/>
    <cellStyle name="Percent 2 2 758" xfId="4155"/>
    <cellStyle name="Percent 2 2 759" xfId="4156"/>
    <cellStyle name="Percent 2 2 76" xfId="4157"/>
    <cellStyle name="Percent 2 2 760" xfId="4158"/>
    <cellStyle name="Percent 2 2 761" xfId="4159"/>
    <cellStyle name="Percent 2 2 762" xfId="4160"/>
    <cellStyle name="Percent 2 2 763" xfId="4161"/>
    <cellStyle name="Percent 2 2 764" xfId="4162"/>
    <cellStyle name="Percent 2 2 765" xfId="4163"/>
    <cellStyle name="Percent 2 2 766" xfId="4164"/>
    <cellStyle name="Percent 2 2 767" xfId="4165"/>
    <cellStyle name="Percent 2 2 768" xfId="4166"/>
    <cellStyle name="Percent 2 2 769" xfId="4167"/>
    <cellStyle name="Percent 2 2 77" xfId="4168"/>
    <cellStyle name="Percent 2 2 770" xfId="4169"/>
    <cellStyle name="Percent 2 2 771" xfId="4170"/>
    <cellStyle name="Percent 2 2 772" xfId="4171"/>
    <cellStyle name="Percent 2 2 773" xfId="4172"/>
    <cellStyle name="Percent 2 2 774" xfId="4173"/>
    <cellStyle name="Percent 2 2 775" xfId="4174"/>
    <cellStyle name="Percent 2 2 776" xfId="4175"/>
    <cellStyle name="Percent 2 2 777" xfId="4176"/>
    <cellStyle name="Percent 2 2 778" xfId="4177"/>
    <cellStyle name="Percent 2 2 779" xfId="4178"/>
    <cellStyle name="Percent 2 2 78" xfId="4179"/>
    <cellStyle name="Percent 2 2 780" xfId="4180"/>
    <cellStyle name="Percent 2 2 781" xfId="4181"/>
    <cellStyle name="Percent 2 2 782" xfId="4182"/>
    <cellStyle name="Percent 2 2 783" xfId="4183"/>
    <cellStyle name="Percent 2 2 784" xfId="4184"/>
    <cellStyle name="Percent 2 2 785" xfId="4185"/>
    <cellStyle name="Percent 2 2 786" xfId="4186"/>
    <cellStyle name="Percent 2 2 787" xfId="4187"/>
    <cellStyle name="Percent 2 2 788" xfId="4188"/>
    <cellStyle name="Percent 2 2 789" xfId="4189"/>
    <cellStyle name="Percent 2 2 79" xfId="4190"/>
    <cellStyle name="Percent 2 2 790" xfId="4191"/>
    <cellStyle name="Percent 2 2 791" xfId="4192"/>
    <cellStyle name="Percent 2 2 792" xfId="4193"/>
    <cellStyle name="Percent 2 2 793" xfId="4194"/>
    <cellStyle name="Percent 2 2 794" xfId="4195"/>
    <cellStyle name="Percent 2 2 795" xfId="4196"/>
    <cellStyle name="Percent 2 2 796" xfId="4197"/>
    <cellStyle name="Percent 2 2 797" xfId="4198"/>
    <cellStyle name="Percent 2 2 798" xfId="4199"/>
    <cellStyle name="Percent 2 2 799" xfId="4200"/>
    <cellStyle name="Percent 2 2 8" xfId="4201"/>
    <cellStyle name="Percent 2 2 80" xfId="4202"/>
    <cellStyle name="Percent 2 2 800" xfId="4203"/>
    <cellStyle name="Percent 2 2 801" xfId="4204"/>
    <cellStyle name="Percent 2 2 802" xfId="4205"/>
    <cellStyle name="Percent 2 2 803" xfId="4206"/>
    <cellStyle name="Percent 2 2 804" xfId="4207"/>
    <cellStyle name="Percent 2 2 805" xfId="4208"/>
    <cellStyle name="Percent 2 2 806" xfId="4209"/>
    <cellStyle name="Percent 2 2 807" xfId="4210"/>
    <cellStyle name="Percent 2 2 808" xfId="4211"/>
    <cellStyle name="Percent 2 2 809" xfId="4212"/>
    <cellStyle name="Percent 2 2 81" xfId="4213"/>
    <cellStyle name="Percent 2 2 810" xfId="4214"/>
    <cellStyle name="Percent 2 2 811" xfId="4215"/>
    <cellStyle name="Percent 2 2 812" xfId="4216"/>
    <cellStyle name="Percent 2 2 813" xfId="4217"/>
    <cellStyle name="Percent 2 2 814" xfId="4218"/>
    <cellStyle name="Percent 2 2 815" xfId="4219"/>
    <cellStyle name="Percent 2 2 816" xfId="4220"/>
    <cellStyle name="Percent 2 2 817" xfId="4221"/>
    <cellStyle name="Percent 2 2 818" xfId="4222"/>
    <cellStyle name="Percent 2 2 819" xfId="4223"/>
    <cellStyle name="Percent 2 2 82" xfId="4224"/>
    <cellStyle name="Percent 2 2 820" xfId="4225"/>
    <cellStyle name="Percent 2 2 821" xfId="4226"/>
    <cellStyle name="Percent 2 2 822" xfId="4227"/>
    <cellStyle name="Percent 2 2 823" xfId="4228"/>
    <cellStyle name="Percent 2 2 824" xfId="4229"/>
    <cellStyle name="Percent 2 2 825" xfId="4230"/>
    <cellStyle name="Percent 2 2 826" xfId="4231"/>
    <cellStyle name="Percent 2 2 827" xfId="4232"/>
    <cellStyle name="Percent 2 2 828" xfId="4233"/>
    <cellStyle name="Percent 2 2 829" xfId="4234"/>
    <cellStyle name="Percent 2 2 83" xfId="4235"/>
    <cellStyle name="Percent 2 2 830" xfId="4236"/>
    <cellStyle name="Percent 2 2 831" xfId="4237"/>
    <cellStyle name="Percent 2 2 832" xfId="4238"/>
    <cellStyle name="Percent 2 2 833" xfId="4239"/>
    <cellStyle name="Percent 2 2 834" xfId="4240"/>
    <cellStyle name="Percent 2 2 835" xfId="4241"/>
    <cellStyle name="Percent 2 2 836" xfId="4242"/>
    <cellStyle name="Percent 2 2 837" xfId="4243"/>
    <cellStyle name="Percent 2 2 838" xfId="4244"/>
    <cellStyle name="Percent 2 2 839" xfId="4245"/>
    <cellStyle name="Percent 2 2 84" xfId="4246"/>
    <cellStyle name="Percent 2 2 840" xfId="4247"/>
    <cellStyle name="Percent 2 2 841" xfId="4248"/>
    <cellStyle name="Percent 2 2 842" xfId="4249"/>
    <cellStyle name="Percent 2 2 843" xfId="4250"/>
    <cellStyle name="Percent 2 2 85" xfId="4251"/>
    <cellStyle name="Percent 2 2 86" xfId="4252"/>
    <cellStyle name="Percent 2 2 87" xfId="4253"/>
    <cellStyle name="Percent 2 2 88" xfId="4254"/>
    <cellStyle name="Percent 2 2 89" xfId="4255"/>
    <cellStyle name="Percent 2 2 9" xfId="4256"/>
    <cellStyle name="Percent 2 2 90" xfId="4257"/>
    <cellStyle name="Percent 2 2 91" xfId="4258"/>
    <cellStyle name="Percent 2 2 92" xfId="4259"/>
    <cellStyle name="Percent 2 2 93" xfId="4260"/>
    <cellStyle name="Percent 2 2 94" xfId="4261"/>
    <cellStyle name="Percent 2 2 95" xfId="4262"/>
    <cellStyle name="Percent 2 2 96" xfId="4263"/>
    <cellStyle name="Percent 2 2 97" xfId="4264"/>
    <cellStyle name="Percent 2 2 98" xfId="4265"/>
    <cellStyle name="Percent 2 2 99" xfId="4266"/>
    <cellStyle name="Percent 2 20" xfId="4267"/>
    <cellStyle name="Percent 2 200" xfId="4268"/>
    <cellStyle name="Percent 2 201" xfId="4269"/>
    <cellStyle name="Percent 2 202" xfId="4270"/>
    <cellStyle name="Percent 2 203" xfId="4271"/>
    <cellStyle name="Percent 2 204" xfId="4272"/>
    <cellStyle name="Percent 2 205" xfId="4273"/>
    <cellStyle name="Percent 2 206" xfId="4274"/>
    <cellStyle name="Percent 2 207" xfId="4275"/>
    <cellStyle name="Percent 2 208" xfId="4276"/>
    <cellStyle name="Percent 2 209" xfId="4277"/>
    <cellStyle name="Percent 2 21" xfId="4278"/>
    <cellStyle name="Percent 2 210" xfId="4279"/>
    <cellStyle name="Percent 2 211" xfId="4280"/>
    <cellStyle name="Percent 2 212" xfId="4281"/>
    <cellStyle name="Percent 2 213" xfId="4282"/>
    <cellStyle name="Percent 2 214" xfId="4283"/>
    <cellStyle name="Percent 2 215" xfId="4284"/>
    <cellStyle name="Percent 2 216" xfId="4285"/>
    <cellStyle name="Percent 2 217" xfId="4286"/>
    <cellStyle name="Percent 2 218" xfId="4287"/>
    <cellStyle name="Percent 2 219" xfId="4288"/>
    <cellStyle name="Percent 2 22" xfId="4289"/>
    <cellStyle name="Percent 2 220" xfId="4290"/>
    <cellStyle name="Percent 2 221" xfId="4291"/>
    <cellStyle name="Percent 2 222" xfId="4292"/>
    <cellStyle name="Percent 2 223" xfId="4293"/>
    <cellStyle name="Percent 2 224" xfId="4294"/>
    <cellStyle name="Percent 2 225" xfId="4295"/>
    <cellStyle name="Percent 2 226" xfId="4296"/>
    <cellStyle name="Percent 2 227" xfId="4297"/>
    <cellStyle name="Percent 2 228" xfId="4298"/>
    <cellStyle name="Percent 2 229" xfId="4299"/>
    <cellStyle name="Percent 2 23" xfId="4300"/>
    <cellStyle name="Percent 2 230" xfId="4301"/>
    <cellStyle name="Percent 2 231" xfId="4302"/>
    <cellStyle name="Percent 2 232" xfId="4303"/>
    <cellStyle name="Percent 2 233" xfId="4304"/>
    <cellStyle name="Percent 2 234" xfId="4305"/>
    <cellStyle name="Percent 2 235" xfId="4306"/>
    <cellStyle name="Percent 2 236" xfId="4307"/>
    <cellStyle name="Percent 2 237" xfId="4308"/>
    <cellStyle name="Percent 2 238" xfId="4309"/>
    <cellStyle name="Percent 2 239" xfId="4310"/>
    <cellStyle name="Percent 2 24" xfId="4311"/>
    <cellStyle name="Percent 2 240" xfId="4312"/>
    <cellStyle name="Percent 2 241" xfId="4313"/>
    <cellStyle name="Percent 2 242" xfId="4314"/>
    <cellStyle name="Percent 2 243" xfId="4315"/>
    <cellStyle name="Percent 2 244" xfId="4316"/>
    <cellStyle name="Percent 2 245" xfId="4317"/>
    <cellStyle name="Percent 2 246" xfId="4318"/>
    <cellStyle name="Percent 2 247" xfId="4319"/>
    <cellStyle name="Percent 2 248" xfId="4320"/>
    <cellStyle name="Percent 2 249" xfId="4321"/>
    <cellStyle name="Percent 2 25" xfId="4322"/>
    <cellStyle name="Percent 2 250" xfId="4323"/>
    <cellStyle name="Percent 2 251" xfId="4324"/>
    <cellStyle name="Percent 2 252" xfId="4325"/>
    <cellStyle name="Percent 2 253" xfId="4326"/>
    <cellStyle name="Percent 2 254" xfId="4327"/>
    <cellStyle name="Percent 2 255" xfId="4328"/>
    <cellStyle name="Percent 2 256" xfId="4329"/>
    <cellStyle name="Percent 2 257" xfId="4330"/>
    <cellStyle name="Percent 2 258" xfId="4331"/>
    <cellStyle name="Percent 2 259" xfId="4332"/>
    <cellStyle name="Percent 2 26" xfId="4333"/>
    <cellStyle name="Percent 2 260" xfId="4334"/>
    <cellStyle name="Percent 2 261" xfId="4335"/>
    <cellStyle name="Percent 2 262" xfId="4336"/>
    <cellStyle name="Percent 2 263" xfId="4337"/>
    <cellStyle name="Percent 2 264" xfId="4338"/>
    <cellStyle name="Percent 2 265" xfId="4339"/>
    <cellStyle name="Percent 2 266" xfId="4340"/>
    <cellStyle name="Percent 2 267" xfId="4341"/>
    <cellStyle name="Percent 2 268" xfId="4342"/>
    <cellStyle name="Percent 2 269" xfId="4343"/>
    <cellStyle name="Percent 2 27" xfId="4344"/>
    <cellStyle name="Percent 2 270" xfId="4345"/>
    <cellStyle name="Percent 2 271" xfId="4346"/>
    <cellStyle name="Percent 2 272" xfId="4347"/>
    <cellStyle name="Percent 2 273" xfId="4348"/>
    <cellStyle name="Percent 2 274" xfId="4349"/>
    <cellStyle name="Percent 2 275" xfId="4350"/>
    <cellStyle name="Percent 2 276" xfId="4351"/>
    <cellStyle name="Percent 2 277" xfId="4352"/>
    <cellStyle name="Percent 2 278" xfId="4353"/>
    <cellStyle name="Percent 2 279" xfId="4354"/>
    <cellStyle name="Percent 2 28" xfId="4355"/>
    <cellStyle name="Percent 2 280" xfId="4356"/>
    <cellStyle name="Percent 2 281" xfId="4357"/>
    <cellStyle name="Percent 2 282" xfId="4358"/>
    <cellStyle name="Percent 2 283" xfId="4359"/>
    <cellStyle name="Percent 2 284" xfId="4360"/>
    <cellStyle name="Percent 2 285" xfId="4361"/>
    <cellStyle name="Percent 2 286" xfId="4362"/>
    <cellStyle name="Percent 2 287" xfId="4363"/>
    <cellStyle name="Percent 2 288" xfId="4364"/>
    <cellStyle name="Percent 2 289" xfId="4365"/>
    <cellStyle name="Percent 2 29" xfId="4366"/>
    <cellStyle name="Percent 2 290" xfId="4367"/>
    <cellStyle name="Percent 2 291" xfId="4368"/>
    <cellStyle name="Percent 2 292" xfId="4369"/>
    <cellStyle name="Percent 2 293" xfId="4370"/>
    <cellStyle name="Percent 2 294" xfId="4371"/>
    <cellStyle name="Percent 2 295" xfId="4372"/>
    <cellStyle name="Percent 2 296" xfId="4373"/>
    <cellStyle name="Percent 2 297" xfId="4374"/>
    <cellStyle name="Percent 2 298" xfId="4375"/>
    <cellStyle name="Percent 2 299" xfId="4376"/>
    <cellStyle name="Percent 2 3" xfId="4377"/>
    <cellStyle name="Percent 2 3 2" xfId="4378"/>
    <cellStyle name="Percent 2 3 3" xfId="4379"/>
    <cellStyle name="Percent 2 30" xfId="4380"/>
    <cellStyle name="Percent 2 300" xfId="4381"/>
    <cellStyle name="Percent 2 301" xfId="4382"/>
    <cellStyle name="Percent 2 302" xfId="4383"/>
    <cellStyle name="Percent 2 303" xfId="4384"/>
    <cellStyle name="Percent 2 304" xfId="4385"/>
    <cellStyle name="Percent 2 305" xfId="4386"/>
    <cellStyle name="Percent 2 306" xfId="4387"/>
    <cellStyle name="Percent 2 307" xfId="4388"/>
    <cellStyle name="Percent 2 308" xfId="4389"/>
    <cellStyle name="Percent 2 309" xfId="4390"/>
    <cellStyle name="Percent 2 31" xfId="4391"/>
    <cellStyle name="Percent 2 310" xfId="4392"/>
    <cellStyle name="Percent 2 311" xfId="4393"/>
    <cellStyle name="Percent 2 312" xfId="4394"/>
    <cellStyle name="Percent 2 313" xfId="4395"/>
    <cellStyle name="Percent 2 314" xfId="4396"/>
    <cellStyle name="Percent 2 315" xfId="4397"/>
    <cellStyle name="Percent 2 316" xfId="4398"/>
    <cellStyle name="Percent 2 317" xfId="4399"/>
    <cellStyle name="Percent 2 318" xfId="4400"/>
    <cellStyle name="Percent 2 319" xfId="4401"/>
    <cellStyle name="Percent 2 32" xfId="4402"/>
    <cellStyle name="Percent 2 320" xfId="4403"/>
    <cellStyle name="Percent 2 321" xfId="4404"/>
    <cellStyle name="Percent 2 322" xfId="4405"/>
    <cellStyle name="Percent 2 323" xfId="4406"/>
    <cellStyle name="Percent 2 324" xfId="4407"/>
    <cellStyle name="Percent 2 325" xfId="4408"/>
    <cellStyle name="Percent 2 326" xfId="4409"/>
    <cellStyle name="Percent 2 327" xfId="4410"/>
    <cellStyle name="Percent 2 328" xfId="4411"/>
    <cellStyle name="Percent 2 329" xfId="4412"/>
    <cellStyle name="Percent 2 33" xfId="4413"/>
    <cellStyle name="Percent 2 330" xfId="4414"/>
    <cellStyle name="Percent 2 331" xfId="4415"/>
    <cellStyle name="Percent 2 332" xfId="4416"/>
    <cellStyle name="Percent 2 333" xfId="4417"/>
    <cellStyle name="Percent 2 334" xfId="4418"/>
    <cellStyle name="Percent 2 335" xfId="4419"/>
    <cellStyle name="Percent 2 336" xfId="4420"/>
    <cellStyle name="Percent 2 337" xfId="4421"/>
    <cellStyle name="Percent 2 338" xfId="4422"/>
    <cellStyle name="Percent 2 339" xfId="4423"/>
    <cellStyle name="Percent 2 34" xfId="4424"/>
    <cellStyle name="Percent 2 340" xfId="4425"/>
    <cellStyle name="Percent 2 341" xfId="4426"/>
    <cellStyle name="Percent 2 342" xfId="4427"/>
    <cellStyle name="Percent 2 343" xfId="4428"/>
    <cellStyle name="Percent 2 344" xfId="4429"/>
    <cellStyle name="Percent 2 345" xfId="4430"/>
    <cellStyle name="Percent 2 346" xfId="4431"/>
    <cellStyle name="Percent 2 347" xfId="4432"/>
    <cellStyle name="Percent 2 348" xfId="4433"/>
    <cellStyle name="Percent 2 349" xfId="4434"/>
    <cellStyle name="Percent 2 35" xfId="4435"/>
    <cellStyle name="Percent 2 350" xfId="4436"/>
    <cellStyle name="Percent 2 351" xfId="4437"/>
    <cellStyle name="Percent 2 352" xfId="4438"/>
    <cellStyle name="Percent 2 353" xfId="4439"/>
    <cellStyle name="Percent 2 354" xfId="4440"/>
    <cellStyle name="Percent 2 355" xfId="4441"/>
    <cellStyle name="Percent 2 356" xfId="4442"/>
    <cellStyle name="Percent 2 357" xfId="4443"/>
    <cellStyle name="Percent 2 358" xfId="4444"/>
    <cellStyle name="Percent 2 359" xfId="4445"/>
    <cellStyle name="Percent 2 36" xfId="4446"/>
    <cellStyle name="Percent 2 360" xfId="4447"/>
    <cellStyle name="Percent 2 361" xfId="4448"/>
    <cellStyle name="Percent 2 362" xfId="4449"/>
    <cellStyle name="Percent 2 363" xfId="4450"/>
    <cellStyle name="Percent 2 364" xfId="4451"/>
    <cellStyle name="Percent 2 365" xfId="4452"/>
    <cellStyle name="Percent 2 366" xfId="4453"/>
    <cellStyle name="Percent 2 367" xfId="4454"/>
    <cellStyle name="Percent 2 368" xfId="4455"/>
    <cellStyle name="Percent 2 369" xfId="4456"/>
    <cellStyle name="Percent 2 37" xfId="4457"/>
    <cellStyle name="Percent 2 370" xfId="4458"/>
    <cellStyle name="Percent 2 371" xfId="4459"/>
    <cellStyle name="Percent 2 372" xfId="4460"/>
    <cellStyle name="Percent 2 373" xfId="4461"/>
    <cellStyle name="Percent 2 374" xfId="4462"/>
    <cellStyle name="Percent 2 375" xfId="4463"/>
    <cellStyle name="Percent 2 376" xfId="4464"/>
    <cellStyle name="Percent 2 377" xfId="4465"/>
    <cellStyle name="Percent 2 378" xfId="4466"/>
    <cellStyle name="Percent 2 379" xfId="4467"/>
    <cellStyle name="Percent 2 38" xfId="4468"/>
    <cellStyle name="Percent 2 380" xfId="4469"/>
    <cellStyle name="Percent 2 381" xfId="4470"/>
    <cellStyle name="Percent 2 382" xfId="4471"/>
    <cellStyle name="Percent 2 383" xfId="4472"/>
    <cellStyle name="Percent 2 384" xfId="4473"/>
    <cellStyle name="Percent 2 385" xfId="4474"/>
    <cellStyle name="Percent 2 386" xfId="4475"/>
    <cellStyle name="Percent 2 387" xfId="4476"/>
    <cellStyle name="Percent 2 388" xfId="4477"/>
    <cellStyle name="Percent 2 389" xfId="4478"/>
    <cellStyle name="Percent 2 39" xfId="4479"/>
    <cellStyle name="Percent 2 390" xfId="4480"/>
    <cellStyle name="Percent 2 391" xfId="4481"/>
    <cellStyle name="Percent 2 392" xfId="4482"/>
    <cellStyle name="Percent 2 393" xfId="4483"/>
    <cellStyle name="Percent 2 394" xfId="4484"/>
    <cellStyle name="Percent 2 395" xfId="4485"/>
    <cellStyle name="Percent 2 396" xfId="4486"/>
    <cellStyle name="Percent 2 397" xfId="4487"/>
    <cellStyle name="Percent 2 398" xfId="4488"/>
    <cellStyle name="Percent 2 399" xfId="4489"/>
    <cellStyle name="Percent 2 4" xfId="4490"/>
    <cellStyle name="Percent 2 4 2" xfId="4491"/>
    <cellStyle name="Percent 2 4 3" xfId="4492"/>
    <cellStyle name="Percent 2 40" xfId="4493"/>
    <cellStyle name="Percent 2 400" xfId="4494"/>
    <cellStyle name="Percent 2 401" xfId="4495"/>
    <cellStyle name="Percent 2 402" xfId="4496"/>
    <cellStyle name="Percent 2 403" xfId="4497"/>
    <cellStyle name="Percent 2 404" xfId="4498"/>
    <cellStyle name="Percent 2 405" xfId="4499"/>
    <cellStyle name="Percent 2 406" xfId="4500"/>
    <cellStyle name="Percent 2 407" xfId="4501"/>
    <cellStyle name="Percent 2 408" xfId="4502"/>
    <cellStyle name="Percent 2 409" xfId="4503"/>
    <cellStyle name="Percent 2 41" xfId="4504"/>
    <cellStyle name="Percent 2 410" xfId="4505"/>
    <cellStyle name="Percent 2 411" xfId="4506"/>
    <cellStyle name="Percent 2 412" xfId="4507"/>
    <cellStyle name="Percent 2 413" xfId="4508"/>
    <cellStyle name="Percent 2 414" xfId="4509"/>
    <cellStyle name="Percent 2 415" xfId="4510"/>
    <cellStyle name="Percent 2 416" xfId="4511"/>
    <cellStyle name="Percent 2 417" xfId="4512"/>
    <cellStyle name="Percent 2 418" xfId="4513"/>
    <cellStyle name="Percent 2 419" xfId="4514"/>
    <cellStyle name="Percent 2 42" xfId="4515"/>
    <cellStyle name="Percent 2 420" xfId="4516"/>
    <cellStyle name="Percent 2 421" xfId="4517"/>
    <cellStyle name="Percent 2 422" xfId="4518"/>
    <cellStyle name="Percent 2 423" xfId="4519"/>
    <cellStyle name="Percent 2 424" xfId="4520"/>
    <cellStyle name="Percent 2 425" xfId="4521"/>
    <cellStyle name="Percent 2 426" xfId="4522"/>
    <cellStyle name="Percent 2 427" xfId="4523"/>
    <cellStyle name="Percent 2 428" xfId="4524"/>
    <cellStyle name="Percent 2 429" xfId="4525"/>
    <cellStyle name="Percent 2 43" xfId="4526"/>
    <cellStyle name="Percent 2 430" xfId="4527"/>
    <cellStyle name="Percent 2 431" xfId="4528"/>
    <cellStyle name="Percent 2 432" xfId="4529"/>
    <cellStyle name="Percent 2 433" xfId="4530"/>
    <cellStyle name="Percent 2 434" xfId="4531"/>
    <cellStyle name="Percent 2 435" xfId="4532"/>
    <cellStyle name="Percent 2 436" xfId="4533"/>
    <cellStyle name="Percent 2 437" xfId="4534"/>
    <cellStyle name="Percent 2 438" xfId="4535"/>
    <cellStyle name="Percent 2 439" xfId="4536"/>
    <cellStyle name="Percent 2 44" xfId="4537"/>
    <cellStyle name="Percent 2 440" xfId="4538"/>
    <cellStyle name="Percent 2 441" xfId="4539"/>
    <cellStyle name="Percent 2 442" xfId="4540"/>
    <cellStyle name="Percent 2 443" xfId="4541"/>
    <cellStyle name="Percent 2 444" xfId="4542"/>
    <cellStyle name="Percent 2 445" xfId="4543"/>
    <cellStyle name="Percent 2 446" xfId="4544"/>
    <cellStyle name="Percent 2 447" xfId="4545"/>
    <cellStyle name="Percent 2 448" xfId="4546"/>
    <cellStyle name="Percent 2 449" xfId="4547"/>
    <cellStyle name="Percent 2 45" xfId="4548"/>
    <cellStyle name="Percent 2 450" xfId="4549"/>
    <cellStyle name="Percent 2 451" xfId="4550"/>
    <cellStyle name="Percent 2 452" xfId="4551"/>
    <cellStyle name="Percent 2 453" xfId="4552"/>
    <cellStyle name="Percent 2 454" xfId="4553"/>
    <cellStyle name="Percent 2 455" xfId="4554"/>
    <cellStyle name="Percent 2 456" xfId="4555"/>
    <cellStyle name="Percent 2 457" xfId="4556"/>
    <cellStyle name="Percent 2 458" xfId="4557"/>
    <cellStyle name="Percent 2 459" xfId="4558"/>
    <cellStyle name="Percent 2 46" xfId="4559"/>
    <cellStyle name="Percent 2 460" xfId="4560"/>
    <cellStyle name="Percent 2 461" xfId="4561"/>
    <cellStyle name="Percent 2 462" xfId="4562"/>
    <cellStyle name="Percent 2 463" xfId="4563"/>
    <cellStyle name="Percent 2 464" xfId="4564"/>
    <cellStyle name="Percent 2 465" xfId="4565"/>
    <cellStyle name="Percent 2 466" xfId="4566"/>
    <cellStyle name="Percent 2 467" xfId="4567"/>
    <cellStyle name="Percent 2 468" xfId="4568"/>
    <cellStyle name="Percent 2 469" xfId="4569"/>
    <cellStyle name="Percent 2 47" xfId="4570"/>
    <cellStyle name="Percent 2 470" xfId="4571"/>
    <cellStyle name="Percent 2 471" xfId="4572"/>
    <cellStyle name="Percent 2 472" xfId="4573"/>
    <cellStyle name="Percent 2 473" xfId="4574"/>
    <cellStyle name="Percent 2 474" xfId="4575"/>
    <cellStyle name="Percent 2 475" xfId="4576"/>
    <cellStyle name="Percent 2 476" xfId="4577"/>
    <cellStyle name="Percent 2 477" xfId="4578"/>
    <cellStyle name="Percent 2 478" xfId="4579"/>
    <cellStyle name="Percent 2 479" xfId="4580"/>
    <cellStyle name="Percent 2 48" xfId="4581"/>
    <cellStyle name="Percent 2 480" xfId="4582"/>
    <cellStyle name="Percent 2 481" xfId="4583"/>
    <cellStyle name="Percent 2 482" xfId="4584"/>
    <cellStyle name="Percent 2 483" xfId="4585"/>
    <cellStyle name="Percent 2 484" xfId="4586"/>
    <cellStyle name="Percent 2 485" xfId="4587"/>
    <cellStyle name="Percent 2 486" xfId="4588"/>
    <cellStyle name="Percent 2 487" xfId="4589"/>
    <cellStyle name="Percent 2 488" xfId="4590"/>
    <cellStyle name="Percent 2 489" xfId="4591"/>
    <cellStyle name="Percent 2 49" xfId="4592"/>
    <cellStyle name="Percent 2 490" xfId="4593"/>
    <cellStyle name="Percent 2 491" xfId="4594"/>
    <cellStyle name="Percent 2 492" xfId="4595"/>
    <cellStyle name="Percent 2 493" xfId="4596"/>
    <cellStyle name="Percent 2 494" xfId="4597"/>
    <cellStyle name="Percent 2 495" xfId="4598"/>
    <cellStyle name="Percent 2 496" xfId="4599"/>
    <cellStyle name="Percent 2 497" xfId="4600"/>
    <cellStyle name="Percent 2 498" xfId="4601"/>
    <cellStyle name="Percent 2 499" xfId="4602"/>
    <cellStyle name="Percent 2 5" xfId="4603"/>
    <cellStyle name="Percent 2 5 2" xfId="4604"/>
    <cellStyle name="Percent 2 50" xfId="4605"/>
    <cellStyle name="Percent 2 500" xfId="4606"/>
    <cellStyle name="Percent 2 501" xfId="4607"/>
    <cellStyle name="Percent 2 502" xfId="4608"/>
    <cellStyle name="Percent 2 503" xfId="4609"/>
    <cellStyle name="Percent 2 504" xfId="4610"/>
    <cellStyle name="Percent 2 505" xfId="4611"/>
    <cellStyle name="Percent 2 506" xfId="4612"/>
    <cellStyle name="Percent 2 507" xfId="4613"/>
    <cellStyle name="Percent 2 508" xfId="4614"/>
    <cellStyle name="Percent 2 509" xfId="4615"/>
    <cellStyle name="Percent 2 51" xfId="4616"/>
    <cellStyle name="Percent 2 510" xfId="4617"/>
    <cellStyle name="Percent 2 511" xfId="4618"/>
    <cellStyle name="Percent 2 512" xfId="5089"/>
    <cellStyle name="Percent 2 52" xfId="4619"/>
    <cellStyle name="Percent 2 53" xfId="4620"/>
    <cellStyle name="Percent 2 54" xfId="4621"/>
    <cellStyle name="Percent 2 55" xfId="4622"/>
    <cellStyle name="Percent 2 56" xfId="4623"/>
    <cellStyle name="Percent 2 57" xfId="4624"/>
    <cellStyle name="Percent 2 58" xfId="4625"/>
    <cellStyle name="Percent 2 59" xfId="4626"/>
    <cellStyle name="Percent 2 6" xfId="4627"/>
    <cellStyle name="Percent 2 60" xfId="4628"/>
    <cellStyle name="Percent 2 61" xfId="4629"/>
    <cellStyle name="Percent 2 62" xfId="4630"/>
    <cellStyle name="Percent 2 63" xfId="4631"/>
    <cellStyle name="Percent 2 64" xfId="4632"/>
    <cellStyle name="Percent 2 65" xfId="4633"/>
    <cellStyle name="Percent 2 66" xfId="4634"/>
    <cellStyle name="Percent 2 67" xfId="4635"/>
    <cellStyle name="Percent 2 68" xfId="4636"/>
    <cellStyle name="Percent 2 69" xfId="4637"/>
    <cellStyle name="Percent 2 7" xfId="4638"/>
    <cellStyle name="Percent 2 70" xfId="4639"/>
    <cellStyle name="Percent 2 71" xfId="4640"/>
    <cellStyle name="Percent 2 72" xfId="4641"/>
    <cellStyle name="Percent 2 73" xfId="4642"/>
    <cellStyle name="Percent 2 74" xfId="4643"/>
    <cellStyle name="Percent 2 75" xfId="4644"/>
    <cellStyle name="Percent 2 76" xfId="4645"/>
    <cellStyle name="Percent 2 77" xfId="4646"/>
    <cellStyle name="Percent 2 78" xfId="4647"/>
    <cellStyle name="Percent 2 79" xfId="4648"/>
    <cellStyle name="Percent 2 8" xfId="4649"/>
    <cellStyle name="Percent 2 80" xfId="4650"/>
    <cellStyle name="Percent 2 81" xfId="4651"/>
    <cellStyle name="Percent 2 82" xfId="4652"/>
    <cellStyle name="Percent 2 83" xfId="4653"/>
    <cellStyle name="Percent 2 84" xfId="4654"/>
    <cellStyle name="Percent 2 85" xfId="4655"/>
    <cellStyle name="Percent 2 86" xfId="4656"/>
    <cellStyle name="Percent 2 87" xfId="4657"/>
    <cellStyle name="Percent 2 88" xfId="4658"/>
    <cellStyle name="Percent 2 89" xfId="4659"/>
    <cellStyle name="Percent 2 9" xfId="4660"/>
    <cellStyle name="Percent 2 90" xfId="4661"/>
    <cellStyle name="Percent 2 91" xfId="4662"/>
    <cellStyle name="Percent 2 92" xfId="4663"/>
    <cellStyle name="Percent 2 93" xfId="4664"/>
    <cellStyle name="Percent 2 94" xfId="4665"/>
    <cellStyle name="Percent 2 95" xfId="4666"/>
    <cellStyle name="Percent 2 96" xfId="4667"/>
    <cellStyle name="Percent 2 97" xfId="4668"/>
    <cellStyle name="Percent 2 98" xfId="4669"/>
    <cellStyle name="Percent 2 99" xfId="4670"/>
    <cellStyle name="Percent 3" xfId="4671"/>
    <cellStyle name="Percent 3 2" xfId="4672"/>
    <cellStyle name="Percent 4" xfId="4673"/>
    <cellStyle name="Percent 4 2" xfId="4674"/>
    <cellStyle name="Percent 4 3" xfId="5517"/>
    <cellStyle name="Percent 5" xfId="4675"/>
    <cellStyle name="Percent 5 2" xfId="5518"/>
    <cellStyle name="Percent 6" xfId="4676"/>
    <cellStyle name="Percent 6 2" xfId="5519"/>
    <cellStyle name="Percent 7" xfId="4677"/>
    <cellStyle name="Percent 7 2" xfId="5520"/>
    <cellStyle name="Percent 8" xfId="4678"/>
    <cellStyle name="Percent 9" xfId="4679"/>
    <cellStyle name="Percentage" xfId="4680"/>
    <cellStyle name="Percentage." xfId="4681"/>
    <cellStyle name="Period Title" xfId="4682"/>
    <cellStyle name="Period Title." xfId="4683"/>
    <cellStyle name="Presentation Currency." xfId="4684"/>
    <cellStyle name="Presentation Date." xfId="4685"/>
    <cellStyle name="Presentation Heading 1." xfId="4686"/>
    <cellStyle name="Presentation Heading 2." xfId="4687"/>
    <cellStyle name="Presentation Heading 3." xfId="4688"/>
    <cellStyle name="Presentation Heading 4." xfId="4689"/>
    <cellStyle name="Presentation Hyperlink Arrow." xfId="4690"/>
    <cellStyle name="Presentation Hyperlink Check." xfId="4691"/>
    <cellStyle name="Presentation Hyperlink Text." xfId="4692"/>
    <cellStyle name="Presentation Model Name." xfId="4693"/>
    <cellStyle name="Presentation Multiple." xfId="4694"/>
    <cellStyle name="Presentation Normal." xfId="4695"/>
    <cellStyle name="Presentation Number." xfId="4696"/>
    <cellStyle name="Presentation Percentage." xfId="4697"/>
    <cellStyle name="Presentation Period Title." xfId="4698"/>
    <cellStyle name="Presentation Section Number." xfId="4699"/>
    <cellStyle name="Presentation Sheet Title." xfId="4700"/>
    <cellStyle name="Presentation Sub Total." xfId="4701"/>
    <cellStyle name="Presentation TOC 1." xfId="4702"/>
    <cellStyle name="Presentation TOC 2." xfId="4703"/>
    <cellStyle name="Presentation TOC 3." xfId="4704"/>
    <cellStyle name="Presentation TOC 4." xfId="4705"/>
    <cellStyle name="Presentation Year." xfId="4706"/>
    <cellStyle name="PSChar" xfId="4707"/>
    <cellStyle name="PSDate" xfId="4708"/>
    <cellStyle name="PSDec" xfId="4709"/>
    <cellStyle name="PSDetail" xfId="4710"/>
    <cellStyle name="PSDetail 2" xfId="4711"/>
    <cellStyle name="PSHeading" xfId="4712"/>
    <cellStyle name="PSHeading 2" xfId="4713"/>
    <cellStyle name="PSHeading 2 2" xfId="4714"/>
    <cellStyle name="PSHeading 2 2 2" xfId="5523"/>
    <cellStyle name="PSHeading 2 3" xfId="5522"/>
    <cellStyle name="PSHeading 3" xfId="4715"/>
    <cellStyle name="PSHeading 3 2" xfId="5524"/>
    <cellStyle name="PSHeading 4" xfId="5521"/>
    <cellStyle name="PSInt" xfId="4716"/>
    <cellStyle name="PSSpacer" xfId="4717"/>
    <cellStyle name="Ratio" xfId="4718"/>
    <cellStyle name="Ratio 2" xfId="5118"/>
    <cellStyle name="Ratio_29(d) - Gas extensions -tariffs" xfId="5119"/>
    <cellStyle name="Right Date" xfId="4719"/>
    <cellStyle name="Right Number" xfId="4720"/>
    <cellStyle name="Right Year" xfId="4721"/>
    <cellStyle name="Row - Heading" xfId="30"/>
    <cellStyle name="Row - Major Heading" xfId="31"/>
    <cellStyle name="Row - SubHeading" xfId="32"/>
    <cellStyle name="SAPError" xfId="4722"/>
    <cellStyle name="SAPError 2" xfId="5120"/>
    <cellStyle name="SAPKey" xfId="4723"/>
    <cellStyle name="SAPKey 2" xfId="5121"/>
    <cellStyle name="SAPLocked" xfId="4724"/>
    <cellStyle name="SAPLocked 2" xfId="5122"/>
    <cellStyle name="SAPOutput" xfId="4725"/>
    <cellStyle name="SAPOutput 2" xfId="5123"/>
    <cellStyle name="SAPSpace" xfId="4726"/>
    <cellStyle name="SAPSpace 2" xfId="5124"/>
    <cellStyle name="SAPText" xfId="4727"/>
    <cellStyle name="SAPText 2" xfId="5125"/>
    <cellStyle name="SAPUnLocked" xfId="4728"/>
    <cellStyle name="SAPUnLocked 2" xfId="5126"/>
    <cellStyle name="Section Number." xfId="4729"/>
    <cellStyle name="Sheet Title" xfId="4730"/>
    <cellStyle name="Sheet Title." xfId="4731"/>
    <cellStyle name="StatusReleased" xfId="33"/>
    <cellStyle name="Style 1" xfId="1"/>
    <cellStyle name="Style 1 2" xfId="4732"/>
    <cellStyle name="Style 1_29(d) - Gas extensions -tariffs" xfId="5127"/>
    <cellStyle name="STYLE1" xfId="4733"/>
    <cellStyle name="Style2" xfId="4734"/>
    <cellStyle name="Style3" xfId="4735"/>
    <cellStyle name="Style4" xfId="4736"/>
    <cellStyle name="Style4 2" xfId="5128"/>
    <cellStyle name="Style4_29(d) - Gas extensions -tariffs" xfId="5129"/>
    <cellStyle name="Style5" xfId="4737"/>
    <cellStyle name="Style5 2" xfId="5130"/>
    <cellStyle name="Style5_29(d) - Gas extensions -tariffs" xfId="5131"/>
    <cellStyle name="Sub Total." xfId="4738"/>
    <cellStyle name="Table Head Green" xfId="4739"/>
    <cellStyle name="Table Head Green 2" xfId="4740"/>
    <cellStyle name="Table Head Green 2 2" xfId="4741"/>
    <cellStyle name="Table Head Green 2 2 2" xfId="5527"/>
    <cellStyle name="Table Head Green 2 3" xfId="5526"/>
    <cellStyle name="Table Head Green 3" xfId="4742"/>
    <cellStyle name="Table Head Green 3 2" xfId="5528"/>
    <cellStyle name="Table Head Green 4" xfId="5525"/>
    <cellStyle name="Table Head_pldt" xfId="4743"/>
    <cellStyle name="Table Source" xfId="4744"/>
    <cellStyle name="Table Units" xfId="4745"/>
    <cellStyle name="Table Units 2" xfId="4746"/>
    <cellStyle name="Text" xfId="4747"/>
    <cellStyle name="Text 2" xfId="4748"/>
    <cellStyle name="Text 3" xfId="5132"/>
    <cellStyle name="Text Head 1" xfId="4749"/>
    <cellStyle name="Text Head 2" xfId="4750"/>
    <cellStyle name="Text Indent 2" xfId="4751"/>
    <cellStyle name="Theirs" xfId="4752"/>
    <cellStyle name="Title 1" xfId="34"/>
    <cellStyle name="Title 2" xfId="35"/>
    <cellStyle name="Title 2 2" xfId="4988"/>
    <cellStyle name="Title 2 2 2" xfId="5079"/>
    <cellStyle name="Title 3" xfId="36"/>
    <cellStyle name="Title 3 2" xfId="4753"/>
    <cellStyle name="Title 3 3" xfId="4754"/>
    <cellStyle name="Title 3 4" xfId="4755"/>
    <cellStyle name="Title 4" xfId="4756"/>
    <cellStyle name="Title 5" xfId="4757"/>
    <cellStyle name="Title 6" xfId="4758"/>
    <cellStyle name="Title 7" xfId="4759"/>
    <cellStyle name="Title 8" xfId="4760"/>
    <cellStyle name="TOC 1" xfId="4761"/>
    <cellStyle name="TOC 2" xfId="4762"/>
    <cellStyle name="TOC 3" xfId="4763"/>
    <cellStyle name="Total 2" xfId="4764"/>
    <cellStyle name="Total 2 10" xfId="4765"/>
    <cellStyle name="Total 2 10 2" xfId="4766"/>
    <cellStyle name="Total 2 10 3" xfId="4767"/>
    <cellStyle name="Total 2 11" xfId="4768"/>
    <cellStyle name="Total 2 11 2" xfId="4769"/>
    <cellStyle name="Total 2 11 3" xfId="4770"/>
    <cellStyle name="Total 2 12" xfId="4771"/>
    <cellStyle name="Total 2 13" xfId="4772"/>
    <cellStyle name="Total 2 14" xfId="5080"/>
    <cellStyle name="Total 2 2" xfId="4773"/>
    <cellStyle name="Total 2 2 2" xfId="4774"/>
    <cellStyle name="Total 2 2 2 2" xfId="4775"/>
    <cellStyle name="Total 2 2 2 2 2" xfId="4776"/>
    <cellStyle name="Total 2 2 2 2 3" xfId="4777"/>
    <cellStyle name="Total 2 2 2 3" xfId="4778"/>
    <cellStyle name="Total 2 2 2 3 2" xfId="4779"/>
    <cellStyle name="Total 2 2 2 3 3" xfId="4780"/>
    <cellStyle name="Total 2 2 2 4" xfId="4781"/>
    <cellStyle name="Total 2 2 2 5" xfId="4782"/>
    <cellStyle name="Total 2 2 3" xfId="4783"/>
    <cellStyle name="Total 2 2 3 2" xfId="4784"/>
    <cellStyle name="Total 2 2 3 2 2" xfId="4785"/>
    <cellStyle name="Total 2 2 3 2 3" xfId="4786"/>
    <cellStyle name="Total 2 2 3 3" xfId="4787"/>
    <cellStyle name="Total 2 2 3 3 2" xfId="4788"/>
    <cellStyle name="Total 2 2 3 3 3" xfId="4789"/>
    <cellStyle name="Total 2 2 3 4" xfId="4790"/>
    <cellStyle name="Total 2 2 3 5" xfId="4791"/>
    <cellStyle name="Total 2 2 4" xfId="4792"/>
    <cellStyle name="Total 2 2 4 2" xfId="4793"/>
    <cellStyle name="Total 2 2 4 3" xfId="4794"/>
    <cellStyle name="Total 2 2 5" xfId="4795"/>
    <cellStyle name="Total 2 2 5 2" xfId="4796"/>
    <cellStyle name="Total 2 2 5 3" xfId="4797"/>
    <cellStyle name="Total 2 2 6" xfId="4798"/>
    <cellStyle name="Total 2 2 7" xfId="4799"/>
    <cellStyle name="Total 2 2 8" xfId="5081"/>
    <cellStyle name="Total 2 2_Regulatory Template" xfId="4800"/>
    <cellStyle name="Total 2 3" xfId="4801"/>
    <cellStyle name="Total 2 3 2" xfId="4802"/>
    <cellStyle name="Total 2 3 2 2" xfId="4803"/>
    <cellStyle name="Total 2 3 2 2 2" xfId="4804"/>
    <cellStyle name="Total 2 3 2 2 3" xfId="4805"/>
    <cellStyle name="Total 2 3 2 3" xfId="4806"/>
    <cellStyle name="Total 2 3 2 3 2" xfId="4807"/>
    <cellStyle name="Total 2 3 2 3 3" xfId="4808"/>
    <cellStyle name="Total 2 3 2 4" xfId="4809"/>
    <cellStyle name="Total 2 3 2 5" xfId="4810"/>
    <cellStyle name="Total 2 3 3" xfId="4811"/>
    <cellStyle name="Total 2 3 3 2" xfId="4812"/>
    <cellStyle name="Total 2 3 3 2 2" xfId="4813"/>
    <cellStyle name="Total 2 3 3 2 3" xfId="4814"/>
    <cellStyle name="Total 2 3 3 3" xfId="4815"/>
    <cellStyle name="Total 2 3 3 3 2" xfId="4816"/>
    <cellStyle name="Total 2 3 3 3 3" xfId="4817"/>
    <cellStyle name="Total 2 3 3 4" xfId="4818"/>
    <cellStyle name="Total 2 3 3 5" xfId="4819"/>
    <cellStyle name="Total 2 3 4" xfId="4820"/>
    <cellStyle name="Total 2 3 4 2" xfId="4821"/>
    <cellStyle name="Total 2 3 4 3" xfId="4822"/>
    <cellStyle name="Total 2 3 5" xfId="4823"/>
    <cellStyle name="Total 2 3 5 2" xfId="4824"/>
    <cellStyle name="Total 2 3 5 3" xfId="4825"/>
    <cellStyle name="Total 2 3 6" xfId="4826"/>
    <cellStyle name="Total 2 3 7" xfId="4827"/>
    <cellStyle name="Total 2 4" xfId="4828"/>
    <cellStyle name="Total 2 4 2" xfId="4829"/>
    <cellStyle name="Total 2 4 2 2" xfId="4830"/>
    <cellStyle name="Total 2 4 2 2 2" xfId="4831"/>
    <cellStyle name="Total 2 4 2 2 3" xfId="4832"/>
    <cellStyle name="Total 2 4 2 3" xfId="4833"/>
    <cellStyle name="Total 2 4 2 3 2" xfId="4834"/>
    <cellStyle name="Total 2 4 2 3 3" xfId="4835"/>
    <cellStyle name="Total 2 4 2 4" xfId="4836"/>
    <cellStyle name="Total 2 4 2 5" xfId="4837"/>
    <cellStyle name="Total 2 4 3" xfId="4838"/>
    <cellStyle name="Total 2 4 3 2" xfId="4839"/>
    <cellStyle name="Total 2 4 3 2 2" xfId="4840"/>
    <cellStyle name="Total 2 4 3 2 3" xfId="4841"/>
    <cellStyle name="Total 2 4 3 3" xfId="4842"/>
    <cellStyle name="Total 2 4 3 3 2" xfId="4843"/>
    <cellStyle name="Total 2 4 3 3 3" xfId="4844"/>
    <cellStyle name="Total 2 4 3 4" xfId="4845"/>
    <cellStyle name="Total 2 4 3 5" xfId="4846"/>
    <cellStyle name="Total 2 4 4" xfId="4847"/>
    <cellStyle name="Total 2 4 4 2" xfId="4848"/>
    <cellStyle name="Total 2 4 4 3" xfId="4849"/>
    <cellStyle name="Total 2 4 5" xfId="4850"/>
    <cellStyle name="Total 2 4 5 2" xfId="4851"/>
    <cellStyle name="Total 2 4 5 3" xfId="4852"/>
    <cellStyle name="Total 2 4 6" xfId="4853"/>
    <cellStyle name="Total 2 4 7" xfId="4854"/>
    <cellStyle name="Total 2 5" xfId="4855"/>
    <cellStyle name="Total 2 5 2" xfId="4856"/>
    <cellStyle name="Total 2 5 2 2" xfId="4857"/>
    <cellStyle name="Total 2 5 2 2 2" xfId="4858"/>
    <cellStyle name="Total 2 5 2 2 3" xfId="4859"/>
    <cellStyle name="Total 2 5 2 3" xfId="4860"/>
    <cellStyle name="Total 2 5 2 3 2" xfId="4861"/>
    <cellStyle name="Total 2 5 2 3 3" xfId="4862"/>
    <cellStyle name="Total 2 5 2 4" xfId="4863"/>
    <cellStyle name="Total 2 5 2 5" xfId="4864"/>
    <cellStyle name="Total 2 5 3" xfId="4865"/>
    <cellStyle name="Total 2 5 3 2" xfId="4866"/>
    <cellStyle name="Total 2 5 3 2 2" xfId="4867"/>
    <cellStyle name="Total 2 5 3 2 3" xfId="4868"/>
    <cellStyle name="Total 2 5 3 3" xfId="4869"/>
    <cellStyle name="Total 2 5 3 3 2" xfId="4870"/>
    <cellStyle name="Total 2 5 3 3 3" xfId="4871"/>
    <cellStyle name="Total 2 5 3 4" xfId="4872"/>
    <cellStyle name="Total 2 5 3 5" xfId="4873"/>
    <cellStyle name="Total 2 5 4" xfId="4874"/>
    <cellStyle name="Total 2 5 4 2" xfId="4875"/>
    <cellStyle name="Total 2 5 4 3" xfId="4876"/>
    <cellStyle name="Total 2 5 5" xfId="4877"/>
    <cellStyle name="Total 2 5 5 2" xfId="4878"/>
    <cellStyle name="Total 2 5 5 3" xfId="4879"/>
    <cellStyle name="Total 2 5 6" xfId="4880"/>
    <cellStyle name="Total 2 5 7" xfId="4881"/>
    <cellStyle name="Total 2 6" xfId="4882"/>
    <cellStyle name="Total 2 6 2" xfId="4883"/>
    <cellStyle name="Total 2 6 2 2" xfId="4884"/>
    <cellStyle name="Total 2 6 2 2 2" xfId="4885"/>
    <cellStyle name="Total 2 6 2 2 3" xfId="4886"/>
    <cellStyle name="Total 2 6 2 3" xfId="4887"/>
    <cellStyle name="Total 2 6 2 3 2" xfId="4888"/>
    <cellStyle name="Total 2 6 2 3 3" xfId="4889"/>
    <cellStyle name="Total 2 6 2 4" xfId="4890"/>
    <cellStyle name="Total 2 6 2 5" xfId="4891"/>
    <cellStyle name="Total 2 6 3" xfId="4892"/>
    <cellStyle name="Total 2 6 3 2" xfId="4893"/>
    <cellStyle name="Total 2 6 3 2 2" xfId="4894"/>
    <cellStyle name="Total 2 6 3 2 3" xfId="4895"/>
    <cellStyle name="Total 2 6 3 3" xfId="4896"/>
    <cellStyle name="Total 2 6 3 3 2" xfId="4897"/>
    <cellStyle name="Total 2 6 3 3 3" xfId="4898"/>
    <cellStyle name="Total 2 6 3 4" xfId="4899"/>
    <cellStyle name="Total 2 6 3 5" xfId="4900"/>
    <cellStyle name="Total 2 6 4" xfId="4901"/>
    <cellStyle name="Total 2 6 4 2" xfId="4902"/>
    <cellStyle name="Total 2 6 4 3" xfId="4903"/>
    <cellStyle name="Total 2 6 5" xfId="4904"/>
    <cellStyle name="Total 2 6 5 2" xfId="4905"/>
    <cellStyle name="Total 2 6 5 3" xfId="4906"/>
    <cellStyle name="Total 2 6 6" xfId="4907"/>
    <cellStyle name="Total 2 6 7" xfId="4908"/>
    <cellStyle name="Total 2 7" xfId="4909"/>
    <cellStyle name="Total 2 7 2" xfId="4910"/>
    <cellStyle name="Total 2 7 2 2" xfId="4911"/>
    <cellStyle name="Total 2 7 2 2 2" xfId="4912"/>
    <cellStyle name="Total 2 7 2 2 3" xfId="4913"/>
    <cellStyle name="Total 2 7 2 3" xfId="4914"/>
    <cellStyle name="Total 2 7 2 3 2" xfId="4915"/>
    <cellStyle name="Total 2 7 2 3 3" xfId="4916"/>
    <cellStyle name="Total 2 7 2 4" xfId="4917"/>
    <cellStyle name="Total 2 7 2 5" xfId="4918"/>
    <cellStyle name="Total 2 7 3" xfId="4919"/>
    <cellStyle name="Total 2 7 3 2" xfId="4920"/>
    <cellStyle name="Total 2 7 3 2 2" xfId="4921"/>
    <cellStyle name="Total 2 7 3 2 3" xfId="4922"/>
    <cellStyle name="Total 2 7 3 3" xfId="4923"/>
    <cellStyle name="Total 2 7 3 3 2" xfId="4924"/>
    <cellStyle name="Total 2 7 3 3 3" xfId="4925"/>
    <cellStyle name="Total 2 7 3 4" xfId="4926"/>
    <cellStyle name="Total 2 7 3 5" xfId="4927"/>
    <cellStyle name="Total 2 7 4" xfId="4928"/>
    <cellStyle name="Total 2 7 4 2" xfId="4929"/>
    <cellStyle name="Total 2 7 4 3" xfId="4930"/>
    <cellStyle name="Total 2 7 5" xfId="4931"/>
    <cellStyle name="Total 2 7 5 2" xfId="4932"/>
    <cellStyle name="Total 2 7 5 3" xfId="4933"/>
    <cellStyle name="Total 2 7 6" xfId="4934"/>
    <cellStyle name="Total 2 7 7" xfId="4935"/>
    <cellStyle name="Total 2 8" xfId="4936"/>
    <cellStyle name="Total 2 8 2" xfId="4937"/>
    <cellStyle name="Total 2 8 2 2" xfId="4938"/>
    <cellStyle name="Total 2 8 2 3" xfId="4939"/>
    <cellStyle name="Total 2 8 3" xfId="4940"/>
    <cellStyle name="Total 2 8 3 2" xfId="4941"/>
    <cellStyle name="Total 2 8 3 3" xfId="4942"/>
    <cellStyle name="Total 2 8 4" xfId="4943"/>
    <cellStyle name="Total 2 8 5" xfId="4944"/>
    <cellStyle name="Total 2 9" xfId="4945"/>
    <cellStyle name="Total 2 9 2" xfId="4946"/>
    <cellStyle name="Total 2 9 2 2" xfId="4947"/>
    <cellStyle name="Total 2 9 2 3" xfId="4948"/>
    <cellStyle name="Total 2 9 3" xfId="4949"/>
    <cellStyle name="Total 2 9 3 2" xfId="4950"/>
    <cellStyle name="Total 2 9 3 3" xfId="4951"/>
    <cellStyle name="Total 2 9 4" xfId="4952"/>
    <cellStyle name="Total 2 9 5" xfId="4953"/>
    <cellStyle name="Total 2_Regulatory Template" xfId="4954"/>
    <cellStyle name="Total 3" xfId="4955"/>
    <cellStyle name="Total 4" xfId="4956"/>
    <cellStyle name="Total 5" xfId="4957"/>
    <cellStyle name="Total 6" xfId="4958"/>
    <cellStyle name="Total 7" xfId="4959"/>
    <cellStyle name="Warning Text 2" xfId="4960"/>
    <cellStyle name="Warning Text 2 2" xfId="4989"/>
    <cellStyle name="Warning Text 3" xfId="4990"/>
    <cellStyle name="Warning Text 4" xfId="4991"/>
    <cellStyle name="year" xfId="4961"/>
    <cellStyle name="year 2" xfId="4962"/>
    <cellStyle name="year 2 2" xfId="4963"/>
    <cellStyle name="year 2 2 2" xfId="5531"/>
    <cellStyle name="year 2 3" xfId="5530"/>
    <cellStyle name="year 3" xfId="4964"/>
    <cellStyle name="year 3 2" xfId="5532"/>
    <cellStyle name="year 4" xfId="5529"/>
    <cellStyle name="Year." xfId="4965"/>
    <cellStyle name="year_29(d) - Gas extensions -tariffs" xfId="5133"/>
    <cellStyle name="표준_KZ-DRAWING-NO" xfId="4966"/>
  </cellStyles>
  <dxfs count="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CFFCC"/>
      <color rgb="FFFFFFCC"/>
      <color rgb="FFFF99FF"/>
      <color rgb="FFD60093"/>
      <color rgb="FF6DBE2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0</xdr:colOff>
      <xdr:row>1</xdr:row>
      <xdr:rowOff>190500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71450" y="0"/>
          <a:ext cx="0" cy="390525"/>
        </a:xfrm>
        <a:prstGeom prst="rect">
          <a:avLst/>
        </a:prstGeom>
        <a:noFill/>
        <a:ln w="1">
          <a:noFill/>
          <a:miter lim="800000"/>
          <a:headEnd/>
          <a:tailEnd/>
        </a:ln>
        <a:effectLst/>
      </xdr:spPr>
    </xdr:pic>
    <xdr:clientData/>
  </xdr:twoCellAnchor>
  <xdr:oneCellAnchor>
    <xdr:from>
      <xdr:col>20</xdr:col>
      <xdr:colOff>276225</xdr:colOff>
      <xdr:row>18</xdr:row>
      <xdr:rowOff>95250</xdr:rowOff>
    </xdr:from>
    <xdr:ext cx="6248401" cy="1381125"/>
    <mc:AlternateContent xmlns:mc="http://schemas.openxmlformats.org/markup-compatibility/2006" xmlns:a14="http://schemas.microsoft.com/office/drawing/2010/main">
      <mc:Choice Requires="a14">
        <xdr:sp macro="" textlink="">
          <xdr:nvSpPr>
            <xdr:cNvPr id="4" name="TextBox 3"/>
            <xdr:cNvSpPr txBox="1"/>
          </xdr:nvSpPr>
          <xdr:spPr>
            <a:xfrm>
              <a:off x="14420850" y="2886075"/>
              <a:ext cx="6248401" cy="1381125"/>
            </a:xfrm>
            <a:prstGeom prst="rect">
              <a:avLst/>
            </a:prstGeom>
            <a:solidFill>
              <a:schemeClr val="bg1">
                <a:lumMod val="85000"/>
              </a:schemeClr>
            </a:solidFill>
            <a:ln w="22225">
              <a:solidFill>
                <a:srgbClr val="3B3C3E"/>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14:m>
                <m:oMath xmlns:m="http://schemas.openxmlformats.org/officeDocument/2006/math">
                  <m:r>
                    <a:rPr lang="en-AU" sz="1000" b="1" i="1">
                      <a:latin typeface="Cambria Math"/>
                    </a:rPr>
                    <m:t>𝒀𝒆𝒂𝒓</m:t>
                  </m:r>
                  <m:r>
                    <a:rPr lang="en-AU" sz="1000" b="1" i="1">
                      <a:latin typeface="Cambria Math"/>
                    </a:rPr>
                    <m:t> </m:t>
                  </m:r>
                  <m:r>
                    <a:rPr lang="en-AU" sz="1000" b="1" i="1">
                      <a:latin typeface="Cambria Math"/>
                    </a:rPr>
                    <m:t>𝒆𝒏𝒅</m:t>
                  </m:r>
                  <m:r>
                    <a:rPr lang="en-AU" sz="1000" b="1" i="1">
                      <a:latin typeface="Cambria Math"/>
                    </a:rPr>
                    <m:t> </m:t>
                  </m:r>
                  <m:r>
                    <a:rPr lang="en-AU" sz="1000" b="1" i="1">
                      <a:latin typeface="Cambria Math"/>
                    </a:rPr>
                    <m:t>𝒅𝒐𝒍𝒍𝒂𝒓𝒔</m:t>
                  </m:r>
                  <m:r>
                    <a:rPr lang="en-AU" sz="1000" b="1" i="1">
                      <a:latin typeface="Cambria Math"/>
                    </a:rPr>
                    <m:t>=</m:t>
                  </m:r>
                  <m:r>
                    <a:rPr lang="en-AU" sz="1000" b="1" i="1">
                      <a:latin typeface="Cambria Math"/>
                    </a:rPr>
                    <m:t>𝑹𝒂𝒘</m:t>
                  </m:r>
                  <m:r>
                    <a:rPr lang="en-AU" sz="1000" b="1" i="1">
                      <a:latin typeface="Cambria Math"/>
                    </a:rPr>
                    <m:t> </m:t>
                  </m:r>
                  <m:r>
                    <a:rPr lang="en-AU" sz="1000" b="1" i="1">
                      <a:latin typeface="Cambria Math"/>
                    </a:rPr>
                    <m:t>𝒅𝒂𝒕𝒂</m:t>
                  </m:r>
                  <m:r>
                    <a:rPr lang="en-AU" sz="1000" b="1" i="1">
                      <a:latin typeface="Cambria Math"/>
                    </a:rPr>
                    <m:t> </m:t>
                  </m:r>
                  <m:d>
                    <m:dPr>
                      <m:ctrlPr>
                        <a:rPr lang="en-AU" sz="1000" b="1" i="1">
                          <a:latin typeface="Cambria Math"/>
                        </a:rPr>
                      </m:ctrlPr>
                    </m:dPr>
                    <m:e>
                      <m:r>
                        <a:rPr lang="en-AU" sz="1000" b="1" i="1">
                          <a:latin typeface="Cambria Math"/>
                        </a:rPr>
                        <m:t>𝒊𝒏</m:t>
                      </m:r>
                      <m:r>
                        <a:rPr lang="en-AU" sz="1000" b="1" i="1">
                          <a:latin typeface="Cambria Math"/>
                        </a:rPr>
                        <m:t> </m:t>
                      </m:r>
                      <m:r>
                        <a:rPr lang="en-AU" sz="1000" b="1" i="1">
                          <a:latin typeface="Cambria Math"/>
                        </a:rPr>
                        <m:t>𝒎𝒊𝒅</m:t>
                      </m:r>
                      <m:r>
                        <a:rPr lang="en-AU" sz="1000" b="1" i="1">
                          <a:latin typeface="Cambria Math"/>
                        </a:rPr>
                        <m:t>−</m:t>
                      </m:r>
                      <m:r>
                        <a:rPr lang="en-AU" sz="1000" b="1" i="1">
                          <a:latin typeface="Cambria Math"/>
                        </a:rPr>
                        <m:t>𝒚𝒆𝒂𝒓</m:t>
                      </m:r>
                      <m:r>
                        <a:rPr lang="en-AU" sz="1000" b="1" i="1">
                          <a:latin typeface="Cambria Math"/>
                        </a:rPr>
                        <m:t> </m:t>
                      </m:r>
                      <m:r>
                        <a:rPr lang="en-AU" sz="1000" b="1" i="1">
                          <a:latin typeface="Cambria Math"/>
                        </a:rPr>
                        <m:t>𝒅𝒐𝒍𝒍𝒂𝒓𝒔</m:t>
                      </m:r>
                    </m:e>
                  </m:d>
                  <m:r>
                    <a:rPr lang="en-AU" sz="1000" b="1" i="1">
                      <a:latin typeface="Cambria Math"/>
                    </a:rPr>
                    <m:t>𝒙</m:t>
                  </m:r>
                  <m:r>
                    <a:rPr lang="en-AU" sz="1000" b="1" i="1">
                      <a:latin typeface="Cambria Math"/>
                    </a:rPr>
                    <m:t> (</m:t>
                  </m:r>
                  <m:r>
                    <a:rPr lang="en-AU" sz="1000" b="1" i="1">
                      <a:latin typeface="Cambria Math"/>
                    </a:rPr>
                    <m:t>𝟏</m:t>
                  </m:r>
                  <m:r>
                    <a:rPr lang="en-AU" sz="1000" b="1" i="1">
                      <a:latin typeface="Cambria Math"/>
                    </a:rPr>
                    <m:t>+</m:t>
                  </m:r>
                </m:oMath>
              </a14:m>
              <a:r>
                <a:rPr lang="en-AU" sz="1000" b="1">
                  <a:latin typeface="+mn-lt"/>
                </a:rPr>
                <a:t> CPI</a:t>
              </a:r>
              <a:r>
                <a:rPr lang="en-AU" sz="1000" b="1" baseline="-25000">
                  <a:latin typeface="+mn-lt"/>
                </a:rPr>
                <a:t>t</a:t>
              </a:r>
              <a:r>
                <a:rPr lang="en-AU" sz="1000" b="1">
                  <a:latin typeface="+mn-lt"/>
                </a:rPr>
                <a:t>)^</a:t>
              </a:r>
              <a:r>
                <a:rPr lang="en-AU" sz="1000" baseline="30000">
                  <a:latin typeface="+mn-lt"/>
                </a:rPr>
                <a:t>n</a:t>
              </a:r>
              <a14:m>
                <m:oMath xmlns:m="http://schemas.openxmlformats.org/officeDocument/2006/math">
                  <m:r>
                    <a:rPr lang="en-AU" sz="1000" b="0" i="0">
                      <a:solidFill>
                        <a:schemeClr val="tx1"/>
                      </a:solidFill>
                      <a:effectLst/>
                      <a:latin typeface="Cambria Math"/>
                      <a:ea typeface="+mn-ea"/>
                      <a:cs typeface="+mn-cs"/>
                    </a:rPr>
                    <m:t>, </m:t>
                  </m:r>
                  <m:r>
                    <m:rPr>
                      <m:sty m:val="p"/>
                    </m:rPr>
                    <a:rPr lang="en-AU" sz="1000" b="0" i="0">
                      <a:solidFill>
                        <a:schemeClr val="tx1"/>
                      </a:solidFill>
                      <a:effectLst/>
                      <a:latin typeface="Cambria Math"/>
                      <a:ea typeface="+mn-ea"/>
                      <a:cs typeface="+mn-cs"/>
                    </a:rPr>
                    <m:t>where</m:t>
                  </m:r>
                  <m:r>
                    <a:rPr lang="en-AU" sz="1000" b="0" i="1">
                      <a:solidFill>
                        <a:schemeClr val="tx1"/>
                      </a:solidFill>
                      <a:effectLst/>
                      <a:latin typeface="Cambria Math"/>
                      <a:ea typeface="+mn-ea"/>
                      <a:cs typeface="+mn-cs"/>
                    </a:rPr>
                    <m:t>:</m:t>
                  </m:r>
                </m:oMath>
              </a14:m>
              <a:endParaRPr lang="en-AU" sz="1000" b="0">
                <a:solidFill>
                  <a:schemeClr val="tx1"/>
                </a:solidFill>
                <a:effectLst/>
                <a:latin typeface="+mn-lt"/>
                <a:ea typeface="+mn-ea"/>
                <a:cs typeface="+mn-cs"/>
              </a:endParaRPr>
            </a:p>
            <a:p>
              <a:endParaRPr lang="en-AU" sz="1000" baseline="30000">
                <a:latin typeface="+mn-lt"/>
              </a:endParaRPr>
            </a:p>
            <a:p>
              <a:pPr lvl="1"/>
              <a14:m>
                <m:oMathPara xmlns:m="http://schemas.openxmlformats.org/officeDocument/2006/math">
                  <m:oMathParaPr>
                    <m:jc m:val="left"/>
                  </m:oMathParaPr>
                  <m:oMath xmlns:m="http://schemas.openxmlformats.org/officeDocument/2006/math">
                    <m:r>
                      <a:rPr lang="en-AU" sz="1000" b="0" i="1">
                        <a:solidFill>
                          <a:schemeClr val="tx1"/>
                        </a:solidFill>
                        <a:effectLst/>
                        <a:latin typeface="Cambria Math"/>
                        <a:ea typeface="+mn-ea"/>
                        <a:cs typeface="+mn-cs"/>
                      </a:rPr>
                      <m:t>𝑅𝑎𝑤</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𝑑𝑎𝑡𝑎</m:t>
                    </m:r>
                    <m:r>
                      <a:rPr lang="en-AU" sz="1000" b="0" i="1">
                        <a:solidFill>
                          <a:schemeClr val="tx1"/>
                        </a:solidFill>
                        <a:effectLst/>
                        <a:latin typeface="Cambria Math"/>
                        <a:ea typeface="+mn-ea"/>
                        <a:cs typeface="+mn-cs"/>
                      </a:rPr>
                      <m:t>=</m:t>
                    </m:r>
                    <m:r>
                      <a:rPr lang="en-AU" sz="1000" b="0" i="1">
                        <a:solidFill>
                          <a:schemeClr val="tx1"/>
                        </a:solidFill>
                        <a:effectLst/>
                        <a:latin typeface="Cambria Math"/>
                        <a:ea typeface="+mn-ea"/>
                        <a:cs typeface="+mn-cs"/>
                      </a:rPr>
                      <m:t>𝑖𝑛𝑓𝑜𝑟𝑚𝑎𝑡𝑖𝑜𝑛</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𝑠𝑜𝑢𝑟𝑐𝑒𝑑</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𝑓𝑟𝑜𝑚</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𝑡h𝑒</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𝑅𝐼𝑁</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𝑎𝑛𝑑</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𝑎𝑠𝑠𝑢𝑚𝑒𝑑</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𝑡𝑜</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𝑏𝑒</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𝑖𝑛</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𝑚𝑖𝑑</m:t>
                    </m:r>
                    <m:r>
                      <a:rPr lang="en-AU" sz="1000" b="0" i="1">
                        <a:solidFill>
                          <a:schemeClr val="tx1"/>
                        </a:solidFill>
                        <a:effectLst/>
                        <a:latin typeface="Cambria Math"/>
                        <a:ea typeface="+mn-ea"/>
                        <a:cs typeface="+mn-cs"/>
                      </a:rPr>
                      <m:t>−</m:t>
                    </m:r>
                    <m:r>
                      <a:rPr lang="en-AU" sz="1000" b="0" i="1">
                        <a:solidFill>
                          <a:schemeClr val="tx1"/>
                        </a:solidFill>
                        <a:effectLst/>
                        <a:latin typeface="Cambria Math"/>
                        <a:ea typeface="+mn-ea"/>
                        <a:cs typeface="+mn-cs"/>
                      </a:rPr>
                      <m:t>𝑦𝑒𝑎𝑟</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𝑑𝑜𝑙𝑙𝑎𝑟𝑠</m:t>
                    </m:r>
                  </m:oMath>
                </m:oMathPara>
              </a14:m>
              <a:endParaRPr lang="en-AU" sz="1000" b="0">
                <a:solidFill>
                  <a:schemeClr val="tx1"/>
                </a:solidFill>
                <a:effectLst/>
                <a:latin typeface="+mn-lt"/>
                <a:ea typeface="+mn-ea"/>
                <a:cs typeface="+mn-cs"/>
              </a:endParaRPr>
            </a:p>
            <a:p>
              <a:endParaRPr lang="en-AU" sz="1000" baseline="30000">
                <a:latin typeface="+mn-lt"/>
              </a:endParaRPr>
            </a:p>
            <a:p>
              <a:pPr marL="457200" marR="0" lvl="1"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AU" sz="1000" b="0" i="1">
                        <a:solidFill>
                          <a:schemeClr val="tx1"/>
                        </a:solidFill>
                        <a:effectLst/>
                        <a:latin typeface="Cambria Math"/>
                        <a:ea typeface="+mn-ea"/>
                        <a:cs typeface="+mn-cs"/>
                      </a:rPr>
                      <m:t>𝐶𝑃𝐼</m:t>
                    </m:r>
                    <m:r>
                      <a:rPr lang="en-AU" sz="1000" b="0" i="1" baseline="-25000">
                        <a:solidFill>
                          <a:schemeClr val="tx1"/>
                        </a:solidFill>
                        <a:effectLst/>
                        <a:latin typeface="Cambria Math"/>
                        <a:ea typeface="+mn-ea"/>
                        <a:cs typeface="+mn-cs"/>
                      </a:rPr>
                      <m:t>𝑡</m:t>
                    </m:r>
                    <m:r>
                      <a:rPr lang="en-AU" sz="1000" b="0" i="1">
                        <a:solidFill>
                          <a:schemeClr val="tx1"/>
                        </a:solidFill>
                        <a:effectLst/>
                        <a:latin typeface="Cambria Math"/>
                        <a:ea typeface="+mn-ea"/>
                        <a:cs typeface="+mn-cs"/>
                      </a:rPr>
                      <m:t>=</m:t>
                    </m:r>
                    <m:r>
                      <a:rPr lang="en-AU" sz="1000" b="0" i="1">
                        <a:solidFill>
                          <a:schemeClr val="tx1"/>
                        </a:solidFill>
                        <a:effectLst/>
                        <a:latin typeface="Cambria Math"/>
                        <a:ea typeface="+mn-ea"/>
                        <a:cs typeface="+mn-cs"/>
                      </a:rPr>
                      <m:t>𝑖𝑛𝑓𝑙𝑎𝑡𝑖𝑜𝑛</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𝑟𝑎𝑡𝑒</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𝑓𝑜𝑟</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𝑡h𝑒</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𝑟𝑒𝑙𝑒𝑣𝑎𝑛𝑡</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𝑦𝑒𝑎𝑟</m:t>
                    </m:r>
                    <m:r>
                      <a:rPr lang="en-AU" sz="1000" b="0" i="1">
                        <a:solidFill>
                          <a:schemeClr val="tx1"/>
                        </a:solidFill>
                        <a:effectLst/>
                        <a:latin typeface="Cambria Math"/>
                        <a:ea typeface="+mn-ea"/>
                        <a:cs typeface="+mn-cs"/>
                      </a:rPr>
                      <m:t> </m:t>
                    </m:r>
                    <m:d>
                      <m:dPr>
                        <m:ctrlPr>
                          <a:rPr lang="en-AU" sz="1000" b="0" i="1">
                            <a:solidFill>
                              <a:schemeClr val="tx1"/>
                            </a:solidFill>
                            <a:effectLst/>
                            <a:latin typeface="Cambria Math"/>
                            <a:ea typeface="+mn-ea"/>
                            <a:cs typeface="+mn-cs"/>
                          </a:rPr>
                        </m:ctrlPr>
                      </m:dPr>
                      <m:e>
                        <m:r>
                          <a:rPr lang="en-AU" sz="1000" b="0" i="1">
                            <a:solidFill>
                              <a:schemeClr val="tx1"/>
                            </a:solidFill>
                            <a:effectLst/>
                            <a:latin typeface="Cambria Math"/>
                            <a:ea typeface="+mn-ea"/>
                            <a:cs typeface="+mn-cs"/>
                          </a:rPr>
                          <m:t>𝑒</m:t>
                        </m:r>
                        <m:r>
                          <a:rPr lang="en-AU" sz="1000" b="0" i="1">
                            <a:solidFill>
                              <a:schemeClr val="tx1"/>
                            </a:solidFill>
                            <a:effectLst/>
                            <a:latin typeface="Cambria Math"/>
                            <a:ea typeface="+mn-ea"/>
                            <a:cs typeface="+mn-cs"/>
                          </a:rPr>
                          <m:t>.</m:t>
                        </m:r>
                        <m:r>
                          <a:rPr lang="en-AU" sz="1000" b="0" i="1">
                            <a:solidFill>
                              <a:schemeClr val="tx1"/>
                            </a:solidFill>
                            <a:effectLst/>
                            <a:latin typeface="Cambria Math"/>
                            <a:ea typeface="+mn-ea"/>
                            <a:cs typeface="+mn-cs"/>
                          </a:rPr>
                          <m:t>𝑔</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𝑏𝑎𝑠𝑒</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𝑦𝑒𝑎𝑟</m:t>
                        </m:r>
                        <m:r>
                          <a:rPr lang="en-AU" sz="1000" b="0" i="1">
                            <a:solidFill>
                              <a:schemeClr val="tx1"/>
                            </a:solidFill>
                            <a:effectLst/>
                            <a:latin typeface="Cambria Math"/>
                            <a:ea typeface="+mn-ea"/>
                            <a:cs typeface="+mn-cs"/>
                          </a:rPr>
                          <m:t>=</m:t>
                        </m:r>
                        <m:r>
                          <a:rPr lang="en-AU" sz="1000" b="0" i="1">
                            <a:solidFill>
                              <a:schemeClr val="tx1"/>
                            </a:solidFill>
                            <a:effectLst/>
                            <a:latin typeface="Cambria Math"/>
                            <a:ea typeface="+mn-ea"/>
                            <a:cs typeface="+mn-cs"/>
                          </a:rPr>
                          <m:t>𝐶𝑌</m:t>
                        </m:r>
                        <m:r>
                          <a:rPr lang="en-AU" sz="1000" b="0" i="1">
                            <a:solidFill>
                              <a:schemeClr val="tx1"/>
                            </a:solidFill>
                            <a:effectLst/>
                            <a:latin typeface="Cambria Math"/>
                            <a:ea typeface="+mn-ea"/>
                            <a:cs typeface="+mn-cs"/>
                          </a:rPr>
                          <m:t>2014 </m:t>
                        </m:r>
                        <m:r>
                          <a:rPr lang="en-AU" sz="1000" b="0" i="1">
                            <a:solidFill>
                              <a:schemeClr val="tx1"/>
                            </a:solidFill>
                            <a:effectLst/>
                            <a:latin typeface="Cambria Math"/>
                            <a:ea typeface="+mn-ea"/>
                            <a:cs typeface="+mn-cs"/>
                          </a:rPr>
                          <m:t>𝑖𝑛𝑓𝑙𝑎𝑡𝑖𝑜𝑛</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𝑟𝑎𝑡𝑒</m:t>
                        </m:r>
                      </m:e>
                    </m:d>
                  </m:oMath>
                </m:oMathPara>
              </a14:m>
              <a:endParaRPr lang="en-AU" sz="1000" b="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1000" baseline="30000">
                <a:latin typeface="+mn-lt"/>
              </a:endParaRPr>
            </a:p>
            <a:p>
              <a:pPr marL="457200" marR="0" lvl="1"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en-AU" sz="1000" b="0" i="1">
                        <a:solidFill>
                          <a:schemeClr val="tx1"/>
                        </a:solidFill>
                        <a:effectLst/>
                        <a:latin typeface="Cambria Math"/>
                        <a:ea typeface="+mn-ea"/>
                        <a:cs typeface="+mn-cs"/>
                      </a:rPr>
                      <m:t>𝑛</m:t>
                    </m:r>
                    <m:r>
                      <a:rPr lang="en-AU" sz="1000" b="0" i="1">
                        <a:solidFill>
                          <a:schemeClr val="tx1"/>
                        </a:solidFill>
                        <a:effectLst/>
                        <a:latin typeface="Cambria Math"/>
                        <a:ea typeface="+mn-ea"/>
                        <a:cs typeface="+mn-cs"/>
                      </a:rPr>
                      <m:t>=</m:t>
                    </m:r>
                    <m:r>
                      <a:rPr lang="en-AU" sz="1000" b="0" i="1">
                        <a:solidFill>
                          <a:schemeClr val="tx1"/>
                        </a:solidFill>
                        <a:effectLst/>
                        <a:latin typeface="Cambria Math"/>
                        <a:ea typeface="+mn-ea"/>
                        <a:cs typeface="+mn-cs"/>
                      </a:rPr>
                      <m:t>𝑐𝑜𝑛𝑣𝑒𝑟𝑠𝑖𝑜𝑛</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𝑓𝑎𝑐𝑡𝑜𝑟</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𝑡𝑜</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𝑐𝑜𝑛𝑣𝑒𝑟𝑡</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𝑑𝑜𝑙𝑙𝑎𝑟</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𝑖𝑛𝑝𝑢𝑡𝑠</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𝑡𝑜</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𝑑𝑜𝑙𝑙𝑎𝑟</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𝑜𝑢𝑡𝑝𝑢𝑡𝑠</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𝑒</m:t>
                    </m:r>
                    <m:r>
                      <a:rPr lang="en-AU" sz="1000" b="0" i="1">
                        <a:solidFill>
                          <a:schemeClr val="tx1"/>
                        </a:solidFill>
                        <a:effectLst/>
                        <a:latin typeface="Cambria Math"/>
                        <a:ea typeface="+mn-ea"/>
                        <a:cs typeface="+mn-cs"/>
                      </a:rPr>
                      <m:t>.</m:t>
                    </m:r>
                    <m:r>
                      <a:rPr lang="en-AU" sz="1000" b="0" i="1">
                        <a:solidFill>
                          <a:schemeClr val="tx1"/>
                        </a:solidFill>
                        <a:effectLst/>
                        <a:latin typeface="Cambria Math"/>
                        <a:ea typeface="+mn-ea"/>
                        <a:cs typeface="+mn-cs"/>
                      </a:rPr>
                      <m:t>𝑔</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𝑐𝑜𝑛𝑣𝑒𝑟𝑡𝑖𝑛𝑔</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𝑚𝑖𝑑</m:t>
                    </m:r>
                    <m:r>
                      <a:rPr lang="en-AU" sz="1000" b="0" i="1">
                        <a:solidFill>
                          <a:schemeClr val="tx1"/>
                        </a:solidFill>
                        <a:effectLst/>
                        <a:latin typeface="Cambria Math"/>
                        <a:ea typeface="+mn-ea"/>
                        <a:cs typeface="+mn-cs"/>
                      </a:rPr>
                      <m:t>−</m:t>
                    </m:r>
                    <m:r>
                      <a:rPr lang="en-AU" sz="1000" b="0" i="1">
                        <a:solidFill>
                          <a:schemeClr val="tx1"/>
                        </a:solidFill>
                        <a:effectLst/>
                        <a:latin typeface="Cambria Math"/>
                        <a:ea typeface="+mn-ea"/>
                        <a:cs typeface="+mn-cs"/>
                      </a:rPr>
                      <m:t>𝑦𝑒𝑎𝑟</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𝑑𝑜𝑙𝑙𝑎𝑟𝑠</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𝑡𝑜</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𝑦𝑒𝑎𝑟</m:t>
                    </m:r>
                    <m:r>
                      <a:rPr lang="en-AU" sz="1000" b="0" i="1">
                        <a:solidFill>
                          <a:schemeClr val="tx1"/>
                        </a:solidFill>
                        <a:effectLst/>
                        <a:latin typeface="Cambria Math"/>
                        <a:ea typeface="+mn-ea"/>
                        <a:cs typeface="+mn-cs"/>
                      </a:rPr>
                      <m:t>−</m:t>
                    </m:r>
                    <m:r>
                      <a:rPr lang="en-AU" sz="1000" b="0" i="1">
                        <a:solidFill>
                          <a:schemeClr val="tx1"/>
                        </a:solidFill>
                        <a:effectLst/>
                        <a:latin typeface="Cambria Math"/>
                        <a:ea typeface="+mn-ea"/>
                        <a:cs typeface="+mn-cs"/>
                      </a:rPr>
                      <m:t>𝑒𝑛𝑑</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𝑑𝑜𝑙𝑙𝑎𝑟𝑠</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𝑟𝑒𝑞𝑢𝑖𝑟𝑒</m:t>
                    </m:r>
                    <m:r>
                      <a:rPr lang="en-AU" sz="1000" b="0" i="1">
                        <a:solidFill>
                          <a:schemeClr val="tx1"/>
                        </a:solidFill>
                        <a:effectLst/>
                        <a:latin typeface="Cambria Math"/>
                        <a:ea typeface="+mn-ea"/>
                        <a:cs typeface="+mn-cs"/>
                      </a:rPr>
                      <m:t> </m:t>
                    </m:r>
                    <m:r>
                      <a:rPr lang="en-AU" sz="1000" b="0" i="1">
                        <a:solidFill>
                          <a:schemeClr val="tx1"/>
                        </a:solidFill>
                        <a:effectLst/>
                        <a:latin typeface="Cambria Math"/>
                        <a:ea typeface="+mn-ea"/>
                        <a:cs typeface="+mn-cs"/>
                      </a:rPr>
                      <m:t>𝑎</m:t>
                    </m:r>
                    <m:r>
                      <a:rPr lang="en-AU" sz="1000" b="0" i="1">
                        <a:solidFill>
                          <a:schemeClr val="tx1"/>
                        </a:solidFill>
                        <a:effectLst/>
                        <a:latin typeface="Cambria Math"/>
                        <a:ea typeface="+mn-ea"/>
                        <a:cs typeface="+mn-cs"/>
                      </a:rPr>
                      <m:t> 0.5 </m:t>
                    </m:r>
                    <m:r>
                      <a:rPr lang="en-AU" sz="1000" b="0" i="1">
                        <a:solidFill>
                          <a:schemeClr val="tx1"/>
                        </a:solidFill>
                        <a:effectLst/>
                        <a:latin typeface="Cambria Math"/>
                        <a:ea typeface="+mn-ea"/>
                        <a:cs typeface="+mn-cs"/>
                      </a:rPr>
                      <m:t>𝑐𝑜𝑚𝑝𝑜𝑢𝑛𝑑𝑖𝑛𝑔</m:t>
                    </m:r>
                    <m:r>
                      <a:rPr lang="en-AU" sz="1000" b="0" i="1">
                        <a:solidFill>
                          <a:schemeClr val="tx1"/>
                        </a:solidFill>
                        <a:effectLst/>
                        <a:latin typeface="Cambria Math"/>
                        <a:ea typeface="+mn-ea"/>
                        <a:cs typeface="+mn-cs"/>
                      </a:rPr>
                      <m:t>)</m:t>
                    </m:r>
                  </m:oMath>
                </m:oMathPara>
              </a14:m>
              <a:endParaRPr lang="en-AU" sz="1000" baseline="30000">
                <a:latin typeface="+mn-lt"/>
              </a:endParaRPr>
            </a:p>
            <a:p>
              <a:pPr marL="0" marR="0" indent="0" defTabSz="914400" eaLnBrk="1" fontAlgn="auto" latinLnBrk="0" hangingPunct="1">
                <a:lnSpc>
                  <a:spcPct val="100000"/>
                </a:lnSpc>
                <a:spcBef>
                  <a:spcPts val="0"/>
                </a:spcBef>
                <a:spcAft>
                  <a:spcPts val="0"/>
                </a:spcAft>
                <a:buClrTx/>
                <a:buSzTx/>
                <a:buFontTx/>
                <a:buNone/>
                <a:tabLst/>
                <a:defRPr/>
              </a:pPr>
              <a:endParaRPr lang="en-AU" sz="1000" baseline="30000"/>
            </a:p>
          </xdr:txBody>
        </xdr:sp>
      </mc:Choice>
      <mc:Fallback xmlns="">
        <xdr:sp macro="" textlink="">
          <xdr:nvSpPr>
            <xdr:cNvPr id="4" name="TextBox 3"/>
            <xdr:cNvSpPr txBox="1"/>
          </xdr:nvSpPr>
          <xdr:spPr>
            <a:xfrm>
              <a:off x="14420850" y="2886075"/>
              <a:ext cx="6248401" cy="1381125"/>
            </a:xfrm>
            <a:prstGeom prst="rect">
              <a:avLst/>
            </a:prstGeom>
            <a:solidFill>
              <a:schemeClr val="bg1">
                <a:lumMod val="85000"/>
              </a:schemeClr>
            </a:solidFill>
            <a:ln w="22225">
              <a:solidFill>
                <a:srgbClr val="3B3C3E"/>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AU" sz="1000" b="1" i="0">
                  <a:latin typeface="+mn-lt"/>
                </a:rPr>
                <a:t>𝒀𝒆𝒂𝒓 𝒆𝒏𝒅 𝒅𝒐𝒍𝒍𝒂𝒓𝒔=𝑹𝒂𝒘 𝒅𝒂𝒕𝒂 (𝒊𝒏 𝒎𝒊𝒅−𝒚𝒆𝒂𝒓 𝒅𝒐𝒍𝒍𝒂𝒓𝒔)𝒙 (𝟏+</a:t>
              </a:r>
              <a:r>
                <a:rPr lang="en-AU" sz="1000" b="1">
                  <a:latin typeface="+mn-lt"/>
                </a:rPr>
                <a:t> CPI</a:t>
              </a:r>
              <a:r>
                <a:rPr lang="en-AU" sz="1000" b="1" baseline="-25000">
                  <a:latin typeface="+mn-lt"/>
                </a:rPr>
                <a:t>t</a:t>
              </a:r>
              <a:r>
                <a:rPr lang="en-AU" sz="1000" b="1">
                  <a:latin typeface="+mn-lt"/>
                </a:rPr>
                <a:t>)^</a:t>
              </a:r>
              <a:r>
                <a:rPr lang="en-AU" sz="1000" baseline="30000">
                  <a:latin typeface="+mn-lt"/>
                </a:rPr>
                <a:t>n</a:t>
              </a:r>
              <a:r>
                <a:rPr lang="en-AU" sz="1000" b="0" i="0">
                  <a:solidFill>
                    <a:schemeClr val="tx1"/>
                  </a:solidFill>
                  <a:effectLst/>
                  <a:latin typeface="+mn-lt"/>
                  <a:ea typeface="+mn-ea"/>
                  <a:cs typeface="+mn-cs"/>
                </a:rPr>
                <a:t>, where:</a:t>
              </a:r>
              <a:endParaRPr lang="en-AU" sz="1000" b="0">
                <a:solidFill>
                  <a:schemeClr val="tx1"/>
                </a:solidFill>
                <a:effectLst/>
                <a:latin typeface="+mn-lt"/>
                <a:ea typeface="+mn-ea"/>
                <a:cs typeface="+mn-cs"/>
              </a:endParaRPr>
            </a:p>
            <a:p>
              <a:endParaRPr lang="en-AU" sz="1000" baseline="30000">
                <a:latin typeface="+mn-lt"/>
              </a:endParaRPr>
            </a:p>
            <a:p>
              <a:pPr lvl="1"/>
              <a:r>
                <a:rPr lang="en-AU" sz="1000" b="0" i="0">
                  <a:solidFill>
                    <a:schemeClr val="tx1"/>
                  </a:solidFill>
                  <a:effectLst/>
                  <a:latin typeface="+mn-lt"/>
                  <a:ea typeface="+mn-ea"/>
                  <a:cs typeface="+mn-cs"/>
                </a:rPr>
                <a:t>𝑅𝑎𝑤 𝑑𝑎𝑡𝑎=𝑖𝑛𝑓𝑜𝑟𝑚𝑎𝑡𝑖𝑜𝑛 𝑠𝑜𝑢𝑟𝑐𝑒𝑑 𝑓𝑟𝑜𝑚 𝑡ℎ𝑒 𝑅𝐼𝑁, 𝑎𝑛𝑑 𝑎𝑠𝑠𝑢𝑚𝑒𝑑 𝑡𝑜 𝑏𝑒 𝑖𝑛 𝑚𝑖𝑑−𝑦𝑒𝑎𝑟 𝑑𝑜𝑙𝑙𝑎𝑟𝑠</a:t>
              </a:r>
              <a:endParaRPr lang="en-AU" sz="1000" b="0">
                <a:solidFill>
                  <a:schemeClr val="tx1"/>
                </a:solidFill>
                <a:effectLst/>
                <a:latin typeface="+mn-lt"/>
                <a:ea typeface="+mn-ea"/>
                <a:cs typeface="+mn-cs"/>
              </a:endParaRPr>
            </a:p>
            <a:p>
              <a:endParaRPr lang="en-AU" sz="1000" baseline="30000">
                <a:latin typeface="+mn-lt"/>
              </a:endParaRPr>
            </a:p>
            <a:p>
              <a:pPr marL="457200" marR="0" lvl="1" indent="0" defTabSz="914400" eaLnBrk="1" fontAlgn="auto" latinLnBrk="0" hangingPunct="1">
                <a:lnSpc>
                  <a:spcPct val="100000"/>
                </a:lnSpc>
                <a:spcBef>
                  <a:spcPts val="0"/>
                </a:spcBef>
                <a:spcAft>
                  <a:spcPts val="0"/>
                </a:spcAft>
                <a:buClrTx/>
                <a:buSzTx/>
                <a:buFontTx/>
                <a:buNone/>
                <a:tabLst/>
                <a:defRPr/>
              </a:pPr>
              <a:r>
                <a:rPr lang="en-AU" sz="1000" b="0" i="0">
                  <a:solidFill>
                    <a:schemeClr val="tx1"/>
                  </a:solidFill>
                  <a:effectLst/>
                  <a:latin typeface="+mn-lt"/>
                  <a:ea typeface="+mn-ea"/>
                  <a:cs typeface="+mn-cs"/>
                </a:rPr>
                <a:t>𝐶𝑃𝐼</a:t>
              </a:r>
              <a:r>
                <a:rPr lang="en-AU" sz="1000" b="0" i="0" baseline="-25000">
                  <a:solidFill>
                    <a:schemeClr val="tx1"/>
                  </a:solidFill>
                  <a:effectLst/>
                  <a:latin typeface="+mn-lt"/>
                  <a:ea typeface="+mn-ea"/>
                  <a:cs typeface="+mn-cs"/>
                </a:rPr>
                <a:t>𝑡</a:t>
              </a:r>
              <a:r>
                <a:rPr lang="en-AU" sz="1000" b="0" i="0">
                  <a:solidFill>
                    <a:schemeClr val="tx1"/>
                  </a:solidFill>
                  <a:effectLst/>
                  <a:latin typeface="+mn-lt"/>
                  <a:ea typeface="+mn-ea"/>
                  <a:cs typeface="+mn-cs"/>
                </a:rPr>
                <a:t>=𝑖𝑛𝑓𝑙𝑎𝑡𝑖𝑜𝑛 𝑟𝑎𝑡𝑒 𝑓𝑜𝑟 𝑡ℎ𝑒 𝑟𝑒𝑙𝑒𝑣𝑎𝑛𝑡 𝑦𝑒𝑎𝑟 (𝑒.𝑔. 𝑏𝑎𝑠𝑒 𝑦𝑒𝑎𝑟=𝐶𝑌2014 𝑖𝑛𝑓𝑙𝑎𝑡𝑖𝑜𝑛 𝑟𝑎𝑡𝑒)</a:t>
              </a:r>
              <a:endParaRPr lang="en-AU" sz="1000" b="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AU" sz="1000" baseline="30000">
                <a:latin typeface="+mn-lt"/>
              </a:endParaRPr>
            </a:p>
            <a:p>
              <a:pPr marL="457200" marR="0" lvl="1" indent="0" defTabSz="914400" eaLnBrk="1" fontAlgn="auto" latinLnBrk="0" hangingPunct="1">
                <a:lnSpc>
                  <a:spcPct val="100000"/>
                </a:lnSpc>
                <a:spcBef>
                  <a:spcPts val="0"/>
                </a:spcBef>
                <a:spcAft>
                  <a:spcPts val="0"/>
                </a:spcAft>
                <a:buClrTx/>
                <a:buSzTx/>
                <a:buFontTx/>
                <a:buNone/>
                <a:tabLst/>
                <a:defRPr/>
              </a:pPr>
              <a:r>
                <a:rPr lang="en-AU" sz="1000" b="0" i="0">
                  <a:solidFill>
                    <a:schemeClr val="tx1"/>
                  </a:solidFill>
                  <a:effectLst/>
                  <a:latin typeface="+mn-lt"/>
                  <a:ea typeface="+mn-ea"/>
                  <a:cs typeface="+mn-cs"/>
                </a:rPr>
                <a:t>𝑛=𝑐𝑜𝑛𝑣𝑒𝑟𝑠𝑖𝑜𝑛 𝑓𝑎𝑐𝑡𝑜𝑟 𝑡𝑜 𝑐𝑜𝑛𝑣𝑒𝑟𝑡 𝑑𝑜𝑙𝑙𝑎𝑟 𝑖𝑛𝑝𝑢𝑡𝑠 𝑡𝑜 𝑑𝑜𝑙𝑙𝑎𝑟 𝑜𝑢𝑡𝑝𝑢𝑡𝑠 (𝑒.𝑔. 𝑐𝑜𝑛𝑣𝑒𝑟𝑡𝑖𝑛𝑔 𝑚𝑖𝑑−𝑦𝑒𝑎𝑟 𝑑𝑜𝑙𝑙𝑎𝑟𝑠 𝑡𝑜 𝑦𝑒𝑎𝑟−𝑒𝑛𝑑 𝑑𝑜𝑙𝑙𝑎𝑟𝑠 𝑟𝑒𝑞𝑢𝑖𝑟𝑒 𝑎 0.5 𝑐𝑜𝑚𝑝𝑜𝑢𝑛𝑑𝑖𝑛𝑔)</a:t>
              </a:r>
              <a:endParaRPr lang="en-AU" sz="1000" baseline="30000">
                <a:latin typeface="+mn-lt"/>
              </a:endParaRPr>
            </a:p>
            <a:p>
              <a:pPr marL="0" marR="0" indent="0" defTabSz="914400" eaLnBrk="1" fontAlgn="auto" latinLnBrk="0" hangingPunct="1">
                <a:lnSpc>
                  <a:spcPct val="100000"/>
                </a:lnSpc>
                <a:spcBef>
                  <a:spcPts val="0"/>
                </a:spcBef>
                <a:spcAft>
                  <a:spcPts val="0"/>
                </a:spcAft>
                <a:buClrTx/>
                <a:buSzTx/>
                <a:buFontTx/>
                <a:buNone/>
                <a:tabLst/>
                <a:defRPr/>
              </a:pPr>
              <a:endParaRPr lang="en-AU" sz="1000" baseline="300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0</xdr:colOff>
      <xdr:row>1</xdr:row>
      <xdr:rowOff>0</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171450" y="0"/>
          <a:ext cx="0" cy="200025"/>
        </a:xfrm>
        <a:prstGeom prst="rect">
          <a:avLst/>
        </a:prstGeom>
        <a:noFill/>
        <a:ln w="1">
          <a:noFill/>
          <a:miter lim="800000"/>
          <a:headEnd/>
          <a:tailEnd/>
        </a:ln>
        <a:effectLst/>
      </xdr:spPr>
    </xdr:pic>
    <xdr:clientData/>
  </xdr:twoCellAnchor>
  <xdr:twoCellAnchor editAs="oneCell">
    <xdr:from>
      <xdr:col>2</xdr:col>
      <xdr:colOff>0</xdr:colOff>
      <xdr:row>0</xdr:row>
      <xdr:rowOff>0</xdr:rowOff>
    </xdr:from>
    <xdr:to>
      <xdr:col>2</xdr:col>
      <xdr:colOff>0</xdr:colOff>
      <xdr:row>1</xdr:row>
      <xdr:rowOff>0</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71450" y="0"/>
          <a:ext cx="0" cy="200025"/>
        </a:xfrm>
        <a:prstGeom prst="rect">
          <a:avLst/>
        </a:prstGeom>
        <a:noFill/>
        <a:ln w="1">
          <a:noFill/>
          <a:miter lim="800000"/>
          <a:headEnd/>
          <a:tailEn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conomic\FC\GPSEC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Finance%20Reports\Electricity%20Networks\2005-2006\Network%20Sales%20Spreadshe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conomic\STATEFC\STCONST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conomic\Private%20Clients\EnergyAustralia\EnergyAust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conomic\ECA\WD4-F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jusli\AppData\Local\Microsoft\Windows\Temporary%20Internet%20Files\Content.Outlook\EKQWP3XN\Analysis\AA15%20-%20JGN%20Opex%20Forecast%20Model%20-%20v18%20-%2010%20Jan%2014%20-%20Reg%20Analysis.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iwalker\AppData\Local\Microsoft\Windows\Temporary%20Internet%20Files\Content.Outlook\REUD2E1J\JGN%20submission%20and%20draft%20decision\Appendix%2007.1%20-%20JGN%20opex%20forecast%20model%20(1).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brvpwxfs01\home$\Documents%20and%20Settings\mleco\Local%20Settings\Temporary%20Internet%20Files\OLK25AE\2010%2006%2028%20-%20AA%20-%20Template%20for%20data%20collec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BRVPWXFS01\home$\TRIMDATA\TRIM\TEMP\CONTEXT.2816\AER11%202074%20%20Aurora%202012%20-%20multiple%20issues%20addressed%20%20-%20AER%20regulatory%20proposal%20-%20-%20RIN%20template%20confidential(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Tables"/>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GPSECTOR"/>
      <sheetName val="A"/>
      <sheetName val="Drivers"/>
      <sheetName val="Quarterly GVA"/>
      <sheetName val="LTF 7.1"/>
    </sheetNames>
    <sheetDataSet>
      <sheetData sheetId="0"/>
      <sheetData sheetId="1"/>
      <sheetData sheetId="2">
        <row r="3">
          <cell r="BT3" t="str">
            <v>[from REXP.xls]</v>
          </cell>
        </row>
        <row r="16">
          <cell r="A16" t="str">
            <v>1976</v>
          </cell>
          <cell r="BP16">
            <v>6953</v>
          </cell>
        </row>
        <row r="17">
          <cell r="A17" t="str">
            <v>1977</v>
          </cell>
          <cell r="BP17">
            <v>-2037</v>
          </cell>
        </row>
        <row r="18">
          <cell r="A18" t="str">
            <v>1978</v>
          </cell>
          <cell r="BP18">
            <v>-2205</v>
          </cell>
        </row>
        <row r="19">
          <cell r="A19" t="str">
            <v>1979</v>
          </cell>
          <cell r="BP19">
            <v>2250</v>
          </cell>
        </row>
        <row r="20">
          <cell r="A20" t="str">
            <v>1980</v>
          </cell>
          <cell r="BP20">
            <v>1775</v>
          </cell>
        </row>
        <row r="21">
          <cell r="A21" t="str">
            <v>1981</v>
          </cell>
          <cell r="BP21">
            <v>2734</v>
          </cell>
        </row>
        <row r="22">
          <cell r="A22" t="str">
            <v>1982</v>
          </cell>
          <cell r="BP22">
            <v>-11026</v>
          </cell>
        </row>
        <row r="23">
          <cell r="A23" t="str">
            <v>1983</v>
          </cell>
          <cell r="BP23">
            <v>7694</v>
          </cell>
        </row>
        <row r="24">
          <cell r="A24" t="str">
            <v>1984</v>
          </cell>
          <cell r="BP24">
            <v>-1161</v>
          </cell>
        </row>
        <row r="25">
          <cell r="A25" t="str">
            <v>1985</v>
          </cell>
          <cell r="BP25">
            <v>-451</v>
          </cell>
        </row>
        <row r="26">
          <cell r="A26" t="str">
            <v>1986</v>
          </cell>
          <cell r="BP26">
            <v>5956</v>
          </cell>
        </row>
        <row r="27">
          <cell r="A27" t="str">
            <v>1987</v>
          </cell>
          <cell r="BP27">
            <v>5804</v>
          </cell>
        </row>
        <row r="28">
          <cell r="A28" t="str">
            <v>1988</v>
          </cell>
          <cell r="BP28">
            <v>-4762</v>
          </cell>
        </row>
        <row r="29">
          <cell r="A29" t="str">
            <v>1989</v>
          </cell>
          <cell r="BP29">
            <v>-8979</v>
          </cell>
        </row>
        <row r="30">
          <cell r="A30" t="str">
            <v>1990</v>
          </cell>
          <cell r="BP30">
            <v>-2877</v>
          </cell>
        </row>
        <row r="31">
          <cell r="A31" t="str">
            <v>1991</v>
          </cell>
          <cell r="BP31">
            <v>-2741</v>
          </cell>
        </row>
        <row r="32">
          <cell r="A32" t="str">
            <v>1992</v>
          </cell>
          <cell r="BP32">
            <v>4500</v>
          </cell>
        </row>
        <row r="33">
          <cell r="A33" t="str">
            <v>1993</v>
          </cell>
          <cell r="BP33">
            <v>4805</v>
          </cell>
          <cell r="CH33">
            <v>4.7828823159219658</v>
          </cell>
        </row>
        <row r="34">
          <cell r="A34" t="str">
            <v>1994</v>
          </cell>
          <cell r="CH34">
            <v>2.3185685685685575</v>
          </cell>
        </row>
        <row r="35">
          <cell r="A35" t="str">
            <v>1995</v>
          </cell>
          <cell r="CH35">
            <v>2.4250058087632809</v>
          </cell>
        </row>
        <row r="36">
          <cell r="A36" t="str">
            <v>1996</v>
          </cell>
          <cell r="CH36">
            <v>3.8576340799465036</v>
          </cell>
        </row>
        <row r="37">
          <cell r="A37" t="str">
            <v>1997</v>
          </cell>
          <cell r="CH37">
            <v>3.080920137491816</v>
          </cell>
        </row>
        <row r="38">
          <cell r="CH38">
            <v>2.8728517737852233</v>
          </cell>
        </row>
        <row r="39">
          <cell r="CH39">
            <v>3.1221881335169011</v>
          </cell>
        </row>
        <row r="40">
          <cell r="CH40">
            <v>2.9866593778581363</v>
          </cell>
        </row>
        <row r="41">
          <cell r="CH41">
            <v>3.1756563635621182</v>
          </cell>
        </row>
        <row r="42">
          <cell r="CH42">
            <v>3.6725204056393679</v>
          </cell>
        </row>
        <row r="43">
          <cell r="CH43">
            <v>3.1063013541756224</v>
          </cell>
        </row>
        <row r="44">
          <cell r="CH44">
            <v>2.8516687954684317</v>
          </cell>
        </row>
        <row r="45">
          <cell r="CH45">
            <v>2.7177092051150487</v>
          </cell>
        </row>
        <row r="46">
          <cell r="CH46">
            <v>3.3790946444372416</v>
          </cell>
        </row>
        <row r="47">
          <cell r="CH47">
            <v>3.042372881355937</v>
          </cell>
        </row>
        <row r="48">
          <cell r="CH48">
            <v>3.6762891685171439</v>
          </cell>
        </row>
        <row r="49">
          <cell r="CH49">
            <v>4.48437252102174</v>
          </cell>
        </row>
        <row r="50">
          <cell r="CH50">
            <v>4.2653344772345836</v>
          </cell>
        </row>
        <row r="51">
          <cell r="CH51">
            <v>1.8815853667416782</v>
          </cell>
        </row>
        <row r="52">
          <cell r="CH52">
            <v>4.3304863667226634</v>
          </cell>
        </row>
        <row r="53">
          <cell r="CH53">
            <v>3.4181963911381619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Projection"/>
      <sheetName val="Network Charts"/>
      <sheetName val="Network Sales Budget Comp"/>
      <sheetName val="Network Sales Year Comp"/>
      <sheetName val="Temperature Analysis"/>
      <sheetName val="Degree Days"/>
      <sheetName val="Data Temperature"/>
      <sheetName val="Data Table Daily"/>
      <sheetName val="Network Sales Data"/>
      <sheetName val="Chart Daily"/>
      <sheetName val="Data"/>
      <sheetName val="Charts"/>
      <sheetName val="Network Sales"/>
      <sheetName val="Network Sales (2)"/>
      <sheetName val="Charts (2)"/>
      <sheetName val="Sheet1"/>
    </sheetNames>
    <sheetDataSet>
      <sheetData sheetId="0" refreshError="1"/>
      <sheetData sheetId="1" refreshError="1"/>
      <sheetData sheetId="2" refreshError="1"/>
      <sheetData sheetId="3" refreshError="1"/>
      <sheetData sheetId="4" refreshError="1"/>
      <sheetData sheetId="5">
        <row r="14">
          <cell r="B14">
            <v>38869</v>
          </cell>
          <cell r="G14">
            <v>11.05</v>
          </cell>
          <cell r="I14">
            <v>10.923333333333334</v>
          </cell>
          <cell r="K14">
            <v>0.12666666666666693</v>
          </cell>
          <cell r="L14">
            <v>0.12666666666666693</v>
          </cell>
        </row>
        <row r="15">
          <cell r="B15">
            <v>38870</v>
          </cell>
          <cell r="G15">
            <v>10.199999999999999</v>
          </cell>
          <cell r="I15">
            <v>10.923333333333334</v>
          </cell>
          <cell r="K15">
            <v>-0.72333333333333449</v>
          </cell>
          <cell r="L15">
            <v>-0.59666666666666757</v>
          </cell>
        </row>
        <row r="16">
          <cell r="B16">
            <v>38871</v>
          </cell>
          <cell r="G16">
            <v>8.8000000000000007</v>
          </cell>
          <cell r="I16">
            <v>10.923333333333334</v>
          </cell>
          <cell r="K16">
            <v>-2.1233333333333331</v>
          </cell>
          <cell r="L16">
            <v>-2.7200000000000024</v>
          </cell>
        </row>
        <row r="17">
          <cell r="B17">
            <v>38872</v>
          </cell>
          <cell r="G17">
            <v>11.05</v>
          </cell>
          <cell r="I17">
            <v>10.923333333333334</v>
          </cell>
          <cell r="K17">
            <v>0.12666666666666693</v>
          </cell>
          <cell r="L17">
            <v>-2.5933333333333337</v>
          </cell>
        </row>
        <row r="18">
          <cell r="B18">
            <v>38873</v>
          </cell>
          <cell r="G18">
            <v>11.45</v>
          </cell>
          <cell r="I18">
            <v>10.923333333333334</v>
          </cell>
          <cell r="K18">
            <v>0.52666666666666551</v>
          </cell>
          <cell r="L18">
            <v>-2.06666666666667</v>
          </cell>
        </row>
        <row r="19">
          <cell r="B19">
            <v>38874</v>
          </cell>
          <cell r="G19">
            <v>11.3</v>
          </cell>
          <cell r="I19">
            <v>10.923333333333334</v>
          </cell>
          <cell r="K19">
            <v>0.37666666666666693</v>
          </cell>
          <cell r="L19">
            <v>-1.6900000000000119</v>
          </cell>
        </row>
        <row r="20">
          <cell r="B20">
            <v>38875</v>
          </cell>
          <cell r="G20">
            <v>10.25</v>
          </cell>
          <cell r="I20">
            <v>10.923333333333334</v>
          </cell>
          <cell r="K20">
            <v>-0.67333333333333378</v>
          </cell>
          <cell r="L20">
            <v>-2.3633333333333439</v>
          </cell>
        </row>
        <row r="21">
          <cell r="B21">
            <v>38876</v>
          </cell>
          <cell r="G21">
            <v>9.6</v>
          </cell>
          <cell r="I21">
            <v>10.923333333333334</v>
          </cell>
          <cell r="K21">
            <v>-1.3233333333333341</v>
          </cell>
          <cell r="L21">
            <v>-3.6866666666666816</v>
          </cell>
        </row>
        <row r="22">
          <cell r="B22">
            <v>38877</v>
          </cell>
          <cell r="G22">
            <v>18</v>
          </cell>
          <cell r="I22">
            <v>10.923333333333334</v>
          </cell>
          <cell r="K22">
            <v>7.0766666666666662</v>
          </cell>
          <cell r="L22">
            <v>3.3899999999999864</v>
          </cell>
          <cell r="P22">
            <v>399</v>
          </cell>
          <cell r="Q22">
            <v>381.5</v>
          </cell>
        </row>
        <row r="23">
          <cell r="B23">
            <v>38878</v>
          </cell>
          <cell r="G23">
            <v>18</v>
          </cell>
          <cell r="I23">
            <v>10.923333333333334</v>
          </cell>
          <cell r="K23">
            <v>7.0766666666666662</v>
          </cell>
          <cell r="L23">
            <v>10.466666666666654</v>
          </cell>
          <cell r="P23">
            <v>362.5</v>
          </cell>
          <cell r="Q23">
            <v>288</v>
          </cell>
        </row>
        <row r="24">
          <cell r="B24">
            <v>38879</v>
          </cell>
          <cell r="G24">
            <v>18</v>
          </cell>
          <cell r="I24">
            <v>10.923333333333334</v>
          </cell>
          <cell r="K24">
            <v>7.0766666666666662</v>
          </cell>
          <cell r="L24">
            <v>17.543333333333322</v>
          </cell>
          <cell r="P24">
            <v>235</v>
          </cell>
          <cell r="Q24">
            <v>191.7</v>
          </cell>
        </row>
        <row r="25">
          <cell r="B25">
            <v>38880</v>
          </cell>
          <cell r="G25">
            <v>18</v>
          </cell>
          <cell r="I25">
            <v>10.923333333333334</v>
          </cell>
          <cell r="K25">
            <v>7.0766666666666662</v>
          </cell>
          <cell r="L25">
            <v>24.619999999999976</v>
          </cell>
          <cell r="P25">
            <v>159</v>
          </cell>
          <cell r="Q25">
            <v>191.5</v>
          </cell>
        </row>
        <row r="26">
          <cell r="B26">
            <v>38881</v>
          </cell>
          <cell r="G26">
            <v>18</v>
          </cell>
          <cell r="I26">
            <v>10.923333333333334</v>
          </cell>
          <cell r="K26">
            <v>7.0766666666666662</v>
          </cell>
          <cell r="L26">
            <v>31.69666666666663</v>
          </cell>
          <cell r="P26">
            <v>45</v>
          </cell>
          <cell r="Q26">
            <v>108.5</v>
          </cell>
        </row>
        <row r="27">
          <cell r="B27">
            <v>38882</v>
          </cell>
          <cell r="G27">
            <v>18</v>
          </cell>
          <cell r="I27">
            <v>10.923333333333334</v>
          </cell>
          <cell r="K27">
            <v>7.0766666666666662</v>
          </cell>
          <cell r="L27">
            <v>38.773333333333284</v>
          </cell>
          <cell r="P27">
            <v>4</v>
          </cell>
          <cell r="Q27">
            <v>19.5</v>
          </cell>
        </row>
        <row r="28">
          <cell r="B28">
            <v>38883</v>
          </cell>
          <cell r="G28">
            <v>18</v>
          </cell>
          <cell r="I28">
            <v>10.923333333333334</v>
          </cell>
          <cell r="K28">
            <v>7.0766666666666662</v>
          </cell>
          <cell r="L28">
            <v>45.849999999999937</v>
          </cell>
          <cell r="P28">
            <v>3.5</v>
          </cell>
          <cell r="Q28">
            <v>0</v>
          </cell>
        </row>
        <row r="29">
          <cell r="B29">
            <v>38884</v>
          </cell>
          <cell r="G29">
            <v>18</v>
          </cell>
          <cell r="I29">
            <v>10.923333333333334</v>
          </cell>
          <cell r="K29">
            <v>7.0766666666666662</v>
          </cell>
          <cell r="L29">
            <v>52.926666666666591</v>
          </cell>
          <cell r="P29">
            <v>6</v>
          </cell>
          <cell r="Q29">
            <v>0</v>
          </cell>
        </row>
        <row r="30">
          <cell r="B30">
            <v>38885</v>
          </cell>
          <cell r="G30">
            <v>18</v>
          </cell>
          <cell r="I30">
            <v>10.923333333333334</v>
          </cell>
          <cell r="K30">
            <v>7.0766666666666662</v>
          </cell>
          <cell r="L30">
            <v>60.003333333333245</v>
          </cell>
          <cell r="P30">
            <v>25.5</v>
          </cell>
          <cell r="Q30">
            <v>36.5</v>
          </cell>
        </row>
        <row r="31">
          <cell r="B31">
            <v>38886</v>
          </cell>
          <cell r="G31">
            <v>18</v>
          </cell>
          <cell r="I31">
            <v>10.923333333333334</v>
          </cell>
          <cell r="K31">
            <v>7.0766666666666662</v>
          </cell>
          <cell r="L31">
            <v>67.079999999999899</v>
          </cell>
          <cell r="P31">
            <v>99.5</v>
          </cell>
          <cell r="Q31">
            <v>175.5</v>
          </cell>
        </row>
        <row r="32">
          <cell r="B32">
            <v>38887</v>
          </cell>
          <cell r="G32">
            <v>18</v>
          </cell>
          <cell r="I32">
            <v>10.923333333333334</v>
          </cell>
          <cell r="K32">
            <v>7.0766666666666662</v>
          </cell>
          <cell r="L32">
            <v>74.156666666666553</v>
          </cell>
          <cell r="P32">
            <v>234</v>
          </cell>
          <cell r="Q32">
            <v>246.5</v>
          </cell>
        </row>
        <row r="33">
          <cell r="B33">
            <v>38888</v>
          </cell>
          <cell r="G33">
            <v>18</v>
          </cell>
          <cell r="I33">
            <v>10.923333333333334</v>
          </cell>
          <cell r="K33">
            <v>7.0766666666666662</v>
          </cell>
          <cell r="L33">
            <v>81.233333333333206</v>
          </cell>
          <cell r="P33">
            <v>327</v>
          </cell>
          <cell r="Q33">
            <v>345</v>
          </cell>
        </row>
        <row r="34">
          <cell r="B34">
            <v>38889</v>
          </cell>
          <cell r="G34">
            <v>18</v>
          </cell>
          <cell r="I34">
            <v>10.923333333333334</v>
          </cell>
          <cell r="K34">
            <v>7.0766666666666662</v>
          </cell>
          <cell r="L34">
            <v>88.30999999999986</v>
          </cell>
        </row>
        <row r="35">
          <cell r="B35">
            <v>38890</v>
          </cell>
          <cell r="G35">
            <v>18</v>
          </cell>
          <cell r="I35">
            <v>10.923333333333334</v>
          </cell>
          <cell r="K35">
            <v>7.0766666666666662</v>
          </cell>
          <cell r="L35">
            <v>95.386666666666514</v>
          </cell>
        </row>
        <row r="36">
          <cell r="B36">
            <v>38891</v>
          </cell>
          <cell r="G36">
            <v>18</v>
          </cell>
          <cell r="I36">
            <v>10.923333333333334</v>
          </cell>
          <cell r="K36">
            <v>7.0766666666666662</v>
          </cell>
          <cell r="L36">
            <v>102.46333333333317</v>
          </cell>
        </row>
        <row r="37">
          <cell r="B37">
            <v>38892</v>
          </cell>
          <cell r="G37">
            <v>18</v>
          </cell>
          <cell r="I37">
            <v>10.923333333333334</v>
          </cell>
          <cell r="K37">
            <v>7.0766666666666662</v>
          </cell>
          <cell r="L37">
            <v>109.53999999999985</v>
          </cell>
        </row>
        <row r="38">
          <cell r="B38">
            <v>38893</v>
          </cell>
          <cell r="G38">
            <v>18</v>
          </cell>
          <cell r="I38">
            <v>10.923333333333334</v>
          </cell>
          <cell r="K38">
            <v>7.0766666666666662</v>
          </cell>
          <cell r="L38">
            <v>116.6166666666665</v>
          </cell>
        </row>
        <row r="39">
          <cell r="B39">
            <v>38894</v>
          </cell>
          <cell r="G39">
            <v>18</v>
          </cell>
          <cell r="I39">
            <v>10.923333333333334</v>
          </cell>
          <cell r="K39">
            <v>7.0766666666666662</v>
          </cell>
          <cell r="L39">
            <v>123.69333333333316</v>
          </cell>
        </row>
        <row r="40">
          <cell r="B40">
            <v>38895</v>
          </cell>
          <cell r="G40">
            <v>18</v>
          </cell>
          <cell r="I40">
            <v>10.923333333333334</v>
          </cell>
          <cell r="K40">
            <v>7.0766666666666662</v>
          </cell>
          <cell r="L40">
            <v>130.76999999999981</v>
          </cell>
        </row>
        <row r="41">
          <cell r="B41">
            <v>38896</v>
          </cell>
          <cell r="G41">
            <v>18</v>
          </cell>
          <cell r="I41">
            <v>10.923333333333334</v>
          </cell>
          <cell r="K41">
            <v>7.0766666666666662</v>
          </cell>
          <cell r="L41">
            <v>137.84666666666647</v>
          </cell>
        </row>
        <row r="42">
          <cell r="B42">
            <v>38897</v>
          </cell>
          <cell r="G42">
            <v>18</v>
          </cell>
          <cell r="I42">
            <v>10.923333333333334</v>
          </cell>
          <cell r="K42">
            <v>7.0766666666666662</v>
          </cell>
          <cell r="L42">
            <v>144.92333333333312</v>
          </cell>
        </row>
        <row r="43">
          <cell r="B43">
            <v>38898</v>
          </cell>
          <cell r="G43">
            <v>18</v>
          </cell>
          <cell r="I43">
            <v>10.923333333333334</v>
          </cell>
          <cell r="K43">
            <v>7.0766666666666662</v>
          </cell>
          <cell r="L43">
            <v>151.99999999999977</v>
          </cell>
        </row>
        <row r="44">
          <cell r="B44">
            <v>38868</v>
          </cell>
          <cell r="G44">
            <v>18</v>
          </cell>
          <cell r="I44">
            <v>8.3354838709677406</v>
          </cell>
          <cell r="K44">
            <v>9.6645161290322594</v>
          </cell>
          <cell r="L44">
            <v>22.799999999999955</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v VIC data"/>
      <sheetName val="NSW v VIC chart"/>
      <sheetName val="NSW"/>
      <sheetName val="VIC"/>
      <sheetName val="QLD"/>
      <sheetName val="SA"/>
      <sheetName val="WA"/>
      <sheetName val="TAS"/>
      <sheetName val="NT"/>
      <sheetName val="ACT"/>
      <sheetName val="AUST SUM"/>
      <sheetName val="WA GVA"/>
      <sheetName val="Linked Sheet"/>
      <sheetName val="Tot WD by State"/>
      <sheetName val="NDBlg fc"/>
      <sheetName val="Data"/>
      <sheetName val="Data2"/>
      <sheetName val="A&amp;A analysis"/>
      <sheetName val="Public Equip,Intang"/>
      <sheetName val="2ndHand Purch Assets"/>
      <sheetName val="NSW- Constn Cont. to Growth"/>
      <sheetName val="NSW Table"/>
      <sheetName val="VIC Table"/>
      <sheetName val="VIC- Constn Cont. to Growth"/>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s>
    <sheetDataSet>
      <sheetData sheetId="0" refreshError="1"/>
      <sheetData sheetId="1" refreshError="1"/>
      <sheetData sheetId="2" refreshError="1"/>
      <sheetData sheetId="3">
        <row r="5">
          <cell r="A5">
            <v>1981</v>
          </cell>
          <cell r="F5">
            <v>629.86400000000003</v>
          </cell>
          <cell r="R5">
            <v>13530.587720648982</v>
          </cell>
          <cell r="AZ5">
            <v>154.4174591441124</v>
          </cell>
          <cell r="BC5">
            <v>1684</v>
          </cell>
          <cell r="BE5">
            <v>1218.5450174802509</v>
          </cell>
          <cell r="BG5">
            <v>4164.7314990211689</v>
          </cell>
        </row>
        <row r="6">
          <cell r="A6">
            <v>1982</v>
          </cell>
          <cell r="C6">
            <v>-11.578560360798795</v>
          </cell>
          <cell r="F6">
            <v>698.26</v>
          </cell>
          <cell r="G6">
            <v>10.858852069653114</v>
          </cell>
          <cell r="N6">
            <v>3544.8620000000001</v>
          </cell>
          <cell r="P6">
            <v>5263.7425020620003</v>
          </cell>
          <cell r="R6">
            <v>13689.153502062001</v>
          </cell>
          <cell r="S6">
            <v>1.1719060892752875</v>
          </cell>
          <cell r="X6">
            <v>-12.06182702222079</v>
          </cell>
          <cell r="AG6">
            <v>2451.6180331674373</v>
          </cell>
          <cell r="AZ6">
            <v>158.65015894930411</v>
          </cell>
          <cell r="BA6">
            <v>2.7410759305665611</v>
          </cell>
          <cell r="BC6">
            <v>1436</v>
          </cell>
          <cell r="BD6">
            <v>-14.726840855106893</v>
          </cell>
          <cell r="BE6">
            <v>1093.2439668325628</v>
          </cell>
          <cell r="BG6">
            <v>4679.8871892913703</v>
          </cell>
        </row>
        <row r="7">
          <cell r="A7">
            <v>1983</v>
          </cell>
          <cell r="C7">
            <v>-5.8612879215185876</v>
          </cell>
          <cell r="F7">
            <v>633.72699999999998</v>
          </cell>
          <cell r="G7">
            <v>-9.2419729040758458</v>
          </cell>
          <cell r="N7">
            <v>2846.777</v>
          </cell>
          <cell r="P7">
            <v>4717.646900978375</v>
          </cell>
          <cell r="R7">
            <v>12135.303900978375</v>
          </cell>
          <cell r="S7">
            <v>-11.350954614173691</v>
          </cell>
          <cell r="U7">
            <v>6190.7929604656465</v>
          </cell>
          <cell r="X7">
            <v>-8.2448839431933081</v>
          </cell>
          <cell r="AG7">
            <v>1943.3726868093468</v>
          </cell>
          <cell r="AZ7">
            <v>245.25851168718191</v>
          </cell>
          <cell r="BA7">
            <v>54.590775900547996</v>
          </cell>
          <cell r="BC7">
            <v>2949</v>
          </cell>
          <cell r="BD7">
            <v>105.36211699164343</v>
          </cell>
          <cell r="BE7">
            <v>903.40431319065328</v>
          </cell>
          <cell r="BG7">
            <v>4307.6151566096551</v>
          </cell>
        </row>
        <row r="8">
          <cell r="A8">
            <v>1984</v>
          </cell>
          <cell r="C8">
            <v>28.082170035048136</v>
          </cell>
          <cell r="F8">
            <v>616.33799999999997</v>
          </cell>
          <cell r="G8">
            <v>-2.7439260123049869</v>
          </cell>
          <cell r="N8">
            <v>3370.1060000000002</v>
          </cell>
          <cell r="P8">
            <v>3893.9610598008799</v>
          </cell>
          <cell r="R8">
            <v>12923.196059800879</v>
          </cell>
          <cell r="S8">
            <v>6.4925622403158911</v>
          </cell>
          <cell r="U8">
            <v>6373.7397563760951</v>
          </cell>
          <cell r="V8">
            <v>2.9551431792137928</v>
          </cell>
          <cell r="X8">
            <v>29.39350582920488</v>
          </cell>
          <cell r="AG8">
            <v>1990.1432498001839</v>
          </cell>
          <cell r="AZ8">
            <v>265.71929005685888</v>
          </cell>
          <cell r="BA8">
            <v>8.3425354858933218</v>
          </cell>
          <cell r="BC8">
            <v>2503</v>
          </cell>
          <cell r="BD8">
            <v>-15.123770769752454</v>
          </cell>
          <cell r="BE8">
            <v>1379.9627501998164</v>
          </cell>
          <cell r="BG8">
            <v>3434.8178822776317</v>
          </cell>
        </row>
        <row r="9">
          <cell r="A9">
            <v>1985</v>
          </cell>
          <cell r="B9">
            <v>5825.7879999999986</v>
          </cell>
          <cell r="C9">
            <v>15.527056346376433</v>
          </cell>
          <cell r="D9">
            <v>40293</v>
          </cell>
          <cell r="F9">
            <v>767.25700000000006</v>
          </cell>
          <cell r="G9">
            <v>24.486401941791701</v>
          </cell>
          <cell r="N9">
            <v>3817.0929999999998</v>
          </cell>
          <cell r="P9">
            <v>4366.224988670132</v>
          </cell>
          <cell r="R9">
            <v>14776.362988670131</v>
          </cell>
          <cell r="S9">
            <v>14.339849989846897</v>
          </cell>
          <cell r="U9">
            <v>6943.2198564489081</v>
          </cell>
          <cell r="V9">
            <v>8.934787453521654</v>
          </cell>
          <cell r="W9">
            <v>5632.3370142651393</v>
          </cell>
          <cell r="X9">
            <v>17.903547533980369</v>
          </cell>
          <cell r="AA9">
            <v>6393.9779934761864</v>
          </cell>
          <cell r="AB9">
            <v>18.593987855882709</v>
          </cell>
          <cell r="AG9">
            <v>2653.8482653192946</v>
          </cell>
          <cell r="AN9">
            <v>926.54219697918154</v>
          </cell>
          <cell r="AZ9">
            <v>193.45098573485939</v>
          </cell>
          <cell r="BA9">
            <v>-27.197236717942253</v>
          </cell>
          <cell r="BC9">
            <v>2629</v>
          </cell>
          <cell r="BD9">
            <v>5.0339592489013096</v>
          </cell>
          <cell r="BE9">
            <v>1163.2447346807053</v>
          </cell>
          <cell r="BG9">
            <v>3439.6827916909506</v>
          </cell>
        </row>
        <row r="10">
          <cell r="A10">
            <v>1986</v>
          </cell>
          <cell r="B10">
            <v>5713.277000000001</v>
          </cell>
          <cell r="C10">
            <v>-1.9312580547043212</v>
          </cell>
          <cell r="D10">
            <v>35877</v>
          </cell>
          <cell r="F10">
            <v>887.9559999999999</v>
          </cell>
          <cell r="G10">
            <v>15.731234775309954</v>
          </cell>
          <cell r="N10">
            <v>4168.7029999999995</v>
          </cell>
          <cell r="P10">
            <v>3882.6249761343024</v>
          </cell>
          <cell r="R10">
            <v>14652.560976134304</v>
          </cell>
          <cell r="S10">
            <v>-0.83783819219082067</v>
          </cell>
          <cell r="U10">
            <v>7615.8837557798624</v>
          </cell>
          <cell r="V10">
            <v>9.6880685508781603</v>
          </cell>
          <cell r="W10">
            <v>5516.6363134775702</v>
          </cell>
          <cell r="X10">
            <v>-2.0542219063690874</v>
          </cell>
          <cell r="AA10">
            <v>6399.0804637864094</v>
          </cell>
          <cell r="AB10">
            <v>7.9801186607597607E-2</v>
          </cell>
          <cell r="AG10">
            <v>3223.7511129307927</v>
          </cell>
          <cell r="AN10">
            <v>715.18377945322777</v>
          </cell>
          <cell r="AU10">
            <v>5347</v>
          </cell>
          <cell r="AV10" t="e">
            <v>#DIV/0!</v>
          </cell>
          <cell r="AW10">
            <v>353</v>
          </cell>
          <cell r="AX10">
            <v>5628</v>
          </cell>
          <cell r="AZ10">
            <v>196.64068652243077</v>
          </cell>
          <cell r="BA10">
            <v>1.6488418373546754</v>
          </cell>
          <cell r="BC10">
            <v>2202</v>
          </cell>
          <cell r="BD10">
            <v>-16.241917078737167</v>
          </cell>
          <cell r="BE10">
            <v>944.9518870692068</v>
          </cell>
          <cell r="BG10">
            <v>3167.4411966810749</v>
          </cell>
          <cell r="BI10">
            <v>3438.4543800361262</v>
          </cell>
          <cell r="BO10">
            <v>7530</v>
          </cell>
        </row>
        <row r="11">
          <cell r="A11">
            <v>1987</v>
          </cell>
          <cell r="B11">
            <v>5242.0380000000005</v>
          </cell>
          <cell r="C11">
            <v>-8.2481385026491836</v>
          </cell>
          <cell r="D11">
            <v>32536</v>
          </cell>
          <cell r="F11">
            <v>939.08999999999992</v>
          </cell>
          <cell r="G11">
            <v>5.7586186702944797</v>
          </cell>
          <cell r="N11">
            <v>4536.1820000000007</v>
          </cell>
          <cell r="P11">
            <v>3811.408888485219</v>
          </cell>
          <cell r="R11">
            <v>14528.71888848522</v>
          </cell>
          <cell r="S11">
            <v>-0.84519073389828225</v>
          </cell>
          <cell r="U11">
            <v>7329.2198344763456</v>
          </cell>
          <cell r="V11">
            <v>-3.7640270058738934</v>
          </cell>
          <cell r="W11">
            <v>5021.7078717083168</v>
          </cell>
          <cell r="X11">
            <v>-8.9715619019529118</v>
          </cell>
          <cell r="AA11">
            <v>5956.1732038386881</v>
          </cell>
          <cell r="AB11">
            <v>-6.9214203892921216</v>
          </cell>
          <cell r="AF11">
            <v>-4.646575342465753</v>
          </cell>
          <cell r="AG11">
            <v>3368.2177408801899</v>
          </cell>
          <cell r="AN11">
            <v>900.58546102224932</v>
          </cell>
          <cell r="AU11">
            <v>5707</v>
          </cell>
          <cell r="AV11">
            <v>6.73274733495417</v>
          </cell>
          <cell r="AW11">
            <v>386</v>
          </cell>
          <cell r="AX11">
            <v>5995</v>
          </cell>
          <cell r="AY11">
            <v>6.5209665955934693</v>
          </cell>
          <cell r="AZ11">
            <v>220.33012829168365</v>
          </cell>
          <cell r="BA11">
            <v>12.047070312964259</v>
          </cell>
          <cell r="BC11">
            <v>2172</v>
          </cell>
          <cell r="BD11">
            <v>-1.3623978201634857</v>
          </cell>
          <cell r="BE11">
            <v>1167.9642591198108</v>
          </cell>
          <cell r="BG11">
            <v>2910.8234274629694</v>
          </cell>
          <cell r="BI11">
            <v>3060.2575172559073</v>
          </cell>
          <cell r="BO11">
            <v>7101</v>
          </cell>
        </row>
        <row r="12">
          <cell r="A12">
            <v>1988</v>
          </cell>
          <cell r="B12">
            <v>5338.3419999999996</v>
          </cell>
          <cell r="C12">
            <v>1.8371480710364763</v>
          </cell>
          <cell r="D12">
            <v>31852</v>
          </cell>
          <cell r="F12">
            <v>1042.479</v>
          </cell>
          <cell r="G12">
            <v>11.009487908507175</v>
          </cell>
          <cell r="N12">
            <v>5041.3530000000001</v>
          </cell>
          <cell r="P12">
            <v>3606.4259165950466</v>
          </cell>
          <cell r="R12">
            <v>15028.599916595047</v>
          </cell>
          <cell r="S12">
            <v>3.4406407884043366</v>
          </cell>
          <cell r="U12">
            <v>7734.9695781934024</v>
          </cell>
          <cell r="V12">
            <v>5.5360564000062729</v>
          </cell>
          <cell r="W12">
            <v>5169.8375935294234</v>
          </cell>
          <cell r="X12">
            <v>2.9497877137706716</v>
          </cell>
          <cell r="AA12">
            <v>6207.4608687852142</v>
          </cell>
          <cell r="AB12">
            <v>4.2189448887177017</v>
          </cell>
          <cell r="AF12">
            <v>1.8043902999655304</v>
          </cell>
          <cell r="AG12">
            <v>3893.9788616751443</v>
          </cell>
          <cell r="AN12">
            <v>900.640200855942</v>
          </cell>
          <cell r="AU12">
            <v>6303</v>
          </cell>
          <cell r="AV12">
            <v>10.443315226914308</v>
          </cell>
          <cell r="AW12">
            <v>631</v>
          </cell>
          <cell r="AX12">
            <v>6788</v>
          </cell>
          <cell r="AY12">
            <v>13.22768974145121</v>
          </cell>
          <cell r="AZ12">
            <v>168.50440647057621</v>
          </cell>
          <cell r="BA12">
            <v>-23.521849791009085</v>
          </cell>
          <cell r="BC12">
            <v>1812</v>
          </cell>
          <cell r="BD12">
            <v>-16.574585635359117</v>
          </cell>
          <cell r="BE12">
            <v>1147.3741383248557</v>
          </cell>
          <cell r="BG12">
            <v>2705.7857157391045</v>
          </cell>
          <cell r="BI12">
            <v>2930.4800147212554</v>
          </cell>
          <cell r="BO12">
            <v>6461</v>
          </cell>
        </row>
        <row r="13">
          <cell r="A13">
            <v>1989</v>
          </cell>
          <cell r="B13">
            <v>6339.5789999999988</v>
          </cell>
          <cell r="C13">
            <v>18.755579916011357</v>
          </cell>
          <cell r="D13">
            <v>38635</v>
          </cell>
          <cell r="F13">
            <v>1143.992</v>
          </cell>
          <cell r="G13">
            <v>9.7376541877582046</v>
          </cell>
          <cell r="N13">
            <v>6237.8190000000004</v>
          </cell>
          <cell r="P13">
            <v>3581.7941597626441</v>
          </cell>
          <cell r="R13">
            <v>17303.184159762644</v>
          </cell>
          <cell r="S13">
            <v>15.13503756697876</v>
          </cell>
          <cell r="U13">
            <v>8522.756149963463</v>
          </cell>
          <cell r="V13">
            <v>10.184740402741932</v>
          </cell>
          <cell r="W13">
            <v>6152.5817201442824</v>
          </cell>
          <cell r="X13">
            <v>19.009187597012005</v>
          </cell>
          <cell r="AA13">
            <v>7293.0556063357526</v>
          </cell>
          <cell r="AB13">
            <v>17.488547418954358</v>
          </cell>
          <cell r="AF13">
            <v>9.189433280650249</v>
          </cell>
          <cell r="AG13">
            <v>5018.1882613511525</v>
          </cell>
          <cell r="AN13">
            <v>968.72258591164018</v>
          </cell>
          <cell r="AU13">
            <v>7759</v>
          </cell>
          <cell r="AV13">
            <v>23.100111058226247</v>
          </cell>
          <cell r="AW13">
            <v>1086</v>
          </cell>
          <cell r="AX13">
            <v>8612</v>
          </cell>
          <cell r="AY13">
            <v>26.870948733058331</v>
          </cell>
          <cell r="AZ13">
            <v>186.99727985571644</v>
          </cell>
          <cell r="BA13">
            <v>10.974712040168155</v>
          </cell>
          <cell r="BC13">
            <v>1597</v>
          </cell>
          <cell r="BD13">
            <v>-11.865342163355407</v>
          </cell>
          <cell r="BE13">
            <v>1219.6307386488479</v>
          </cell>
          <cell r="BG13">
            <v>2613.0715738510039</v>
          </cell>
          <cell r="BI13">
            <v>3482.7822938359018</v>
          </cell>
          <cell r="BO13">
            <v>6529</v>
          </cell>
        </row>
        <row r="14">
          <cell r="A14">
            <v>1990</v>
          </cell>
          <cell r="B14">
            <v>5698.630000000001</v>
          </cell>
          <cell r="C14">
            <v>-10.110277038901128</v>
          </cell>
          <cell r="D14">
            <v>30016</v>
          </cell>
          <cell r="F14">
            <v>1218.3110000000001</v>
          </cell>
          <cell r="G14">
            <v>6.4964615137169002</v>
          </cell>
          <cell r="N14">
            <v>6932.14</v>
          </cell>
          <cell r="P14">
            <v>4378.8895916662368</v>
          </cell>
          <cell r="R14">
            <v>18227.970591666235</v>
          </cell>
          <cell r="S14">
            <v>5.3446026081957587</v>
          </cell>
          <cell r="U14">
            <v>9054</v>
          </cell>
          <cell r="V14">
            <v>6.2332400539092614</v>
          </cell>
          <cell r="W14">
            <v>5491.9152708311822</v>
          </cell>
          <cell r="X14">
            <v>-10.738036150743028</v>
          </cell>
          <cell r="AA14">
            <v>6709.5353054115076</v>
          </cell>
          <cell r="AB14">
            <v>-8.0010400636095333</v>
          </cell>
          <cell r="AF14">
            <v>-5.8416046319272112</v>
          </cell>
          <cell r="AG14">
            <v>5552.3696449467852</v>
          </cell>
          <cell r="AN14">
            <v>863.68726900709555</v>
          </cell>
          <cell r="AU14">
            <v>8346</v>
          </cell>
          <cell r="AV14">
            <v>7.5654079133909091</v>
          </cell>
          <cell r="AW14">
            <v>719</v>
          </cell>
          <cell r="AX14">
            <v>8998</v>
          </cell>
          <cell r="AY14">
            <v>4.482117974918709</v>
          </cell>
          <cell r="AZ14">
            <v>206.71472916881885</v>
          </cell>
          <cell r="BA14">
            <v>10.544243920722284</v>
          </cell>
          <cell r="BC14">
            <v>1699</v>
          </cell>
          <cell r="BD14">
            <v>6.3869755792110183</v>
          </cell>
          <cell r="BE14">
            <v>1379.7703550532151</v>
          </cell>
          <cell r="BG14">
            <v>3515.2023226591414</v>
          </cell>
          <cell r="BI14">
            <v>3312.6216276991486</v>
          </cell>
          <cell r="BO14">
            <v>7906</v>
          </cell>
        </row>
        <row r="15">
          <cell r="A15">
            <v>1991</v>
          </cell>
          <cell r="B15">
            <v>4218.2980000000007</v>
          </cell>
          <cell r="C15">
            <v>-25.976980432138951</v>
          </cell>
          <cell r="D15">
            <v>23580</v>
          </cell>
          <cell r="F15">
            <v>1020.3820000000001</v>
          </cell>
          <cell r="G15">
            <v>-16.246180162536504</v>
          </cell>
          <cell r="N15">
            <v>5614.5930000000008</v>
          </cell>
          <cell r="P15">
            <v>4100.6313961444757</v>
          </cell>
          <cell r="R15">
            <v>14953.904396144477</v>
          </cell>
          <cell r="S15">
            <v>-17.961770231397288</v>
          </cell>
          <cell r="U15">
            <v>8115</v>
          </cell>
          <cell r="V15">
            <v>-10.371106693174292</v>
          </cell>
          <cell r="W15">
            <v>4023.1256410601563</v>
          </cell>
          <cell r="X15">
            <v>-26.744579210318548</v>
          </cell>
          <cell r="AA15">
            <v>5040.2540328793593</v>
          </cell>
          <cell r="AB15">
            <v>-24.879238226614685</v>
          </cell>
          <cell r="AF15">
            <v>-21.126605907543649</v>
          </cell>
          <cell r="AG15">
            <v>4071.3439783249059</v>
          </cell>
          <cell r="AN15">
            <v>748.4961033149101</v>
          </cell>
          <cell r="AU15">
            <v>6337</v>
          </cell>
          <cell r="AV15">
            <v>-24.071411454589018</v>
          </cell>
          <cell r="AW15">
            <v>153</v>
          </cell>
          <cell r="AX15">
            <v>6532</v>
          </cell>
          <cell r="AY15">
            <v>-27.406090242276061</v>
          </cell>
          <cell r="AZ15">
            <v>195.17235893984434</v>
          </cell>
          <cell r="BA15">
            <v>-5.5837193002092</v>
          </cell>
          <cell r="BC15">
            <v>1665</v>
          </cell>
          <cell r="BD15">
            <v>-2.0011771630370823</v>
          </cell>
          <cell r="BE15">
            <v>1543.2490216750948</v>
          </cell>
          <cell r="BG15">
            <v>3352.1352928295655</v>
          </cell>
          <cell r="BI15">
            <v>1881.1897183746978</v>
          </cell>
          <cell r="BO15">
            <v>6871</v>
          </cell>
        </row>
        <row r="16">
          <cell r="A16">
            <v>1992</v>
          </cell>
          <cell r="B16">
            <v>3941.4169999999999</v>
          </cell>
          <cell r="C16">
            <v>-6.563808436483165</v>
          </cell>
          <cell r="D16">
            <v>25421</v>
          </cell>
          <cell r="F16">
            <v>998.42700000000013</v>
          </cell>
          <cell r="G16">
            <v>-2.1516451681821036</v>
          </cell>
          <cell r="N16">
            <v>4142.9529999999995</v>
          </cell>
          <cell r="P16">
            <v>3312.0865455401358</v>
          </cell>
          <cell r="R16">
            <v>12394.883545540135</v>
          </cell>
          <cell r="S16">
            <v>-17.11272710332512</v>
          </cell>
          <cell r="U16">
            <v>7403</v>
          </cell>
          <cell r="V16">
            <v>-8.7738755391250756</v>
          </cell>
          <cell r="W16">
            <v>3785.0193690557599</v>
          </cell>
          <cell r="X16">
            <v>-5.9184398710861981</v>
          </cell>
          <cell r="AA16">
            <v>4782.1835754988851</v>
          </cell>
          <cell r="AB16">
            <v>-5.1201875083475841</v>
          </cell>
          <cell r="AF16">
            <v>-5.1232075734372824</v>
          </cell>
          <cell r="AG16">
            <v>2901.2919682058705</v>
          </cell>
          <cell r="AN16">
            <v>609.01783985118891</v>
          </cell>
          <cell r="AU16">
            <v>4783</v>
          </cell>
          <cell r="AV16">
            <v>-24.522644784598391</v>
          </cell>
          <cell r="AW16">
            <v>220</v>
          </cell>
          <cell r="AX16">
            <v>4993</v>
          </cell>
          <cell r="AY16">
            <v>-23.560930802204528</v>
          </cell>
          <cell r="AZ16">
            <v>156.39763094424006</v>
          </cell>
          <cell r="BA16">
            <v>-19.866915687356812</v>
          </cell>
          <cell r="BC16">
            <v>1707</v>
          </cell>
          <cell r="BD16">
            <v>2.522522522522519</v>
          </cell>
          <cell r="BE16">
            <v>1241.661031794129</v>
          </cell>
          <cell r="BG16">
            <v>2703.0687056889469</v>
          </cell>
          <cell r="BI16">
            <v>2815.6098380158078</v>
          </cell>
          <cell r="BO16">
            <v>6847</v>
          </cell>
        </row>
        <row r="17">
          <cell r="A17">
            <v>1993</v>
          </cell>
          <cell r="B17">
            <v>4586.3249999999998</v>
          </cell>
          <cell r="C17">
            <v>16.362338722342741</v>
          </cell>
          <cell r="D17">
            <v>28154</v>
          </cell>
          <cell r="F17">
            <v>1069.501</v>
          </cell>
          <cell r="G17">
            <v>7.1185975539523438</v>
          </cell>
          <cell r="N17">
            <v>3649.0570000000002</v>
          </cell>
          <cell r="P17">
            <v>3598.0125843597916</v>
          </cell>
          <cell r="R17">
            <v>12902.895584359791</v>
          </cell>
          <cell r="S17">
            <v>4.0985624185428282</v>
          </cell>
          <cell r="U17">
            <v>7709</v>
          </cell>
          <cell r="V17">
            <v>4.1334594083479725</v>
          </cell>
          <cell r="W17">
            <v>4421.4520257097074</v>
          </cell>
          <cell r="X17">
            <v>16.814515187348089</v>
          </cell>
          <cell r="AA17">
            <v>5490.2332443333562</v>
          </cell>
          <cell r="AB17">
            <v>14.805990979980432</v>
          </cell>
          <cell r="AF17">
            <v>15.539251650770369</v>
          </cell>
          <cell r="AG17">
            <v>2737.6982149305218</v>
          </cell>
          <cell r="AN17">
            <v>708.31849909859181</v>
          </cell>
          <cell r="AU17">
            <v>4730</v>
          </cell>
          <cell r="AV17">
            <v>-1.1080911561781259</v>
          </cell>
          <cell r="AW17">
            <v>1192</v>
          </cell>
          <cell r="AX17">
            <v>5617</v>
          </cell>
          <cell r="AY17">
            <v>12.497496495093131</v>
          </cell>
          <cell r="AZ17">
            <v>164.8729742902924</v>
          </cell>
          <cell r="BA17">
            <v>5.4190995700401867</v>
          </cell>
          <cell r="BC17">
            <v>1367</v>
          </cell>
          <cell r="BD17">
            <v>-19.917984768599883</v>
          </cell>
          <cell r="BE17">
            <v>911.35878506947847</v>
          </cell>
          <cell r="BG17">
            <v>2889.6940852611997</v>
          </cell>
          <cell r="BI17">
            <v>3185.3543740026789</v>
          </cell>
          <cell r="BO17">
            <v>5911</v>
          </cell>
        </row>
        <row r="18">
          <cell r="A18">
            <v>1994</v>
          </cell>
          <cell r="B18">
            <v>5094.8490000000002</v>
          </cell>
          <cell r="C18">
            <v>11.087831760723454</v>
          </cell>
          <cell r="D18">
            <v>31466</v>
          </cell>
          <cell r="F18">
            <v>1183.434</v>
          </cell>
          <cell r="G18">
            <v>10.6529119654867</v>
          </cell>
          <cell r="N18">
            <v>3456.6080000000002</v>
          </cell>
          <cell r="P18">
            <v>4001.2069750889095</v>
          </cell>
          <cell r="R18">
            <v>13736.097975088909</v>
          </cell>
          <cell r="S18">
            <v>6.4574837894455506</v>
          </cell>
          <cell r="U18">
            <v>8273</v>
          </cell>
          <cell r="V18">
            <v>7.3161240108963632</v>
          </cell>
          <cell r="W18">
            <v>4922.413062991599</v>
          </cell>
          <cell r="X18">
            <v>11.330237993512551</v>
          </cell>
          <cell r="AA18">
            <v>6103.3565070767563</v>
          </cell>
          <cell r="AB18">
            <v>11.167526687071527</v>
          </cell>
          <cell r="AF18">
            <v>15.798831597663199</v>
          </cell>
          <cell r="AG18">
            <v>2482.5461838219871</v>
          </cell>
          <cell r="AN18">
            <v>1049.5792577532623</v>
          </cell>
          <cell r="AU18">
            <v>4770</v>
          </cell>
          <cell r="AV18">
            <v>0.84566596194504129</v>
          </cell>
          <cell r="AW18">
            <v>440</v>
          </cell>
          <cell r="AX18">
            <v>5146</v>
          </cell>
          <cell r="AY18">
            <v>-8.3852590350721012</v>
          </cell>
          <cell r="AZ18">
            <v>172.4359370084012</v>
          </cell>
          <cell r="BA18">
            <v>4.5871451950594722</v>
          </cell>
          <cell r="BC18">
            <v>1366</v>
          </cell>
          <cell r="BD18">
            <v>-7.3152889539140897E-2</v>
          </cell>
          <cell r="BE18">
            <v>974.06181617801303</v>
          </cell>
          <cell r="BG18">
            <v>2951.6277173356475</v>
          </cell>
          <cell r="BI18">
            <v>2850.3839735630963</v>
          </cell>
          <cell r="BO18">
            <v>6677</v>
          </cell>
        </row>
        <row r="19">
          <cell r="A19">
            <v>1995</v>
          </cell>
          <cell r="B19">
            <v>5095.6489999999994</v>
          </cell>
          <cell r="C19">
            <v>1.5702133664796669E-2</v>
          </cell>
          <cell r="D19">
            <v>29459</v>
          </cell>
          <cell r="F19">
            <v>1253.444</v>
          </cell>
          <cell r="G19">
            <v>5.9158347656058652</v>
          </cell>
          <cell r="N19">
            <v>4058.2969999999996</v>
          </cell>
          <cell r="P19">
            <v>4065.543855464874</v>
          </cell>
          <cell r="R19">
            <v>14472.933855464873</v>
          </cell>
          <cell r="S19">
            <v>5.3642299415179728</v>
          </cell>
          <cell r="U19">
            <v>8666</v>
          </cell>
          <cell r="V19">
            <v>4.7503928441919419</v>
          </cell>
          <cell r="W19">
            <v>4959.6073055320876</v>
          </cell>
          <cell r="X19">
            <v>0.75560994302017825</v>
          </cell>
          <cell r="AA19">
            <v>6203.9809457639331</v>
          </cell>
          <cell r="AB19">
            <v>1.648673784179322</v>
          </cell>
          <cell r="AF19">
            <v>-1.0089932002632196</v>
          </cell>
          <cell r="AG19">
            <v>2798.8878334697083</v>
          </cell>
          <cell r="AN19">
            <v>719.40577910896945</v>
          </cell>
          <cell r="AU19">
            <v>5351</v>
          </cell>
          <cell r="AV19">
            <v>12.180293501048212</v>
          </cell>
          <cell r="AW19">
            <v>-342</v>
          </cell>
          <cell r="AX19">
            <v>5174</v>
          </cell>
          <cell r="AY19">
            <v>0.54411193159735749</v>
          </cell>
          <cell r="AZ19">
            <v>136.04169446791184</v>
          </cell>
          <cell r="BA19">
            <v>-21.10594993821746</v>
          </cell>
          <cell r="BC19">
            <v>1043</v>
          </cell>
          <cell r="BD19">
            <v>-23.645680819912151</v>
          </cell>
          <cell r="BE19">
            <v>1259.4091665302913</v>
          </cell>
          <cell r="BG19">
            <v>3346.1380763559046</v>
          </cell>
          <cell r="BI19">
            <v>2225.3407028777383</v>
          </cell>
          <cell r="BO19">
            <v>7521</v>
          </cell>
        </row>
        <row r="20">
          <cell r="A20">
            <v>1996</v>
          </cell>
          <cell r="B20">
            <v>4469.6409999999996</v>
          </cell>
          <cell r="C20">
            <v>-12.285147583752332</v>
          </cell>
          <cell r="D20">
            <v>23675</v>
          </cell>
          <cell r="F20">
            <v>1216.08</v>
          </cell>
          <cell r="G20">
            <v>-2.9809070050197728</v>
          </cell>
          <cell r="N20">
            <v>4827.0169999999998</v>
          </cell>
          <cell r="P20">
            <v>3878.414667096929</v>
          </cell>
          <cell r="R20">
            <v>14391.152667096929</v>
          </cell>
          <cell r="S20">
            <v>-0.56506295948464125</v>
          </cell>
          <cell r="U20">
            <v>8660</v>
          </cell>
          <cell r="V20">
            <v>-6.9236095084235227E-2</v>
          </cell>
          <cell r="W20">
            <v>4274.8390319215478</v>
          </cell>
          <cell r="X20">
            <v>-13.806905091996494</v>
          </cell>
          <cell r="AA20">
            <v>5433.2287927686602</v>
          </cell>
          <cell r="AB20">
            <v>-12.423509352032113</v>
          </cell>
          <cell r="AF20">
            <v>-6.8136494571238604</v>
          </cell>
          <cell r="AG20">
            <v>3548.1825011202027</v>
          </cell>
          <cell r="AN20">
            <v>953.94722360944945</v>
          </cell>
          <cell r="AU20">
            <v>6742</v>
          </cell>
          <cell r="AV20">
            <v>25.995141095122399</v>
          </cell>
          <cell r="AW20">
            <v>393</v>
          </cell>
          <cell r="AX20">
            <v>7071</v>
          </cell>
          <cell r="AY20">
            <v>36.664089679165059</v>
          </cell>
          <cell r="AZ20">
            <v>194.80196807845186</v>
          </cell>
          <cell r="BA20">
            <v>43.192841606658902</v>
          </cell>
          <cell r="BC20">
            <v>1531</v>
          </cell>
          <cell r="BD20">
            <v>46.788111217641415</v>
          </cell>
          <cell r="BE20">
            <v>1278.8344988797971</v>
          </cell>
          <cell r="BG20">
            <v>2924.4674434874796</v>
          </cell>
          <cell r="BI20">
            <v>2443.2058504013839</v>
          </cell>
          <cell r="BO20">
            <v>6697</v>
          </cell>
        </row>
        <row r="21">
          <cell r="A21">
            <v>1997</v>
          </cell>
          <cell r="B21">
            <v>4515.8810000000003</v>
          </cell>
          <cell r="C21">
            <v>1.0345349883805088</v>
          </cell>
          <cell r="D21">
            <v>24699</v>
          </cell>
          <cell r="F21">
            <v>1341.7339999999999</v>
          </cell>
          <cell r="G21">
            <v>10.332708374449041</v>
          </cell>
          <cell r="N21">
            <v>5323.3849999999993</v>
          </cell>
          <cell r="P21">
            <v>4044.9775911534211</v>
          </cell>
          <cell r="R21">
            <v>15225.97759115342</v>
          </cell>
          <cell r="S21">
            <v>5.8009594044901247</v>
          </cell>
          <cell r="U21">
            <v>9102</v>
          </cell>
          <cell r="V21">
            <v>5.1039260969976796</v>
          </cell>
          <cell r="W21">
            <v>4372.9426795488616</v>
          </cell>
          <cell r="X21">
            <v>2.2949085777205536</v>
          </cell>
          <cell r="AA21">
            <v>5651.1417632634621</v>
          </cell>
          <cell r="AB21">
            <v>4.0107453377415725</v>
          </cell>
          <cell r="AF21">
            <v>7.454523837831406</v>
          </cell>
          <cell r="AG21">
            <v>4179.3158396361669</v>
          </cell>
          <cell r="AN21">
            <v>1560.4077535961655</v>
          </cell>
          <cell r="AU21">
            <v>8599</v>
          </cell>
          <cell r="AV21">
            <v>27.543755562147719</v>
          </cell>
          <cell r="AW21">
            <v>774</v>
          </cell>
          <cell r="AX21">
            <v>9196</v>
          </cell>
          <cell r="AY21">
            <v>30.052326403620413</v>
          </cell>
          <cell r="AZ21">
            <v>142.93832045113868</v>
          </cell>
          <cell r="BA21">
            <v>-26.623780108025564</v>
          </cell>
          <cell r="BC21">
            <v>668</v>
          </cell>
          <cell r="BD21">
            <v>-56.368386675375568</v>
          </cell>
          <cell r="BE21">
            <v>1144.0691603638325</v>
          </cell>
          <cell r="BG21">
            <v>2484.5698375572556</v>
          </cell>
          <cell r="BI21">
            <v>2221.8877653423742</v>
          </cell>
          <cell r="BO21">
            <v>4944</v>
          </cell>
        </row>
        <row r="22">
          <cell r="A22">
            <v>1998</v>
          </cell>
          <cell r="B22">
            <v>6113.8830000000007</v>
          </cell>
          <cell r="C22">
            <v>35.386273464690497</v>
          </cell>
          <cell r="D22">
            <v>33602</v>
          </cell>
          <cell r="F22">
            <v>1566.51</v>
          </cell>
          <cell r="G22">
            <v>16.752649929121578</v>
          </cell>
          <cell r="N22">
            <v>4728.2510000000002</v>
          </cell>
          <cell r="P22">
            <v>5086.9387661292312</v>
          </cell>
          <cell r="R22">
            <v>17495.582766129231</v>
          </cell>
          <cell r="S22">
            <v>14.906137628197325</v>
          </cell>
          <cell r="U22">
            <v>10221</v>
          </cell>
          <cell r="V22">
            <v>12.294001318391556</v>
          </cell>
          <cell r="W22">
            <v>6013.203547007457</v>
          </cell>
          <cell r="X22">
            <v>37.509315526354307</v>
          </cell>
          <cell r="AA22">
            <v>7493.4496134168185</v>
          </cell>
          <cell r="AB22">
            <v>32.600630586365732</v>
          </cell>
          <cell r="AF22">
            <v>28.070369550785568</v>
          </cell>
          <cell r="AG22">
            <v>3577.9162177456324</v>
          </cell>
          <cell r="AN22">
            <v>2499.4194153051571</v>
          </cell>
          <cell r="AU22">
            <v>8529</v>
          </cell>
          <cell r="AV22">
            <v>-0.81404814513315049</v>
          </cell>
          <cell r="AW22">
            <v>339</v>
          </cell>
          <cell r="AX22">
            <v>8813</v>
          </cell>
          <cell r="AY22">
            <v>-4.1648542844715086</v>
          </cell>
          <cell r="AZ22">
            <v>100.6794529925437</v>
          </cell>
          <cell r="BA22">
            <v>-29.564407448764264</v>
          </cell>
          <cell r="BC22">
            <v>841</v>
          </cell>
          <cell r="BD22">
            <v>25.898203592814362</v>
          </cell>
          <cell r="BE22">
            <v>1150.3347822543678</v>
          </cell>
          <cell r="BG22">
            <v>2587.5193508240741</v>
          </cell>
          <cell r="BI22">
            <v>2270.2024803383752</v>
          </cell>
          <cell r="BO22">
            <v>5993</v>
          </cell>
        </row>
        <row r="23">
          <cell r="A23">
            <v>1999</v>
          </cell>
          <cell r="B23">
            <v>7229.692</v>
          </cell>
          <cell r="C23">
            <v>18.250414671003679</v>
          </cell>
          <cell r="D23">
            <v>37472</v>
          </cell>
          <cell r="F23">
            <v>1683.354</v>
          </cell>
          <cell r="G23">
            <v>7.4588735469291567</v>
          </cell>
          <cell r="N23">
            <v>5501.9550000000008</v>
          </cell>
          <cell r="P23">
            <v>6237.7456781055507</v>
          </cell>
          <cell r="R23">
            <v>20652.746678105552</v>
          </cell>
          <cell r="S23">
            <v>18.045491563095961</v>
          </cell>
          <cell r="U23">
            <v>11222</v>
          </cell>
          <cell r="V23">
            <v>9.7935622737501227</v>
          </cell>
          <cell r="W23">
            <v>7072.5012602140869</v>
          </cell>
          <cell r="X23">
            <v>17.616195841795545</v>
          </cell>
          <cell r="AA23">
            <v>8683.6165158330186</v>
          </cell>
          <cell r="AB23">
            <v>15.882763797934118</v>
          </cell>
          <cell r="AF23">
            <v>8.4319654427645894</v>
          </cell>
          <cell r="AG23">
            <v>4231.6404381087505</v>
          </cell>
          <cell r="AN23">
            <v>3462.8632651679491</v>
          </cell>
          <cell r="AU23">
            <v>10910</v>
          </cell>
          <cell r="AV23">
            <v>27.916520107867271</v>
          </cell>
          <cell r="AW23">
            <v>700</v>
          </cell>
          <cell r="AX23">
            <v>11449</v>
          </cell>
          <cell r="AY23">
            <v>29.910359695903786</v>
          </cell>
          <cell r="AZ23">
            <v>157.19073978591314</v>
          </cell>
          <cell r="BA23">
            <v>56.129910437191846</v>
          </cell>
          <cell r="BC23">
            <v>1082</v>
          </cell>
          <cell r="BD23">
            <v>28.656361474435201</v>
          </cell>
          <cell r="BE23">
            <v>1270.3145618912504</v>
          </cell>
          <cell r="BG23">
            <v>2774.8824129376017</v>
          </cell>
          <cell r="BI23">
            <v>3406.3735410041663</v>
          </cell>
          <cell r="BO23">
            <v>7441</v>
          </cell>
        </row>
        <row r="24">
          <cell r="A24">
            <v>2000</v>
          </cell>
          <cell r="B24">
            <v>9136.5529999999999</v>
          </cell>
          <cell r="C24">
            <v>26.375411289996855</v>
          </cell>
          <cell r="D24">
            <v>46441</v>
          </cell>
          <cell r="F24">
            <v>1996.2069999999999</v>
          </cell>
          <cell r="G24">
            <v>18.585098559185997</v>
          </cell>
          <cell r="N24">
            <v>5121.2389999999996</v>
          </cell>
          <cell r="P24">
            <v>5343.7153072028395</v>
          </cell>
          <cell r="R24">
            <v>21597.714307202841</v>
          </cell>
          <cell r="S24">
            <v>4.5755058338030619</v>
          </cell>
          <cell r="U24">
            <v>11994</v>
          </cell>
          <cell r="V24">
            <v>6.8793441454286119</v>
          </cell>
          <cell r="W24">
            <v>9027.6651338090851</v>
          </cell>
          <cell r="X24">
            <v>27.644588550215609</v>
          </cell>
          <cell r="AA24">
            <v>10955.038223080648</v>
          </cell>
          <cell r="AB24">
            <v>26.15755432205118</v>
          </cell>
          <cell r="AF24">
            <v>20.165723846705454</v>
          </cell>
          <cell r="AG24">
            <v>3980.3907630226377</v>
          </cell>
          <cell r="AN24">
            <v>2746.6186465130299</v>
          </cell>
          <cell r="AU24">
            <v>10240</v>
          </cell>
          <cell r="AV24">
            <v>-6.1411549037580171</v>
          </cell>
          <cell r="AW24">
            <v>-68</v>
          </cell>
          <cell r="AX24">
            <v>10245</v>
          </cell>
          <cell r="AY24">
            <v>-10.51620228840947</v>
          </cell>
          <cell r="AZ24">
            <v>108.88786619091479</v>
          </cell>
          <cell r="BA24">
            <v>-30.728828976048295</v>
          </cell>
          <cell r="BC24">
            <v>670</v>
          </cell>
          <cell r="BD24">
            <v>-38.077634011090581</v>
          </cell>
          <cell r="BE24">
            <v>1140.8482369773619</v>
          </cell>
          <cell r="BG24">
            <v>2597.0966606898096</v>
          </cell>
          <cell r="BI24">
            <v>3013.3333254134764</v>
          </cell>
          <cell r="BO24">
            <v>7480</v>
          </cell>
        </row>
        <row r="25">
          <cell r="A25">
            <v>2001</v>
          </cell>
          <cell r="B25">
            <v>7450.0839999999998</v>
          </cell>
          <cell r="C25">
            <v>-18.458482099321259</v>
          </cell>
          <cell r="D25">
            <v>33688</v>
          </cell>
          <cell r="F25">
            <v>1644.0450000000001</v>
          </cell>
          <cell r="G25">
            <v>-17.641557213254934</v>
          </cell>
          <cell r="N25">
            <v>5046.8770000000004</v>
          </cell>
          <cell r="P25">
            <v>4820.2288420568193</v>
          </cell>
          <cell r="R25">
            <v>18961.23484205682</v>
          </cell>
          <cell r="S25">
            <v>-12.207215206410782</v>
          </cell>
          <cell r="U25">
            <v>10411</v>
          </cell>
          <cell r="V25">
            <v>-13.198265799566455</v>
          </cell>
          <cell r="W25">
            <v>7379.7703365567841</v>
          </cell>
          <cell r="X25">
            <v>-18.253831669950269</v>
          </cell>
          <cell r="AA25">
            <v>8922.1875720514945</v>
          </cell>
          <cell r="AB25">
            <v>-18.556308153688018</v>
          </cell>
          <cell r="AF25">
            <v>-14.149317066702027</v>
          </cell>
          <cell r="AG25">
            <v>3826.5179722032394</v>
          </cell>
          <cell r="AN25">
            <v>2488.2132293301834</v>
          </cell>
          <cell r="AU25">
            <v>9439</v>
          </cell>
          <cell r="AV25">
            <v>-7.8222656250000018</v>
          </cell>
          <cell r="AW25">
            <v>44</v>
          </cell>
          <cell r="AX25">
            <v>9528</v>
          </cell>
          <cell r="AY25">
            <v>-6.9985358711566636</v>
          </cell>
          <cell r="AZ25">
            <v>70.313663443215773</v>
          </cell>
          <cell r="BA25">
            <v>-35.425620959516522</v>
          </cell>
          <cell r="BC25">
            <v>394</v>
          </cell>
          <cell r="BD25">
            <v>-41.194029850746276</v>
          </cell>
          <cell r="BE25">
            <v>1220.359027796761</v>
          </cell>
          <cell r="BG25">
            <v>2332.0156127266359</v>
          </cell>
          <cell r="BI25">
            <v>2458.6839315280963</v>
          </cell>
          <cell r="BO25">
            <v>6861</v>
          </cell>
        </row>
        <row r="26">
          <cell r="A26">
            <v>2002</v>
          </cell>
          <cell r="B26">
            <v>8917.4793441658421</v>
          </cell>
          <cell r="C26">
            <v>19.69635972112318</v>
          </cell>
          <cell r="D26">
            <v>46331</v>
          </cell>
          <cell r="F26">
            <v>1918.326</v>
          </cell>
          <cell r="G26">
            <v>16.683302464348593</v>
          </cell>
          <cell r="N26">
            <v>5459.1009999999997</v>
          </cell>
          <cell r="P26">
            <v>4991.528258872795</v>
          </cell>
          <cell r="R26">
            <v>21286.434603038637</v>
          </cell>
          <cell r="S26">
            <v>12.262913150700649</v>
          </cell>
          <cell r="U26">
            <v>11799</v>
          </cell>
          <cell r="V26">
            <v>13.332052636634328</v>
          </cell>
          <cell r="W26">
            <v>8807.351021921766</v>
          </cell>
          <cell r="X26">
            <v>19.344513721426395</v>
          </cell>
          <cell r="AA26">
            <v>10609.035681781474</v>
          </cell>
          <cell r="AB26">
            <v>18.906216621291215</v>
          </cell>
          <cell r="AF26">
            <v>17.701575532900836</v>
          </cell>
          <cell r="AG26">
            <v>4175.8444869594778</v>
          </cell>
          <cell r="AN26">
            <v>2812.8402408490556</v>
          </cell>
          <cell r="AU26">
            <v>10400</v>
          </cell>
          <cell r="AV26">
            <v>10.181163258819792</v>
          </cell>
          <cell r="AW26">
            <v>-510</v>
          </cell>
          <cell r="AX26">
            <v>10084</v>
          </cell>
          <cell r="AY26">
            <v>5.8354324097397159</v>
          </cell>
          <cell r="AZ26">
            <v>110.12832224407612</v>
          </cell>
          <cell r="BA26">
            <v>56.624355567839316</v>
          </cell>
          <cell r="BC26">
            <v>775</v>
          </cell>
          <cell r="BD26">
            <v>96.700507614213208</v>
          </cell>
          <cell r="BE26">
            <v>1283.2565130405219</v>
          </cell>
          <cell r="BG26">
            <v>2178.6880180237395</v>
          </cell>
          <cell r="BI26">
            <v>2786.285806551371</v>
          </cell>
          <cell r="BO26">
            <v>7738</v>
          </cell>
        </row>
      </sheetData>
      <sheetData sheetId="4" refreshError="1"/>
      <sheetData sheetId="5">
        <row r="10">
          <cell r="BI10">
            <v>1008.0963195073548</v>
          </cell>
        </row>
        <row r="11">
          <cell r="BI11">
            <v>781.75553613588124</v>
          </cell>
          <cell r="BJ11">
            <v>-22.45229736401415</v>
          </cell>
        </row>
        <row r="12">
          <cell r="BI12">
            <v>733.40739377597561</v>
          </cell>
          <cell r="BJ12">
            <v>-6.1845602781253621</v>
          </cell>
        </row>
        <row r="13">
          <cell r="BI13">
            <v>993.97561241128778</v>
          </cell>
          <cell r="BJ13">
            <v>35.528441742830942</v>
          </cell>
        </row>
        <row r="14">
          <cell r="BI14">
            <v>1321.0456408609441</v>
          </cell>
          <cell r="BJ14">
            <v>32.905236744814736</v>
          </cell>
        </row>
        <row r="15">
          <cell r="BI15">
            <v>1284.9500493786841</v>
          </cell>
          <cell r="BJ15">
            <v>-2.7323500692024605</v>
          </cell>
        </row>
        <row r="16">
          <cell r="BI16">
            <v>1415.4290612447821</v>
          </cell>
          <cell r="BJ16">
            <v>10.154403428303604</v>
          </cell>
        </row>
        <row r="17">
          <cell r="BI17">
            <v>1045.4643482783581</v>
          </cell>
          <cell r="BJ17">
            <v>-26.137990457894301</v>
          </cell>
        </row>
        <row r="18">
          <cell r="BI18">
            <v>864.31658868733689</v>
          </cell>
          <cell r="BJ18">
            <v>-17.32701453563006</v>
          </cell>
        </row>
        <row r="19">
          <cell r="BI19">
            <v>1090.2801724119893</v>
          </cell>
          <cell r="BJ19">
            <v>26.143612963373752</v>
          </cell>
        </row>
        <row r="20">
          <cell r="BI20">
            <v>1141.780442139546</v>
          </cell>
          <cell r="BJ20">
            <v>4.7235812436746905</v>
          </cell>
        </row>
        <row r="21">
          <cell r="BI21">
            <v>1165.9729827112164</v>
          </cell>
          <cell r="BJ21">
            <v>2.1188434902893238</v>
          </cell>
        </row>
        <row r="22">
          <cell r="BI22">
            <v>1104.9525974474959</v>
          </cell>
          <cell r="BJ22">
            <v>-5.2334304626708299</v>
          </cell>
        </row>
        <row r="23">
          <cell r="BI23">
            <v>887.67458822728122</v>
          </cell>
          <cell r="BJ23">
            <v>-19.664011806672921</v>
          </cell>
        </row>
        <row r="24">
          <cell r="BI24">
            <v>1369.9430897281341</v>
          </cell>
          <cell r="BJ24">
            <v>54.329425207942549</v>
          </cell>
        </row>
        <row r="25">
          <cell r="BI25">
            <v>1079.7845979064109</v>
          </cell>
          <cell r="BJ25">
            <v>-21.180331796067907</v>
          </cell>
        </row>
        <row r="26">
          <cell r="BI26">
            <v>779.10633648538806</v>
          </cell>
          <cell r="BJ26">
            <v>-27.846133571825938</v>
          </cell>
        </row>
      </sheetData>
      <sheetData sheetId="6">
        <row r="9">
          <cell r="A9">
            <v>1985</v>
          </cell>
        </row>
        <row r="10">
          <cell r="A10">
            <v>1986</v>
          </cell>
          <cell r="BI10">
            <v>356.59289069653209</v>
          </cell>
        </row>
        <row r="11">
          <cell r="A11">
            <v>1987</v>
          </cell>
          <cell r="BI11">
            <v>542.04504635527837</v>
          </cell>
          <cell r="BJ11">
            <v>52.006688999464636</v>
          </cell>
        </row>
        <row r="12">
          <cell r="A12">
            <v>1988</v>
          </cell>
          <cell r="BI12">
            <v>397.51051413148411</v>
          </cell>
          <cell r="BJ12">
            <v>-26.664671727128088</v>
          </cell>
        </row>
        <row r="13">
          <cell r="A13">
            <v>1989</v>
          </cell>
          <cell r="BI13">
            <v>699.99864901491878</v>
          </cell>
          <cell r="BJ13">
            <v>76.095631217286751</v>
          </cell>
        </row>
        <row r="14">
          <cell r="A14">
            <v>1990</v>
          </cell>
          <cell r="BI14">
            <v>1044.1746626763997</v>
          </cell>
          <cell r="BJ14">
            <v>49.16809684501915</v>
          </cell>
        </row>
        <row r="15">
          <cell r="A15">
            <v>1991</v>
          </cell>
          <cell r="BI15">
            <v>689.1593514239903</v>
          </cell>
          <cell r="BJ15">
            <v>-33.999609829876931</v>
          </cell>
        </row>
        <row r="16">
          <cell r="A16">
            <v>1992</v>
          </cell>
          <cell r="BI16">
            <v>659.27637037137447</v>
          </cell>
          <cell r="BJ16">
            <v>-4.3361496859716802</v>
          </cell>
        </row>
        <row r="17">
          <cell r="A17">
            <v>1993</v>
          </cell>
          <cell r="BI17">
            <v>577.21707891307437</v>
          </cell>
          <cell r="BJ17">
            <v>-12.446872836057443</v>
          </cell>
        </row>
        <row r="18">
          <cell r="A18">
            <v>1994</v>
          </cell>
          <cell r="BI18">
            <v>395.82150617127809</v>
          </cell>
          <cell r="BJ18">
            <v>-31.42588453608689</v>
          </cell>
        </row>
        <row r="19">
          <cell r="A19">
            <v>1995</v>
          </cell>
          <cell r="BI19">
            <v>892.17635597060939</v>
          </cell>
          <cell r="BJ19">
            <v>125.39865622777731</v>
          </cell>
        </row>
        <row r="20">
          <cell r="A20">
            <v>1996</v>
          </cell>
          <cell r="BI20">
            <v>721.47800958723792</v>
          </cell>
          <cell r="BJ20">
            <v>-19.132803199841209</v>
          </cell>
        </row>
        <row r="21">
          <cell r="A21">
            <v>1997</v>
          </cell>
          <cell r="BI21">
            <v>956.86985074375252</v>
          </cell>
          <cell r="BJ21">
            <v>32.626336219337261</v>
          </cell>
        </row>
        <row r="22">
          <cell r="A22">
            <v>1998</v>
          </cell>
          <cell r="BI22">
            <v>2742.5933511005755</v>
          </cell>
          <cell r="BJ22">
            <v>186.62135701828439</v>
          </cell>
        </row>
        <row r="23">
          <cell r="A23">
            <v>1999</v>
          </cell>
          <cell r="BI23">
            <v>1232.7837550552767</v>
          </cell>
          <cell r="BJ23">
            <v>-55.050435947400921</v>
          </cell>
        </row>
        <row r="24">
          <cell r="A24">
            <v>2000</v>
          </cell>
          <cell r="BI24">
            <v>1196.3451693738289</v>
          </cell>
          <cell r="BJ24">
            <v>-2.9557970351267282</v>
          </cell>
        </row>
        <row r="25">
          <cell r="A25">
            <v>2001</v>
          </cell>
          <cell r="BI25">
            <v>1497.9353815538748</v>
          </cell>
          <cell r="BJ25">
            <v>25.209297441966449</v>
          </cell>
        </row>
        <row r="26">
          <cell r="A26">
            <v>2002</v>
          </cell>
          <cell r="BI26">
            <v>984.24728012040805</v>
          </cell>
          <cell r="BJ26">
            <v>-34.293074838822172</v>
          </cell>
        </row>
      </sheetData>
      <sheetData sheetId="7">
        <row r="5">
          <cell r="AG5">
            <v>279.40425506756753</v>
          </cell>
          <cell r="AN5">
            <v>162.54368484597708</v>
          </cell>
        </row>
        <row r="6">
          <cell r="AG6">
            <v>227.26064918414917</v>
          </cell>
          <cell r="AN6">
            <v>68.844617378849719</v>
          </cell>
        </row>
        <row r="7">
          <cell r="AG7">
            <v>134.73437189054727</v>
          </cell>
          <cell r="AN7">
            <v>20.114764818088144</v>
          </cell>
        </row>
        <row r="8">
          <cell r="AG8">
            <v>105.73145817727841</v>
          </cell>
          <cell r="AN8">
            <v>4.3044672892804394</v>
          </cell>
        </row>
        <row r="9">
          <cell r="AG9">
            <v>138.9541474669424</v>
          </cell>
          <cell r="AN9">
            <v>44.071869644494662</v>
          </cell>
        </row>
        <row r="10">
          <cell r="AG10">
            <v>249.37059413975271</v>
          </cell>
          <cell r="AN10">
            <v>87.436261437855435</v>
          </cell>
          <cell r="AU10">
            <v>462</v>
          </cell>
          <cell r="AW10">
            <v>30</v>
          </cell>
          <cell r="AX10">
            <v>487</v>
          </cell>
        </row>
        <row r="11">
          <cell r="AG11">
            <v>274.73195691014189</v>
          </cell>
          <cell r="AN11">
            <v>90.948934703685893</v>
          </cell>
          <cell r="AU11">
            <v>493</v>
          </cell>
          <cell r="AW11">
            <v>7</v>
          </cell>
          <cell r="AX11">
            <v>499</v>
          </cell>
        </row>
        <row r="12">
          <cell r="AG12">
            <v>251.41488038257825</v>
          </cell>
          <cell r="AN12">
            <v>71.184274291615381</v>
          </cell>
          <cell r="AU12">
            <v>427</v>
          </cell>
          <cell r="AW12">
            <v>17</v>
          </cell>
          <cell r="AX12">
            <v>445</v>
          </cell>
        </row>
        <row r="13">
          <cell r="AG13">
            <v>265.13135389712841</v>
          </cell>
          <cell r="AN13">
            <v>122.70356716154645</v>
          </cell>
          <cell r="AU13">
            <v>510</v>
          </cell>
          <cell r="AW13">
            <v>29</v>
          </cell>
          <cell r="AX13">
            <v>536</v>
          </cell>
        </row>
        <row r="14">
          <cell r="AG14">
            <v>281.39666017862879</v>
          </cell>
          <cell r="AN14">
            <v>74.132997042624211</v>
          </cell>
          <cell r="AU14">
            <v>469</v>
          </cell>
          <cell r="AW14">
            <v>61</v>
          </cell>
          <cell r="AX14">
            <v>531</v>
          </cell>
        </row>
        <row r="15">
          <cell r="AG15">
            <v>165.26964905386481</v>
          </cell>
          <cell r="AN15">
            <v>53.855344945625177</v>
          </cell>
          <cell r="AU15">
            <v>292</v>
          </cell>
          <cell r="AW15">
            <v>-20</v>
          </cell>
          <cell r="AX15">
            <v>275</v>
          </cell>
        </row>
        <row r="16">
          <cell r="AG16">
            <v>197.94790976554035</v>
          </cell>
          <cell r="AN16">
            <v>183.7579096505707</v>
          </cell>
          <cell r="AU16">
            <v>544</v>
          </cell>
          <cell r="AW16">
            <v>35</v>
          </cell>
          <cell r="AX16">
            <v>564</v>
          </cell>
        </row>
        <row r="17">
          <cell r="AG17">
            <v>148.03541325516957</v>
          </cell>
          <cell r="AN17">
            <v>111.1981011358791</v>
          </cell>
          <cell r="AU17">
            <v>368</v>
          </cell>
          <cell r="AW17">
            <v>12</v>
          </cell>
          <cell r="AX17">
            <v>374</v>
          </cell>
        </row>
        <row r="18">
          <cell r="AG18">
            <v>141.56881776451689</v>
          </cell>
          <cell r="AN18">
            <v>52.462089047538356</v>
          </cell>
          <cell r="AU18">
            <v>267</v>
          </cell>
          <cell r="AW18">
            <v>44</v>
          </cell>
          <cell r="AX18">
            <v>308</v>
          </cell>
        </row>
        <row r="19">
          <cell r="AG19">
            <v>178.5900966283221</v>
          </cell>
          <cell r="AN19">
            <v>43.218810229475658</v>
          </cell>
          <cell r="AU19">
            <v>342</v>
          </cell>
          <cell r="AW19">
            <v>45</v>
          </cell>
          <cell r="AX19">
            <v>383</v>
          </cell>
        </row>
        <row r="20">
          <cell r="AG20">
            <v>223.60413972555006</v>
          </cell>
          <cell r="AN20">
            <v>86.94720055023123</v>
          </cell>
          <cell r="AU20">
            <v>466</v>
          </cell>
          <cell r="AW20">
            <v>33</v>
          </cell>
          <cell r="AX20">
            <v>496</v>
          </cell>
        </row>
        <row r="21">
          <cell r="AG21">
            <v>250.63155896269669</v>
          </cell>
          <cell r="AN21">
            <v>75.385697234710904</v>
          </cell>
          <cell r="AU21">
            <v>475</v>
          </cell>
          <cell r="AW21">
            <v>30</v>
          </cell>
          <cell r="AX21">
            <v>506</v>
          </cell>
        </row>
        <row r="22">
          <cell r="AG22">
            <v>190.16533806714546</v>
          </cell>
          <cell r="AN22">
            <v>93.119568850809856</v>
          </cell>
          <cell r="AU22">
            <v>412</v>
          </cell>
          <cell r="AW22">
            <v>38</v>
          </cell>
          <cell r="AX22">
            <v>447</v>
          </cell>
        </row>
        <row r="23">
          <cell r="AG23">
            <v>180.73008851304846</v>
          </cell>
          <cell r="AN23">
            <v>74.596580596835125</v>
          </cell>
          <cell r="AU23">
            <v>391</v>
          </cell>
          <cell r="AW23">
            <v>53</v>
          </cell>
          <cell r="AX23">
            <v>442</v>
          </cell>
        </row>
        <row r="24">
          <cell r="AG24">
            <v>214.09375495961973</v>
          </cell>
          <cell r="AN24">
            <v>43.611908863443347</v>
          </cell>
          <cell r="AU24">
            <v>418</v>
          </cell>
          <cell r="AW24">
            <v>43</v>
          </cell>
          <cell r="AX24">
            <v>461</v>
          </cell>
        </row>
        <row r="25">
          <cell r="AG25">
            <v>159.87478483081892</v>
          </cell>
          <cell r="AN25">
            <v>28.525334987092393</v>
          </cell>
          <cell r="AU25">
            <v>297</v>
          </cell>
          <cell r="AW25">
            <v>39</v>
          </cell>
          <cell r="AX25">
            <v>336</v>
          </cell>
        </row>
        <row r="26">
          <cell r="AG26">
            <v>183.33757141844097</v>
          </cell>
          <cell r="AN26">
            <v>343.58478968013736</v>
          </cell>
          <cell r="AU26">
            <v>813</v>
          </cell>
          <cell r="AW26">
            <v>35</v>
          </cell>
          <cell r="AX26">
            <v>837</v>
          </cell>
        </row>
      </sheetData>
      <sheetData sheetId="8" refreshError="1"/>
      <sheetData sheetId="9">
        <row r="5">
          <cell r="L5">
            <v>527.47299999999996</v>
          </cell>
          <cell r="P5">
            <v>99.780663633700513</v>
          </cell>
          <cell r="R5">
            <v>882.33266363370058</v>
          </cell>
        </row>
        <row r="6">
          <cell r="L6">
            <v>526.59399999999994</v>
          </cell>
          <cell r="P6">
            <v>68.480564908594175</v>
          </cell>
          <cell r="R6">
            <v>885.3575649085941</v>
          </cell>
        </row>
        <row r="7">
          <cell r="L7">
            <v>382.64299999999997</v>
          </cell>
          <cell r="P7">
            <v>59.520148085190961</v>
          </cell>
          <cell r="R7">
            <v>850.25014808519086</v>
          </cell>
          <cell r="BA7">
            <v>41.484879972539581</v>
          </cell>
          <cell r="BB7">
            <v>0.2935416666666697</v>
          </cell>
          <cell r="BD7">
            <v>40.625</v>
          </cell>
        </row>
        <row r="8">
          <cell r="L8">
            <v>453.06499999999994</v>
          </cell>
          <cell r="P8">
            <v>124.9935303364734</v>
          </cell>
          <cell r="R8">
            <v>1211.5275303364733</v>
          </cell>
          <cell r="BA8">
            <v>20.876406636997658</v>
          </cell>
          <cell r="BB8">
            <v>4.7371762737642626</v>
          </cell>
          <cell r="BD8">
            <v>47.037037037037031</v>
          </cell>
        </row>
        <row r="9">
          <cell r="L9">
            <v>639.91</v>
          </cell>
          <cell r="P9">
            <v>247.60373744223153</v>
          </cell>
          <cell r="R9">
            <v>1717.5347374422315</v>
          </cell>
          <cell r="BA9">
            <v>34.270807723817583</v>
          </cell>
          <cell r="BB9">
            <v>6.2642597581174329</v>
          </cell>
          <cell r="BD9">
            <v>24.685138539042818</v>
          </cell>
        </row>
        <row r="10">
          <cell r="J10">
            <v>345.19596763691516</v>
          </cell>
          <cell r="L10">
            <v>1080.4209676369151</v>
          </cell>
          <cell r="P10">
            <v>362.43504226570417</v>
          </cell>
          <cell r="R10">
            <v>2135.6630422657045</v>
          </cell>
          <cell r="BA10">
            <v>111.08754647555608</v>
          </cell>
          <cell r="BB10">
            <v>3.3219172968624378</v>
          </cell>
          <cell r="BD10">
            <v>28.080808080808083</v>
          </cell>
        </row>
        <row r="11">
          <cell r="J11">
            <v>284.02972898124267</v>
          </cell>
          <cell r="L11">
            <v>858.52972898124256</v>
          </cell>
          <cell r="P11">
            <v>395.60224895897045</v>
          </cell>
          <cell r="R11">
            <v>2422.1862489589703</v>
          </cell>
          <cell r="BA11">
            <v>-23.076438052512348</v>
          </cell>
          <cell r="BB11">
            <v>5.4530315061658001</v>
          </cell>
          <cell r="BD11">
            <v>-21.135646687697161</v>
          </cell>
        </row>
        <row r="12">
          <cell r="A12">
            <v>1988</v>
          </cell>
          <cell r="J12">
            <v>237.79295642140244</v>
          </cell>
          <cell r="L12">
            <v>739.47795642140238</v>
          </cell>
          <cell r="N12">
            <v>1405.0360000000001</v>
          </cell>
          <cell r="P12">
            <v>289.82323962337608</v>
          </cell>
          <cell r="R12">
            <v>2196.5442396233761</v>
          </cell>
          <cell r="BA12">
            <v>-33.984480563698462</v>
          </cell>
          <cell r="BB12">
            <v>10.614908635794734</v>
          </cell>
          <cell r="BD12">
            <v>-19.799999999999997</v>
          </cell>
        </row>
        <row r="13">
          <cell r="A13">
            <v>1989</v>
          </cell>
          <cell r="J13">
            <v>228.71273210608888</v>
          </cell>
          <cell r="L13">
            <v>842.55373210608889</v>
          </cell>
          <cell r="N13">
            <v>905.9079999999999</v>
          </cell>
          <cell r="P13">
            <v>255.10782200073515</v>
          </cell>
          <cell r="R13">
            <v>1774.8568220007351</v>
          </cell>
          <cell r="BA13">
            <v>-7.4083492007314344</v>
          </cell>
          <cell r="BB13">
            <v>12.60696349858847</v>
          </cell>
          <cell r="BD13">
            <v>-66.832917705735667</v>
          </cell>
        </row>
        <row r="14">
          <cell r="A14">
            <v>1990</v>
          </cell>
          <cell r="J14">
            <v>139.84419501600166</v>
          </cell>
          <cell r="L14">
            <v>773.58819501600158</v>
          </cell>
          <cell r="N14">
            <v>794.02</v>
          </cell>
          <cell r="P14">
            <v>289.64866398702935</v>
          </cell>
          <cell r="R14">
            <v>1717.4126639870292</v>
          </cell>
          <cell r="BA14">
            <v>-55.28431631710977</v>
          </cell>
          <cell r="BB14">
            <v>13.701312792475548</v>
          </cell>
          <cell r="BD14">
            <v>7.5187969924812137</v>
          </cell>
        </row>
        <row r="15">
          <cell r="A15">
            <v>1991</v>
          </cell>
          <cell r="J15">
            <v>111.89507015129493</v>
          </cell>
          <cell r="L15">
            <v>703.54707015129486</v>
          </cell>
          <cell r="N15">
            <v>780.68899999999996</v>
          </cell>
          <cell r="P15">
            <v>245.15827843928398</v>
          </cell>
          <cell r="R15">
            <v>1617.4992784392839</v>
          </cell>
          <cell r="BA15">
            <v>18.790264582962514</v>
          </cell>
          <cell r="BB15">
            <v>7.5475848490069239</v>
          </cell>
          <cell r="BD15">
            <v>10.489510489510479</v>
          </cell>
        </row>
        <row r="16">
          <cell r="A16">
            <v>1992</v>
          </cell>
          <cell r="J16">
            <v>142.58097580409947</v>
          </cell>
          <cell r="L16">
            <v>890.38397580409935</v>
          </cell>
          <cell r="N16">
            <v>607.53</v>
          </cell>
          <cell r="P16">
            <v>289.43655240745147</v>
          </cell>
          <cell r="R16">
            <v>1644.7695524074513</v>
          </cell>
          <cell r="BA16">
            <v>-45.231411604937144</v>
          </cell>
          <cell r="BB16">
            <v>7.1444247140544377</v>
          </cell>
          <cell r="BD16">
            <v>-20.253164556962023</v>
          </cell>
        </row>
        <row r="17">
          <cell r="A17">
            <v>1993</v>
          </cell>
          <cell r="J17">
            <v>168.83514055427042</v>
          </cell>
          <cell r="L17">
            <v>978.15114055427046</v>
          </cell>
          <cell r="N17">
            <v>470.274</v>
          </cell>
          <cell r="P17">
            <v>323.22338696828956</v>
          </cell>
          <cell r="R17">
            <v>1602.8133869682897</v>
          </cell>
          <cell r="BA17">
            <v>52.242055327138303</v>
          </cell>
          <cell r="BB17">
            <v>8.4725553054281448</v>
          </cell>
          <cell r="BD17">
            <v>21.42857142857142</v>
          </cell>
        </row>
        <row r="18">
          <cell r="A18">
            <v>1994</v>
          </cell>
          <cell r="J18">
            <v>206.44116305329669</v>
          </cell>
          <cell r="L18">
            <v>990.56616305329669</v>
          </cell>
          <cell r="N18">
            <v>469.39</v>
          </cell>
          <cell r="P18">
            <v>287.38358117548466</v>
          </cell>
          <cell r="R18">
            <v>1540.8985811754847</v>
          </cell>
          <cell r="BA18">
            <v>-26.288221784769817</v>
          </cell>
          <cell r="BB18">
            <v>0.58649237447033897</v>
          </cell>
          <cell r="BD18">
            <v>-22.875816993464049</v>
          </cell>
        </row>
        <row r="19">
          <cell r="A19">
            <v>1995</v>
          </cell>
          <cell r="J19">
            <v>185.58674028254291</v>
          </cell>
          <cell r="L19">
            <v>904.87174028254299</v>
          </cell>
          <cell r="N19">
            <v>525.721</v>
          </cell>
          <cell r="P19">
            <v>301.06755685331154</v>
          </cell>
          <cell r="R19">
            <v>1546.0735568533116</v>
          </cell>
          <cell r="BA19">
            <v>-1.7158793422948349</v>
          </cell>
          <cell r="BB19">
            <v>2.1662614718614606</v>
          </cell>
          <cell r="BD19">
            <v>12.711864406779672</v>
          </cell>
        </row>
        <row r="20">
          <cell r="A20">
            <v>1996</v>
          </cell>
          <cell r="J20">
            <v>186.9557187660937</v>
          </cell>
          <cell r="L20">
            <v>724.44471876609362</v>
          </cell>
          <cell r="N20">
            <v>538.45600000000002</v>
          </cell>
          <cell r="P20">
            <v>231.79187734826078</v>
          </cell>
          <cell r="R20">
            <v>1307.7368773482608</v>
          </cell>
          <cell r="BA20">
            <v>-8.9815536819582871</v>
          </cell>
          <cell r="BB20">
            <v>5.1498359658020689</v>
          </cell>
          <cell r="BD20">
            <v>-4.5112781954887211</v>
          </cell>
        </row>
        <row r="21">
          <cell r="A21">
            <v>1997</v>
          </cell>
          <cell r="J21">
            <v>341.77109926989851</v>
          </cell>
          <cell r="L21">
            <v>821.55309926989855</v>
          </cell>
          <cell r="N21">
            <v>664.53700000000003</v>
          </cell>
          <cell r="P21">
            <v>221.78365721045617</v>
          </cell>
          <cell r="R21">
            <v>1366.1026572104563</v>
          </cell>
          <cell r="BA21">
            <v>-11.521755441384119</v>
          </cell>
          <cell r="BB21">
            <v>10.905237906488978</v>
          </cell>
          <cell r="BD21">
            <v>-53.543307086614163</v>
          </cell>
        </row>
        <row r="22">
          <cell r="A22">
            <v>1998</v>
          </cell>
          <cell r="J22">
            <v>313.99254147364672</v>
          </cell>
          <cell r="L22">
            <v>715.75954147364678</v>
          </cell>
          <cell r="N22">
            <v>625.63700000000006</v>
          </cell>
          <cell r="P22">
            <v>243.46494653137228</v>
          </cell>
          <cell r="R22">
            <v>1270.8689465313723</v>
          </cell>
          <cell r="BA22">
            <v>-108.01988467173074</v>
          </cell>
          <cell r="BB22">
            <v>2.7738853684325591</v>
          </cell>
          <cell r="BD22">
            <v>-83.050847457627114</v>
          </cell>
        </row>
        <row r="23">
          <cell r="A23">
            <v>1999</v>
          </cell>
          <cell r="J23">
            <v>346.73657269589859</v>
          </cell>
          <cell r="L23">
            <v>846.97757269589852</v>
          </cell>
          <cell r="N23">
            <v>607.15</v>
          </cell>
          <cell r="P23">
            <v>274.44892677808753</v>
          </cell>
          <cell r="R23">
            <v>1381.8399267780874</v>
          </cell>
          <cell r="BA23">
            <v>-286.4796282308763</v>
          </cell>
          <cell r="BB23">
            <v>8.6027971919364177E-2</v>
          </cell>
          <cell r="BD23">
            <v>580</v>
          </cell>
        </row>
        <row r="24">
          <cell r="A24">
            <v>2000</v>
          </cell>
          <cell r="J24">
            <v>359.30822949338722</v>
          </cell>
          <cell r="L24">
            <v>1059.7362294933873</v>
          </cell>
          <cell r="N24">
            <v>422.06799999999998</v>
          </cell>
          <cell r="P24">
            <v>423.75708394950811</v>
          </cell>
          <cell r="R24">
            <v>1546.2530839495082</v>
          </cell>
          <cell r="BA24">
            <v>625.13444676562972</v>
          </cell>
          <cell r="BB24">
            <v>7.0199871238361027</v>
          </cell>
          <cell r="BD24">
            <v>17.647058823529417</v>
          </cell>
        </row>
        <row r="25">
          <cell r="A25">
            <v>2001</v>
          </cell>
          <cell r="J25">
            <v>239.14647930016645</v>
          </cell>
          <cell r="L25">
            <v>693.84647930016649</v>
          </cell>
          <cell r="N25">
            <v>445.35399999999998</v>
          </cell>
          <cell r="P25">
            <v>313.52343161198945</v>
          </cell>
          <cell r="R25">
            <v>1213.5774316119894</v>
          </cell>
          <cell r="BA25">
            <v>-61.407532954702447</v>
          </cell>
          <cell r="BB25">
            <v>0.5530429838442501</v>
          </cell>
          <cell r="BD25">
            <v>37.5</v>
          </cell>
        </row>
        <row r="26">
          <cell r="A26">
            <v>2002</v>
          </cell>
          <cell r="J26">
            <v>361.33089731382074</v>
          </cell>
          <cell r="L26">
            <v>946.6243601056799</v>
          </cell>
          <cell r="N26">
            <v>449.46699999999998</v>
          </cell>
          <cell r="P26">
            <v>295.15314739071664</v>
          </cell>
          <cell r="R26">
            <v>1329.9136101825757</v>
          </cell>
          <cell r="BA26">
            <v>405.4151439551456</v>
          </cell>
          <cell r="BB26">
            <v>0.87053132736620853</v>
          </cell>
          <cell r="BD26">
            <v>-27.27272727272727</v>
          </cell>
        </row>
        <row r="27">
          <cell r="A27">
            <v>2003</v>
          </cell>
          <cell r="L27">
            <v>1100.6006022605488</v>
          </cell>
          <cell r="N27">
            <v>502.31999999999994</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row r="3">
          <cell r="C3" t="str">
            <v>Engineering Construction</v>
          </cell>
        </row>
      </sheetData>
      <sheetData sheetId="1">
        <row r="3">
          <cell r="A3" t="str">
            <v>(Year Average Growth)</v>
          </cell>
        </row>
      </sheetData>
      <sheetData sheetId="2">
        <row r="3">
          <cell r="C3" t="str">
            <v>Engineering Construction</v>
          </cell>
        </row>
      </sheetData>
      <sheetData sheetId="3">
        <row r="3">
          <cell r="B3" t="str">
            <v>Total Eng Const</v>
          </cell>
        </row>
      </sheetData>
      <sheetData sheetId="4">
        <row r="3">
          <cell r="A3" t="str">
            <v>Australia</v>
          </cell>
        </row>
      </sheetData>
      <sheetData sheetId="5">
        <row r="5">
          <cell r="B5" t="str">
            <v>ABS RAIL IPD (FROM Engineering Construction IPD)</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3">
          <cell r="A3" t="str">
            <v>1998/99=100</v>
          </cell>
        </row>
      </sheetData>
      <sheetData sheetId="14">
        <row r="3">
          <cell r="A3" t="str">
            <v xml:space="preserve">  YE</v>
          </cell>
        </row>
      </sheetData>
      <sheetData sheetId="15">
        <row r="3">
          <cell r="B3" t="str">
            <v xml:space="preserve">This class consists of units mainly engaged in the construction of houses (except semi-detached houses) or in carrying out alterations, additions or renovation or general repairs to houses, or in organising or managing these activities as the prime contractor. </v>
          </cell>
        </row>
      </sheetData>
      <sheetData sheetId="16">
        <row r="3">
          <cell r="A3" t="str">
            <v>fc:26/9/07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5">
          <cell r="AG5">
            <v>3225.4483486386025</v>
          </cell>
          <cell r="AN5">
            <v>848.56522550805903</v>
          </cell>
          <cell r="AZ5">
            <v>-892.62484324081561</v>
          </cell>
          <cell r="BE5">
            <v>-3225.4483486386025</v>
          </cell>
          <cell r="BG5">
            <v>4295.8887316749224</v>
          </cell>
        </row>
        <row r="6">
          <cell r="AG6">
            <v>3183.1528911298765</v>
          </cell>
          <cell r="AN6">
            <v>1408.5077639547894</v>
          </cell>
          <cell r="AZ6">
            <v>-899.14741296040665</v>
          </cell>
          <cell r="BE6">
            <v>-3183.1528911298765</v>
          </cell>
          <cell r="BG6">
            <v>4650.3899445626339</v>
          </cell>
        </row>
        <row r="7">
          <cell r="AG7">
            <v>2826.28558132339</v>
          </cell>
          <cell r="AN7">
            <v>997.48364055034915</v>
          </cell>
          <cell r="AZ7">
            <v>-531.06183749273077</v>
          </cell>
          <cell r="BE7">
            <v>-2826.28558132339</v>
          </cell>
          <cell r="BG7">
            <v>4343.4075687854493</v>
          </cell>
        </row>
        <row r="8">
          <cell r="AG8">
            <v>2702.4399487912906</v>
          </cell>
          <cell r="AN8">
            <v>546.94228640604263</v>
          </cell>
          <cell r="AZ8">
            <v>-380.24661790838763</v>
          </cell>
          <cell r="BE8">
            <v>-2702.4399487912906</v>
          </cell>
          <cell r="BG8">
            <v>4183.8079276638664</v>
          </cell>
        </row>
        <row r="9">
          <cell r="AG9">
            <v>2979.1742573971428</v>
          </cell>
          <cell r="AN9">
            <v>476.06563751293788</v>
          </cell>
          <cell r="AZ9">
            <v>-472.18479214640411</v>
          </cell>
          <cell r="BE9">
            <v>-2979.1742573971428</v>
          </cell>
          <cell r="BG9">
            <v>4205.3244154847707</v>
          </cell>
        </row>
        <row r="10">
          <cell r="AG10">
            <v>3515.0347970448843</v>
          </cell>
          <cell r="AN10">
            <v>655.15328696391407</v>
          </cell>
          <cell r="AX10">
            <v>5982</v>
          </cell>
          <cell r="AZ10">
            <v>-409.87083869217531</v>
          </cell>
          <cell r="BE10">
            <v>-3515.0347970448843</v>
          </cell>
          <cell r="BG10">
            <v>4084.0679326728468</v>
          </cell>
          <cell r="BI10">
            <v>7902.2713133036314</v>
          </cell>
          <cell r="BO10">
            <v>8222</v>
          </cell>
        </row>
        <row r="11">
          <cell r="AG11">
            <v>3912.6336856342486</v>
          </cell>
          <cell r="AN11">
            <v>975.11703089326261</v>
          </cell>
          <cell r="AX11">
            <v>6827</v>
          </cell>
          <cell r="AZ11">
            <v>-231.50467708719543</v>
          </cell>
          <cell r="BE11">
            <v>-3912.6336856342486</v>
          </cell>
          <cell r="BG11">
            <v>4011.1749261370705</v>
          </cell>
          <cell r="BI11">
            <v>8532.5276188687458</v>
          </cell>
          <cell r="BO11">
            <v>8728</v>
          </cell>
        </row>
        <row r="12">
          <cell r="AG12">
            <v>5089.2869601066577</v>
          </cell>
          <cell r="AN12">
            <v>920.5973714968419</v>
          </cell>
          <cell r="AX12">
            <v>8500</v>
          </cell>
          <cell r="AZ12">
            <v>-403.41087057793629</v>
          </cell>
          <cell r="BE12">
            <v>-5089.2869601066577</v>
          </cell>
          <cell r="BG12">
            <v>3201.3339086305637</v>
          </cell>
          <cell r="BI12">
            <v>10090.918529766343</v>
          </cell>
          <cell r="BO12">
            <v>7790</v>
          </cell>
        </row>
        <row r="13">
          <cell r="AG13">
            <v>6142.6504314983295</v>
          </cell>
          <cell r="AN13">
            <v>925.11197603816697</v>
          </cell>
          <cell r="AX13">
            <v>9233</v>
          </cell>
          <cell r="AZ13">
            <v>313.55354490995524</v>
          </cell>
          <cell r="BE13">
            <v>1869.2399653007142</v>
          </cell>
          <cell r="BG13">
            <v>3050.1588230736925</v>
          </cell>
          <cell r="BI13">
            <v>1413.0298304232356</v>
          </cell>
          <cell r="BO13">
            <v>7511</v>
          </cell>
        </row>
        <row r="14">
          <cell r="AG14">
            <v>6753.5545144106418</v>
          </cell>
          <cell r="AN14">
            <v>1312.5983096335794</v>
          </cell>
          <cell r="AX14">
            <v>11235</v>
          </cell>
          <cell r="AZ14">
            <v>439.10711613145304</v>
          </cell>
          <cell r="BE14">
            <v>1993.3343135768646</v>
          </cell>
          <cell r="BG14">
            <v>3709.5240912296476</v>
          </cell>
          <cell r="BI14">
            <v>2378.9480968536418</v>
          </cell>
          <cell r="BO14">
            <v>8499</v>
          </cell>
        </row>
        <row r="15">
          <cell r="AG15">
            <v>6495.2438658727278</v>
          </cell>
          <cell r="AN15">
            <v>1400.6545822405121</v>
          </cell>
          <cell r="AX15">
            <v>11128</v>
          </cell>
          <cell r="AZ15">
            <v>483.56698791561575</v>
          </cell>
          <cell r="BE15">
            <v>2236.0975381864919</v>
          </cell>
          <cell r="BG15">
            <v>4111.9550897700083</v>
          </cell>
          <cell r="BI15">
            <v>1998.7633136491249</v>
          </cell>
          <cell r="BO15">
            <v>8487</v>
          </cell>
        </row>
        <row r="16">
          <cell r="AG16">
            <v>4738.948678612529</v>
          </cell>
          <cell r="AN16">
            <v>1227.5544048423076</v>
          </cell>
          <cell r="AX16">
            <v>9002</v>
          </cell>
          <cell r="AZ16">
            <v>461.58586121976805</v>
          </cell>
          <cell r="BE16">
            <v>2507.3597199216101</v>
          </cell>
          <cell r="BG16">
            <v>3998.1043634202001</v>
          </cell>
          <cell r="BI16">
            <v>2584.93102048439</v>
          </cell>
          <cell r="BO16">
            <v>8673</v>
          </cell>
        </row>
        <row r="17">
          <cell r="AG17">
            <v>3770.9679760302824</v>
          </cell>
          <cell r="AN17">
            <v>996.33612691441408</v>
          </cell>
          <cell r="AX17">
            <v>7086</v>
          </cell>
          <cell r="AZ17">
            <v>544.12695248173804</v>
          </cell>
          <cell r="BE17">
            <v>2151.5985051286189</v>
          </cell>
          <cell r="BG17">
            <v>4176.2687864924965</v>
          </cell>
          <cell r="BI17">
            <v>2080.4203555223357</v>
          </cell>
          <cell r="BO17">
            <v>8716</v>
          </cell>
        </row>
        <row r="18">
          <cell r="AG18">
            <v>3393.9521345300554</v>
          </cell>
          <cell r="AN18">
            <v>1231.1247049977853</v>
          </cell>
          <cell r="AX18">
            <v>6815</v>
          </cell>
          <cell r="AZ18">
            <v>293.46734170799755</v>
          </cell>
          <cell r="BE18">
            <v>2100.6585647594247</v>
          </cell>
          <cell r="BG18">
            <v>4168.9653748860819</v>
          </cell>
          <cell r="BI18">
            <v>1991.2307823704305</v>
          </cell>
          <cell r="BO18">
            <v>8515</v>
          </cell>
        </row>
        <row r="19">
          <cell r="AG19">
            <v>3905.2721280610131</v>
          </cell>
          <cell r="AN19">
            <v>1721.5209611045527</v>
          </cell>
          <cell r="AX19">
            <v>8030</v>
          </cell>
          <cell r="AZ19">
            <v>264.10951642327746</v>
          </cell>
          <cell r="BE19">
            <v>1601.6277666966143</v>
          </cell>
          <cell r="BG19">
            <v>4218.2660390717083</v>
          </cell>
          <cell r="BI19">
            <v>3518.0664042803819</v>
          </cell>
          <cell r="BO19">
            <v>9379</v>
          </cell>
        </row>
        <row r="20">
          <cell r="AG20">
            <v>4704.5556945830585</v>
          </cell>
          <cell r="AN20">
            <v>2175.0424657869407</v>
          </cell>
          <cell r="AX20">
            <v>9924</v>
          </cell>
          <cell r="AZ20">
            <v>241.82255398039615</v>
          </cell>
          <cell r="BE20">
            <v>1512.1530028006437</v>
          </cell>
          <cell r="BG20">
            <v>4281.2991015979333</v>
          </cell>
          <cell r="BI20">
            <v>2576.0706165414194</v>
          </cell>
          <cell r="BO20">
            <v>8577</v>
          </cell>
        </row>
        <row r="21">
          <cell r="AG21">
            <v>5004.4507710615289</v>
          </cell>
          <cell r="AN21">
            <v>1611.4879335142823</v>
          </cell>
          <cell r="AX21">
            <v>9911</v>
          </cell>
          <cell r="AZ21">
            <v>269.83584168023935</v>
          </cell>
          <cell r="BE21">
            <v>1571.6336717467802</v>
          </cell>
          <cell r="BG21">
            <v>4535.3966135206083</v>
          </cell>
          <cell r="BI21">
            <v>2463.296023834032</v>
          </cell>
          <cell r="BO21">
            <v>8013</v>
          </cell>
        </row>
        <row r="22">
          <cell r="AG22">
            <v>5725.8366317402961</v>
          </cell>
          <cell r="AN22">
            <v>1704.0223231699722</v>
          </cell>
          <cell r="AX22">
            <v>11084</v>
          </cell>
          <cell r="AZ22">
            <v>163.38970580841305</v>
          </cell>
          <cell r="BE22">
            <v>1640.5306036049751</v>
          </cell>
          <cell r="BG22">
            <v>4659.9843460493103</v>
          </cell>
          <cell r="BI22">
            <v>2063.1363681029088</v>
          </cell>
          <cell r="BO22">
            <v>7993</v>
          </cell>
        </row>
        <row r="23">
          <cell r="AG23">
            <v>6254.3144266736881</v>
          </cell>
          <cell r="AN23">
            <v>1986.8847889711103</v>
          </cell>
          <cell r="AX23">
            <v>12225</v>
          </cell>
          <cell r="AZ23">
            <v>194.15978156664278</v>
          </cell>
          <cell r="BE23">
            <v>1718.0175003061049</v>
          </cell>
          <cell r="BG23">
            <v>4767.0650701949407</v>
          </cell>
          <cell r="BI23">
            <v>1660.6507930189082</v>
          </cell>
          <cell r="BO23">
            <v>8392</v>
          </cell>
        </row>
        <row r="24">
          <cell r="AG24">
            <v>6204.636453215966</v>
          </cell>
          <cell r="AN24">
            <v>1957.3024405896656</v>
          </cell>
          <cell r="AX24">
            <v>12224</v>
          </cell>
          <cell r="AZ24">
            <v>149.84316807183495</v>
          </cell>
          <cell r="BE24">
            <v>1773.3828888605867</v>
          </cell>
          <cell r="BG24">
            <v>5316.4055613226637</v>
          </cell>
          <cell r="BI24">
            <v>1855.6904476528962</v>
          </cell>
          <cell r="BO24">
            <v>9352</v>
          </cell>
        </row>
        <row r="25">
          <cell r="AG25">
            <v>4050.9455674175056</v>
          </cell>
          <cell r="AN25">
            <v>1860.847276439792</v>
          </cell>
          <cell r="AX25">
            <v>8088</v>
          </cell>
          <cell r="AZ25">
            <v>168.97728028022448</v>
          </cell>
          <cell r="BE25">
            <v>1182.3418684365565</v>
          </cell>
          <cell r="BG25">
            <v>5099.3880423514529</v>
          </cell>
          <cell r="BI25">
            <v>786.25012333136146</v>
          </cell>
          <cell r="BO25">
            <v>8780</v>
          </cell>
        </row>
        <row r="26">
          <cell r="AG26">
            <v>4016.8716594913471</v>
          </cell>
          <cell r="AN26">
            <v>1447.0239185750411</v>
          </cell>
          <cell r="AX26">
            <v>7571</v>
          </cell>
          <cell r="AZ26">
            <v>122.87654872798976</v>
          </cell>
          <cell r="BE26">
            <v>1511.1252026382749</v>
          </cell>
          <cell r="BG26">
            <v>4770.3244476485379</v>
          </cell>
          <cell r="BI26">
            <v>1731.241897975975</v>
          </cell>
          <cell r="BO26">
            <v>9326</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ROP"/>
      <sheetName val="Contribution"/>
      <sheetName val="Contrib chart"/>
      <sheetName val="TOTAL Metro"/>
      <sheetName val="TOTAL Rural"/>
      <sheetName val="charts"/>
      <sheetName val="Summ Charts"/>
      <sheetName val="Sheet1"/>
      <sheetName val="MACROS"/>
      <sheetName val="Sectors"/>
      <sheetName val="WD Chart"/>
      <sheetName val="TOTAL (SAPN)"/>
      <sheetName val="PP Min%"/>
      <sheetName val="PP MinTot"/>
      <sheetName val="TB Min%"/>
      <sheetName val="TB MinTot"/>
      <sheetName val="TOTAL Min"/>
      <sheetName val="TOTAL NonMin"/>
      <sheetName val="WD4-FC"/>
      <sheetName val="PP NonMin"/>
      <sheetName val="TB NonMin"/>
    </sheetNames>
    <sheetDataSet>
      <sheetData sheetId="0">
        <row r="19">
          <cell r="N19">
            <v>102.84399812785576</v>
          </cell>
        </row>
      </sheetData>
      <sheetData sheetId="1"/>
      <sheetData sheetId="2"/>
      <sheetData sheetId="3"/>
      <sheetData sheetId="4">
        <row r="19">
          <cell r="N19">
            <v>792.82318225485358</v>
          </cell>
        </row>
      </sheetData>
      <sheetData sheetId="5">
        <row r="19">
          <cell r="N19">
            <v>895.66718038270938</v>
          </cell>
        </row>
      </sheetData>
      <sheetData sheetId="6"/>
      <sheetData sheetId="7"/>
      <sheetData sheetId="8"/>
      <sheetData sheetId="9" refreshError="1"/>
      <sheetData sheetId="10"/>
      <sheetData sheetId="11"/>
      <sheetData sheetId="12"/>
      <sheetData sheetId="13"/>
      <sheetData sheetId="14"/>
      <sheetData sheetId="15"/>
      <sheetData sheetId="16"/>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Escalators"/>
      <sheetName val="Input|Opex"/>
      <sheetName val="Calc|Opex Forecast"/>
      <sheetName val="Calc|Opex Summary"/>
      <sheetName val="Output|Models"/>
      <sheetName val="Output|Tables"/>
      <sheetName val="Output|Reg Analysis"/>
      <sheetName val="Lookup|Tables"/>
      <sheetName val="Check|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2">
          <cell r="G12" t="str">
            <v>$millions</v>
          </cell>
        </row>
      </sheetData>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Escalators"/>
      <sheetName val="Input|Opex (view 1)"/>
      <sheetName val="Input|Opex (view 2)"/>
      <sheetName val="Calc|Opex Forecast"/>
      <sheetName val="Calc|Opex Summary (view 1)"/>
      <sheetName val="Calc|Opex Summary (view 2)"/>
      <sheetName val="Output|Models"/>
      <sheetName val="Output|AAI Tables"/>
      <sheetName val="Output|Appendix"/>
      <sheetName val="Output|AA RIN"/>
      <sheetName val="Lookup|Tables"/>
      <sheetName val="Check|List"/>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0">
          <cell r="G10" t="str">
            <v>$dollars</v>
          </cell>
        </row>
        <row r="12">
          <cell r="G12" t="str">
            <v>$millions</v>
          </cell>
        </row>
        <row r="14">
          <cell r="G14" t="str">
            <v>Per cent</v>
          </cell>
        </row>
        <row r="16">
          <cell r="G16" t="str">
            <v>number</v>
          </cell>
        </row>
        <row r="17">
          <cell r="G17" t="str">
            <v>factor</v>
          </cell>
        </row>
        <row r="20">
          <cell r="G20" t="str">
            <v>TJ</v>
          </cell>
        </row>
        <row r="23">
          <cell r="G23" t="str">
            <v>kms</v>
          </cell>
        </row>
        <row r="26">
          <cell r="G26" t="str">
            <v>Actual</v>
          </cell>
        </row>
      </sheetData>
      <sheetData sheetId="13">
        <row r="1">
          <cell r="S1" t="str">
            <v>OK</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5. Financial position"/>
      <sheetName val="16. Cashflow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ow r="2">
          <cell r="B2" t="str">
            <v>ActewAGL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Definitions"/>
      <sheetName val="Business details (1.1)"/>
      <sheetName val="Operating Inc. RPM (2.1)"/>
      <sheetName val="Maintenance Inc. RPM (2.2)"/>
      <sheetName val="Operating Exc. RPM (2.3)"/>
      <sheetName val="Maintenance Exc. RPM (2.4)"/>
      <sheetName val="Allowance vs actual (2.5)"/>
      <sheetName val="Actual vs forecast (2.6)"/>
      <sheetName val="Provisions (2.7)"/>
      <sheetName val="Scale escalation (2.8)"/>
      <sheetName val="Opex Step Changes (2.9) "/>
      <sheetName val="Opex Reconciliation (2.10)"/>
      <sheetName val="Opex input to PTRM (2.11)"/>
      <sheetName val="Capex - spend (3.1)"/>
      <sheetName val="Capex - past allowances (3.2)"/>
      <sheetName val="Capex - past proposals (3.3)"/>
      <sheetName val="Capex - volumes (3.4)"/>
      <sheetName val="Capex - Inputs (3.5)"/>
      <sheetName val="Capex - RAB Allocation (3.6)"/>
      <sheetName val="Capex - TAB Allocation (3.7)"/>
      <sheetName val="Capex - disposals (3.8)"/>
      <sheetName val="Alt. Control Services (4.1)"/>
      <sheetName val="PL RAB (4.2)"/>
      <sheetName val="PL model Inputs Capex (4.3)"/>
      <sheetName val="PL O&amp;M (4.4)"/>
      <sheetName val="Metering RAB (4.5)"/>
      <sheetName val="Metering capex (4.6)"/>
      <sheetName val="Metering O&amp;M (4.7)"/>
      <sheetName val="Total Opex Inc. RPM (5.1)"/>
      <sheetName val="Total Opex Exc. RPM (5.2)"/>
      <sheetName val="Total Overheads (5.3)"/>
      <sheetName val="Outsourcing (5.4)"/>
      <sheetName val="Input cost escalation (5.5)"/>
      <sheetName val="Tax (5.6)"/>
      <sheetName val="Customers (6.1)"/>
      <sheetName val="Energy consumption (6.2)"/>
      <sheetName val="MD at network level (6.3)"/>
      <sheetName val="MD by connect point (6.4)"/>
      <sheetName val="MD by substation (6.5)"/>
      <sheetName val="MD by feeder (6.6)"/>
      <sheetName val="ACIL Tasman forecasts (6.7)"/>
      <sheetName val="Past Demand Forecasts (6.8)"/>
      <sheetName val="Asset age (6.9)"/>
      <sheetName val="Asset capacity (6.10)"/>
      <sheetName val="Projects (6.11)"/>
      <sheetName val="Contributions (6.12)"/>
      <sheetName val="Prices (6.13)"/>
      <sheetName val="Service standards (6.14)"/>
      <sheetName val="Daily performance data (6.15)"/>
      <sheetName val="Regulatory obligations (7.1)"/>
      <sheetName val="Policies (7.2)"/>
      <sheetName val="Key Assumptions (7.3)"/>
      <sheetName val="Assumptions Regi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6">
          <cell r="AA26" t="str">
            <v>Choose from the list if needed</v>
          </cell>
        </row>
        <row r="27">
          <cell r="AA27" t="str">
            <v>Customer numbers</v>
          </cell>
        </row>
        <row r="28">
          <cell r="AA28" t="str">
            <v>Distribution transformers</v>
          </cell>
        </row>
        <row r="29">
          <cell r="AA29" t="str">
            <v>Zone substation capacity</v>
          </cell>
        </row>
        <row r="30">
          <cell r="AA30" t="str">
            <v>Line length</v>
          </cell>
        </row>
        <row r="31">
          <cell r="AA31" t="str">
            <v>Other 1 (if applicable)</v>
          </cell>
        </row>
        <row r="32">
          <cell r="AA32" t="str">
            <v>Other 2 (if applicable)</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AL182"/>
  <sheetViews>
    <sheetView showGridLines="0" topLeftCell="A143" workbookViewId="0">
      <selection activeCell="M159" sqref="M159"/>
    </sheetView>
  </sheetViews>
  <sheetFormatPr defaultColWidth="0" defaultRowHeight="11.25" zeroHeight="1" outlineLevelRow="1"/>
  <cols>
    <col min="1" max="2" width="1.28515625" style="22" customWidth="1"/>
    <col min="3" max="3" width="46.5703125" style="22" customWidth="1"/>
    <col min="4" max="4" width="23.7109375" style="23" customWidth="1"/>
    <col min="5" max="5" width="13.5703125" style="23" customWidth="1"/>
    <col min="6" max="6" width="4.5703125" style="23" customWidth="1"/>
    <col min="7" max="7" width="4" style="23" customWidth="1"/>
    <col min="8" max="8" width="7.42578125" style="23" customWidth="1"/>
    <col min="9" max="9" width="9.7109375" style="23" customWidth="1"/>
    <col min="10" max="14" width="9.28515625" style="22" customWidth="1"/>
    <col min="15" max="15" width="10.140625" style="22" customWidth="1"/>
    <col min="16" max="23" width="9.28515625" style="22" customWidth="1"/>
    <col min="24" max="38" width="9" style="22" customWidth="1"/>
    <col min="39" max="16384" width="9" style="22" hidden="1"/>
  </cols>
  <sheetData>
    <row r="1" spans="2:26" s="5" customFormat="1" ht="15.75">
      <c r="C1" s="297" t="s">
        <v>100</v>
      </c>
      <c r="D1" s="297"/>
      <c r="E1" s="297"/>
      <c r="F1" s="6"/>
      <c r="G1" s="6"/>
      <c r="H1" s="6"/>
      <c r="I1" s="6"/>
      <c r="J1" s="6"/>
      <c r="R1" s="7" t="s">
        <v>76</v>
      </c>
      <c r="S1" s="8" t="str">
        <f>IF(COUNTA($S$36:$S$45)=COUNTIF($S$36:$S$45,"OK"),"OK","Check")</f>
        <v>OK</v>
      </c>
      <c r="U1" s="7" t="s">
        <v>77</v>
      </c>
      <c r="V1" s="8" t="str">
        <f>'[7]Check|List'!$S$1</f>
        <v>OK</v>
      </c>
    </row>
    <row r="2" spans="2:26" s="9" customFormat="1" ht="16.5" thickBot="1">
      <c r="C2" s="298" t="s">
        <v>219</v>
      </c>
      <c r="D2" s="298"/>
      <c r="E2" s="298"/>
      <c r="F2" s="10"/>
      <c r="G2" s="10"/>
      <c r="H2" s="10"/>
      <c r="I2" s="10"/>
    </row>
    <row r="3" spans="2:26" s="11" customFormat="1" ht="24" thickBot="1">
      <c r="C3" s="176" t="s">
        <v>136</v>
      </c>
      <c r="D3" s="13"/>
      <c r="E3" s="13"/>
      <c r="F3" s="13"/>
      <c r="G3" s="13"/>
      <c r="H3" s="13"/>
      <c r="I3" s="13"/>
      <c r="J3" s="305" t="s">
        <v>137</v>
      </c>
      <c r="K3" s="305"/>
      <c r="L3" s="305"/>
      <c r="M3" s="305"/>
      <c r="N3" s="110" t="s">
        <v>12</v>
      </c>
      <c r="O3" s="111" t="s">
        <v>108</v>
      </c>
      <c r="P3" s="304" t="s">
        <v>138</v>
      </c>
      <c r="Q3" s="304"/>
      <c r="R3" s="304"/>
      <c r="S3" s="304"/>
      <c r="T3" s="304"/>
      <c r="U3" s="14"/>
      <c r="V3" s="14"/>
      <c r="W3" s="14"/>
      <c r="X3" s="14"/>
      <c r="Y3" s="14"/>
      <c r="Z3" s="14"/>
    </row>
    <row r="4" spans="2:26" s="11" customFormat="1">
      <c r="C4" s="12"/>
      <c r="D4" s="13" t="s">
        <v>6</v>
      </c>
      <c r="E4" s="13" t="s">
        <v>44</v>
      </c>
      <c r="F4" s="13" t="s">
        <v>45</v>
      </c>
      <c r="G4" s="15"/>
      <c r="H4" s="13"/>
      <c r="I4" s="13"/>
      <c r="J4" s="13">
        <v>2011</v>
      </c>
      <c r="K4" s="13">
        <v>2012</v>
      </c>
      <c r="L4" s="13">
        <v>2013</v>
      </c>
      <c r="M4" s="13">
        <v>2014</v>
      </c>
      <c r="N4" s="13">
        <v>2015</v>
      </c>
      <c r="O4" s="13">
        <v>2016</v>
      </c>
      <c r="P4" s="13">
        <v>2017</v>
      </c>
      <c r="Q4" s="13">
        <v>2018</v>
      </c>
      <c r="R4" s="13">
        <v>2019</v>
      </c>
      <c r="S4" s="13">
        <v>2020</v>
      </c>
      <c r="T4" s="13">
        <v>2021</v>
      </c>
      <c r="U4" s="14"/>
      <c r="V4" s="14"/>
      <c r="W4" s="14"/>
      <c r="X4" s="14"/>
      <c r="Y4" s="14"/>
      <c r="Z4" s="14"/>
    </row>
    <row r="5" spans="2:26" s="16" customFormat="1" ht="3" customHeight="1">
      <c r="D5" s="17"/>
      <c r="E5" s="17"/>
      <c r="F5" s="17"/>
      <c r="G5" s="17"/>
      <c r="H5" s="17"/>
      <c r="I5" s="17"/>
    </row>
    <row r="6" spans="2:26" s="16" customFormat="1" ht="9" customHeight="1">
      <c r="D6" s="17"/>
      <c r="E6" s="17"/>
      <c r="F6" s="17"/>
      <c r="G6" s="17"/>
      <c r="H6" s="17"/>
      <c r="I6" s="17"/>
    </row>
    <row r="7" spans="2:26" s="16" customFormat="1" ht="3" customHeight="1">
      <c r="D7" s="17"/>
      <c r="E7" s="17"/>
      <c r="F7" s="17"/>
      <c r="G7" s="17"/>
      <c r="H7" s="17"/>
      <c r="I7" s="17"/>
    </row>
    <row r="8" spans="2:26" s="21" customFormat="1" ht="12">
      <c r="B8" s="18" t="s">
        <v>78</v>
      </c>
      <c r="C8" s="19"/>
      <c r="D8" s="20"/>
      <c r="E8" s="20"/>
      <c r="F8" s="20"/>
      <c r="G8" s="20"/>
      <c r="H8" s="20"/>
      <c r="I8" s="20"/>
      <c r="J8" s="20"/>
      <c r="K8" s="20"/>
      <c r="O8" s="19"/>
      <c r="P8" s="19"/>
      <c r="Q8" s="19"/>
      <c r="R8" s="19"/>
      <c r="S8" s="19"/>
    </row>
    <row r="9" spans="2:26" ht="11.25" customHeight="1" outlineLevel="1"/>
    <row r="10" spans="2:26" ht="11.25" customHeight="1" outlineLevel="1">
      <c r="C10" s="24" t="s">
        <v>166</v>
      </c>
      <c r="D10" s="23" t="s">
        <v>53</v>
      </c>
      <c r="I10" s="211">
        <v>0.5</v>
      </c>
      <c r="J10" s="22" t="s">
        <v>194</v>
      </c>
    </row>
    <row r="11" spans="2:26" ht="11.25" customHeight="1" outlineLevel="1"/>
    <row r="12" spans="2:26" ht="11.25" customHeight="1" outlineLevel="1"/>
    <row r="13" spans="2:26" ht="11.25" customHeight="1" outlineLevel="1">
      <c r="C13" s="24" t="s">
        <v>21</v>
      </c>
      <c r="J13" s="299" t="s">
        <v>165</v>
      </c>
      <c r="K13" s="299"/>
      <c r="L13" s="299"/>
      <c r="M13" s="299"/>
      <c r="N13" s="300"/>
      <c r="O13" s="301" t="s">
        <v>2</v>
      </c>
      <c r="P13" s="302"/>
      <c r="Q13" s="302"/>
      <c r="R13" s="302"/>
      <c r="S13" s="302"/>
      <c r="T13" s="303"/>
    </row>
    <row r="14" spans="2:26" ht="11.25" customHeight="1" outlineLevel="1">
      <c r="C14" s="24"/>
      <c r="I14" s="81" t="s">
        <v>22</v>
      </c>
      <c r="J14" s="81" t="s">
        <v>23</v>
      </c>
      <c r="K14" s="81" t="s">
        <v>24</v>
      </c>
      <c r="L14" s="81" t="s">
        <v>25</v>
      </c>
      <c r="M14" s="81" t="s">
        <v>26</v>
      </c>
      <c r="N14" s="81" t="s">
        <v>27</v>
      </c>
      <c r="O14" s="81" t="s">
        <v>28</v>
      </c>
      <c r="P14" s="81" t="s">
        <v>29</v>
      </c>
      <c r="Q14" s="81" t="s">
        <v>30</v>
      </c>
      <c r="R14" s="81" t="s">
        <v>31</v>
      </c>
      <c r="S14" s="81" t="s">
        <v>32</v>
      </c>
      <c r="T14" s="81" t="s">
        <v>33</v>
      </c>
    </row>
    <row r="15" spans="2:26" ht="11.25" customHeight="1" outlineLevel="1">
      <c r="C15" s="25" t="s">
        <v>79</v>
      </c>
      <c r="D15" s="26" t="s">
        <v>139</v>
      </c>
      <c r="E15" s="23" t="str">
        <f>percent</f>
        <v>Per cent</v>
      </c>
      <c r="I15" s="27">
        <v>1.8201100000000001E-2</v>
      </c>
      <c r="J15" s="27">
        <v>2.84523E-2</v>
      </c>
      <c r="K15" s="27">
        <v>3.3893399999999997E-2</v>
      </c>
      <c r="L15" s="27">
        <v>1.76278015613196E-2</v>
      </c>
      <c r="M15" s="27">
        <v>2.4498886414253906E-2</v>
      </c>
      <c r="N15" s="27">
        <v>2.4879227053140163E-2</v>
      </c>
      <c r="O15" s="27">
        <v>2.1899999999999999E-2</v>
      </c>
      <c r="P15" s="27">
        <v>2.1899999999999999E-2</v>
      </c>
      <c r="Q15" s="27">
        <v>2.1899999999999999E-2</v>
      </c>
      <c r="R15" s="27">
        <v>2.1899999999999999E-2</v>
      </c>
      <c r="S15" s="27">
        <v>2.1899999999999999E-2</v>
      </c>
      <c r="T15" s="27">
        <v>2.1899999999999999E-2</v>
      </c>
    </row>
    <row r="16" spans="2:26" ht="11.25" customHeight="1" outlineLevel="1">
      <c r="D16" s="22"/>
      <c r="E16" s="22"/>
      <c r="F16" s="22"/>
      <c r="G16" s="22"/>
      <c r="H16" s="22"/>
      <c r="I16" s="22"/>
    </row>
    <row r="17" spans="2:20" ht="11.25" customHeight="1" outlineLevel="1">
      <c r="C17" s="177" t="s">
        <v>140</v>
      </c>
      <c r="D17" s="22"/>
      <c r="E17" s="22"/>
      <c r="F17" s="22"/>
      <c r="G17" s="22"/>
      <c r="H17" s="22"/>
      <c r="I17" s="22"/>
    </row>
    <row r="18" spans="2:20" ht="12.75" customHeight="1" outlineLevel="1">
      <c r="C18" s="178" t="s">
        <v>141</v>
      </c>
      <c r="D18" s="22"/>
      <c r="E18" s="22"/>
      <c r="F18" s="22"/>
      <c r="G18" s="22"/>
      <c r="H18" s="22"/>
      <c r="I18" s="22"/>
    </row>
    <row r="19" spans="2:20" ht="11.25" customHeight="1" outlineLevel="1">
      <c r="C19" s="24" t="s">
        <v>34</v>
      </c>
      <c r="I19" s="22"/>
      <c r="J19" s="28"/>
      <c r="K19" s="28"/>
      <c r="L19" s="28"/>
      <c r="M19" s="28"/>
      <c r="N19" s="28"/>
      <c r="O19" s="28"/>
      <c r="P19" s="28"/>
      <c r="Q19" s="28"/>
      <c r="R19" s="28"/>
      <c r="S19" s="28"/>
    </row>
    <row r="20" spans="2:20" ht="11.25" customHeight="1" outlineLevel="1">
      <c r="C20" s="25"/>
      <c r="J20" s="29"/>
      <c r="K20" s="29"/>
      <c r="L20" s="29"/>
      <c r="M20" s="29"/>
      <c r="N20" s="29"/>
      <c r="O20" s="29"/>
      <c r="P20" s="29"/>
      <c r="Q20" s="29"/>
      <c r="R20" s="29"/>
      <c r="S20" s="29"/>
    </row>
    <row r="21" spans="2:20" ht="11.25" customHeight="1" outlineLevel="1">
      <c r="C21" s="25" t="s">
        <v>35</v>
      </c>
      <c r="D21" s="26" t="s">
        <v>53</v>
      </c>
      <c r="E21" s="23" t="str">
        <f t="shared" ref="E21:E27" si="0">factor</f>
        <v>factor</v>
      </c>
      <c r="I21" s="221">
        <f>1/(1+I$15)^Dollar_Conversion_Factor</f>
        <v>0.99102182527163241</v>
      </c>
      <c r="J21" s="222">
        <f t="shared" ref="J21:T21" si="1">I21*(1+I$15)^(1-Dollar_Conversion_Factor)*(1+J$15)^Dollar_Conversion_Factor</f>
        <v>1.0141263727958167</v>
      </c>
      <c r="K21" s="222">
        <f t="shared" si="1"/>
        <v>1.0457359425703183</v>
      </c>
      <c r="L21" s="222">
        <f t="shared" si="1"/>
        <v>1.0726410129489679</v>
      </c>
      <c r="M21" s="222">
        <f t="shared" si="1"/>
        <v>1.0952282199814158</v>
      </c>
      <c r="N21" s="222">
        <f t="shared" si="1"/>
        <v>1.1222683523137245</v>
      </c>
      <c r="O21" s="223">
        <f t="shared" si="1"/>
        <v>1.148516558676433</v>
      </c>
      <c r="P21" s="222">
        <f t="shared" si="1"/>
        <v>1.173669071311447</v>
      </c>
      <c r="Q21" s="222">
        <f t="shared" si="1"/>
        <v>1.1993724239731676</v>
      </c>
      <c r="R21" s="222">
        <f t="shared" si="1"/>
        <v>1.22563868005818</v>
      </c>
      <c r="S21" s="222">
        <f t="shared" si="1"/>
        <v>1.252480167151454</v>
      </c>
      <c r="T21" s="222">
        <f t="shared" si="1"/>
        <v>1.279909482812071</v>
      </c>
    </row>
    <row r="22" spans="2:20" ht="11.25" customHeight="1" outlineLevel="1">
      <c r="C22" s="25" t="s">
        <v>36</v>
      </c>
      <c r="D22" s="26" t="s">
        <v>53</v>
      </c>
      <c r="E22" s="23" t="str">
        <f t="shared" si="0"/>
        <v>factor</v>
      </c>
      <c r="I22" s="222">
        <f t="shared" ref="I22:I27" si="2">J22/((1+J$15)^Dollar_Conversion_Factor*(1+I$15)^(1-Dollar_Conversion_Factor))</f>
        <v>0.96360504543733594</v>
      </c>
      <c r="J22" s="221">
        <f>1/(1+J$15)^Dollar_Conversion_Factor</f>
        <v>0.98607040189984196</v>
      </c>
      <c r="K22" s="222">
        <f t="shared" ref="K22:T22" si="3">J22*(1+J$15)^(1-Dollar_Conversion_Factor)*(1+K$15)^Dollar_Conversion_Factor</f>
        <v>1.016805487790069</v>
      </c>
      <c r="L22" s="222">
        <f t="shared" si="3"/>
        <v>1.0429662250246976</v>
      </c>
      <c r="M22" s="222">
        <f t="shared" si="3"/>
        <v>1.0649285533042379</v>
      </c>
      <c r="N22" s="222">
        <f t="shared" si="3"/>
        <v>1.0912206159816304</v>
      </c>
      <c r="O22" s="223">
        <f t="shared" si="3"/>
        <v>1.1167426614500577</v>
      </c>
      <c r="P22" s="222">
        <f t="shared" si="3"/>
        <v>1.1411993257358142</v>
      </c>
      <c r="Q22" s="222">
        <f t="shared" si="3"/>
        <v>1.1661915909694285</v>
      </c>
      <c r="R22" s="222">
        <f t="shared" si="3"/>
        <v>1.1917311868116589</v>
      </c>
      <c r="S22" s="222">
        <f t="shared" si="3"/>
        <v>1.2178300998028344</v>
      </c>
      <c r="T22" s="222">
        <f t="shared" si="3"/>
        <v>1.2445005789885164</v>
      </c>
    </row>
    <row r="23" spans="2:20" ht="11.25" customHeight="1" outlineLevel="1">
      <c r="C23" s="25" t="s">
        <v>37</v>
      </c>
      <c r="D23" s="26" t="s">
        <v>53</v>
      </c>
      <c r="E23" s="23" t="str">
        <f t="shared" si="0"/>
        <v>factor</v>
      </c>
      <c r="I23" s="222">
        <f t="shared" si="2"/>
        <v>0.93201585911790885</v>
      </c>
      <c r="J23" s="222">
        <f>K23/((1+K$15)^Dollar_Conversion_Factor*(1+J$15)^(1-Dollar_Conversion_Factor))</f>
        <v>0.95374474960362632</v>
      </c>
      <c r="K23" s="221">
        <f>1/(1+K$15)^Dollar_Conversion_Factor</f>
        <v>0.98347226879489591</v>
      </c>
      <c r="L23" s="222">
        <f t="shared" ref="L23:T23" si="4">K23*(1+K$15)^(1-Dollar_Conversion_Factor)*(1+L$15)^Dollar_Conversion_Factor</f>
        <v>1.0087753969845417</v>
      </c>
      <c r="M23" s="222">
        <f t="shared" si="4"/>
        <v>1.0300177497063407</v>
      </c>
      <c r="N23" s="222">
        <f t="shared" si="4"/>
        <v>1.0554478981891464</v>
      </c>
      <c r="O23" s="223">
        <f t="shared" si="4"/>
        <v>1.0801332723954498</v>
      </c>
      <c r="P23" s="222">
        <f t="shared" si="4"/>
        <v>1.10378819106091</v>
      </c>
      <c r="Q23" s="222">
        <f t="shared" si="4"/>
        <v>1.1279611524451438</v>
      </c>
      <c r="R23" s="222">
        <f t="shared" si="4"/>
        <v>1.1526635016836924</v>
      </c>
      <c r="S23" s="222">
        <f t="shared" si="4"/>
        <v>1.1779068323705653</v>
      </c>
      <c r="T23" s="222">
        <f t="shared" si="4"/>
        <v>1.2037029919994808</v>
      </c>
    </row>
    <row r="24" spans="2:20" ht="11.25" customHeight="1" outlineLevel="1">
      <c r="C24" s="25" t="s">
        <v>38</v>
      </c>
      <c r="D24" s="26" t="s">
        <v>53</v>
      </c>
      <c r="E24" s="23" t="str">
        <f t="shared" si="0"/>
        <v>factor</v>
      </c>
      <c r="I24" s="222">
        <f t="shared" si="2"/>
        <v>0.91587106571571775</v>
      </c>
      <c r="J24" s="222">
        <f>K24/((1+K$15)^Dollar_Conversion_Factor*(1+J$15)^(1-Dollar_Conversion_Factor))</f>
        <v>0.9372235586924027</v>
      </c>
      <c r="K24" s="222">
        <f>L24/((1+L$15)^Dollar_Conversion_Factor*(1+K$15)^(1-Dollar_Conversion_Factor))</f>
        <v>0.96643612456929751</v>
      </c>
      <c r="L24" s="221">
        <f>1/(1+L$15)^Dollar_Conversion_Factor</f>
        <v>0.99130094071408437</v>
      </c>
      <c r="M24" s="222">
        <f t="shared" ref="M24:T24" si="5">L24*(1+L$15)^(1-Dollar_Conversion_Factor)*(1+M$15)^Dollar_Conversion_Factor</f>
        <v>1.0121753239504774</v>
      </c>
      <c r="N24" s="222">
        <f t="shared" si="5"/>
        <v>1.0371649600863897</v>
      </c>
      <c r="O24" s="223">
        <f t="shared" si="5"/>
        <v>1.0614227232571964</v>
      </c>
      <c r="P24" s="222">
        <f t="shared" si="5"/>
        <v>1.0846678808965291</v>
      </c>
      <c r="Q24" s="222">
        <f t="shared" si="5"/>
        <v>1.1084221074881631</v>
      </c>
      <c r="R24" s="222">
        <f t="shared" si="5"/>
        <v>1.1326965516421539</v>
      </c>
      <c r="S24" s="222">
        <f t="shared" si="5"/>
        <v>1.1575026061231171</v>
      </c>
      <c r="T24" s="222">
        <f t="shared" si="5"/>
        <v>1.1828519131972135</v>
      </c>
    </row>
    <row r="25" spans="2:20" ht="11.25" customHeight="1" outlineLevel="1">
      <c r="C25" s="25" t="s">
        <v>39</v>
      </c>
      <c r="D25" s="26" t="s">
        <v>53</v>
      </c>
      <c r="E25" s="23" t="str">
        <f t="shared" si="0"/>
        <v>factor</v>
      </c>
      <c r="I25" s="222">
        <f t="shared" si="2"/>
        <v>0.89396980110077673</v>
      </c>
      <c r="J25" s="222">
        <f>K25/((1+K$15)^Dollar_Conversion_Factor*(1+J$15)^(1-Dollar_Conversion_Factor))</f>
        <v>0.91481169098454096</v>
      </c>
      <c r="K25" s="222">
        <f>L25/((1+L$15)^Dollar_Conversion_Factor*(1+K$15)^(1-Dollar_Conversion_Factor))</f>
        <v>0.94332569550350998</v>
      </c>
      <c r="L25" s="222">
        <f>M25/((1+M$15)^Dollar_Conversion_Factor*(1+L$15)^(1-Dollar_Conversion_Factor))</f>
        <v>0.96759591821874757</v>
      </c>
      <c r="M25" s="221">
        <f>1/(1+M$15)^Dollar_Conversion_Factor</f>
        <v>0.98797113142122694</v>
      </c>
      <c r="N25" s="222">
        <f t="shared" ref="N25:T25" si="6">M25*(1+M$15)^(1-Dollar_Conversion_Factor)*(1+N$15)^Dollar_Conversion_Factor</f>
        <v>1.0123631893017151</v>
      </c>
      <c r="O25" s="223">
        <f t="shared" si="6"/>
        <v>1.0360408755271331</v>
      </c>
      <c r="P25" s="222">
        <f t="shared" si="6"/>
        <v>1.0587301707011774</v>
      </c>
      <c r="Q25" s="222">
        <f t="shared" si="6"/>
        <v>1.0819163614395333</v>
      </c>
      <c r="R25" s="222">
        <f t="shared" si="6"/>
        <v>1.1056103297550592</v>
      </c>
      <c r="S25" s="222">
        <f t="shared" si="6"/>
        <v>1.1298231959766951</v>
      </c>
      <c r="T25" s="222">
        <f t="shared" si="6"/>
        <v>1.1545663239685848</v>
      </c>
    </row>
    <row r="26" spans="2:20" ht="11.25" customHeight="1" outlineLevel="1">
      <c r="C26" s="25" t="s">
        <v>40</v>
      </c>
      <c r="D26" s="26" t="s">
        <v>53</v>
      </c>
      <c r="E26" s="23" t="str">
        <f t="shared" si="0"/>
        <v>factor</v>
      </c>
      <c r="I26" s="222">
        <f t="shared" si="2"/>
        <v>0.8722684366149458</v>
      </c>
      <c r="J26" s="222">
        <f>K26/((1+K$15)^Dollar_Conversion_Factor*(1+J$15)^(1-Dollar_Conversion_Factor))</f>
        <v>0.89260438385010576</v>
      </c>
      <c r="K26" s="222">
        <f>L26/((1+L$15)^Dollar_Conversion_Factor*(1+K$15)^(1-Dollar_Conversion_Factor))</f>
        <v>0.92042620301308753</v>
      </c>
      <c r="L26" s="222">
        <f>M26/((1+M$15)^Dollar_Conversion_Factor*(1+L$15)^(1-Dollar_Conversion_Factor))</f>
        <v>0.94410725935083994</v>
      </c>
      <c r="M26" s="222">
        <f>N26/((1+N$15)^Dollar_Conversion_Factor*(1+M$15)^(1-Dollar_Conversion_Factor))</f>
        <v>0.96398785861038849</v>
      </c>
      <c r="N26" s="221">
        <f>1/(1+N$15)^Dollar_Conversion_Factor</f>
        <v>0.98778779253101578</v>
      </c>
      <c r="O26" s="223">
        <f t="shared" ref="O26:T26" si="7">N26*(1+N$15)^(1-Dollar_Conversion_Factor)*(1+O$15)^Dollar_Conversion_Factor</f>
        <v>1.0108906963663282</v>
      </c>
      <c r="P26" s="222">
        <f t="shared" si="7"/>
        <v>1.0330292026167509</v>
      </c>
      <c r="Q26" s="222">
        <f t="shared" si="7"/>
        <v>1.0556525421540577</v>
      </c>
      <c r="R26" s="222">
        <f t="shared" si="7"/>
        <v>1.0787713328272317</v>
      </c>
      <c r="S26" s="222">
        <f t="shared" si="7"/>
        <v>1.1023964250161482</v>
      </c>
      <c r="T26" s="222">
        <f t="shared" si="7"/>
        <v>1.1265389067240019</v>
      </c>
    </row>
    <row r="27" spans="2:20" ht="11.25" customHeight="1" outlineLevel="1">
      <c r="C27" s="25" t="s">
        <v>41</v>
      </c>
      <c r="D27" s="26" t="s">
        <v>53</v>
      </c>
      <c r="E27" s="23" t="str">
        <f t="shared" si="0"/>
        <v>factor</v>
      </c>
      <c r="I27" s="222">
        <f t="shared" si="2"/>
        <v>0.85357514102646592</v>
      </c>
      <c r="J27" s="222">
        <f>K27/((1+K$15)^Dollar_Conversion_Factor*(1+J$15)^(1-Dollar_Conversion_Factor))</f>
        <v>0.87347527532058478</v>
      </c>
      <c r="K27" s="222">
        <f>L27/((1+L$15)^Dollar_Conversion_Factor*(1+K$15)^(1-Dollar_Conversion_Factor))</f>
        <v>0.9007008543038334</v>
      </c>
      <c r="L27" s="222">
        <f>M27/((1+M$15)^Dollar_Conversion_Factor*(1+L$15)^(1-Dollar_Conversion_Factor))</f>
        <v>0.92387440977672941</v>
      </c>
      <c r="M27" s="222">
        <f>N27/((1+N$15)^Dollar_Conversion_Factor*(1+M$15)^(1-Dollar_Conversion_Factor))</f>
        <v>0.94332895450669185</v>
      </c>
      <c r="N27" s="222">
        <f>O27/((1+O$15)^Dollar_Conversion_Factor*(1+N$15)^(1-Dollar_Conversion_Factor))</f>
        <v>0.96661883993640829</v>
      </c>
      <c r="O27" s="224">
        <f>1/(1+O$15)^Dollar_Conversion_Factor</f>
        <v>0.98922663310140735</v>
      </c>
      <c r="P27" s="222">
        <f>O27*(1+O$15)^(1-Dollar_Conversion_Factor)*(1+P$15)^Dollar_Conversion_Factor</f>
        <v>1.0108906963663282</v>
      </c>
      <c r="Q27" s="222">
        <f>P27*(1+P$15)^(1-Dollar_Conversion_Factor)*(1+Q$15)^Dollar_Conversion_Factor</f>
        <v>1.0330292026167509</v>
      </c>
      <c r="R27" s="222">
        <f>Q27*(1+Q$15)^(1-Dollar_Conversion_Factor)*(1+R$15)^Dollar_Conversion_Factor</f>
        <v>1.0556525421540577</v>
      </c>
      <c r="S27" s="222">
        <f>R27*(1+R$15)^(1-Dollar_Conversion_Factor)*(1+S$15)^Dollar_Conversion_Factor</f>
        <v>1.0787713328272317</v>
      </c>
      <c r="T27" s="222">
        <f>S27*(1+S$15)^(1-Dollar_Conversion_Factor)*(1+T$15)^Dollar_Conversion_Factor</f>
        <v>1.1023964250161482</v>
      </c>
    </row>
    <row r="28" spans="2:20" ht="11.25" customHeight="1" outlineLevel="1">
      <c r="C28" s="25"/>
      <c r="I28" s="2"/>
      <c r="J28" s="1"/>
      <c r="K28" s="1"/>
      <c r="L28" s="1"/>
      <c r="M28" s="1"/>
      <c r="N28" s="1"/>
      <c r="O28" s="212"/>
      <c r="P28" s="1"/>
      <c r="Q28" s="1"/>
      <c r="R28" s="1"/>
      <c r="S28" s="1"/>
      <c r="T28" s="1"/>
    </row>
    <row r="29" spans="2:20">
      <c r="C29" s="25"/>
      <c r="J29" s="29"/>
      <c r="K29" s="29"/>
      <c r="L29" s="29"/>
      <c r="M29" s="29"/>
      <c r="N29" s="29"/>
      <c r="O29" s="28"/>
      <c r="P29" s="29"/>
      <c r="Q29" s="29"/>
      <c r="R29" s="29"/>
      <c r="S29" s="29"/>
    </row>
    <row r="30" spans="2:20" s="21" customFormat="1" ht="12">
      <c r="B30" s="18" t="s">
        <v>80</v>
      </c>
      <c r="C30" s="19"/>
      <c r="D30" s="20"/>
      <c r="E30" s="20"/>
      <c r="F30" s="20"/>
      <c r="G30" s="20"/>
      <c r="H30" s="20"/>
      <c r="I30" s="20"/>
      <c r="J30" s="20"/>
      <c r="K30" s="20"/>
      <c r="O30" s="19"/>
      <c r="P30" s="19"/>
      <c r="Q30" s="19"/>
      <c r="R30" s="19"/>
      <c r="S30" s="19"/>
    </row>
    <row r="31" spans="2:20" hidden="1" outlineLevel="1"/>
    <row r="32" spans="2:20" hidden="1" outlineLevel="1">
      <c r="J32" s="30"/>
      <c r="K32" s="30"/>
      <c r="L32" s="30"/>
      <c r="M32" s="30"/>
      <c r="N32" s="30"/>
    </row>
    <row r="33" spans="2:19" ht="22.5" hidden="1" customHeight="1" outlineLevel="1">
      <c r="C33" s="31" t="s">
        <v>3</v>
      </c>
      <c r="D33" s="32"/>
      <c r="E33" s="32" t="s">
        <v>44</v>
      </c>
      <c r="J33" s="33" t="s">
        <v>16</v>
      </c>
      <c r="K33" s="34" t="s">
        <v>17</v>
      </c>
      <c r="L33" s="33" t="s">
        <v>18</v>
      </c>
      <c r="M33" s="33" t="s">
        <v>19</v>
      </c>
      <c r="N33" s="33" t="s">
        <v>13</v>
      </c>
      <c r="O33" s="35" t="s">
        <v>5</v>
      </c>
      <c r="P33" s="35" t="s">
        <v>81</v>
      </c>
    </row>
    <row r="34" spans="2:19" hidden="1" outlineLevel="1">
      <c r="S34" s="184"/>
    </row>
    <row r="35" spans="2:19" hidden="1" outlineLevel="1">
      <c r="C35" s="36" t="s">
        <v>115</v>
      </c>
      <c r="J35" s="202">
        <v>0</v>
      </c>
      <c r="K35" s="202">
        <v>0.65296908032283452</v>
      </c>
      <c r="L35" s="202">
        <v>0</v>
      </c>
      <c r="M35" s="202">
        <v>0</v>
      </c>
      <c r="N35" s="202">
        <v>0.34703091967716537</v>
      </c>
      <c r="O35" s="37">
        <f>SUM(J35:N35)</f>
        <v>0.99999999999999989</v>
      </c>
      <c r="P35" s="38" t="str">
        <f t="shared" ref="P35:P42" si="8">IF(ROUND(($O35-1),7)=0,"Ok","Check")</f>
        <v>Ok</v>
      </c>
      <c r="S35" s="184"/>
    </row>
    <row r="36" spans="2:19" hidden="1" outlineLevel="1">
      <c r="C36" s="36" t="s">
        <v>9</v>
      </c>
      <c r="E36" s="23" t="str">
        <f t="shared" ref="E36:E42" si="9">percent</f>
        <v>Per cent</v>
      </c>
      <c r="J36" s="202">
        <v>0</v>
      </c>
      <c r="K36" s="202">
        <v>1.6726821396327581E-2</v>
      </c>
      <c r="L36" s="202">
        <v>0.78526073040612154</v>
      </c>
      <c r="M36" s="202">
        <v>9.8157591300765193E-2</v>
      </c>
      <c r="N36" s="202">
        <v>9.9854856896785721E-2</v>
      </c>
      <c r="O36" s="37">
        <f t="shared" ref="O36:O42" si="10">SUM(J36:N36)</f>
        <v>1</v>
      </c>
      <c r="P36" s="38" t="str">
        <f t="shared" si="8"/>
        <v>Ok</v>
      </c>
      <c r="S36" s="184"/>
    </row>
    <row r="37" spans="2:19" hidden="1" outlineLevel="1">
      <c r="C37" s="36" t="s">
        <v>10</v>
      </c>
      <c r="E37" s="23" t="str">
        <f t="shared" si="9"/>
        <v>Per cent</v>
      </c>
      <c r="J37" s="202">
        <v>0</v>
      </c>
      <c r="K37" s="202">
        <v>0</v>
      </c>
      <c r="L37" s="202">
        <v>0.52428328369312238</v>
      </c>
      <c r="M37" s="202">
        <v>3.5897137015744741E-2</v>
      </c>
      <c r="N37" s="202">
        <v>0.4398195792911328</v>
      </c>
      <c r="O37" s="37">
        <f t="shared" si="10"/>
        <v>0.99999999999999989</v>
      </c>
      <c r="P37" s="38" t="str">
        <f t="shared" si="8"/>
        <v>Ok</v>
      </c>
      <c r="S37" s="184"/>
    </row>
    <row r="38" spans="2:19" hidden="1" outlineLevel="1">
      <c r="C38" s="36" t="s">
        <v>11</v>
      </c>
      <c r="E38" s="23" t="str">
        <f t="shared" si="9"/>
        <v>Per cent</v>
      </c>
      <c r="J38" s="202">
        <v>0</v>
      </c>
      <c r="K38" s="202">
        <v>0</v>
      </c>
      <c r="L38" s="202">
        <v>1</v>
      </c>
      <c r="M38" s="202">
        <v>0</v>
      </c>
      <c r="N38" s="202">
        <v>0</v>
      </c>
      <c r="O38" s="37">
        <f t="shared" si="10"/>
        <v>1</v>
      </c>
      <c r="P38" s="38" t="str">
        <f t="shared" si="8"/>
        <v>Ok</v>
      </c>
      <c r="S38" s="184"/>
    </row>
    <row r="39" spans="2:19" hidden="1" outlineLevel="1">
      <c r="C39" s="36" t="s">
        <v>8</v>
      </c>
      <c r="E39" s="23" t="str">
        <f t="shared" si="9"/>
        <v>Per cent</v>
      </c>
      <c r="J39" s="202">
        <v>0</v>
      </c>
      <c r="K39" s="202">
        <v>0</v>
      </c>
      <c r="L39" s="202">
        <v>1</v>
      </c>
      <c r="M39" s="202">
        <v>0</v>
      </c>
      <c r="N39" s="202">
        <v>0</v>
      </c>
      <c r="O39" s="37">
        <f t="shared" si="10"/>
        <v>1</v>
      </c>
      <c r="P39" s="38" t="str">
        <f t="shared" si="8"/>
        <v>Ok</v>
      </c>
      <c r="S39" s="184"/>
    </row>
    <row r="40" spans="2:19" hidden="1" outlineLevel="1">
      <c r="C40" s="36" t="s">
        <v>4</v>
      </c>
      <c r="E40" s="23" t="str">
        <f t="shared" si="9"/>
        <v>Per cent</v>
      </c>
      <c r="J40" s="202">
        <v>0</v>
      </c>
      <c r="K40" s="202">
        <v>0</v>
      </c>
      <c r="L40" s="202">
        <v>0</v>
      </c>
      <c r="M40" s="202">
        <v>0</v>
      </c>
      <c r="N40" s="202">
        <v>1</v>
      </c>
      <c r="O40" s="37">
        <f t="shared" si="10"/>
        <v>1</v>
      </c>
      <c r="P40" s="38" t="str">
        <f t="shared" si="8"/>
        <v>Ok</v>
      </c>
      <c r="S40" s="184"/>
    </row>
    <row r="41" spans="2:19" hidden="1" outlineLevel="1">
      <c r="C41" s="36" t="s">
        <v>82</v>
      </c>
      <c r="E41" s="23" t="str">
        <f t="shared" si="9"/>
        <v>Per cent</v>
      </c>
      <c r="J41" s="202">
        <v>0</v>
      </c>
      <c r="K41" s="202">
        <v>0</v>
      </c>
      <c r="L41" s="202">
        <v>0</v>
      </c>
      <c r="M41" s="202">
        <v>0</v>
      </c>
      <c r="N41" s="202">
        <v>1</v>
      </c>
      <c r="O41" s="37">
        <f t="shared" si="10"/>
        <v>1</v>
      </c>
      <c r="P41" s="38" t="str">
        <f t="shared" si="8"/>
        <v>Ok</v>
      </c>
      <c r="S41" s="184"/>
    </row>
    <row r="42" spans="2:19" hidden="1" outlineLevel="1">
      <c r="C42" s="36" t="s">
        <v>83</v>
      </c>
      <c r="E42" s="23" t="str">
        <f t="shared" si="9"/>
        <v>Per cent</v>
      </c>
      <c r="J42" s="202">
        <v>0</v>
      </c>
      <c r="K42" s="202">
        <v>0</v>
      </c>
      <c r="L42" s="202">
        <v>0</v>
      </c>
      <c r="M42" s="202">
        <v>0</v>
      </c>
      <c r="N42" s="202">
        <v>1</v>
      </c>
      <c r="O42" s="37">
        <f t="shared" si="10"/>
        <v>1</v>
      </c>
      <c r="P42" s="38" t="str">
        <f t="shared" si="8"/>
        <v>Ok</v>
      </c>
      <c r="S42" s="184"/>
    </row>
    <row r="43" spans="2:19" hidden="1" outlineLevel="1">
      <c r="S43" s="184"/>
    </row>
    <row r="44" spans="2:19" hidden="1" outlineLevel="1">
      <c r="C44" s="39" t="s">
        <v>84</v>
      </c>
      <c r="D44" s="40"/>
      <c r="E44" s="40" t="str">
        <f>percent</f>
        <v>Per cent</v>
      </c>
      <c r="J44" s="239">
        <v>0</v>
      </c>
      <c r="K44" s="239">
        <v>0.25262584237695024</v>
      </c>
      <c r="L44" s="239">
        <v>0.38132903481808084</v>
      </c>
      <c r="M44" s="239">
        <v>2.583470741878998E-2</v>
      </c>
      <c r="N44" s="239">
        <v>0.3402104153861788</v>
      </c>
      <c r="O44" s="37">
        <f>SUM(J44:N44)</f>
        <v>0.99999999999999989</v>
      </c>
      <c r="P44" s="38" t="str">
        <f>IF(ROUND(($O44-1),7)=0,"Ok","Check")</f>
        <v>Ok</v>
      </c>
      <c r="S44" s="184"/>
    </row>
    <row r="45" spans="2:19" hidden="1" outlineLevel="1">
      <c r="S45" s="184"/>
    </row>
    <row r="46" spans="2:19" collapsed="1">
      <c r="C46" s="41"/>
    </row>
    <row r="47" spans="2:19" s="21" customFormat="1" ht="12">
      <c r="B47" s="18" t="s">
        <v>127</v>
      </c>
      <c r="C47" s="19"/>
      <c r="D47" s="20"/>
      <c r="E47" s="20"/>
      <c r="F47" s="20"/>
      <c r="G47" s="20"/>
      <c r="H47" s="20"/>
      <c r="I47" s="20"/>
      <c r="J47" s="20"/>
      <c r="K47" s="20"/>
      <c r="O47" s="19"/>
      <c r="P47" s="19"/>
      <c r="Q47" s="19"/>
      <c r="R47" s="19"/>
      <c r="S47" s="19"/>
    </row>
    <row r="48" spans="2:19" ht="11.25" hidden="1" customHeight="1" outlineLevel="1"/>
    <row r="49" spans="3:26" ht="11.25" hidden="1" customHeight="1" outlineLevel="1">
      <c r="C49" s="24" t="str">
        <f>B47</f>
        <v>Input | Cost escalators</v>
      </c>
      <c r="D49" s="42" t="s">
        <v>6</v>
      </c>
      <c r="E49" s="42" t="s">
        <v>44</v>
      </c>
      <c r="M49" s="43"/>
      <c r="N49" s="3" t="s">
        <v>27</v>
      </c>
      <c r="O49" s="3" t="s">
        <v>28</v>
      </c>
      <c r="P49" s="3" t="s">
        <v>29</v>
      </c>
      <c r="Q49" s="3" t="s">
        <v>30</v>
      </c>
      <c r="R49" s="3" t="s">
        <v>31</v>
      </c>
      <c r="S49" s="3" t="s">
        <v>32</v>
      </c>
      <c r="T49" s="3" t="s">
        <v>33</v>
      </c>
    </row>
    <row r="50" spans="3:26" ht="11.25" hidden="1" customHeight="1" outlineLevel="1"/>
    <row r="51" spans="3:26" ht="11.25" hidden="1" customHeight="1" outlineLevel="1">
      <c r="C51" s="44" t="s">
        <v>116</v>
      </c>
      <c r="D51" s="42"/>
      <c r="E51" s="42"/>
      <c r="N51" s="45"/>
      <c r="O51" s="45"/>
      <c r="P51" s="45"/>
      <c r="Q51" s="45"/>
      <c r="R51" s="45"/>
      <c r="S51" s="45"/>
      <c r="T51" s="45"/>
    </row>
    <row r="52" spans="3:26" ht="11.25" hidden="1" customHeight="1" outlineLevel="1">
      <c r="C52" s="25" t="s">
        <v>16</v>
      </c>
      <c r="D52" s="23" t="s">
        <v>85</v>
      </c>
      <c r="E52" s="23" t="str">
        <f t="shared" ref="E52:E56" si="11">percent</f>
        <v>Per cent</v>
      </c>
      <c r="N52" s="46">
        <v>1.4591877911614884E-2</v>
      </c>
      <c r="O52" s="47">
        <v>8.300300843657649E-3</v>
      </c>
      <c r="P52" s="47">
        <v>1.0825794650982124E-2</v>
      </c>
      <c r="Q52" s="47">
        <v>1.6432147739894674E-2</v>
      </c>
      <c r="R52" s="47">
        <v>1.9198345296490577E-2</v>
      </c>
      <c r="S52" s="47">
        <v>1.9667514904506599E-2</v>
      </c>
      <c r="T52" s="48">
        <v>1.9068868971596674E-2</v>
      </c>
    </row>
    <row r="53" spans="3:26" ht="11.25" hidden="1" customHeight="1" outlineLevel="1">
      <c r="C53" s="25" t="s">
        <v>17</v>
      </c>
      <c r="D53" s="23" t="s">
        <v>85</v>
      </c>
      <c r="E53" s="23" t="str">
        <f t="shared" si="11"/>
        <v>Per cent</v>
      </c>
      <c r="N53" s="49">
        <v>1.4591877911614884E-2</v>
      </c>
      <c r="O53" s="50">
        <v>8.300300843657649E-3</v>
      </c>
      <c r="P53" s="50">
        <v>1.0825794650982124E-2</v>
      </c>
      <c r="Q53" s="50">
        <v>1.6432147739894674E-2</v>
      </c>
      <c r="R53" s="50">
        <v>1.9198345296490577E-2</v>
      </c>
      <c r="S53" s="50">
        <v>1.9667514904506599E-2</v>
      </c>
      <c r="T53" s="51">
        <v>1.9068868971596674E-2</v>
      </c>
    </row>
    <row r="54" spans="3:26" ht="11.25" hidden="1" customHeight="1" outlineLevel="1">
      <c r="C54" s="25" t="s">
        <v>18</v>
      </c>
      <c r="D54" s="23" t="s">
        <v>85</v>
      </c>
      <c r="E54" s="23" t="str">
        <f t="shared" si="11"/>
        <v>Per cent</v>
      </c>
      <c r="N54" s="49">
        <v>1.0591877911614884E-2</v>
      </c>
      <c r="O54" s="50">
        <v>4.3003008436576498E-3</v>
      </c>
      <c r="P54" s="50">
        <v>8.825794650982122E-3</v>
      </c>
      <c r="Q54" s="50">
        <v>1.1432147739894675E-2</v>
      </c>
      <c r="R54" s="50">
        <v>1.4198345296490578E-2</v>
      </c>
      <c r="S54" s="50">
        <v>1.4667514904506599E-2</v>
      </c>
      <c r="T54" s="51">
        <v>1.3000000000000003E-2</v>
      </c>
      <c r="V54" s="52"/>
      <c r="W54" s="52"/>
      <c r="X54" s="52"/>
      <c r="Y54" s="52"/>
      <c r="Z54" s="52"/>
    </row>
    <row r="55" spans="3:26" ht="11.25" hidden="1" customHeight="1" outlineLevel="1">
      <c r="C55" s="25" t="s">
        <v>19</v>
      </c>
      <c r="D55" s="23" t="s">
        <v>85</v>
      </c>
      <c r="E55" s="23" t="str">
        <f t="shared" si="11"/>
        <v>Per cent</v>
      </c>
      <c r="N55" s="49">
        <v>1.0591877911614884E-2</v>
      </c>
      <c r="O55" s="50">
        <v>4.3003008436576498E-3</v>
      </c>
      <c r="P55" s="50">
        <v>8.825794650982122E-3</v>
      </c>
      <c r="Q55" s="50">
        <v>1.1432147739894675E-2</v>
      </c>
      <c r="R55" s="50">
        <v>1.4198345296490578E-2</v>
      </c>
      <c r="S55" s="50">
        <v>1.4667514904506599E-2</v>
      </c>
      <c r="T55" s="51">
        <v>1.3000000000000003E-2</v>
      </c>
    </row>
    <row r="56" spans="3:26" ht="11.25" hidden="1" customHeight="1" outlineLevel="1">
      <c r="C56" s="25" t="s">
        <v>13</v>
      </c>
      <c r="D56" s="23" t="s">
        <v>85</v>
      </c>
      <c r="E56" s="23" t="str">
        <f t="shared" si="11"/>
        <v>Per cent</v>
      </c>
      <c r="N56" s="53">
        <v>0</v>
      </c>
      <c r="O56" s="54">
        <v>0</v>
      </c>
      <c r="P56" s="54">
        <v>0</v>
      </c>
      <c r="Q56" s="54">
        <v>0</v>
      </c>
      <c r="R56" s="54">
        <v>0</v>
      </c>
      <c r="S56" s="54">
        <v>0</v>
      </c>
      <c r="T56" s="55">
        <v>0</v>
      </c>
    </row>
    <row r="57" spans="3:26" ht="11.25" hidden="1" customHeight="1" outlineLevel="1"/>
    <row r="58" spans="3:26" ht="11.25" hidden="1" customHeight="1" outlineLevel="1">
      <c r="C58" s="44" t="s">
        <v>86</v>
      </c>
    </row>
    <row r="59" spans="3:26" ht="11.25" hidden="1" customHeight="1" outlineLevel="1">
      <c r="C59" s="25" t="str">
        <f>$C$52</f>
        <v>NSW EBA</v>
      </c>
      <c r="D59" s="23" t="s">
        <v>53</v>
      </c>
      <c r="E59" s="23" t="s">
        <v>87</v>
      </c>
      <c r="K59" s="56"/>
      <c r="L59" s="57"/>
      <c r="N59" s="58">
        <v>1</v>
      </c>
      <c r="O59" s="59">
        <f t="shared" ref="O59:T63" si="12">N59*(1+O52)</f>
        <v>1.0083003008436577</v>
      </c>
      <c r="P59" s="59">
        <f t="shared" si="12"/>
        <v>1.0192159528471147</v>
      </c>
      <c r="Q59" s="59">
        <f t="shared" si="12"/>
        <v>1.0359638599631562</v>
      </c>
      <c r="R59" s="59">
        <f t="shared" si="12"/>
        <v>1.055852651861414</v>
      </c>
      <c r="S59" s="59">
        <f t="shared" si="12"/>
        <v>1.0766186496288612</v>
      </c>
      <c r="T59" s="59">
        <f t="shared" si="12"/>
        <v>1.0971485495910114</v>
      </c>
    </row>
    <row r="60" spans="3:26" ht="11.25" hidden="1" customHeight="1" outlineLevel="1">
      <c r="C60" s="25" t="str">
        <f>$C$53</f>
        <v>NSW non-EBA</v>
      </c>
      <c r="D60" s="23" t="s">
        <v>53</v>
      </c>
      <c r="E60" s="23" t="s">
        <v>87</v>
      </c>
      <c r="K60" s="56"/>
      <c r="L60" s="57"/>
      <c r="N60" s="58">
        <v>1</v>
      </c>
      <c r="O60" s="59">
        <f t="shared" si="12"/>
        <v>1.0083003008436577</v>
      </c>
      <c r="P60" s="59">
        <f t="shared" si="12"/>
        <v>1.0192159528471147</v>
      </c>
      <c r="Q60" s="59">
        <f t="shared" si="12"/>
        <v>1.0359638599631562</v>
      </c>
      <c r="R60" s="59">
        <f t="shared" si="12"/>
        <v>1.055852651861414</v>
      </c>
      <c r="S60" s="59">
        <f t="shared" si="12"/>
        <v>1.0766186496288612</v>
      </c>
      <c r="T60" s="59">
        <f t="shared" si="12"/>
        <v>1.0971485495910114</v>
      </c>
    </row>
    <row r="61" spans="3:26" ht="11.25" hidden="1" customHeight="1" outlineLevel="1">
      <c r="C61" s="25" t="str">
        <f>$C$54</f>
        <v>ACT EBA</v>
      </c>
      <c r="D61" s="23" t="s">
        <v>53</v>
      </c>
      <c r="E61" s="23" t="s">
        <v>87</v>
      </c>
      <c r="K61" s="56"/>
      <c r="L61" s="57"/>
      <c r="N61" s="58">
        <v>1</v>
      </c>
      <c r="O61" s="59">
        <f t="shared" si="12"/>
        <v>1.0043003008436577</v>
      </c>
      <c r="P61" s="59">
        <f t="shared" si="12"/>
        <v>1.0131640490668234</v>
      </c>
      <c r="Q61" s="59">
        <f t="shared" si="12"/>
        <v>1.0247466901605053</v>
      </c>
      <c r="R61" s="59">
        <f t="shared" si="12"/>
        <v>1.0392963975088401</v>
      </c>
      <c r="S61" s="59">
        <f t="shared" si="12"/>
        <v>1.0545402929095009</v>
      </c>
      <c r="T61" s="59">
        <f t="shared" si="12"/>
        <v>1.0682493167173244</v>
      </c>
    </row>
    <row r="62" spans="3:26" ht="11.25" hidden="1" customHeight="1" outlineLevel="1">
      <c r="C62" s="25" t="str">
        <f>$C$55</f>
        <v>ACT non-EBA</v>
      </c>
      <c r="D62" s="23" t="s">
        <v>53</v>
      </c>
      <c r="E62" s="23" t="s">
        <v>87</v>
      </c>
      <c r="K62" s="56"/>
      <c r="L62" s="57"/>
      <c r="N62" s="58">
        <v>1</v>
      </c>
      <c r="O62" s="59">
        <f t="shared" si="12"/>
        <v>1.0043003008436577</v>
      </c>
      <c r="P62" s="59">
        <f t="shared" si="12"/>
        <v>1.0131640490668234</v>
      </c>
      <c r="Q62" s="59">
        <f t="shared" si="12"/>
        <v>1.0247466901605053</v>
      </c>
      <c r="R62" s="59">
        <f t="shared" si="12"/>
        <v>1.0392963975088401</v>
      </c>
      <c r="S62" s="59">
        <f t="shared" si="12"/>
        <v>1.0545402929095009</v>
      </c>
      <c r="T62" s="59">
        <f t="shared" si="12"/>
        <v>1.0682493167173244</v>
      </c>
    </row>
    <row r="63" spans="3:26" ht="11.25" hidden="1" customHeight="1" outlineLevel="1">
      <c r="C63" s="25" t="str">
        <f>$C$56</f>
        <v>Other</v>
      </c>
      <c r="D63" s="23" t="s">
        <v>53</v>
      </c>
      <c r="E63" s="23" t="s">
        <v>87</v>
      </c>
      <c r="K63" s="56"/>
      <c r="L63" s="57"/>
      <c r="N63" s="58">
        <v>1</v>
      </c>
      <c r="O63" s="59">
        <f t="shared" si="12"/>
        <v>1</v>
      </c>
      <c r="P63" s="59">
        <f t="shared" si="12"/>
        <v>1</v>
      </c>
      <c r="Q63" s="59">
        <f t="shared" si="12"/>
        <v>1</v>
      </c>
      <c r="R63" s="59">
        <f t="shared" si="12"/>
        <v>1</v>
      </c>
      <c r="S63" s="59">
        <f t="shared" si="12"/>
        <v>1</v>
      </c>
      <c r="T63" s="59">
        <f t="shared" si="12"/>
        <v>1</v>
      </c>
    </row>
    <row r="64" spans="3:26" collapsed="1">
      <c r="K64" s="56"/>
    </row>
    <row r="65" spans="2:20" s="21" customFormat="1" ht="12">
      <c r="B65" s="18" t="s">
        <v>88</v>
      </c>
      <c r="C65" s="19"/>
      <c r="D65" s="20"/>
      <c r="E65" s="20"/>
      <c r="F65" s="20"/>
      <c r="G65" s="20"/>
      <c r="H65" s="20"/>
      <c r="I65" s="20"/>
      <c r="J65" s="20"/>
      <c r="K65" s="20"/>
      <c r="O65" s="19"/>
      <c r="P65" s="19"/>
      <c r="Q65" s="19"/>
      <c r="R65" s="19"/>
      <c r="S65" s="19"/>
    </row>
    <row r="66" spans="2:20" hidden="1" outlineLevel="1"/>
    <row r="67" spans="2:20" ht="12.75" hidden="1" outlineLevel="1">
      <c r="C67" s="31" t="s">
        <v>3</v>
      </c>
      <c r="D67" s="32" t="s">
        <v>6</v>
      </c>
      <c r="E67" s="32" t="s">
        <v>44</v>
      </c>
      <c r="M67" s="43"/>
      <c r="N67" s="3" t="s">
        <v>27</v>
      </c>
      <c r="O67" s="3" t="s">
        <v>28</v>
      </c>
      <c r="P67" s="3" t="s">
        <v>29</v>
      </c>
      <c r="Q67" s="3" t="s">
        <v>30</v>
      </c>
      <c r="R67" s="3" t="s">
        <v>31</v>
      </c>
      <c r="S67" s="3" t="s">
        <v>32</v>
      </c>
      <c r="T67" s="3" t="s">
        <v>33</v>
      </c>
    </row>
    <row r="68" spans="2:20" hidden="1" outlineLevel="1"/>
    <row r="69" spans="2:20" hidden="1" outlineLevel="1"/>
    <row r="70" spans="2:20" hidden="1" outlineLevel="1">
      <c r="C70" s="36" t="s">
        <v>115</v>
      </c>
      <c r="D70" s="23" t="s">
        <v>53</v>
      </c>
      <c r="E70" s="23" t="s">
        <v>87</v>
      </c>
      <c r="N70" s="60">
        <f t="array" ref="N70">SUM(TRANSPOSE(N$59:N$63)*($J35:$N35))</f>
        <v>0.99999999999999989</v>
      </c>
      <c r="O70" s="60">
        <f t="array" ref="O70">SUM(TRANSPOSE(O$59:O$63)*($J35:$N35))</f>
        <v>1.0054198398082859</v>
      </c>
      <c r="P70" s="60">
        <f t="array" ref="P70">SUM(TRANSPOSE(P$59:P$63)*($J35:$N35))</f>
        <v>1.0125474230581073</v>
      </c>
      <c r="Q70" s="60">
        <f t="array" ref="Q70">SUM(TRANSPOSE(Q$59:Q$63)*($J35:$N35))</f>
        <v>1.0234832885650014</v>
      </c>
      <c r="R70" s="60">
        <f t="array" ref="R70">SUM(TRANSPOSE(R$59:R$63)*($J35:$N35))</f>
        <v>1.0364700547195387</v>
      </c>
      <c r="S70" s="60">
        <f t="array" ref="S70">SUM(TRANSPOSE(S$59:S$63)*($J35:$N35))</f>
        <v>1.0500296091837349</v>
      </c>
      <c r="T70" s="60">
        <f t="array" ref="T70">SUM(TRANSPOSE(T$59:T$63)*($J35:$N35))</f>
        <v>1.06343499908114</v>
      </c>
    </row>
    <row r="71" spans="2:20" hidden="1" outlineLevel="1">
      <c r="C71" s="36" t="s">
        <v>9</v>
      </c>
      <c r="D71" s="23" t="s">
        <v>53</v>
      </c>
      <c r="E71" s="23" t="s">
        <v>87</v>
      </c>
      <c r="N71" s="60">
        <f t="array" ref="N71">SUM(TRANSPOSE(N$59:N$63)*($J36:$N36))</f>
        <v>1</v>
      </c>
      <c r="O71" s="60">
        <f t="array" ref="O71">SUM(TRANSPOSE(O$59:O$63)*($J36:$N36))</f>
        <v>1.0039378022038865</v>
      </c>
      <c r="P71" s="60">
        <f t="array" ref="P71">SUM(TRANSPOSE(P$59:P$63)*($J36:$N36))</f>
        <v>1.0119507839447142</v>
      </c>
      <c r="Q71" s="60">
        <f t="array" ref="Q71">SUM(TRANSPOSE(Q$59:Q$63)*($J36:$N36))</f>
        <v>1.0224632405517202</v>
      </c>
      <c r="R71" s="60">
        <f t="array" ref="R71">SUM(TRANSPOSE(R$59:R$63)*($J36:$N36))</f>
        <v>1.0356493948685834</v>
      </c>
      <c r="S71" s="60">
        <f t="array" ref="S71">SUM(TRANSPOSE(S$59:S$63)*($J36:$N36))</f>
        <v>1.0494634804954832</v>
      </c>
      <c r="T71" s="60">
        <f t="array" ref="T71">SUM(TRANSPOSE(T$59:T$63)*($J36:$N36))</f>
        <v>1.0619176832699817</v>
      </c>
    </row>
    <row r="72" spans="2:20" hidden="1" outlineLevel="1">
      <c r="C72" s="36" t="s">
        <v>10</v>
      </c>
      <c r="D72" s="23" t="s">
        <v>53</v>
      </c>
      <c r="E72" s="23" t="s">
        <v>87</v>
      </c>
      <c r="N72" s="60">
        <f t="array" ref="N72">SUM(TRANSPOSE(N$59:N$63)*($J37:$N37))</f>
        <v>0.99999999999999989</v>
      </c>
      <c r="O72" s="60">
        <f t="array" ref="O72">SUM(TRANSPOSE(O$59:O$63)*($J37:$N37))</f>
        <v>1.0024089443357749</v>
      </c>
      <c r="P72" s="60">
        <f t="array" ref="P72">SUM(TRANSPOSE(P$59:P$63)*($J37:$N37))</f>
        <v>1.0073742425444852</v>
      </c>
      <c r="Q72" s="60">
        <f t="array" ref="Q72">SUM(TRANSPOSE(Q$59:Q$63)*($J37:$N37))</f>
        <v>1.0138626113052638</v>
      </c>
      <c r="R72" s="60">
        <f t="array" ref="R72">SUM(TRANSPOSE(R$59:R$63)*($J37:$N37))</f>
        <v>1.0220130724888448</v>
      </c>
      <c r="S72" s="60">
        <f t="array" ref="S72">SUM(TRANSPOSE(S$59:S$63)*($J37:$N37))</f>
        <v>1.0305524042276291</v>
      </c>
      <c r="T72" s="60">
        <f t="array" ref="T72">SUM(TRANSPOSE(T$59:T$63)*($J37:$N37))</f>
        <v>1.0382319309518033</v>
      </c>
    </row>
    <row r="73" spans="2:20" hidden="1" outlineLevel="1">
      <c r="C73" s="36" t="s">
        <v>11</v>
      </c>
      <c r="D73" s="23" t="s">
        <v>53</v>
      </c>
      <c r="E73" s="23" t="s">
        <v>87</v>
      </c>
      <c r="N73" s="60">
        <f t="array" ref="N73">SUM(TRANSPOSE(N$59:N$63)*($J38:$N38))</f>
        <v>1</v>
      </c>
      <c r="O73" s="60">
        <f t="array" ref="O73">SUM(TRANSPOSE(O$59:O$63)*($J38:$N38))</f>
        <v>1.0043003008436577</v>
      </c>
      <c r="P73" s="60">
        <f t="array" ref="P73">SUM(TRANSPOSE(P$59:P$63)*($J38:$N38))</f>
        <v>1.0131640490668234</v>
      </c>
      <c r="Q73" s="60">
        <f t="array" ref="Q73">SUM(TRANSPOSE(Q$59:Q$63)*($J38:$N38))</f>
        <v>1.0247466901605053</v>
      </c>
      <c r="R73" s="60">
        <f t="array" ref="R73">SUM(TRANSPOSE(R$59:R$63)*($J38:$N38))</f>
        <v>1.0392963975088401</v>
      </c>
      <c r="S73" s="60">
        <f t="array" ref="S73">SUM(TRANSPOSE(S$59:S$63)*($J38:$N38))</f>
        <v>1.0545402929095009</v>
      </c>
      <c r="T73" s="60">
        <f t="array" ref="T73">SUM(TRANSPOSE(T$59:T$63)*($J38:$N38))</f>
        <v>1.0682493167173244</v>
      </c>
    </row>
    <row r="74" spans="2:20" hidden="1" outlineLevel="1">
      <c r="C74" s="36" t="s">
        <v>8</v>
      </c>
      <c r="D74" s="23" t="s">
        <v>53</v>
      </c>
      <c r="E74" s="23" t="s">
        <v>87</v>
      </c>
      <c r="N74" s="60">
        <f t="array" ref="N74">SUM(TRANSPOSE(N$59:N$63)*($J39:$N39))</f>
        <v>1</v>
      </c>
      <c r="O74" s="60">
        <f t="array" ref="O74">SUM(TRANSPOSE(O$59:O$63)*($J39:$N39))</f>
        <v>1.0043003008436577</v>
      </c>
      <c r="P74" s="60">
        <f t="array" ref="P74">SUM(TRANSPOSE(P$59:P$63)*($J39:$N39))</f>
        <v>1.0131640490668234</v>
      </c>
      <c r="Q74" s="60">
        <f t="array" ref="Q74">SUM(TRANSPOSE(Q$59:Q$63)*($J39:$N39))</f>
        <v>1.0247466901605053</v>
      </c>
      <c r="R74" s="60">
        <f t="array" ref="R74">SUM(TRANSPOSE(R$59:R$63)*($J39:$N39))</f>
        <v>1.0392963975088401</v>
      </c>
      <c r="S74" s="60">
        <f t="array" ref="S74">SUM(TRANSPOSE(S$59:S$63)*($J39:$N39))</f>
        <v>1.0545402929095009</v>
      </c>
      <c r="T74" s="60">
        <f t="array" ref="T74">SUM(TRANSPOSE(T$59:T$63)*($J39:$N39))</f>
        <v>1.0682493167173244</v>
      </c>
    </row>
    <row r="75" spans="2:20" hidden="1" outlineLevel="1">
      <c r="C75" s="36" t="s">
        <v>4</v>
      </c>
      <c r="D75" s="23" t="s">
        <v>53</v>
      </c>
      <c r="E75" s="23" t="s">
        <v>87</v>
      </c>
      <c r="N75" s="60">
        <f t="array" ref="N75">SUM(TRANSPOSE(N$59:N$63)*($J40:$N40))</f>
        <v>1</v>
      </c>
      <c r="O75" s="60">
        <f t="array" ref="O75">SUM(TRANSPOSE(O$59:O$63)*($J40:$N40))</f>
        <v>1</v>
      </c>
      <c r="P75" s="60">
        <f t="array" ref="P75">SUM(TRANSPOSE(P$59:P$63)*($J40:$N40))</f>
        <v>1</v>
      </c>
      <c r="Q75" s="60">
        <f t="array" ref="Q75">SUM(TRANSPOSE(Q$59:Q$63)*($J40:$N40))</f>
        <v>1</v>
      </c>
      <c r="R75" s="60">
        <f t="array" ref="R75">SUM(TRANSPOSE(R$59:R$63)*($J40:$N40))</f>
        <v>1</v>
      </c>
      <c r="S75" s="60">
        <f t="array" ref="S75">SUM(TRANSPOSE(S$59:S$63)*($J40:$N40))</f>
        <v>1</v>
      </c>
      <c r="T75" s="60">
        <f t="array" ref="T75">SUM(TRANSPOSE(T$59:T$63)*($J40:$N40))</f>
        <v>1</v>
      </c>
    </row>
    <row r="76" spans="2:20" hidden="1" outlineLevel="1">
      <c r="C76" s="36" t="s">
        <v>82</v>
      </c>
      <c r="D76" s="23" t="s">
        <v>53</v>
      </c>
      <c r="E76" s="23" t="s">
        <v>87</v>
      </c>
      <c r="N76" s="60">
        <f t="array" ref="N76">SUM(TRANSPOSE(N$59:N$63)*($J41:$N41))</f>
        <v>1</v>
      </c>
      <c r="O76" s="60">
        <f t="array" ref="O76">SUM(TRANSPOSE(O$59:O$63)*($J41:$N41))</f>
        <v>1</v>
      </c>
      <c r="P76" s="60">
        <f t="array" ref="P76">SUM(TRANSPOSE(P$59:P$63)*($J41:$N41))</f>
        <v>1</v>
      </c>
      <c r="Q76" s="60">
        <f t="array" ref="Q76">SUM(TRANSPOSE(Q$59:Q$63)*($J41:$N41))</f>
        <v>1</v>
      </c>
      <c r="R76" s="60">
        <f t="array" ref="R76">SUM(TRANSPOSE(R$59:R$63)*($J41:$N41))</f>
        <v>1</v>
      </c>
      <c r="S76" s="60">
        <f t="array" ref="S76">SUM(TRANSPOSE(S$59:S$63)*($J41:$N41))</f>
        <v>1</v>
      </c>
      <c r="T76" s="60">
        <f t="array" ref="T76">SUM(TRANSPOSE(T$59:T$63)*($J41:$N41))</f>
        <v>1</v>
      </c>
    </row>
    <row r="77" spans="2:20" hidden="1" outlineLevel="1">
      <c r="C77" s="36" t="s">
        <v>83</v>
      </c>
      <c r="D77" s="23" t="s">
        <v>53</v>
      </c>
      <c r="E77" s="23" t="s">
        <v>87</v>
      </c>
      <c r="N77" s="60">
        <f t="array" ref="N77">SUM(TRANSPOSE(N$59:N$63)*($J42:$N42))</f>
        <v>1</v>
      </c>
      <c r="O77" s="60">
        <f t="array" ref="O77">SUM(TRANSPOSE(O$59:O$63)*($J42:$N42))</f>
        <v>1</v>
      </c>
      <c r="P77" s="60">
        <f t="array" ref="P77">SUM(TRANSPOSE(P$59:P$63)*($J42:$N42))</f>
        <v>1</v>
      </c>
      <c r="Q77" s="60">
        <f t="array" ref="Q77">SUM(TRANSPOSE(Q$59:Q$63)*($J42:$N42))</f>
        <v>1</v>
      </c>
      <c r="R77" s="60">
        <f t="array" ref="R77">SUM(TRANSPOSE(R$59:R$63)*($J42:$N42))</f>
        <v>1</v>
      </c>
      <c r="S77" s="60">
        <f t="array" ref="S77">SUM(TRANSPOSE(S$59:S$63)*($J42:$N42))</f>
        <v>1</v>
      </c>
      <c r="T77" s="60">
        <f t="array" ref="T77">SUM(TRANSPOSE(T$59:T$63)*($J42:$N42))</f>
        <v>1</v>
      </c>
    </row>
    <row r="78" spans="2:20" hidden="1" outlineLevel="1">
      <c r="N78" s="61"/>
      <c r="O78" s="61"/>
      <c r="P78" s="61"/>
      <c r="Q78" s="61"/>
      <c r="R78" s="61"/>
      <c r="S78" s="61"/>
      <c r="T78" s="61"/>
    </row>
    <row r="79" spans="2:20" hidden="1" outlineLevel="1">
      <c r="C79" s="39" t="s">
        <v>84</v>
      </c>
      <c r="D79" s="40" t="s">
        <v>53</v>
      </c>
      <c r="E79" s="40" t="s">
        <v>87</v>
      </c>
      <c r="N79" s="62">
        <f t="array" ref="N79">SUM(TRANSPOSE(N$59:N$63)*($J44:$N44))</f>
        <v>0.99999999999999989</v>
      </c>
      <c r="O79" s="62">
        <f t="array" ref="O79">SUM(TRANSPOSE(O$59:O$63)*($J44:$N44))</f>
        <v>1.0038477970768591</v>
      </c>
      <c r="P79" s="62">
        <f t="array" ref="P79">SUM(TRANSPOSE(P$59:P$63)*($J44:$N44))</f>
        <v>1.0102143697561157</v>
      </c>
      <c r="Q79" s="62">
        <f t="array" ref="Q79">SUM(TRANSPOSE(Q$59:Q$63)*($J44:$N44))</f>
        <v>1.0191613553920464</v>
      </c>
      <c r="R79" s="62">
        <f t="array" ref="R79">SUM(TRANSPOSE(R$59:R$63)*($J44:$N44))</f>
        <v>1.0301098914916031</v>
      </c>
      <c r="S79" s="62">
        <f t="array" ref="S79">SUM(TRANSPOSE(S$59:S$63)*($J44:$N44))</f>
        <v>1.0415626806680027</v>
      </c>
      <c r="T79" s="62">
        <f t="array" ref="T79">SUM(TRANSPOSE(T$59:T$63)*($J44:$N44))</f>
        <v>1.0523308813758632</v>
      </c>
    </row>
    <row r="80" spans="2:20" collapsed="1">
      <c r="N80" s="52"/>
      <c r="O80" s="52"/>
      <c r="P80" s="52"/>
      <c r="Q80" s="52"/>
      <c r="R80" s="52"/>
      <c r="S80" s="52"/>
    </row>
    <row r="81" spans="1:22">
      <c r="B81" s="24" t="s">
        <v>217</v>
      </c>
      <c r="N81" s="52"/>
      <c r="O81" s="285">
        <f>O79/N79-1</f>
        <v>3.8477970768593384E-3</v>
      </c>
      <c r="P81" s="285">
        <f t="shared" ref="P81:T81" si="13">P79/O79-1</f>
        <v>6.3421692987677414E-3</v>
      </c>
      <c r="Q81" s="285">
        <f t="shared" si="13"/>
        <v>8.8565218470320062E-3</v>
      </c>
      <c r="R81" s="285">
        <f t="shared" si="13"/>
        <v>1.0742691568544682E-2</v>
      </c>
      <c r="S81" s="285">
        <f t="shared" si="13"/>
        <v>1.1118026601818043E-2</v>
      </c>
      <c r="T81" s="285">
        <f t="shared" si="13"/>
        <v>1.0338504736896237E-2</v>
      </c>
    </row>
    <row r="82" spans="1:22">
      <c r="N82" s="52"/>
      <c r="O82" s="52"/>
      <c r="P82" s="52"/>
      <c r="Q82" s="52"/>
      <c r="R82" s="52"/>
      <c r="S82" s="52"/>
    </row>
    <row r="83" spans="1:22">
      <c r="B83" s="24" t="s">
        <v>218</v>
      </c>
      <c r="N83" s="52"/>
      <c r="O83" s="286">
        <v>2.8160404023527263E-3</v>
      </c>
      <c r="P83" s="286">
        <v>4.1116480397518362E-3</v>
      </c>
      <c r="Q83" s="286">
        <v>5.9550464290247795E-3</v>
      </c>
      <c r="R83" s="286">
        <v>7.4739522187159402E-3</v>
      </c>
      <c r="S83" s="286">
        <v>7.4884505672896395E-3</v>
      </c>
      <c r="T83" s="286">
        <v>9.0683518886587322E-3</v>
      </c>
    </row>
    <row r="84" spans="1:22">
      <c r="N84" s="52"/>
      <c r="O84" s="52"/>
      <c r="P84" s="52"/>
      <c r="Q84" s="52"/>
      <c r="R84" s="52"/>
      <c r="S84" s="52"/>
    </row>
    <row r="85" spans="1:22"/>
    <row r="86" spans="1:22" s="66" customFormat="1" ht="12">
      <c r="B86" s="63" t="s">
        <v>126</v>
      </c>
      <c r="C86" s="64"/>
      <c r="D86" s="65"/>
      <c r="E86" s="65"/>
      <c r="F86" s="65"/>
      <c r="G86" s="65"/>
      <c r="H86" s="65"/>
      <c r="I86" s="65"/>
      <c r="J86" s="65"/>
      <c r="K86" s="65"/>
      <c r="O86" s="64"/>
      <c r="P86" s="64"/>
      <c r="Q86" s="64"/>
      <c r="R86" s="64"/>
      <c r="S86" s="64"/>
    </row>
    <row r="87" spans="1:22" s="67" customFormat="1">
      <c r="D87" s="68"/>
      <c r="E87" s="68"/>
      <c r="F87" s="68"/>
      <c r="G87" s="69"/>
      <c r="H87" s="69"/>
      <c r="I87" s="68"/>
    </row>
    <row r="88" spans="1:22" s="67" customFormat="1" ht="12.75">
      <c r="A88" s="77"/>
      <c r="B88" s="77"/>
      <c r="C88" s="82" t="s">
        <v>89</v>
      </c>
      <c r="D88" s="83" t="s">
        <v>6</v>
      </c>
      <c r="E88" s="83" t="s">
        <v>44</v>
      </c>
      <c r="F88" s="83" t="s">
        <v>45</v>
      </c>
      <c r="G88" s="69"/>
      <c r="H88" s="69"/>
      <c r="I88" s="68"/>
      <c r="J88" s="70"/>
      <c r="K88" s="70"/>
      <c r="L88" s="70"/>
      <c r="M88" s="70"/>
      <c r="N88" s="3" t="s">
        <v>27</v>
      </c>
      <c r="O88" s="3" t="s">
        <v>28</v>
      </c>
      <c r="P88" s="3" t="s">
        <v>29</v>
      </c>
      <c r="Q88" s="3" t="s">
        <v>30</v>
      </c>
      <c r="R88" s="3" t="s">
        <v>31</v>
      </c>
      <c r="S88" s="3" t="s">
        <v>32</v>
      </c>
      <c r="T88" s="3" t="s">
        <v>33</v>
      </c>
    </row>
    <row r="89" spans="1:22" s="67" customFormat="1" ht="12">
      <c r="A89" s="77"/>
      <c r="B89" s="77"/>
      <c r="C89" s="84"/>
      <c r="D89" s="85"/>
      <c r="E89" s="85"/>
      <c r="F89" s="85"/>
      <c r="G89" s="69"/>
      <c r="H89" s="69"/>
      <c r="I89" s="68"/>
      <c r="J89" s="70"/>
      <c r="K89" s="70"/>
      <c r="L89" s="70"/>
      <c r="M89" s="70"/>
      <c r="N89" s="70"/>
    </row>
    <row r="90" spans="1:22" s="67" customFormat="1" ht="12">
      <c r="A90" s="77"/>
      <c r="B90" s="77"/>
      <c r="C90" s="84" t="s">
        <v>89</v>
      </c>
      <c r="D90" s="85" t="s">
        <v>85</v>
      </c>
      <c r="E90" s="85" t="str">
        <f>percent</f>
        <v>Per cent</v>
      </c>
      <c r="F90" s="85" t="s">
        <v>43</v>
      </c>
      <c r="G90" s="69"/>
      <c r="H90" s="69"/>
      <c r="I90" s="68"/>
      <c r="J90" s="70"/>
      <c r="K90" s="70"/>
      <c r="L90" s="70"/>
      <c r="M90" s="70"/>
      <c r="N90" s="286">
        <f>$H$93</f>
        <v>5.45E-3</v>
      </c>
      <c r="O90" s="286">
        <f t="shared" ref="O90:T90" si="14">$H$93</f>
        <v>5.45E-3</v>
      </c>
      <c r="P90" s="286">
        <f t="shared" si="14"/>
        <v>5.45E-3</v>
      </c>
      <c r="Q90" s="286">
        <f t="shared" si="14"/>
        <v>5.45E-3</v>
      </c>
      <c r="R90" s="286">
        <f t="shared" si="14"/>
        <v>5.45E-3</v>
      </c>
      <c r="S90" s="286">
        <f t="shared" si="14"/>
        <v>5.45E-3</v>
      </c>
      <c r="T90" s="286">
        <f t="shared" si="14"/>
        <v>5.45E-3</v>
      </c>
    </row>
    <row r="91" spans="1:22" s="67" customFormat="1" ht="12">
      <c r="A91" s="77"/>
      <c r="B91" s="77"/>
      <c r="C91" s="84" t="s">
        <v>178</v>
      </c>
      <c r="D91" s="85" t="s">
        <v>179</v>
      </c>
      <c r="E91" s="85" t="str">
        <f>percent</f>
        <v>Per cent</v>
      </c>
      <c r="F91" s="85"/>
      <c r="G91" s="69"/>
      <c r="H91" s="286">
        <v>5.0000000000000001E-3</v>
      </c>
      <c r="I91" s="68"/>
      <c r="J91" s="70"/>
      <c r="K91" s="70"/>
      <c r="L91" s="70"/>
      <c r="M91" s="70"/>
      <c r="N91" s="70"/>
      <c r="O91" s="70"/>
      <c r="P91" s="70"/>
      <c r="Q91" s="70"/>
      <c r="R91" s="70"/>
      <c r="S91" s="70"/>
      <c r="T91" s="70"/>
      <c r="U91" s="70"/>
      <c r="V91" s="70"/>
    </row>
    <row r="92" spans="1:22" s="67" customFormat="1" ht="12.75" thickBot="1">
      <c r="A92" s="77"/>
      <c r="B92" s="77"/>
      <c r="C92" s="84" t="s">
        <v>180</v>
      </c>
      <c r="D92" s="85" t="s">
        <v>181</v>
      </c>
      <c r="E92" s="85" t="str">
        <f>percent</f>
        <v>Per cent</v>
      </c>
      <c r="F92" s="85"/>
      <c r="G92" s="69"/>
      <c r="H92" s="287">
        <v>5.8999999999999999E-3</v>
      </c>
      <c r="I92" s="68"/>
      <c r="J92" s="70"/>
      <c r="K92" s="70"/>
      <c r="L92" s="70"/>
      <c r="M92" s="70"/>
      <c r="N92" s="70"/>
      <c r="O92" s="70"/>
      <c r="P92" s="70"/>
      <c r="Q92" s="70"/>
      <c r="R92" s="70"/>
      <c r="S92" s="70"/>
      <c r="T92" s="70"/>
      <c r="U92" s="70"/>
      <c r="V92" s="70"/>
    </row>
    <row r="93" spans="1:22" s="67" customFormat="1" ht="12.75" thickBot="1">
      <c r="A93" s="77"/>
      <c r="B93" s="77"/>
      <c r="C93" s="255" t="s">
        <v>90</v>
      </c>
      <c r="D93" s="256"/>
      <c r="E93" s="256"/>
      <c r="F93" s="256"/>
      <c r="G93" s="257"/>
      <c r="H93" s="288">
        <f>AVERAGE(H91:H92)</f>
        <v>5.45E-3</v>
      </c>
      <c r="I93" s="68"/>
      <c r="J93" s="70"/>
      <c r="K93" s="70"/>
      <c r="L93" s="70"/>
      <c r="M93" s="70"/>
      <c r="N93" s="70"/>
      <c r="O93" s="70"/>
      <c r="P93" s="70"/>
      <c r="Q93" s="70"/>
      <c r="R93" s="70"/>
      <c r="S93" s="70"/>
      <c r="T93" s="70"/>
      <c r="U93" s="70"/>
      <c r="V93" s="70"/>
    </row>
    <row r="94" spans="1:22" s="67" customFormat="1" ht="12">
      <c r="A94" s="77"/>
      <c r="B94" s="77"/>
      <c r="C94" s="84"/>
      <c r="D94" s="85"/>
      <c r="E94" s="85"/>
      <c r="F94" s="85"/>
      <c r="G94" s="69"/>
      <c r="H94" s="289"/>
      <c r="I94" s="68"/>
      <c r="J94" s="70"/>
      <c r="K94" s="70"/>
      <c r="L94" s="70"/>
      <c r="M94" s="70"/>
      <c r="N94" s="70"/>
    </row>
    <row r="95" spans="1:22" s="67" customFormat="1" ht="12">
      <c r="A95" s="77"/>
      <c r="B95" s="77"/>
      <c r="C95" s="82" t="s">
        <v>188</v>
      </c>
      <c r="D95" s="85"/>
      <c r="E95" s="85"/>
      <c r="F95" s="85"/>
      <c r="G95" s="69"/>
      <c r="H95" s="289"/>
      <c r="I95" s="68"/>
      <c r="J95" s="70"/>
      <c r="K95" s="70"/>
      <c r="L95" s="70"/>
      <c r="M95" s="70"/>
      <c r="N95" s="70"/>
    </row>
    <row r="96" spans="1:22" s="67" customFormat="1" ht="12">
      <c r="A96" s="77"/>
      <c r="B96" s="77"/>
      <c r="C96" s="226" t="s">
        <v>183</v>
      </c>
      <c r="D96" s="85" t="s">
        <v>179</v>
      </c>
      <c r="E96" s="85"/>
      <c r="F96" s="85"/>
      <c r="G96" s="69"/>
      <c r="H96" s="289"/>
      <c r="I96" s="68"/>
      <c r="J96" s="70"/>
      <c r="K96" s="70"/>
      <c r="L96" s="70"/>
      <c r="M96" s="70"/>
    </row>
    <row r="97" spans="1:20" s="67" customFormat="1" ht="12">
      <c r="A97" s="77"/>
      <c r="B97" s="77"/>
      <c r="C97" s="84" t="s">
        <v>59</v>
      </c>
      <c r="D97" s="85"/>
      <c r="E97" s="85" t="str">
        <f>percent</f>
        <v>Per cent</v>
      </c>
      <c r="F97" s="85"/>
      <c r="G97" s="69"/>
      <c r="H97" s="286">
        <v>1</v>
      </c>
      <c r="I97" s="68"/>
      <c r="J97" s="70"/>
      <c r="K97" s="70"/>
      <c r="L97" s="70"/>
      <c r="M97" s="70"/>
    </row>
    <row r="98" spans="1:20" s="67" customFormat="1" ht="12">
      <c r="A98" s="77"/>
      <c r="B98" s="77"/>
      <c r="C98" s="84" t="s">
        <v>184</v>
      </c>
      <c r="D98" s="85"/>
      <c r="E98" s="85" t="str">
        <f>percent</f>
        <v>Per cent</v>
      </c>
      <c r="F98" s="85"/>
      <c r="G98" s="69"/>
      <c r="H98" s="286">
        <v>0</v>
      </c>
      <c r="I98" s="68"/>
      <c r="J98" s="70"/>
      <c r="K98" s="70"/>
      <c r="L98" s="70"/>
      <c r="M98" s="70"/>
    </row>
    <row r="99" spans="1:20" s="67" customFormat="1" ht="12">
      <c r="A99" s="77"/>
      <c r="B99" s="77"/>
      <c r="C99" s="84"/>
      <c r="D99" s="85"/>
      <c r="E99" s="85"/>
      <c r="F99" s="85"/>
      <c r="G99" s="69"/>
      <c r="H99" s="290"/>
      <c r="I99" s="68"/>
      <c r="J99" s="70"/>
      <c r="K99" s="70"/>
      <c r="L99" s="70"/>
      <c r="M99" s="70"/>
    </row>
    <row r="100" spans="1:20" s="67" customFormat="1" ht="12">
      <c r="A100" s="77"/>
      <c r="B100" s="77"/>
      <c r="C100" s="226" t="s">
        <v>182</v>
      </c>
      <c r="D100" s="85" t="s">
        <v>181</v>
      </c>
      <c r="E100" s="85"/>
      <c r="F100" s="85"/>
      <c r="G100" s="69"/>
      <c r="H100" s="290"/>
      <c r="I100" s="68"/>
      <c r="J100" s="70"/>
      <c r="K100" s="70"/>
      <c r="L100" s="70"/>
      <c r="M100" s="70"/>
    </row>
    <row r="101" spans="1:20" s="67" customFormat="1" ht="12">
      <c r="A101" s="77"/>
      <c r="B101" s="77"/>
      <c r="C101" s="84" t="s">
        <v>59</v>
      </c>
      <c r="D101" s="85"/>
      <c r="E101" s="85" t="str">
        <f>percent</f>
        <v>Per cent</v>
      </c>
      <c r="F101" s="85"/>
      <c r="G101" s="69"/>
      <c r="H101" s="286">
        <v>0.45</v>
      </c>
      <c r="I101" s="68"/>
      <c r="J101" s="70"/>
      <c r="K101" s="70"/>
      <c r="L101" s="70"/>
      <c r="M101" s="70"/>
    </row>
    <row r="102" spans="1:20" s="67" customFormat="1" ht="12">
      <c r="A102" s="77"/>
      <c r="B102" s="77"/>
      <c r="C102" s="84" t="s">
        <v>184</v>
      </c>
      <c r="D102" s="85"/>
      <c r="E102" s="85" t="str">
        <f>percent</f>
        <v>Per cent</v>
      </c>
      <c r="F102" s="85"/>
      <c r="G102" s="69"/>
      <c r="H102" s="286">
        <v>0.55000000000000004</v>
      </c>
      <c r="I102" s="68"/>
    </row>
    <row r="103" spans="1:20" s="67" customFormat="1" ht="12.75" thickBot="1">
      <c r="A103" s="77"/>
      <c r="B103" s="77"/>
      <c r="C103" s="84"/>
      <c r="D103" s="85"/>
      <c r="E103" s="85"/>
      <c r="F103" s="85"/>
      <c r="G103" s="69"/>
      <c r="H103" s="291"/>
      <c r="I103" s="68"/>
    </row>
    <row r="104" spans="1:20" s="67" customFormat="1" ht="12">
      <c r="A104" s="77"/>
      <c r="B104" s="77"/>
      <c r="C104" s="258" t="s">
        <v>185</v>
      </c>
      <c r="D104" s="259"/>
      <c r="E104" s="259"/>
      <c r="F104" s="259"/>
      <c r="G104" s="260"/>
      <c r="H104" s="292"/>
      <c r="I104" s="68"/>
    </row>
    <row r="105" spans="1:20" s="67" customFormat="1" ht="12">
      <c r="A105" s="77"/>
      <c r="B105" s="77"/>
      <c r="C105" s="240" t="s">
        <v>59</v>
      </c>
      <c r="D105" s="102"/>
      <c r="E105" s="102" t="str">
        <f>percent</f>
        <v>Per cent</v>
      </c>
      <c r="F105" s="102"/>
      <c r="G105" s="241"/>
      <c r="H105" s="293">
        <f>AVERAGE(H97,H101)</f>
        <v>0.72499999999999998</v>
      </c>
      <c r="I105" s="68"/>
    </row>
    <row r="106" spans="1:20" s="67" customFormat="1" ht="12.75" thickBot="1">
      <c r="A106" s="77"/>
      <c r="B106" s="77"/>
      <c r="C106" s="242" t="s">
        <v>184</v>
      </c>
      <c r="D106" s="243"/>
      <c r="E106" s="243" t="str">
        <f>percent</f>
        <v>Per cent</v>
      </c>
      <c r="F106" s="243"/>
      <c r="G106" s="244"/>
      <c r="H106" s="294">
        <f>AVERAGE(H98,H102)</f>
        <v>0.27500000000000002</v>
      </c>
      <c r="I106" s="68"/>
    </row>
    <row r="107" spans="1:20" s="67" customFormat="1" ht="12">
      <c r="A107" s="77"/>
      <c r="B107" s="77"/>
      <c r="C107" s="84"/>
      <c r="D107" s="85"/>
      <c r="E107" s="85"/>
      <c r="F107" s="85"/>
      <c r="G107" s="69"/>
      <c r="H107" s="69"/>
      <c r="I107" s="68"/>
    </row>
    <row r="108" spans="1:20" s="67" customFormat="1" ht="12">
      <c r="A108" s="77"/>
      <c r="B108" s="77"/>
      <c r="C108" s="82" t="s">
        <v>200</v>
      </c>
      <c r="D108" s="85"/>
      <c r="E108" s="85"/>
      <c r="F108" s="85"/>
      <c r="G108" s="69"/>
      <c r="H108" s="69"/>
      <c r="I108" s="68"/>
    </row>
    <row r="109" spans="1:20" s="67" customFormat="1" ht="12.75">
      <c r="A109" s="77"/>
      <c r="B109" s="77"/>
      <c r="C109" s="82"/>
      <c r="D109" s="83" t="s">
        <v>6</v>
      </c>
      <c r="E109" s="83" t="s">
        <v>44</v>
      </c>
      <c r="F109" s="83" t="s">
        <v>45</v>
      </c>
      <c r="G109" s="68"/>
      <c r="H109" s="68"/>
      <c r="I109" s="68"/>
      <c r="J109" s="71"/>
      <c r="K109" s="71"/>
      <c r="L109" s="71"/>
      <c r="M109" s="3" t="s">
        <v>26</v>
      </c>
      <c r="N109" s="3" t="s">
        <v>27</v>
      </c>
      <c r="O109" s="3" t="s">
        <v>28</v>
      </c>
      <c r="P109" s="3" t="s">
        <v>29</v>
      </c>
      <c r="Q109" s="3" t="s">
        <v>30</v>
      </c>
      <c r="R109" s="3" t="s">
        <v>31</v>
      </c>
      <c r="S109" s="3" t="s">
        <v>32</v>
      </c>
      <c r="T109" s="3" t="s">
        <v>33</v>
      </c>
    </row>
    <row r="110" spans="1:20" s="67" customFormat="1" ht="12">
      <c r="A110" s="77"/>
      <c r="B110" s="82" t="s">
        <v>189</v>
      </c>
      <c r="C110" s="82"/>
      <c r="D110" s="85"/>
      <c r="E110" s="85"/>
      <c r="F110" s="85"/>
      <c r="G110" s="68"/>
      <c r="H110" s="68"/>
      <c r="I110" s="68"/>
      <c r="J110" s="71"/>
      <c r="K110" s="71"/>
      <c r="L110" s="71"/>
      <c r="M110" s="71"/>
      <c r="N110" s="71"/>
      <c r="O110" s="71"/>
      <c r="P110" s="71"/>
      <c r="Q110" s="71"/>
      <c r="R110" s="71"/>
      <c r="S110" s="71"/>
    </row>
    <row r="111" spans="1:20" s="67" customFormat="1" ht="12">
      <c r="A111" s="77"/>
      <c r="B111" s="82"/>
      <c r="C111" s="86" t="s">
        <v>20</v>
      </c>
      <c r="D111" s="85"/>
      <c r="E111" s="85"/>
      <c r="F111" s="85"/>
      <c r="G111" s="68"/>
      <c r="H111" s="68"/>
      <c r="I111" s="68"/>
      <c r="J111" s="71"/>
      <c r="K111" s="71"/>
      <c r="L111" s="71"/>
      <c r="M111" s="71"/>
      <c r="N111" s="71"/>
      <c r="O111" s="71"/>
      <c r="P111" s="71"/>
      <c r="Q111" s="71"/>
      <c r="R111" s="71"/>
      <c r="S111" s="71"/>
    </row>
    <row r="112" spans="1:20" s="67" customFormat="1" ht="12">
      <c r="A112" s="77"/>
      <c r="B112" s="77"/>
      <c r="C112" s="87" t="s">
        <v>59</v>
      </c>
      <c r="D112" s="85" t="s">
        <v>118</v>
      </c>
      <c r="E112" s="85" t="s">
        <v>91</v>
      </c>
      <c r="F112" s="85" t="s">
        <v>43</v>
      </c>
      <c r="G112" s="68"/>
      <c r="H112" s="68"/>
      <c r="I112" s="68"/>
      <c r="J112" s="71"/>
      <c r="K112" s="71"/>
      <c r="L112" s="71"/>
      <c r="M112" s="72">
        <v>134233.9999999998</v>
      </c>
      <c r="N112" s="72">
        <v>137392.69767513376</v>
      </c>
      <c r="O112" s="72">
        <v>140527.92386951786</v>
      </c>
      <c r="P112" s="72">
        <v>143718.56203034314</v>
      </c>
      <c r="Q112" s="72">
        <v>147086.53179025653</v>
      </c>
      <c r="R112" s="72">
        <v>150447.53391506727</v>
      </c>
      <c r="S112" s="72">
        <v>154004.06561135859</v>
      </c>
      <c r="T112" s="72">
        <v>157335.06295716894</v>
      </c>
    </row>
    <row r="113" spans="1:21" s="67" customFormat="1" ht="12">
      <c r="A113" s="77"/>
      <c r="B113" s="77"/>
      <c r="C113" s="77" t="s">
        <v>92</v>
      </c>
      <c r="D113" s="85" t="s">
        <v>53</v>
      </c>
      <c r="E113" s="85" t="s">
        <v>91</v>
      </c>
      <c r="F113" s="85" t="s">
        <v>43</v>
      </c>
      <c r="G113" s="68"/>
      <c r="H113" s="68"/>
      <c r="I113" s="68"/>
      <c r="J113" s="71"/>
      <c r="K113" s="71"/>
      <c r="L113" s="71"/>
      <c r="M113" s="73"/>
      <c r="N113" s="73">
        <f>N112-M112</f>
        <v>3158.697675133968</v>
      </c>
      <c r="O113" s="73">
        <f t="shared" ref="O113:T113" si="15">O112-N112</f>
        <v>3135.2261943841004</v>
      </c>
      <c r="P113" s="73">
        <f t="shared" si="15"/>
        <v>3190.6381608252705</v>
      </c>
      <c r="Q113" s="73">
        <f t="shared" si="15"/>
        <v>3367.9697599133942</v>
      </c>
      <c r="R113" s="73">
        <f t="shared" si="15"/>
        <v>3361.0021248107369</v>
      </c>
      <c r="S113" s="73">
        <f t="shared" si="15"/>
        <v>3556.5316962913203</v>
      </c>
      <c r="T113" s="73">
        <f t="shared" si="15"/>
        <v>3330.9973458103486</v>
      </c>
    </row>
    <row r="114" spans="1:21" s="67" customFormat="1" ht="12">
      <c r="A114" s="77"/>
      <c r="B114" s="77"/>
    </row>
    <row r="115" spans="1:21" s="67" customFormat="1" ht="12">
      <c r="A115" s="77"/>
      <c r="B115" s="88" t="s">
        <v>190</v>
      </c>
      <c r="C115" s="84"/>
      <c r="D115" s="85"/>
      <c r="E115" s="85"/>
      <c r="F115" s="85"/>
      <c r="G115" s="68"/>
      <c r="H115" s="68"/>
      <c r="I115" s="68"/>
      <c r="J115" s="71"/>
      <c r="K115" s="71"/>
      <c r="L115" s="71"/>
      <c r="M115" s="71"/>
      <c r="N115" s="76"/>
      <c r="O115" s="76"/>
      <c r="P115" s="76"/>
      <c r="Q115" s="76"/>
      <c r="R115" s="76"/>
      <c r="S115" s="76"/>
      <c r="T115" s="76"/>
    </row>
    <row r="116" spans="1:21" s="67" customFormat="1" ht="12">
      <c r="A116" s="77"/>
      <c r="B116" s="77"/>
      <c r="C116" s="248" t="s">
        <v>172</v>
      </c>
      <c r="D116" s="249"/>
      <c r="E116" s="250" t="s">
        <v>117</v>
      </c>
      <c r="F116" s="250"/>
      <c r="G116" s="251"/>
      <c r="H116" s="251"/>
      <c r="I116" s="251"/>
      <c r="J116" s="252"/>
      <c r="K116" s="252"/>
      <c r="L116" s="252"/>
      <c r="M116" s="72">
        <v>4394.5906349999996</v>
      </c>
      <c r="N116" s="72">
        <v>4458.7005727020896</v>
      </c>
      <c r="O116" s="72">
        <v>4526.2852297240997</v>
      </c>
      <c r="P116" s="72">
        <v>4588.6898060202802</v>
      </c>
      <c r="Q116" s="72">
        <v>4659.9204544788699</v>
      </c>
      <c r="R116" s="72">
        <v>4730.2298188990799</v>
      </c>
      <c r="S116" s="72">
        <v>4801.4611366982699</v>
      </c>
      <c r="T116" s="72">
        <v>4863.8896416998396</v>
      </c>
    </row>
    <row r="117" spans="1:21" s="67" customFormat="1" ht="12">
      <c r="A117" s="77"/>
      <c r="B117" s="77"/>
      <c r="C117" s="248" t="s">
        <v>121</v>
      </c>
      <c r="D117" s="250" t="s">
        <v>53</v>
      </c>
      <c r="E117" s="250" t="s">
        <v>117</v>
      </c>
      <c r="F117" s="250"/>
      <c r="G117" s="251"/>
      <c r="H117" s="251"/>
      <c r="I117" s="251"/>
      <c r="J117" s="252"/>
      <c r="K117" s="252"/>
      <c r="L117" s="252"/>
      <c r="M117" s="253"/>
      <c r="N117" s="253">
        <f t="shared" ref="N117" si="16">N116-M116</f>
        <v>64.109937702090065</v>
      </c>
      <c r="O117" s="253">
        <f t="shared" ref="O117" si="17">O116-N116</f>
        <v>67.584657022010106</v>
      </c>
      <c r="P117" s="253">
        <f t="shared" ref="P117" si="18">P116-O116</f>
        <v>62.404576296180494</v>
      </c>
      <c r="Q117" s="253">
        <f t="shared" ref="Q117" si="19">Q116-P116</f>
        <v>71.230648458589712</v>
      </c>
      <c r="R117" s="253">
        <f t="shared" ref="R117" si="20">R116-Q116</f>
        <v>70.309364420209931</v>
      </c>
      <c r="S117" s="253">
        <f t="shared" ref="S117" si="21">S116-R116</f>
        <v>71.231317799190037</v>
      </c>
      <c r="T117" s="253">
        <f t="shared" ref="T117" si="22">T116-S116</f>
        <v>62.428505001569647</v>
      </c>
    </row>
    <row r="118" spans="1:21" s="67" customFormat="1" ht="12">
      <c r="A118" s="77"/>
      <c r="B118" s="77"/>
      <c r="C118" s="248" t="s">
        <v>124</v>
      </c>
      <c r="D118" s="250" t="s">
        <v>53</v>
      </c>
      <c r="E118" s="250" t="s">
        <v>93</v>
      </c>
      <c r="F118" s="250" t="s">
        <v>43</v>
      </c>
      <c r="G118" s="251"/>
      <c r="H118" s="251"/>
      <c r="I118" s="251"/>
      <c r="J118" s="252"/>
      <c r="K118" s="252"/>
      <c r="L118" s="252"/>
      <c r="M118" s="252"/>
      <c r="N118" s="254">
        <f t="shared" ref="N118:T118" si="23">N116/M116-1</f>
        <v>1.4588375352074134E-2</v>
      </c>
      <c r="O118" s="254">
        <f t="shared" si="23"/>
        <v>1.5157926826436796E-2</v>
      </c>
      <c r="P118" s="254">
        <f t="shared" si="23"/>
        <v>1.3787150638755463E-2</v>
      </c>
      <c r="Q118" s="254">
        <f t="shared" si="23"/>
        <v>1.5523090788384986E-2</v>
      </c>
      <c r="R118" s="254">
        <f t="shared" si="23"/>
        <v>1.5088103993842195E-2</v>
      </c>
      <c r="S118" s="254">
        <f t="shared" si="23"/>
        <v>1.5058743555036891E-2</v>
      </c>
      <c r="T118" s="254">
        <f t="shared" si="23"/>
        <v>1.3001980693839066E-2</v>
      </c>
    </row>
    <row r="119" spans="1:21" s="67" customFormat="1" ht="12">
      <c r="A119" s="77"/>
      <c r="B119" s="77"/>
      <c r="C119" s="84"/>
      <c r="D119" s="85"/>
      <c r="E119" s="85"/>
      <c r="F119" s="85"/>
      <c r="G119" s="68"/>
      <c r="H119" s="68"/>
      <c r="I119" s="68"/>
      <c r="J119" s="71"/>
      <c r="K119" s="71"/>
      <c r="L119" s="71"/>
      <c r="M119" s="71"/>
      <c r="N119" s="76"/>
      <c r="O119" s="76"/>
      <c r="P119" s="76"/>
      <c r="Q119" s="76"/>
      <c r="R119" s="76"/>
      <c r="S119" s="76"/>
      <c r="T119" s="76"/>
    </row>
    <row r="120" spans="1:21" s="67" customFormat="1" ht="12">
      <c r="A120" s="77"/>
      <c r="B120" s="88" t="s">
        <v>191</v>
      </c>
      <c r="C120" s="84"/>
      <c r="D120" s="85"/>
      <c r="E120" s="85"/>
      <c r="F120" s="85"/>
      <c r="G120" s="68"/>
      <c r="H120" s="68"/>
      <c r="I120" s="68"/>
      <c r="J120" s="71"/>
      <c r="K120" s="71"/>
      <c r="L120" s="71"/>
      <c r="M120" s="71"/>
      <c r="N120" s="76"/>
      <c r="O120" s="76"/>
      <c r="P120" s="76"/>
      <c r="Q120" s="76"/>
      <c r="R120" s="76"/>
      <c r="S120" s="76"/>
      <c r="T120" s="76"/>
    </row>
    <row r="121" spans="1:21" s="67" customFormat="1" ht="12">
      <c r="A121" s="77"/>
      <c r="B121" s="77"/>
      <c r="C121" s="87" t="s">
        <v>119</v>
      </c>
      <c r="D121" s="85" t="s">
        <v>118</v>
      </c>
      <c r="E121" s="85" t="s">
        <v>120</v>
      </c>
      <c r="F121" s="85"/>
      <c r="G121" s="68"/>
      <c r="H121" s="68"/>
      <c r="I121" s="68"/>
      <c r="J121" s="71"/>
      <c r="K121" s="71"/>
      <c r="L121" s="71"/>
      <c r="M121" s="72">
        <v>7832.0039401709437</v>
      </c>
      <c r="N121" s="72">
        <v>7723.2769714307187</v>
      </c>
      <c r="O121" s="72">
        <v>7598.4650721026983</v>
      </c>
      <c r="P121" s="72">
        <v>7501.461869595898</v>
      </c>
      <c r="Q121" s="72">
        <v>7381.914769215713</v>
      </c>
      <c r="R121" s="72">
        <v>7322.0234778465892</v>
      </c>
      <c r="S121" s="72">
        <v>7248.6801451343918</v>
      </c>
      <c r="T121" s="72">
        <v>7188.4336165955156</v>
      </c>
      <c r="U121" s="71"/>
    </row>
    <row r="122" spans="1:21" s="67" customFormat="1" ht="12">
      <c r="A122" s="77"/>
      <c r="B122" s="77"/>
      <c r="C122" s="77" t="s">
        <v>122</v>
      </c>
      <c r="D122" s="85" t="s">
        <v>53</v>
      </c>
      <c r="E122" s="85" t="s">
        <v>120</v>
      </c>
      <c r="F122" s="85"/>
      <c r="G122" s="68"/>
      <c r="H122" s="68"/>
      <c r="I122" s="68"/>
      <c r="J122" s="71"/>
      <c r="K122" s="71"/>
      <c r="L122" s="71"/>
      <c r="M122" s="73"/>
      <c r="N122" s="73">
        <f t="shared" ref="N122" si="24">N121-M121</f>
        <v>-108.72696874022495</v>
      </c>
      <c r="O122" s="73">
        <f t="shared" ref="O122" si="25">O121-N121</f>
        <v>-124.81189932802044</v>
      </c>
      <c r="P122" s="73">
        <f t="shared" ref="P122" si="26">P121-O121</f>
        <v>-97.003202506800335</v>
      </c>
      <c r="Q122" s="73">
        <f t="shared" ref="Q122" si="27">Q121-P121</f>
        <v>-119.54710038018493</v>
      </c>
      <c r="R122" s="73">
        <f t="shared" ref="R122" si="28">R121-Q121</f>
        <v>-59.891291369123792</v>
      </c>
      <c r="S122" s="73">
        <f t="shared" ref="S122" si="29">S121-R121</f>
        <v>-73.34333271219748</v>
      </c>
      <c r="T122" s="73">
        <f t="shared" ref="T122" si="30">T121-S121</f>
        <v>-60.246528538876191</v>
      </c>
    </row>
    <row r="123" spans="1:21" s="67" customFormat="1" ht="12">
      <c r="A123" s="77"/>
      <c r="B123" s="77"/>
      <c r="C123" s="77"/>
      <c r="D123" s="85"/>
      <c r="E123" s="85"/>
      <c r="F123" s="85"/>
      <c r="G123" s="68"/>
      <c r="H123" s="68"/>
      <c r="I123" s="68"/>
      <c r="J123" s="71"/>
      <c r="K123" s="71"/>
      <c r="L123" s="71"/>
      <c r="M123" s="73"/>
      <c r="N123" s="73"/>
      <c r="O123" s="73"/>
      <c r="P123" s="73"/>
      <c r="Q123" s="73"/>
      <c r="R123" s="73"/>
      <c r="S123" s="73"/>
      <c r="T123" s="73"/>
    </row>
    <row r="124" spans="1:21" s="67" customFormat="1" ht="12">
      <c r="A124" s="77"/>
      <c r="B124" s="77"/>
      <c r="C124" s="227" t="s">
        <v>192</v>
      </c>
    </row>
    <row r="125" spans="1:21" s="67" customFormat="1" ht="12">
      <c r="C125" s="87" t="s">
        <v>123</v>
      </c>
      <c r="D125" s="85" t="s">
        <v>53</v>
      </c>
      <c r="E125" s="85" t="s">
        <v>93</v>
      </c>
      <c r="F125" s="85" t="s">
        <v>43</v>
      </c>
      <c r="G125" s="68"/>
      <c r="H125" s="68"/>
      <c r="I125" s="68"/>
      <c r="J125" s="71"/>
      <c r="K125" s="71"/>
      <c r="L125" s="71"/>
      <c r="M125" s="74"/>
      <c r="N125" s="75">
        <f t="shared" ref="N125:T125" si="31">N112/M112-1</f>
        <v>2.3531278775377196E-2</v>
      </c>
      <c r="O125" s="75">
        <f t="shared" si="31"/>
        <v>2.2819452907150595E-2</v>
      </c>
      <c r="P125" s="75">
        <f t="shared" si="31"/>
        <v>2.2704655935768425E-2</v>
      </c>
      <c r="Q125" s="75">
        <f t="shared" si="31"/>
        <v>2.3434479947011422E-2</v>
      </c>
      <c r="R125" s="75">
        <f t="shared" si="31"/>
        <v>2.2850509043230938E-2</v>
      </c>
      <c r="S125" s="75">
        <f t="shared" si="31"/>
        <v>2.3639680915601424E-2</v>
      </c>
      <c r="T125" s="75">
        <f t="shared" si="31"/>
        <v>2.1629281880235496E-2</v>
      </c>
    </row>
    <row r="126" spans="1:21" s="67" customFormat="1" ht="12">
      <c r="A126" s="68"/>
      <c r="B126" s="68"/>
      <c r="C126" s="87" t="s">
        <v>125</v>
      </c>
      <c r="D126" s="85" t="s">
        <v>53</v>
      </c>
      <c r="E126" s="85" t="s">
        <v>93</v>
      </c>
      <c r="F126" s="85" t="s">
        <v>43</v>
      </c>
      <c r="G126" s="68"/>
      <c r="H126" s="68"/>
      <c r="I126" s="68"/>
      <c r="J126" s="71"/>
      <c r="K126" s="71"/>
      <c r="L126" s="71"/>
      <c r="M126" s="74"/>
      <c r="N126" s="75">
        <f t="shared" ref="N126:T126" si="32">N121/M121-1</f>
        <v>-1.3882394540502774E-2</v>
      </c>
      <c r="O126" s="75">
        <f t="shared" si="32"/>
        <v>-1.6160484699657141E-2</v>
      </c>
      <c r="P126" s="75">
        <f t="shared" si="32"/>
        <v>-1.2766157583975923E-2</v>
      </c>
      <c r="Q126" s="75">
        <f t="shared" si="32"/>
        <v>-1.5936507104664543E-2</v>
      </c>
      <c r="R126" s="75">
        <f t="shared" si="32"/>
        <v>-8.1132461213023754E-3</v>
      </c>
      <c r="S126" s="75">
        <f t="shared" si="32"/>
        <v>-1.0016812010246068E-2</v>
      </c>
      <c r="T126" s="75">
        <f t="shared" si="32"/>
        <v>-8.3113790831722545E-3</v>
      </c>
    </row>
    <row r="127" spans="1:21" s="77" customFormat="1" ht="12">
      <c r="D127" s="85"/>
      <c r="E127" s="85"/>
      <c r="F127" s="85"/>
      <c r="G127" s="85"/>
      <c r="H127" s="85"/>
      <c r="I127" s="85"/>
      <c r="J127" s="89"/>
      <c r="K127" s="89"/>
      <c r="L127" s="89"/>
      <c r="M127" s="89"/>
      <c r="N127" s="90"/>
      <c r="O127" s="90"/>
      <c r="P127" s="90"/>
      <c r="Q127" s="90"/>
      <c r="R127" s="90"/>
      <c r="S127" s="90"/>
      <c r="T127" s="90"/>
    </row>
    <row r="128" spans="1:21" s="77" customFormat="1" ht="12">
      <c r="C128" s="91" t="s">
        <v>111</v>
      </c>
      <c r="D128" s="92" t="s">
        <v>53</v>
      </c>
      <c r="E128" s="92" t="s">
        <v>93</v>
      </c>
      <c r="F128" s="92" t="s">
        <v>43</v>
      </c>
      <c r="G128" s="85"/>
      <c r="H128" s="85"/>
      <c r="I128" s="85"/>
      <c r="J128" s="89"/>
      <c r="K128" s="89"/>
      <c r="L128" s="93"/>
      <c r="M128" s="94"/>
      <c r="N128" s="95"/>
      <c r="O128" s="95">
        <f>SUMPRODUCT(O125:O126,$H$105:$H$106)</f>
        <v>1.2099970065278468E-2</v>
      </c>
      <c r="P128" s="95">
        <f t="shared" ref="P128:T128" si="33">SUMPRODUCT(P125:P126,$H$105:$H$106)</f>
        <v>1.2950182217838731E-2</v>
      </c>
      <c r="Q128" s="95">
        <f t="shared" si="33"/>
        <v>1.2607458507800533E-2</v>
      </c>
      <c r="R128" s="95">
        <f t="shared" si="33"/>
        <v>1.4335476372984275E-2</v>
      </c>
      <c r="S128" s="95">
        <f t="shared" si="33"/>
        <v>1.4384145360993365E-2</v>
      </c>
      <c r="T128" s="95">
        <f t="shared" si="33"/>
        <v>1.3395600115298365E-2</v>
      </c>
    </row>
    <row r="129" spans="2:21">
      <c r="O129" s="184"/>
    </row>
    <row r="130" spans="2:21">
      <c r="O130" s="190"/>
      <c r="P130" s="190"/>
      <c r="Q130" s="190"/>
      <c r="R130" s="190"/>
      <c r="S130" s="190"/>
      <c r="T130" s="190"/>
    </row>
    <row r="131" spans="2:21" ht="12">
      <c r="B131" s="96" t="s">
        <v>113</v>
      </c>
      <c r="C131" s="97"/>
      <c r="D131" s="98"/>
      <c r="E131" s="99"/>
      <c r="F131" s="99"/>
    </row>
    <row r="132" spans="2:21" ht="12">
      <c r="B132" s="100"/>
      <c r="C132" s="101" t="s">
        <v>114</v>
      </c>
      <c r="D132" s="100"/>
      <c r="E132" s="99" t="s">
        <v>40</v>
      </c>
      <c r="F132" s="99"/>
      <c r="N132" s="207">
        <v>26.04</v>
      </c>
    </row>
    <row r="133" spans="2:21" ht="11.25" customHeight="1">
      <c r="B133" s="100"/>
      <c r="C133" s="101" t="s">
        <v>114</v>
      </c>
      <c r="D133" s="98"/>
      <c r="E133" s="99"/>
      <c r="F133" s="99"/>
      <c r="N133" s="175">
        <f>N132</f>
        <v>26.04</v>
      </c>
      <c r="O133" s="175">
        <f>N133</f>
        <v>26.04</v>
      </c>
      <c r="P133" s="175">
        <f t="shared" ref="P133:T133" si="34">O133</f>
        <v>26.04</v>
      </c>
      <c r="Q133" s="175">
        <f t="shared" si="34"/>
        <v>26.04</v>
      </c>
      <c r="R133" s="175">
        <f t="shared" si="34"/>
        <v>26.04</v>
      </c>
      <c r="S133" s="175">
        <f t="shared" si="34"/>
        <v>26.04</v>
      </c>
      <c r="T133" s="175">
        <f t="shared" si="34"/>
        <v>26.04</v>
      </c>
    </row>
    <row r="134" spans="2:21" ht="12" customHeight="1">
      <c r="B134" s="100"/>
      <c r="C134" s="101"/>
      <c r="D134" s="98"/>
      <c r="E134" s="99"/>
      <c r="F134" s="99"/>
      <c r="N134" s="213"/>
    </row>
    <row r="135" spans="2:21" ht="12.75">
      <c r="B135" s="100"/>
      <c r="C135" s="101"/>
      <c r="D135" s="102"/>
      <c r="E135" s="99"/>
      <c r="F135" s="99"/>
      <c r="N135" s="4"/>
      <c r="O135" s="206"/>
      <c r="P135" s="206"/>
      <c r="Q135" s="206"/>
      <c r="R135" s="206"/>
      <c r="S135" s="206"/>
      <c r="T135" s="206"/>
    </row>
    <row r="136" spans="2:21" s="24" customFormat="1" ht="12">
      <c r="B136" s="103"/>
      <c r="C136" s="104" t="s">
        <v>94</v>
      </c>
      <c r="D136" s="105" t="s">
        <v>53</v>
      </c>
      <c r="E136" s="99" t="s">
        <v>95</v>
      </c>
      <c r="F136" s="99" t="s">
        <v>43</v>
      </c>
      <c r="G136" s="42"/>
      <c r="H136" s="42"/>
      <c r="I136" s="42"/>
      <c r="M136" s="22"/>
      <c r="N136" s="128">
        <f>'Opex forecast'!M31</f>
        <v>20988753.461790744</v>
      </c>
      <c r="O136" s="128">
        <f t="shared" ref="O136:T136" si="35">O133*O113</f>
        <v>81641.290101761973</v>
      </c>
      <c r="P136" s="128">
        <f t="shared" si="35"/>
        <v>83084.217707890042</v>
      </c>
      <c r="Q136" s="128">
        <f t="shared" si="35"/>
        <v>87701.932548144789</v>
      </c>
      <c r="R136" s="128">
        <f t="shared" si="35"/>
        <v>87520.495330071586</v>
      </c>
      <c r="S136" s="128">
        <f t="shared" si="35"/>
        <v>92612.085371425972</v>
      </c>
      <c r="T136" s="128">
        <f t="shared" si="35"/>
        <v>86739.170884901469</v>
      </c>
      <c r="U136" s="22"/>
    </row>
    <row r="137" spans="2:21" ht="12">
      <c r="B137" s="100"/>
      <c r="C137" s="100"/>
      <c r="D137" s="99"/>
      <c r="E137" s="99"/>
      <c r="F137" s="99"/>
      <c r="O137" s="184">
        <f>O136/SUM($N$136:N136)</f>
        <v>3.8897636417706723E-3</v>
      </c>
      <c r="P137" s="184">
        <f>P136/SUM($N$136:O136)</f>
        <v>3.9431732858458933E-3</v>
      </c>
      <c r="Q137" s="184">
        <f>Q136/SUM($N$136:P136)</f>
        <v>4.1459815037602548E-3</v>
      </c>
      <c r="R137" s="184">
        <f>R136/SUM($N$136:Q136)</f>
        <v>4.120321545833589E-3</v>
      </c>
      <c r="S137" s="184">
        <f>S136/SUM($N$136:R136)</f>
        <v>4.3421342746339997E-3</v>
      </c>
      <c r="T137" s="184">
        <f>T136/SUM($N$136:S136)</f>
        <v>4.0491994552222521E-3</v>
      </c>
    </row>
    <row r="138" spans="2:21" ht="12">
      <c r="B138" s="100"/>
      <c r="C138" s="100"/>
      <c r="D138" s="99"/>
      <c r="E138" s="99"/>
      <c r="F138" s="99"/>
      <c r="O138" s="184"/>
      <c r="P138" s="184"/>
      <c r="Q138" s="184"/>
      <c r="R138" s="184"/>
      <c r="S138" s="184"/>
      <c r="T138" s="184"/>
    </row>
    <row r="139" spans="2:21" s="192" customFormat="1" ht="15.75" customHeight="1">
      <c r="B139" s="193" t="s">
        <v>216</v>
      </c>
      <c r="C139" s="194"/>
      <c r="D139" s="195"/>
      <c r="E139" s="194"/>
      <c r="F139" s="194"/>
      <c r="G139" s="194"/>
      <c r="H139" s="194"/>
      <c r="I139" s="194"/>
      <c r="J139" s="196"/>
      <c r="K139" s="197"/>
      <c r="O139" s="198"/>
      <c r="P139" s="198"/>
      <c r="Q139" s="198"/>
      <c r="R139" s="198"/>
      <c r="S139" s="198"/>
    </row>
    <row r="140" spans="2:21" ht="12.75" thickBot="1">
      <c r="B140" s="100"/>
      <c r="C140" s="262" t="s">
        <v>214</v>
      </c>
      <c r="D140" s="99"/>
      <c r="E140" s="99"/>
      <c r="F140" s="99"/>
      <c r="O140" s="184"/>
      <c r="P140" s="184"/>
      <c r="Q140" s="184"/>
      <c r="R140" s="184"/>
      <c r="S140" s="184"/>
      <c r="T140" s="184"/>
    </row>
    <row r="141" spans="2:21" ht="12.75" thickBot="1">
      <c r="B141" s="100"/>
      <c r="C141" s="284" t="s">
        <v>215</v>
      </c>
      <c r="D141" s="99"/>
      <c r="E141" s="99"/>
      <c r="F141" s="99"/>
      <c r="O141" s="184"/>
      <c r="P141" s="184"/>
      <c r="Q141" s="184"/>
      <c r="R141" s="184"/>
      <c r="S141" s="184"/>
      <c r="T141" s="184"/>
    </row>
    <row r="142" spans="2:21" ht="12">
      <c r="B142" s="100"/>
      <c r="C142" s="100"/>
      <c r="D142" s="99"/>
      <c r="E142" s="99"/>
      <c r="F142" s="99"/>
      <c r="O142" s="184"/>
      <c r="P142" s="184"/>
      <c r="Q142" s="184"/>
      <c r="R142" s="184"/>
      <c r="S142" s="184"/>
      <c r="T142" s="184"/>
    </row>
    <row r="143" spans="2:21" ht="12.75" thickBot="1">
      <c r="B143" s="261"/>
      <c r="C143" s="262" t="s">
        <v>151</v>
      </c>
      <c r="D143" s="263"/>
      <c r="E143" s="99"/>
      <c r="F143" s="99"/>
    </row>
    <row r="144" spans="2:21" ht="12.75" thickBot="1">
      <c r="B144" s="261"/>
      <c r="C144" s="245" t="s">
        <v>186</v>
      </c>
      <c r="D144" s="263"/>
      <c r="E144" s="99"/>
      <c r="F144" s="99"/>
    </row>
    <row r="145" spans="2:21" ht="12">
      <c r="B145" s="261"/>
      <c r="C145" s="261"/>
      <c r="D145" s="263"/>
      <c r="E145" s="99"/>
      <c r="F145" s="99"/>
    </row>
    <row r="146" spans="2:21" ht="12.75" thickBot="1">
      <c r="B146" s="261"/>
      <c r="C146" s="262" t="s">
        <v>112</v>
      </c>
      <c r="D146" s="261"/>
      <c r="E146" s="100"/>
      <c r="F146" s="100"/>
      <c r="G146" s="22"/>
      <c r="H146" s="22"/>
      <c r="I146" s="22"/>
      <c r="N146" s="184"/>
      <c r="O146" s="184"/>
      <c r="P146" s="184"/>
      <c r="Q146" s="184"/>
      <c r="R146" s="184"/>
      <c r="S146" s="184"/>
      <c r="T146" s="184"/>
    </row>
    <row r="147" spans="2:21" ht="12.75" thickBot="1">
      <c r="B147" s="261"/>
      <c r="C147" s="264" t="s">
        <v>111</v>
      </c>
      <c r="D147" s="263"/>
      <c r="E147" s="99"/>
      <c r="F147" s="99"/>
    </row>
    <row r="148" spans="2:21" ht="12">
      <c r="B148" s="261"/>
      <c r="C148" s="261"/>
      <c r="D148" s="263"/>
      <c r="E148" s="99"/>
      <c r="F148" s="99"/>
    </row>
    <row r="149" spans="2:21" ht="12">
      <c r="B149" s="100"/>
      <c r="C149" s="106" t="s">
        <v>49</v>
      </c>
      <c r="D149" s="85"/>
      <c r="E149" s="85"/>
      <c r="F149" s="85"/>
      <c r="G149" s="68"/>
      <c r="H149" s="68"/>
      <c r="I149" s="68"/>
      <c r="J149" s="71"/>
      <c r="K149" s="71"/>
      <c r="L149" s="71"/>
      <c r="M149" s="71"/>
      <c r="N149" s="67"/>
      <c r="O149" s="67"/>
      <c r="P149" s="67"/>
      <c r="Q149" s="67"/>
      <c r="R149" s="67"/>
      <c r="S149" s="67"/>
    </row>
    <row r="150" spans="2:21" ht="12">
      <c r="B150" s="100"/>
      <c r="C150" s="84" t="s">
        <v>187</v>
      </c>
      <c r="D150" s="85" t="s">
        <v>201</v>
      </c>
      <c r="E150" s="85" t="s">
        <v>93</v>
      </c>
      <c r="F150" s="85" t="s">
        <v>43</v>
      </c>
      <c r="G150" s="68"/>
      <c r="H150" s="68"/>
      <c r="I150" s="68"/>
      <c r="J150" s="71"/>
      <c r="K150" s="71"/>
      <c r="L150" s="71"/>
      <c r="M150" s="71"/>
      <c r="N150" s="67"/>
      <c r="O150" s="78">
        <f t="shared" ref="O150:T150" si="36">IF($C$141="ActewAGL Distribution forecast",O81,O83)</f>
        <v>2.8160404023527263E-3</v>
      </c>
      <c r="P150" s="78">
        <f t="shared" si="36"/>
        <v>4.1116480397518362E-3</v>
      </c>
      <c r="Q150" s="78">
        <f t="shared" si="36"/>
        <v>5.9550464290247795E-3</v>
      </c>
      <c r="R150" s="78">
        <f t="shared" si="36"/>
        <v>7.4739522187159402E-3</v>
      </c>
      <c r="S150" s="78">
        <f t="shared" si="36"/>
        <v>7.4884505672896395E-3</v>
      </c>
      <c r="T150" s="78">
        <f t="shared" si="36"/>
        <v>9.0683518886587322E-3</v>
      </c>
    </row>
    <row r="151" spans="2:21" ht="12">
      <c r="B151" s="100"/>
      <c r="C151" s="107" t="s">
        <v>147</v>
      </c>
      <c r="D151" s="85" t="s">
        <v>53</v>
      </c>
      <c r="E151" s="85" t="s">
        <v>93</v>
      </c>
      <c r="F151" s="85" t="s">
        <v>43</v>
      </c>
      <c r="G151" s="68"/>
      <c r="H151" s="68"/>
      <c r="I151" s="68"/>
      <c r="J151" s="71"/>
      <c r="K151" s="71"/>
      <c r="L151" s="71"/>
      <c r="M151" s="71"/>
      <c r="N151" s="67"/>
      <c r="O151" s="78">
        <f t="shared" ref="O151:T151" si="37">IF($C$147="Incremental cost approach",O137,O128)</f>
        <v>1.2099970065278468E-2</v>
      </c>
      <c r="P151" s="78">
        <f t="shared" si="37"/>
        <v>1.2950182217838731E-2</v>
      </c>
      <c r="Q151" s="78">
        <f t="shared" si="37"/>
        <v>1.2607458507800533E-2</v>
      </c>
      <c r="R151" s="78">
        <f t="shared" si="37"/>
        <v>1.4335476372984275E-2</v>
      </c>
      <c r="S151" s="78">
        <f t="shared" si="37"/>
        <v>1.4384145360993365E-2</v>
      </c>
      <c r="T151" s="78">
        <f t="shared" si="37"/>
        <v>1.3395600115298365E-2</v>
      </c>
    </row>
    <row r="152" spans="2:21" ht="12">
      <c r="B152" s="100"/>
      <c r="C152" s="84" t="s">
        <v>148</v>
      </c>
      <c r="D152" s="85" t="s">
        <v>53</v>
      </c>
      <c r="E152" s="85" t="s">
        <v>93</v>
      </c>
      <c r="F152" s="85" t="s">
        <v>43</v>
      </c>
      <c r="G152" s="68"/>
      <c r="H152" s="68"/>
      <c r="I152" s="68"/>
      <c r="J152" s="71"/>
      <c r="K152" s="71"/>
      <c r="L152" s="71"/>
      <c r="M152" s="71"/>
      <c r="N152" s="67"/>
      <c r="O152" s="78">
        <f t="shared" ref="O152:T152" si="38">IF($C$144="PFP growth",O90,0)</f>
        <v>5.45E-3</v>
      </c>
      <c r="P152" s="78">
        <f t="shared" si="38"/>
        <v>5.45E-3</v>
      </c>
      <c r="Q152" s="78">
        <f t="shared" si="38"/>
        <v>5.45E-3</v>
      </c>
      <c r="R152" s="78">
        <f t="shared" si="38"/>
        <v>5.45E-3</v>
      </c>
      <c r="S152" s="78">
        <f t="shared" si="38"/>
        <v>5.45E-3</v>
      </c>
      <c r="T152" s="78">
        <f t="shared" si="38"/>
        <v>5.45E-3</v>
      </c>
    </row>
    <row r="153" spans="2:21" ht="12">
      <c r="B153" s="100"/>
      <c r="C153" s="107" t="s">
        <v>49</v>
      </c>
      <c r="D153" s="85" t="s">
        <v>53</v>
      </c>
      <c r="E153" s="85" t="s">
        <v>93</v>
      </c>
      <c r="F153" s="85" t="s">
        <v>43</v>
      </c>
      <c r="G153" s="68"/>
      <c r="H153" s="68"/>
      <c r="I153" s="68"/>
      <c r="J153" s="71"/>
      <c r="K153" s="71"/>
      <c r="L153" s="71"/>
      <c r="M153" s="71"/>
      <c r="N153" s="108"/>
      <c r="O153" s="109">
        <f>O150+O151-O152</f>
        <v>9.4660104676311946E-3</v>
      </c>
      <c r="P153" s="79">
        <f t="shared" ref="P153:T153" si="39">P150+P151-P152</f>
        <v>1.1611830257590567E-2</v>
      </c>
      <c r="Q153" s="79">
        <f t="shared" si="39"/>
        <v>1.3112504936825312E-2</v>
      </c>
      <c r="R153" s="79">
        <f t="shared" si="39"/>
        <v>1.6359428591700215E-2</v>
      </c>
      <c r="S153" s="79">
        <f t="shared" si="39"/>
        <v>1.6422595928283004E-2</v>
      </c>
      <c r="T153" s="79">
        <f t="shared" si="39"/>
        <v>1.7013952003957097E-2</v>
      </c>
    </row>
    <row r="154" spans="2:21"/>
    <row r="155" spans="2:21">
      <c r="N155" s="80"/>
      <c r="O155" s="80"/>
      <c r="P155" s="80"/>
      <c r="Q155" s="80"/>
      <c r="R155" s="80"/>
      <c r="S155" s="80"/>
      <c r="T155" s="80"/>
    </row>
    <row r="156" spans="2:21" s="192" customFormat="1" ht="15.75" customHeight="1">
      <c r="B156" s="193" t="s">
        <v>159</v>
      </c>
      <c r="C156" s="194"/>
      <c r="D156" s="195"/>
      <c r="E156" s="194"/>
      <c r="F156" s="194"/>
      <c r="G156" s="194"/>
      <c r="H156" s="194"/>
      <c r="I156" s="194"/>
      <c r="J156" s="196"/>
      <c r="K156" s="197"/>
      <c r="O156" s="198"/>
      <c r="P156" s="198"/>
      <c r="Q156" s="198"/>
      <c r="R156" s="198"/>
      <c r="S156" s="198"/>
    </row>
    <row r="157" spans="2:21" s="199" customFormat="1">
      <c r="D157" s="200"/>
      <c r="E157" s="200"/>
      <c r="F157" s="200"/>
      <c r="G157" s="200"/>
      <c r="H157" s="200"/>
      <c r="I157" s="200"/>
    </row>
    <row r="158" spans="2:21" s="203" customFormat="1" ht="12.75">
      <c r="C158" s="276" t="s">
        <v>156</v>
      </c>
      <c r="D158" s="204"/>
      <c r="N158" s="3" t="s">
        <v>27</v>
      </c>
      <c r="O158" s="3" t="s">
        <v>28</v>
      </c>
      <c r="P158" s="3" t="s">
        <v>29</v>
      </c>
      <c r="Q158" s="3" t="s">
        <v>30</v>
      </c>
      <c r="R158" s="3" t="s">
        <v>31</v>
      </c>
      <c r="S158" s="3" t="s">
        <v>32</v>
      </c>
      <c r="T158" s="3" t="s">
        <v>33</v>
      </c>
    </row>
    <row r="159" spans="2:21" s="203" customFormat="1" ht="12">
      <c r="C159" s="277" t="s">
        <v>50</v>
      </c>
      <c r="N159" s="205">
        <f>'Opex forecast'!$M$31</f>
        <v>20988753.461790744</v>
      </c>
      <c r="O159" s="137">
        <f t="shared" ref="O159:T162" si="40">N159*(1+O150)</f>
        <v>21047858.639534168</v>
      </c>
      <c r="P159" s="137">
        <f t="shared" si="40"/>
        <v>21134400.026250381</v>
      </c>
      <c r="Q159" s="137">
        <f t="shared" si="40"/>
        <v>21260256.359656285</v>
      </c>
      <c r="R159" s="137">
        <f t="shared" si="40"/>
        <v>21419154.499846008</v>
      </c>
      <c r="S159" s="137">
        <f t="shared" si="40"/>
        <v>21579550.779511243</v>
      </c>
      <c r="T159" s="137">
        <f t="shared" si="40"/>
        <v>21775241.739579029</v>
      </c>
      <c r="U159" s="125">
        <f t="shared" ref="U159:U162" si="41">SUM(P159:T159)</f>
        <v>107168603.40484294</v>
      </c>
    </row>
    <row r="160" spans="2:21" s="203" customFormat="1" ht="12">
      <c r="C160" s="278" t="s">
        <v>147</v>
      </c>
      <c r="N160" s="205">
        <f>'Opex forecast'!$M$31</f>
        <v>20988753.461790744</v>
      </c>
      <c r="O160" s="137">
        <f t="shared" si="40"/>
        <v>21242716.750385921</v>
      </c>
      <c r="P160" s="137">
        <f t="shared" si="40"/>
        <v>21517813.803105358</v>
      </c>
      <c r="Q160" s="137">
        <f t="shared" si="40"/>
        <v>21789098.747806583</v>
      </c>
      <c r="R160" s="137">
        <f t="shared" si="40"/>
        <v>22101455.858094387</v>
      </c>
      <c r="S160" s="137">
        <f t="shared" si="40"/>
        <v>22419366.411846794</v>
      </c>
      <c r="T160" s="137">
        <f t="shared" si="40"/>
        <v>22719687.279138245</v>
      </c>
      <c r="U160" s="125">
        <f t="shared" si="41"/>
        <v>110547422.09999135</v>
      </c>
    </row>
    <row r="161" spans="3:21" s="203" customFormat="1" ht="12">
      <c r="C161" s="278" t="s">
        <v>51</v>
      </c>
      <c r="N161" s="205">
        <f>'Opex forecast'!$M$31</f>
        <v>20988753.461790744</v>
      </c>
      <c r="O161" s="137">
        <f t="shared" si="40"/>
        <v>21103142.168157503</v>
      </c>
      <c r="P161" s="137">
        <f t="shared" si="40"/>
        <v>21218154.292973962</v>
      </c>
      <c r="Q161" s="137">
        <f t="shared" si="40"/>
        <v>21333793.23387067</v>
      </c>
      <c r="R161" s="137">
        <f t="shared" si="40"/>
        <v>21450062.406995263</v>
      </c>
      <c r="S161" s="137">
        <f t="shared" si="40"/>
        <v>21566965.247113384</v>
      </c>
      <c r="T161" s="137">
        <f t="shared" si="40"/>
        <v>21684505.207710151</v>
      </c>
      <c r="U161" s="125">
        <f t="shared" si="41"/>
        <v>107253480.38866344</v>
      </c>
    </row>
    <row r="162" spans="3:21" s="203" customFormat="1" ht="12">
      <c r="C162" s="276" t="s">
        <v>49</v>
      </c>
      <c r="N162" s="125">
        <f>'Opex forecast'!$M$31</f>
        <v>20988753.461790744</v>
      </c>
      <c r="O162" s="125">
        <f t="shared" si="40"/>
        <v>21187433.221762586</v>
      </c>
      <c r="P162" s="125">
        <f t="shared" si="40"/>
        <v>21433458.099927727</v>
      </c>
      <c r="Q162" s="125">
        <f t="shared" si="40"/>
        <v>21714504.425076265</v>
      </c>
      <c r="R162" s="125">
        <f t="shared" si="40"/>
        <v>22069741.309622455</v>
      </c>
      <c r="S162" s="125">
        <f t="shared" si="40"/>
        <v>22432183.753392123</v>
      </c>
      <c r="T162" s="125">
        <f t="shared" si="40"/>
        <v>22813843.851116285</v>
      </c>
      <c r="U162" s="125">
        <f t="shared" si="41"/>
        <v>110463731.43913485</v>
      </c>
    </row>
    <row r="163" spans="3:21" s="203" customFormat="1" ht="12">
      <c r="C163" s="279"/>
      <c r="D163" s="204"/>
      <c r="O163" s="204"/>
      <c r="P163" s="204"/>
      <c r="Q163" s="204"/>
      <c r="R163" s="204"/>
      <c r="S163" s="204"/>
    </row>
    <row r="164" spans="3:21" s="203" customFormat="1" ht="12">
      <c r="C164" s="277" t="s">
        <v>50</v>
      </c>
      <c r="O164" s="128">
        <f>O159-$N159</f>
        <v>59105.17774342373</v>
      </c>
      <c r="P164" s="128">
        <f>P159-$N159</f>
        <v>145646.56445963681</v>
      </c>
      <c r="Q164" s="128">
        <f t="shared" ref="P164:T166" si="42">Q159-$N159</f>
        <v>271502.89786554128</v>
      </c>
      <c r="R164" s="128">
        <f t="shared" si="42"/>
        <v>430401.03805526346</v>
      </c>
      <c r="S164" s="128">
        <f t="shared" si="42"/>
        <v>590797.31772049889</v>
      </c>
      <c r="T164" s="128">
        <f t="shared" si="42"/>
        <v>786488.27778828517</v>
      </c>
      <c r="U164" s="125">
        <f t="shared" ref="U164:U166" si="43">SUM(P164:T164)</f>
        <v>2224836.0958892256</v>
      </c>
    </row>
    <row r="165" spans="3:21" s="203" customFormat="1" ht="12">
      <c r="C165" s="278" t="s">
        <v>147</v>
      </c>
      <c r="O165" s="128">
        <f>O160-$N160</f>
        <v>253963.28859517723</v>
      </c>
      <c r="P165" s="128">
        <f t="shared" si="42"/>
        <v>529060.34131461382</v>
      </c>
      <c r="Q165" s="128">
        <f>Q160-$N160</f>
        <v>800345.28601583838</v>
      </c>
      <c r="R165" s="128">
        <f t="shared" si="42"/>
        <v>1112702.3963036425</v>
      </c>
      <c r="S165" s="128">
        <f t="shared" si="42"/>
        <v>1430612.95005605</v>
      </c>
      <c r="T165" s="128">
        <f t="shared" si="42"/>
        <v>1730933.8173475005</v>
      </c>
      <c r="U165" s="125">
        <f t="shared" si="43"/>
        <v>5603654.7910376452</v>
      </c>
    </row>
    <row r="166" spans="3:21" s="203" customFormat="1" ht="12">
      <c r="C166" s="278" t="s">
        <v>51</v>
      </c>
      <c r="O166" s="128">
        <f>O161-$N161</f>
        <v>114388.70636675879</v>
      </c>
      <c r="P166" s="128">
        <f t="shared" si="42"/>
        <v>229400.83118321747</v>
      </c>
      <c r="Q166" s="128">
        <f t="shared" si="42"/>
        <v>345039.77207992598</v>
      </c>
      <c r="R166" s="128">
        <f t="shared" si="42"/>
        <v>461308.94520451874</v>
      </c>
      <c r="S166" s="128">
        <f t="shared" si="42"/>
        <v>578211.78532264009</v>
      </c>
      <c r="T166" s="128">
        <f t="shared" si="42"/>
        <v>695751.74591940641</v>
      </c>
      <c r="U166" s="125">
        <f t="shared" si="43"/>
        <v>2309713.0797097087</v>
      </c>
    </row>
    <row r="167" spans="3:21" s="203" customFormat="1" ht="12">
      <c r="C167" s="276" t="s">
        <v>157</v>
      </c>
      <c r="O167" s="125">
        <f>SUM(O164:O166)</f>
        <v>427457.17270535976</v>
      </c>
      <c r="P167" s="125">
        <f t="shared" ref="P167:T167" si="44">SUM(P164:P166)</f>
        <v>904107.73695746809</v>
      </c>
      <c r="Q167" s="125">
        <f t="shared" si="44"/>
        <v>1416887.9559613056</v>
      </c>
      <c r="R167" s="125">
        <f t="shared" si="44"/>
        <v>2004412.3795634247</v>
      </c>
      <c r="S167" s="125">
        <f t="shared" si="44"/>
        <v>2599622.053099189</v>
      </c>
      <c r="T167" s="125">
        <f t="shared" si="44"/>
        <v>3213173.8410551921</v>
      </c>
      <c r="U167" s="125">
        <f>SUM(P167:T167)</f>
        <v>10138203.966636579</v>
      </c>
    </row>
    <row r="168" spans="3:21" s="203" customFormat="1" ht="12">
      <c r="C168" s="279"/>
      <c r="O168" s="246"/>
      <c r="P168" s="246"/>
      <c r="Q168" s="246"/>
      <c r="R168" s="246"/>
      <c r="S168" s="246"/>
      <c r="T168" s="246"/>
    </row>
    <row r="169" spans="3:21" s="203" customFormat="1" ht="12">
      <c r="C169" s="276" t="s">
        <v>158</v>
      </c>
      <c r="O169" s="125">
        <f>O162-$N$162</f>
        <v>198679.75997184217</v>
      </c>
      <c r="P169" s="125">
        <f>P162-$N$162</f>
        <v>444704.63813698292</v>
      </c>
      <c r="Q169" s="125">
        <f t="shared" ref="Q169:T169" si="45">Q162-$N$162</f>
        <v>725750.96328552067</v>
      </c>
      <c r="R169" s="125">
        <f t="shared" si="45"/>
        <v>1080987.8478317112</v>
      </c>
      <c r="S169" s="125">
        <f t="shared" si="45"/>
        <v>1443430.2916013785</v>
      </c>
      <c r="T169" s="125">
        <f t="shared" si="45"/>
        <v>1825090.3893255405</v>
      </c>
      <c r="U169" s="125">
        <f>SUM(P169:T169)</f>
        <v>5519964.1301811337</v>
      </c>
    </row>
    <row r="170" spans="3:21" s="203" customFormat="1" ht="12">
      <c r="C170" s="279"/>
      <c r="D170" s="204"/>
      <c r="O170" s="246"/>
      <c r="P170" s="246"/>
      <c r="Q170" s="246"/>
      <c r="R170" s="246"/>
      <c r="S170" s="246"/>
      <c r="T170" s="247"/>
    </row>
    <row r="171" spans="3:21" s="203" customFormat="1" ht="12">
      <c r="C171" s="279"/>
      <c r="D171" s="204"/>
      <c r="O171" s="246"/>
      <c r="P171" s="246"/>
      <c r="Q171" s="246"/>
      <c r="R171" s="246"/>
      <c r="S171" s="246"/>
      <c r="T171" s="247"/>
    </row>
    <row r="172" spans="3:21" s="203" customFormat="1" ht="12">
      <c r="C172" s="277" t="s">
        <v>50</v>
      </c>
      <c r="D172" s="204"/>
      <c r="O172" s="128">
        <f t="shared" ref="O172:T174" si="46">O164/O$167*O$169</f>
        <v>27471.763902885265</v>
      </c>
      <c r="P172" s="128">
        <f t="shared" si="46"/>
        <v>71639.363425737945</v>
      </c>
      <c r="Q172" s="128">
        <f t="shared" si="46"/>
        <v>139067.79913803434</v>
      </c>
      <c r="R172" s="128">
        <f t="shared" si="46"/>
        <v>232117.05164843882</v>
      </c>
      <c r="S172" s="128">
        <f t="shared" si="46"/>
        <v>328037.97135739797</v>
      </c>
      <c r="T172" s="128">
        <f t="shared" si="46"/>
        <v>446727.21368763922</v>
      </c>
      <c r="U172" s="125">
        <f>SUM(P172:T172)</f>
        <v>1217589.3992572483</v>
      </c>
    </row>
    <row r="173" spans="3:21" s="203" customFormat="1" ht="12">
      <c r="C173" s="278" t="s">
        <v>147</v>
      </c>
      <c r="D173" s="204"/>
      <c r="O173" s="128">
        <f t="shared" si="46"/>
        <v>118040.74990812951</v>
      </c>
      <c r="P173" s="128">
        <f t="shared" si="46"/>
        <v>260229.59213765923</v>
      </c>
      <c r="Q173" s="128">
        <f t="shared" si="46"/>
        <v>409948.69060972024</v>
      </c>
      <c r="R173" s="128">
        <f t="shared" si="46"/>
        <v>600084.98297114111</v>
      </c>
      <c r="S173" s="128">
        <f t="shared" si="46"/>
        <v>794342.41804738319</v>
      </c>
      <c r="T173" s="128">
        <f t="shared" si="46"/>
        <v>983174.52801185986</v>
      </c>
      <c r="U173" s="125">
        <f>SUM(P173:T173)</f>
        <v>3047780.2117777634</v>
      </c>
    </row>
    <row r="174" spans="3:21" s="203" customFormat="1" ht="12">
      <c r="C174" s="278" t="s">
        <v>51</v>
      </c>
      <c r="D174" s="204"/>
      <c r="O174" s="128">
        <f t="shared" si="46"/>
        <v>53167.246160827402</v>
      </c>
      <c r="P174" s="128">
        <f t="shared" si="46"/>
        <v>112835.68257358576</v>
      </c>
      <c r="Q174" s="128">
        <f t="shared" si="46"/>
        <v>176734.47353776603</v>
      </c>
      <c r="R174" s="128">
        <f t="shared" si="46"/>
        <v>248785.81321213112</v>
      </c>
      <c r="S174" s="128">
        <f t="shared" si="46"/>
        <v>321049.90219659731</v>
      </c>
      <c r="T174" s="128">
        <f t="shared" si="46"/>
        <v>395188.64762604132</v>
      </c>
      <c r="U174" s="125">
        <f>SUM(P174:T174)</f>
        <v>1254594.5191461216</v>
      </c>
    </row>
    <row r="175" spans="3:21" s="203" customFormat="1" ht="12">
      <c r="C175" s="276" t="s">
        <v>157</v>
      </c>
      <c r="D175" s="204"/>
      <c r="O175" s="125">
        <f t="shared" ref="O175:T175" si="47">SUM(O172:O174)</f>
        <v>198679.75997184217</v>
      </c>
      <c r="P175" s="125">
        <f t="shared" si="47"/>
        <v>444704.63813698292</v>
      </c>
      <c r="Q175" s="125">
        <f t="shared" si="47"/>
        <v>725750.96328552056</v>
      </c>
      <c r="R175" s="125">
        <f t="shared" si="47"/>
        <v>1080987.8478317109</v>
      </c>
      <c r="S175" s="125">
        <f t="shared" si="47"/>
        <v>1443430.2916013785</v>
      </c>
      <c r="T175" s="125">
        <f t="shared" si="47"/>
        <v>1825090.3893255405</v>
      </c>
      <c r="U175" s="125">
        <f>SUM(P175:T175)</f>
        <v>5519964.1301811337</v>
      </c>
    </row>
    <row r="176" spans="3:21"/>
    <row r="177" spans="16:16"/>
    <row r="178" spans="16:16" hidden="1">
      <c r="P178" s="210"/>
    </row>
    <row r="179" spans="16:16" hidden="1"/>
    <row r="180" spans="16:16"/>
    <row r="181" spans="16:16"/>
    <row r="182" spans="16:16"/>
  </sheetData>
  <mergeCells count="6">
    <mergeCell ref="C1:E1"/>
    <mergeCell ref="C2:E2"/>
    <mergeCell ref="J13:N13"/>
    <mergeCell ref="O13:T13"/>
    <mergeCell ref="P3:T3"/>
    <mergeCell ref="J3:M3"/>
  </mergeCells>
  <conditionalFormatting sqref="V1">
    <cfRule type="cellIs" dxfId="7" priority="11" operator="equal">
      <formula>"Check"</formula>
    </cfRule>
    <cfRule type="cellIs" dxfId="6" priority="12" operator="equal">
      <formula>"Ok"</formula>
    </cfRule>
  </conditionalFormatting>
  <conditionalFormatting sqref="P35:P42">
    <cfRule type="cellIs" dxfId="5" priority="9" operator="equal">
      <formula>"Check"</formula>
    </cfRule>
    <cfRule type="cellIs" dxfId="4" priority="10" operator="equal">
      <formula>"Ok"</formula>
    </cfRule>
  </conditionalFormatting>
  <conditionalFormatting sqref="S1">
    <cfRule type="cellIs" dxfId="3" priority="7" operator="equal">
      <formula>"Check"</formula>
    </cfRule>
    <cfRule type="cellIs" dxfId="2" priority="8" operator="equal">
      <formula>"Ok"</formula>
    </cfRule>
  </conditionalFormatting>
  <conditionalFormatting sqref="P44">
    <cfRule type="cellIs" dxfId="1" priority="1" operator="equal">
      <formula>"Check"</formula>
    </cfRule>
    <cfRule type="cellIs" dxfId="0" priority="2" operator="equal">
      <formula>"Ok"</formula>
    </cfRule>
  </conditionalFormatting>
  <dataValidations count="5">
    <dataValidation type="list" allowBlank="1" showInputMessage="1" showErrorMessage="1" sqref="F94:F100">
      <formula1>#REF!</formula1>
    </dataValidation>
    <dataValidation type="list" allowBlank="1" showInputMessage="1" showErrorMessage="1" sqref="C147">
      <formula1>"Opex cost function estimate approach,Incremental cost approach"</formula1>
    </dataValidation>
    <dataValidation type="list" allowBlank="1" showInputMessage="1" showErrorMessage="1" sqref="E132:E134">
      <formula1>"Real 2010,Real 2011,Real 2012,Real 2013,Real 2014,Real 2015,Nominal"</formula1>
    </dataValidation>
    <dataValidation type="list" allowBlank="1" showInputMessage="1" showErrorMessage="1" sqref="C144">
      <formula1>"Zero productivity growth, PFP growth"</formula1>
    </dataValidation>
    <dataValidation type="list" allowBlank="1" showInputMessage="1" showErrorMessage="1" sqref="C141">
      <formula1>"ActewAGL Distribution forecast, AER draft decision forecast"</formula1>
    </dataValidation>
  </dataValidations>
  <pageMargins left="0.7" right="0.7" top="0.75" bottom="0.75" header="0.3" footer="0.3"/>
  <pageSetup paperSize="9" orientation="portrait" verticalDpi="4"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002060"/>
  </sheetPr>
  <dimension ref="A1:AK159"/>
  <sheetViews>
    <sheetView showGridLines="0" tabSelected="1" zoomScaleNormal="100" workbookViewId="0">
      <selection activeCell="K20" sqref="K20"/>
    </sheetView>
  </sheetViews>
  <sheetFormatPr defaultColWidth="0" defaultRowHeight="11.25" zeroHeight="1" outlineLevelRow="1"/>
  <cols>
    <col min="1" max="2" width="1.28515625" style="22" customWidth="1"/>
    <col min="3" max="3" width="36" style="22" customWidth="1"/>
    <col min="4" max="4" width="23.7109375" style="23" customWidth="1"/>
    <col min="5" max="5" width="13.5703125" style="23" customWidth="1"/>
    <col min="6" max="6" width="9.140625" style="23" customWidth="1"/>
    <col min="7" max="7" width="6.7109375" style="23" customWidth="1"/>
    <col min="8" max="9" width="5" style="23" customWidth="1"/>
    <col min="10" max="11" width="5" style="22" customWidth="1"/>
    <col min="12" max="12" width="9.5703125" style="22" bestFit="1" customWidth="1"/>
    <col min="13" max="13" width="10.28515625" style="22" customWidth="1"/>
    <col min="14" max="19" width="9.28515625" style="22" customWidth="1"/>
    <col min="20" max="20" width="9.7109375" style="22" customWidth="1"/>
    <col min="21" max="21" width="9.28515625" style="22" customWidth="1"/>
    <col min="22" max="24" width="12" style="22" customWidth="1"/>
    <col min="25" max="33" width="12" style="22" hidden="1" customWidth="1"/>
    <col min="34" max="34" width="12.85546875" style="22" hidden="1" customWidth="1"/>
    <col min="35" max="36" width="9" style="22" hidden="1" customWidth="1"/>
    <col min="37" max="37" width="9.5703125" style="22" hidden="1" customWidth="1"/>
    <col min="38" max="49" width="9" style="22" hidden="1" customWidth="1"/>
    <col min="50" max="16384" width="9" style="22" hidden="1"/>
  </cols>
  <sheetData>
    <row r="1" spans="2:37" s="5" customFormat="1" ht="15.75">
      <c r="C1" s="297" t="s">
        <v>100</v>
      </c>
      <c r="D1" s="297"/>
      <c r="E1" s="297"/>
      <c r="F1" s="6"/>
      <c r="G1" s="6"/>
      <c r="H1" s="6"/>
      <c r="I1" s="6"/>
      <c r="J1" s="6"/>
      <c r="K1" s="6"/>
      <c r="L1" s="6"/>
      <c r="M1" s="6"/>
      <c r="N1" s="6"/>
      <c r="O1" s="6"/>
      <c r="P1" s="6"/>
      <c r="Q1" s="6"/>
      <c r="R1" s="6"/>
      <c r="S1" s="6"/>
      <c r="T1" s="6"/>
      <c r="U1" s="6"/>
      <c r="V1" s="6"/>
      <c r="W1" s="6"/>
      <c r="X1" s="6"/>
      <c r="Y1" s="6"/>
      <c r="Z1" s="6"/>
      <c r="AA1" s="6"/>
      <c r="AB1" s="6"/>
      <c r="AC1" s="6"/>
      <c r="AD1" s="6"/>
      <c r="AE1" s="6"/>
      <c r="AF1" s="6"/>
      <c r="AG1" s="6"/>
    </row>
    <row r="2" spans="2:37" s="9" customFormat="1" ht="16.5" thickBot="1">
      <c r="C2" s="298" t="s">
        <v>219</v>
      </c>
      <c r="D2" s="298"/>
      <c r="E2" s="298"/>
      <c r="F2" s="10"/>
      <c r="G2" s="10"/>
      <c r="H2" s="10"/>
      <c r="I2" s="10"/>
    </row>
    <row r="3" spans="2:37" s="11" customFormat="1" ht="24" thickBot="1">
      <c r="C3" s="176" t="s">
        <v>2</v>
      </c>
      <c r="D3" s="13"/>
      <c r="E3" s="13"/>
      <c r="F3" s="13"/>
      <c r="G3" s="13"/>
      <c r="H3" s="13"/>
      <c r="I3" s="13"/>
      <c r="J3" s="13"/>
      <c r="K3" s="13"/>
      <c r="L3" s="13"/>
      <c r="M3" s="218" t="s">
        <v>12</v>
      </c>
      <c r="N3" s="111" t="s">
        <v>108</v>
      </c>
      <c r="O3" s="306" t="s">
        <v>109</v>
      </c>
      <c r="P3" s="306"/>
      <c r="Q3" s="306"/>
      <c r="R3" s="306"/>
      <c r="S3" s="306"/>
      <c r="T3" s="14"/>
      <c r="U3" s="14"/>
      <c r="V3" s="14"/>
      <c r="W3" s="14"/>
      <c r="X3" s="14"/>
      <c r="Y3" s="14"/>
      <c r="Z3" s="14"/>
      <c r="AA3" s="14"/>
      <c r="AB3" s="14"/>
      <c r="AC3" s="14"/>
      <c r="AD3" s="14"/>
      <c r="AE3" s="14"/>
      <c r="AF3" s="14"/>
      <c r="AG3" s="14"/>
      <c r="AH3" s="14"/>
      <c r="AI3" s="14"/>
      <c r="AJ3" s="14"/>
      <c r="AK3" s="14"/>
    </row>
    <row r="4" spans="2:37" s="11" customFormat="1">
      <c r="C4" s="12"/>
      <c r="D4" s="13" t="s">
        <v>6</v>
      </c>
      <c r="E4" s="13" t="s">
        <v>44</v>
      </c>
      <c r="F4" s="13" t="s">
        <v>45</v>
      </c>
      <c r="G4" s="225" t="s">
        <v>167</v>
      </c>
      <c r="H4" s="13"/>
      <c r="I4" s="13"/>
      <c r="J4" s="13"/>
      <c r="K4" s="13"/>
      <c r="L4" s="225" t="s">
        <v>202</v>
      </c>
      <c r="M4" s="13">
        <v>2015</v>
      </c>
      <c r="N4" s="13">
        <v>2016</v>
      </c>
      <c r="O4" s="13">
        <v>2017</v>
      </c>
      <c r="P4" s="13">
        <v>2018</v>
      </c>
      <c r="Q4" s="13">
        <v>2019</v>
      </c>
      <c r="R4" s="13">
        <v>2020</v>
      </c>
      <c r="S4" s="13">
        <v>2021</v>
      </c>
      <c r="T4" s="14"/>
      <c r="U4" s="14" t="s">
        <v>5</v>
      </c>
      <c r="V4" s="14" t="s">
        <v>203</v>
      </c>
      <c r="W4" s="14"/>
      <c r="X4" s="14"/>
      <c r="Y4" s="14"/>
      <c r="Z4" s="14"/>
      <c r="AA4" s="14"/>
      <c r="AB4" s="14"/>
      <c r="AC4" s="14"/>
      <c r="AD4" s="14"/>
      <c r="AE4" s="14"/>
      <c r="AF4" s="14"/>
      <c r="AG4" s="14"/>
      <c r="AH4" s="14"/>
      <c r="AI4" s="14"/>
      <c r="AJ4" s="14"/>
      <c r="AK4" s="14"/>
    </row>
    <row r="5" spans="2:37" s="16" customFormat="1" ht="3" customHeight="1">
      <c r="D5" s="17"/>
      <c r="E5" s="17"/>
      <c r="F5" s="17"/>
      <c r="G5" s="17"/>
      <c r="H5" s="17"/>
      <c r="I5" s="17"/>
    </row>
    <row r="6" spans="2:37" s="16" customFormat="1" ht="9" customHeight="1">
      <c r="D6" s="17"/>
      <c r="E6" s="17"/>
      <c r="F6" s="17"/>
      <c r="G6" s="17"/>
      <c r="H6" s="17"/>
      <c r="I6" s="17"/>
    </row>
    <row r="7" spans="2:37" s="16" customFormat="1" ht="3" customHeight="1">
      <c r="D7" s="17"/>
      <c r="E7" s="17"/>
      <c r="F7" s="17"/>
      <c r="G7" s="17"/>
      <c r="H7" s="17"/>
      <c r="I7" s="17"/>
    </row>
    <row r="8" spans="2:37" s="21" customFormat="1" ht="12">
      <c r="B8" s="18" t="s">
        <v>46</v>
      </c>
      <c r="C8" s="19"/>
      <c r="D8" s="20"/>
      <c r="E8" s="20"/>
      <c r="F8" s="20"/>
      <c r="G8" s="20"/>
      <c r="H8" s="20"/>
      <c r="I8" s="20"/>
      <c r="J8" s="20"/>
      <c r="K8" s="20"/>
      <c r="O8" s="19"/>
      <c r="P8" s="19"/>
      <c r="Q8" s="19"/>
      <c r="R8" s="19"/>
      <c r="S8" s="19"/>
    </row>
    <row r="9" spans="2:37" outlineLevel="1"/>
    <row r="10" spans="2:37" outlineLevel="1">
      <c r="M10" s="112" t="s">
        <v>1</v>
      </c>
      <c r="N10" s="112" t="s">
        <v>2</v>
      </c>
      <c r="O10" s="112" t="s">
        <v>2</v>
      </c>
      <c r="P10" s="112" t="s">
        <v>2</v>
      </c>
      <c r="Q10" s="112" t="s">
        <v>2</v>
      </c>
      <c r="R10" s="112" t="s">
        <v>2</v>
      </c>
      <c r="S10" s="112" t="s">
        <v>2</v>
      </c>
    </row>
    <row r="11" spans="2:37" ht="12.75" outlineLevel="1">
      <c r="C11" s="113" t="s">
        <v>47</v>
      </c>
      <c r="D11" s="42" t="s">
        <v>6</v>
      </c>
      <c r="E11" s="42" t="s">
        <v>44</v>
      </c>
      <c r="F11" s="42" t="s">
        <v>45</v>
      </c>
      <c r="G11" s="114"/>
      <c r="H11" s="114"/>
      <c r="I11" s="114"/>
      <c r="J11" s="115"/>
      <c r="K11" s="115"/>
      <c r="L11" s="115"/>
      <c r="M11" s="81" t="s">
        <v>27</v>
      </c>
      <c r="N11" s="81" t="s">
        <v>28</v>
      </c>
      <c r="O11" s="81" t="s">
        <v>29</v>
      </c>
      <c r="P11" s="81" t="s">
        <v>30</v>
      </c>
      <c r="Q11" s="81" t="s">
        <v>31</v>
      </c>
      <c r="R11" s="81" t="s">
        <v>32</v>
      </c>
      <c r="S11" s="81" t="s">
        <v>33</v>
      </c>
      <c r="AI11" s="220"/>
    </row>
    <row r="12" spans="2:37" outlineLevel="1">
      <c r="C12" s="116"/>
      <c r="J12" s="112"/>
      <c r="K12" s="112"/>
      <c r="L12" s="112"/>
    </row>
    <row r="13" spans="2:37" outlineLevel="1">
      <c r="C13" s="117" t="s">
        <v>48</v>
      </c>
      <c r="J13" s="112"/>
      <c r="K13" s="112"/>
      <c r="L13" s="112"/>
    </row>
    <row r="14" spans="2:37" outlineLevel="1">
      <c r="C14" s="116" t="s">
        <v>98</v>
      </c>
      <c r="D14" s="23" t="s">
        <v>204</v>
      </c>
      <c r="E14" s="127" t="s">
        <v>152</v>
      </c>
      <c r="F14" s="23" t="s">
        <v>42</v>
      </c>
      <c r="G14" s="23" t="s">
        <v>168</v>
      </c>
      <c r="J14" s="112"/>
      <c r="K14" s="112"/>
      <c r="L14" s="112"/>
      <c r="M14" s="282">
        <v>27605532.289999995</v>
      </c>
      <c r="P14" s="118"/>
      <c r="Q14" s="118"/>
      <c r="R14" s="118"/>
      <c r="S14" s="118"/>
    </row>
    <row r="15" spans="2:37" outlineLevel="1">
      <c r="C15" s="116" t="s">
        <v>197</v>
      </c>
      <c r="D15" s="23" t="s">
        <v>201</v>
      </c>
      <c r="E15" s="127" t="s">
        <v>152</v>
      </c>
      <c r="F15" s="23" t="s">
        <v>42</v>
      </c>
      <c r="G15" s="23" t="s">
        <v>168</v>
      </c>
      <c r="J15" s="112"/>
      <c r="K15" s="112"/>
      <c r="L15" s="112"/>
      <c r="M15" s="282">
        <v>-13977</v>
      </c>
      <c r="O15" s="118"/>
      <c r="P15" s="118"/>
      <c r="Q15" s="118"/>
      <c r="R15" s="118"/>
      <c r="S15" s="118"/>
    </row>
    <row r="16" spans="2:37" outlineLevel="1">
      <c r="C16" s="116" t="s">
        <v>198</v>
      </c>
      <c r="D16" s="23" t="s">
        <v>53</v>
      </c>
      <c r="E16" s="127"/>
      <c r="J16" s="112"/>
      <c r="K16" s="112"/>
      <c r="L16" s="112"/>
      <c r="M16" s="282">
        <f>SUM(M14:M15)</f>
        <v>27591555.289999995</v>
      </c>
      <c r="O16" s="118"/>
      <c r="P16" s="118"/>
      <c r="Q16" s="118"/>
      <c r="R16" s="118"/>
      <c r="S16" s="118"/>
    </row>
    <row r="17" spans="3:36" outlineLevel="1">
      <c r="C17" s="119" t="s">
        <v>102</v>
      </c>
      <c r="E17" s="127" t="s">
        <v>152</v>
      </c>
      <c r="F17" s="23" t="s">
        <v>42</v>
      </c>
      <c r="G17" s="23" t="s">
        <v>168</v>
      </c>
      <c r="J17" s="112"/>
      <c r="K17" s="112"/>
      <c r="L17" s="112"/>
      <c r="M17" s="130"/>
      <c r="O17" s="118"/>
      <c r="P17" s="118"/>
      <c r="Q17" s="118"/>
      <c r="R17" s="118"/>
      <c r="S17" s="118"/>
    </row>
    <row r="18" spans="3:36" outlineLevel="1">
      <c r="C18" s="25" t="s">
        <v>0</v>
      </c>
      <c r="D18" s="23" t="s">
        <v>204</v>
      </c>
      <c r="E18" s="127" t="s">
        <v>152</v>
      </c>
      <c r="F18" s="23" t="s">
        <v>42</v>
      </c>
      <c r="G18" s="23" t="s">
        <v>168</v>
      </c>
      <c r="J18" s="112"/>
      <c r="K18" s="112"/>
      <c r="L18" s="112"/>
      <c r="M18" s="282">
        <f>-M89</f>
        <v>-5474438.0899999999</v>
      </c>
      <c r="O18" s="112"/>
      <c r="P18" s="112"/>
      <c r="Q18" s="112"/>
      <c r="R18" s="112"/>
      <c r="S18" s="112"/>
    </row>
    <row r="19" spans="3:36" outlineLevel="1">
      <c r="C19" s="25" t="s">
        <v>7</v>
      </c>
      <c r="D19" s="23" t="s">
        <v>204</v>
      </c>
      <c r="E19" s="127" t="s">
        <v>152</v>
      </c>
      <c r="F19" s="23" t="s">
        <v>42</v>
      </c>
      <c r="G19" s="23" t="s">
        <v>168</v>
      </c>
      <c r="J19" s="112"/>
      <c r="K19" s="112"/>
      <c r="L19" s="112"/>
      <c r="M19" s="282">
        <f>-M122</f>
        <v>-222915.13</v>
      </c>
      <c r="O19" s="112"/>
      <c r="P19" s="112"/>
      <c r="Q19" s="112"/>
      <c r="R19" s="112"/>
      <c r="S19" s="112"/>
    </row>
    <row r="20" spans="3:36" outlineLevel="1">
      <c r="C20" s="25" t="s">
        <v>101</v>
      </c>
      <c r="D20" s="23" t="s">
        <v>204</v>
      </c>
      <c r="E20" s="127" t="s">
        <v>152</v>
      </c>
      <c r="F20" s="23" t="s">
        <v>42</v>
      </c>
      <c r="G20" s="23" t="s">
        <v>168</v>
      </c>
      <c r="J20" s="112"/>
      <c r="K20" s="112"/>
      <c r="L20" s="112"/>
      <c r="M20" s="282">
        <f>-M108</f>
        <v>-1202767.6200000001</v>
      </c>
      <c r="O20" s="112"/>
      <c r="P20" s="112"/>
      <c r="Q20" s="112"/>
      <c r="R20" s="112"/>
      <c r="S20" s="112"/>
    </row>
    <row r="21" spans="3:36" outlineLevel="1">
      <c r="C21" s="44" t="s">
        <v>195</v>
      </c>
      <c r="E21" s="127"/>
      <c r="J21" s="112"/>
      <c r="K21" s="112"/>
      <c r="L21" s="112"/>
      <c r="M21" s="283"/>
      <c r="O21" s="112"/>
      <c r="P21" s="112"/>
      <c r="Q21" s="112"/>
      <c r="R21" s="112"/>
      <c r="S21" s="112"/>
    </row>
    <row r="22" spans="3:36" outlineLevel="1">
      <c r="C22" s="25" t="s">
        <v>196</v>
      </c>
      <c r="D22" s="23" t="s">
        <v>2</v>
      </c>
      <c r="E22" s="127" t="s">
        <v>152</v>
      </c>
      <c r="F22" s="23" t="s">
        <v>42</v>
      </c>
      <c r="G22" s="23" t="s">
        <v>168</v>
      </c>
      <c r="J22" s="112"/>
      <c r="K22" s="112"/>
      <c r="L22" s="112"/>
      <c r="M22" s="137">
        <v>41000</v>
      </c>
      <c r="O22" s="112"/>
      <c r="P22" s="112"/>
      <c r="Q22" s="201"/>
      <c r="R22" s="112"/>
      <c r="S22" s="112"/>
    </row>
    <row r="23" spans="3:36" outlineLevel="1">
      <c r="C23" s="25"/>
      <c r="J23" s="112"/>
      <c r="K23" s="112"/>
      <c r="L23" s="112"/>
      <c r="M23" s="130"/>
      <c r="N23" s="112"/>
      <c r="O23" s="112"/>
      <c r="P23" s="112"/>
      <c r="Q23" s="112"/>
      <c r="R23" s="112"/>
      <c r="S23" s="112"/>
    </row>
    <row r="24" spans="3:36" outlineLevel="1">
      <c r="C24" s="117" t="s">
        <v>49</v>
      </c>
      <c r="J24" s="112"/>
      <c r="K24" s="112"/>
      <c r="L24" s="112"/>
      <c r="M24" s="130"/>
    </row>
    <row r="25" spans="3:36" outlineLevel="1">
      <c r="C25" s="25" t="s">
        <v>160</v>
      </c>
      <c r="D25" s="23" t="s">
        <v>205</v>
      </c>
      <c r="E25" s="23" t="s">
        <v>103</v>
      </c>
      <c r="F25" s="23" t="s">
        <v>43</v>
      </c>
      <c r="J25" s="112"/>
      <c r="K25" s="112"/>
      <c r="L25" s="112"/>
      <c r="M25" s="130"/>
      <c r="N25" s="233">
        <f>'Rate of change'!O150</f>
        <v>2.8160404023527263E-3</v>
      </c>
      <c r="O25" s="234">
        <f>'Rate of change'!P150</f>
        <v>4.1116480397518362E-3</v>
      </c>
      <c r="P25" s="78">
        <f>'Rate of change'!Q150</f>
        <v>5.9550464290247795E-3</v>
      </c>
      <c r="Q25" s="78">
        <f>'Rate of change'!R150</f>
        <v>7.4739522187159402E-3</v>
      </c>
      <c r="R25" s="78">
        <f>'Rate of change'!S150</f>
        <v>7.4884505672896395E-3</v>
      </c>
      <c r="S25" s="78">
        <f>'Rate of change'!T150</f>
        <v>9.0683518886587322E-3</v>
      </c>
    </row>
    <row r="26" spans="3:36" outlineLevel="1">
      <c r="C26" s="116" t="s">
        <v>147</v>
      </c>
      <c r="D26" s="23" t="s">
        <v>205</v>
      </c>
      <c r="E26" s="23" t="s">
        <v>103</v>
      </c>
      <c r="F26" s="23" t="s">
        <v>43</v>
      </c>
      <c r="J26" s="112"/>
      <c r="K26" s="112"/>
      <c r="L26" s="112"/>
      <c r="M26" s="130"/>
      <c r="N26" s="233">
        <f>'Rate of change'!O151</f>
        <v>1.2099970065278468E-2</v>
      </c>
      <c r="O26" s="234">
        <f>'Rate of change'!P151</f>
        <v>1.2950182217838731E-2</v>
      </c>
      <c r="P26" s="78">
        <f>'Rate of change'!Q151</f>
        <v>1.2607458507800533E-2</v>
      </c>
      <c r="Q26" s="78">
        <f>'Rate of change'!R151</f>
        <v>1.4335476372984275E-2</v>
      </c>
      <c r="R26" s="78">
        <f>'Rate of change'!S151</f>
        <v>1.4384145360993365E-2</v>
      </c>
      <c r="S26" s="78">
        <f>'Rate of change'!T151</f>
        <v>1.3395600115298365E-2</v>
      </c>
    </row>
    <row r="27" spans="3:36" outlineLevel="1">
      <c r="C27" s="25" t="s">
        <v>148</v>
      </c>
      <c r="D27" s="23" t="s">
        <v>205</v>
      </c>
      <c r="E27" s="23" t="s">
        <v>103</v>
      </c>
      <c r="F27" s="23" t="s">
        <v>43</v>
      </c>
      <c r="J27" s="112"/>
      <c r="K27" s="112"/>
      <c r="L27" s="112"/>
      <c r="M27" s="130"/>
      <c r="N27" s="233">
        <f>'Rate of change'!O152</f>
        <v>5.45E-3</v>
      </c>
      <c r="O27" s="234">
        <f>'Rate of change'!P152</f>
        <v>5.45E-3</v>
      </c>
      <c r="P27" s="78">
        <f>'Rate of change'!Q152</f>
        <v>5.45E-3</v>
      </c>
      <c r="Q27" s="78">
        <f>'Rate of change'!R152</f>
        <v>5.45E-3</v>
      </c>
      <c r="R27" s="78">
        <f>'Rate of change'!S152</f>
        <v>5.45E-3</v>
      </c>
      <c r="S27" s="78">
        <f>'Rate of change'!T152</f>
        <v>5.45E-3</v>
      </c>
    </row>
    <row r="28" spans="3:36" outlineLevel="1">
      <c r="C28" s="116" t="s">
        <v>49</v>
      </c>
      <c r="D28" s="23" t="s">
        <v>53</v>
      </c>
      <c r="E28" s="23" t="s">
        <v>103</v>
      </c>
      <c r="F28" s="23" t="s">
        <v>43</v>
      </c>
      <c r="J28" s="112"/>
      <c r="K28" s="112"/>
      <c r="L28" s="112"/>
      <c r="M28" s="130"/>
      <c r="N28" s="120">
        <f>N25+N26-N27</f>
        <v>9.4660104676311946E-3</v>
      </c>
      <c r="O28" s="79">
        <f t="shared" ref="O28:S28" si="0">O25+O26-O27</f>
        <v>1.1611830257590567E-2</v>
      </c>
      <c r="P28" s="79">
        <f t="shared" si="0"/>
        <v>1.3112504936825312E-2</v>
      </c>
      <c r="Q28" s="79">
        <f t="shared" si="0"/>
        <v>1.6359428591700215E-2</v>
      </c>
      <c r="R28" s="79">
        <f t="shared" si="0"/>
        <v>1.6422595928283004E-2</v>
      </c>
      <c r="S28" s="79">
        <f t="shared" si="0"/>
        <v>1.7013952003957097E-2</v>
      </c>
    </row>
    <row r="29" spans="3:36" outlineLevel="1">
      <c r="C29" s="25"/>
      <c r="J29" s="112"/>
      <c r="K29" s="112"/>
      <c r="L29" s="112"/>
      <c r="M29" s="130"/>
      <c r="N29" s="121"/>
      <c r="O29" s="121"/>
      <c r="P29" s="121"/>
      <c r="Q29" s="121"/>
      <c r="R29" s="121"/>
      <c r="S29" s="121"/>
    </row>
    <row r="30" spans="3:36" outlineLevel="1">
      <c r="M30" s="130"/>
      <c r="AI30" s="187"/>
      <c r="AJ30" s="187"/>
    </row>
    <row r="31" spans="3:36" outlineLevel="1">
      <c r="C31" s="122" t="s">
        <v>97</v>
      </c>
      <c r="D31" s="123" t="s">
        <v>53</v>
      </c>
      <c r="E31" s="123"/>
      <c r="F31" s="123" t="s">
        <v>40</v>
      </c>
      <c r="G31" s="123" t="s">
        <v>169</v>
      </c>
      <c r="J31" s="112"/>
      <c r="K31" s="112"/>
      <c r="L31" s="112"/>
      <c r="M31" s="124">
        <f>SUM(M16:M22)/'Rate of change'!$N$26</f>
        <v>20988753.461790744</v>
      </c>
      <c r="N31" s="124">
        <f>M31*(1+N$28)</f>
        <v>21187433.221762586</v>
      </c>
      <c r="O31" s="124">
        <f>N31*(1+O$28)</f>
        <v>21433458.099927727</v>
      </c>
      <c r="P31" s="124">
        <f t="shared" ref="P31:S31" si="1">O31*(1+P$28)</f>
        <v>21714504.425076265</v>
      </c>
      <c r="Q31" s="124">
        <f t="shared" si="1"/>
        <v>22069741.309622455</v>
      </c>
      <c r="R31" s="124">
        <f t="shared" si="1"/>
        <v>22432183.753392123</v>
      </c>
      <c r="S31" s="124">
        <f t="shared" si="1"/>
        <v>22813843.851116285</v>
      </c>
      <c r="U31" s="125">
        <f>SUM(O31:S31)</f>
        <v>110463731.43913485</v>
      </c>
      <c r="V31" s="266">
        <f>U31*(1+'Rate of change'!$O$15)</f>
        <v>112882887.1576519</v>
      </c>
      <c r="W31" s="266"/>
      <c r="X31" s="266"/>
      <c r="Y31" s="266"/>
      <c r="Z31" s="266"/>
      <c r="AA31" s="266"/>
      <c r="AB31" s="266"/>
      <c r="AC31" s="266"/>
      <c r="AD31" s="266"/>
      <c r="AE31" s="266"/>
      <c r="AF31" s="266"/>
      <c r="AG31" s="266"/>
      <c r="AI31" s="187"/>
      <c r="AJ31" s="187"/>
    </row>
    <row r="32" spans="3:36" outlineLevel="1">
      <c r="C32" s="122" t="s">
        <v>155</v>
      </c>
      <c r="D32" s="123" t="s">
        <v>53</v>
      </c>
      <c r="E32" s="123"/>
      <c r="F32" s="123" t="s">
        <v>41</v>
      </c>
      <c r="G32" s="123" t="s">
        <v>169</v>
      </c>
      <c r="J32" s="112"/>
      <c r="K32" s="112"/>
      <c r="L32" s="112"/>
      <c r="M32" s="129">
        <f>M31*(1+'Rate of change'!$O$15)</f>
        <v>21448407.162603963</v>
      </c>
      <c r="N32" s="129">
        <f>N31*(1+'Rate of change'!$O$15)</f>
        <v>21651438.009319186</v>
      </c>
      <c r="O32" s="129">
        <f>O31*(1+'Rate of change'!$O$15)</f>
        <v>21902850.832316145</v>
      </c>
      <c r="P32" s="129">
        <f>P31*(1+'Rate of change'!$O$15)</f>
        <v>22190052.071985435</v>
      </c>
      <c r="Q32" s="129">
        <f>Q31*(1+'Rate of change'!$O$15)</f>
        <v>22553068.644303188</v>
      </c>
      <c r="R32" s="129">
        <f>R31*(1+'Rate of change'!$O$15)</f>
        <v>22923448.577591412</v>
      </c>
      <c r="S32" s="129">
        <f>S31*(1+'Rate of change'!$O$15)</f>
        <v>23313467.031455733</v>
      </c>
      <c r="T32" s="128"/>
      <c r="U32" s="182">
        <f>SUM(O32:S32)</f>
        <v>112882887.1576519</v>
      </c>
      <c r="V32" s="272"/>
      <c r="W32" s="272"/>
      <c r="X32" s="272"/>
      <c r="Y32" s="272"/>
      <c r="Z32" s="272"/>
      <c r="AA32" s="272"/>
      <c r="AB32" s="272"/>
      <c r="AC32" s="272"/>
      <c r="AD32" s="272"/>
      <c r="AE32" s="272"/>
      <c r="AF32" s="272"/>
      <c r="AG32" s="272"/>
      <c r="AJ32" s="187"/>
    </row>
    <row r="33" spans="3:33" outlineLevel="1">
      <c r="C33" s="126"/>
      <c r="D33" s="127"/>
      <c r="E33" s="127"/>
      <c r="F33" s="127"/>
      <c r="J33" s="112"/>
      <c r="K33" s="112"/>
      <c r="L33" s="112"/>
      <c r="M33" s="130"/>
      <c r="N33" s="130"/>
      <c r="O33" s="130"/>
      <c r="P33" s="130"/>
      <c r="Q33" s="130"/>
      <c r="R33" s="130"/>
      <c r="S33" s="130"/>
      <c r="U33" s="24"/>
      <c r="V33" s="272"/>
      <c r="W33" s="272"/>
      <c r="X33" s="272"/>
      <c r="Y33" s="272"/>
      <c r="Z33" s="272"/>
      <c r="AA33" s="272"/>
      <c r="AB33" s="272"/>
      <c r="AC33" s="272"/>
      <c r="AD33" s="272"/>
      <c r="AE33" s="272"/>
      <c r="AF33" s="272"/>
      <c r="AG33" s="272"/>
    </row>
    <row r="34" spans="3:33" outlineLevel="1">
      <c r="J34" s="112"/>
      <c r="K34" s="112"/>
      <c r="L34" s="112"/>
      <c r="T34" s="128"/>
      <c r="U34" s="128"/>
      <c r="V34" s="272"/>
      <c r="W34" s="272"/>
      <c r="X34" s="272"/>
      <c r="Y34" s="272"/>
      <c r="Z34" s="272"/>
      <c r="AA34" s="272"/>
      <c r="AB34" s="272"/>
      <c r="AC34" s="272"/>
      <c r="AD34" s="272"/>
      <c r="AE34" s="272"/>
      <c r="AF34" s="272"/>
      <c r="AG34" s="272"/>
    </row>
    <row r="35" spans="3:33" outlineLevel="1">
      <c r="C35" s="113" t="s">
        <v>54</v>
      </c>
      <c r="D35" s="114"/>
      <c r="E35" s="114"/>
      <c r="F35" s="114"/>
      <c r="G35" s="114"/>
      <c r="H35" s="114"/>
      <c r="I35" s="114"/>
      <c r="J35" s="115"/>
      <c r="K35" s="115"/>
      <c r="L35" s="115"/>
      <c r="M35" s="133"/>
      <c r="N35" s="229"/>
      <c r="O35" s="134"/>
      <c r="P35" s="134"/>
      <c r="Q35" s="134"/>
      <c r="R35" s="134"/>
      <c r="S35" s="134"/>
      <c r="V35" s="272"/>
      <c r="W35" s="272"/>
      <c r="X35" s="272"/>
      <c r="Y35" s="272"/>
      <c r="Z35" s="272"/>
      <c r="AA35" s="272"/>
      <c r="AB35" s="272"/>
      <c r="AC35" s="272"/>
      <c r="AD35" s="272"/>
      <c r="AE35" s="272"/>
      <c r="AF35" s="272"/>
      <c r="AG35" s="272"/>
    </row>
    <row r="36" spans="3:33" outlineLevel="1">
      <c r="C36" s="24"/>
      <c r="J36" s="112"/>
      <c r="K36" s="112"/>
      <c r="L36" s="112"/>
      <c r="M36" s="43" t="s">
        <v>27</v>
      </c>
      <c r="N36" s="43" t="str">
        <f>"FY"&amp;RIGHT(N$4,2)</f>
        <v>FY16</v>
      </c>
      <c r="O36" s="43" t="str">
        <f t="shared" ref="O36:S36" si="2">"FY"&amp;RIGHT(O$4,2)</f>
        <v>FY17</v>
      </c>
      <c r="P36" s="43" t="str">
        <f t="shared" si="2"/>
        <v>FY18</v>
      </c>
      <c r="Q36" s="43" t="str">
        <f t="shared" si="2"/>
        <v>FY19</v>
      </c>
      <c r="R36" s="43" t="str">
        <f t="shared" si="2"/>
        <v>FY20</v>
      </c>
      <c r="S36" s="43" t="str">
        <f t="shared" si="2"/>
        <v>FY21</v>
      </c>
      <c r="V36" s="272"/>
      <c r="W36" s="272"/>
      <c r="X36" s="272"/>
      <c r="Y36" s="272"/>
      <c r="Z36" s="272"/>
      <c r="AA36" s="272"/>
      <c r="AB36" s="272"/>
      <c r="AC36" s="272"/>
      <c r="AD36" s="272"/>
      <c r="AE36" s="272"/>
      <c r="AF36" s="272"/>
      <c r="AG36" s="272"/>
    </row>
    <row r="37" spans="3:33" outlineLevel="1">
      <c r="C37" s="136" t="s">
        <v>96</v>
      </c>
      <c r="D37" s="23" t="s">
        <v>154</v>
      </c>
      <c r="E37" s="127" t="s">
        <v>152</v>
      </c>
      <c r="F37" s="23" t="s">
        <v>40</v>
      </c>
      <c r="G37" s="23" t="s">
        <v>169</v>
      </c>
      <c r="J37" s="112"/>
      <c r="K37" s="112"/>
      <c r="L37" s="112"/>
      <c r="M37" s="130"/>
      <c r="N37" s="137">
        <v>1268508.9474265196</v>
      </c>
      <c r="O37" s="137">
        <v>0</v>
      </c>
      <c r="P37" s="137">
        <v>0</v>
      </c>
      <c r="Q37" s="137">
        <v>74900.846863086335</v>
      </c>
      <c r="R37" s="137">
        <v>2518678.4263741584</v>
      </c>
      <c r="S37" s="137">
        <v>1351612.6596028497</v>
      </c>
      <c r="T37" s="216"/>
      <c r="U37" s="125">
        <f t="shared" ref="U37:U42" si="3">SUM(O37:S37)</f>
        <v>3945191.9328400944</v>
      </c>
      <c r="V37" s="266">
        <f>U37*(1+'Rate of change'!$O$15)</f>
        <v>4031591.6361692925</v>
      </c>
      <c r="W37" s="266"/>
      <c r="X37" s="266"/>
      <c r="Y37" s="266"/>
      <c r="Z37" s="266"/>
      <c r="AA37" s="266"/>
      <c r="AB37" s="266"/>
      <c r="AC37" s="266"/>
      <c r="AD37" s="266"/>
      <c r="AE37" s="266"/>
      <c r="AF37" s="266"/>
      <c r="AG37" s="266"/>
    </row>
    <row r="38" spans="3:33" outlineLevel="1">
      <c r="C38" s="135" t="s">
        <v>15</v>
      </c>
      <c r="D38" s="23" t="s">
        <v>153</v>
      </c>
      <c r="E38" s="127" t="s">
        <v>152</v>
      </c>
      <c r="F38" s="23" t="s">
        <v>40</v>
      </c>
      <c r="G38" s="23" t="s">
        <v>169</v>
      </c>
      <c r="J38" s="112"/>
      <c r="K38" s="112"/>
      <c r="L38" s="112"/>
      <c r="M38" s="130"/>
      <c r="N38" s="137">
        <v>140000</v>
      </c>
      <c r="O38" s="137">
        <v>911000</v>
      </c>
      <c r="P38" s="137">
        <v>863000</v>
      </c>
      <c r="Q38" s="137">
        <v>815000</v>
      </c>
      <c r="R38" s="137">
        <v>767000</v>
      </c>
      <c r="S38" s="137">
        <v>720000</v>
      </c>
      <c r="T38" s="216"/>
      <c r="U38" s="125">
        <f t="shared" si="3"/>
        <v>4076000</v>
      </c>
      <c r="V38" s="266">
        <f>U38*(1+'Rate of change'!$O$15)</f>
        <v>4165264.4</v>
      </c>
      <c r="W38" s="266"/>
      <c r="X38" s="266"/>
      <c r="Y38" s="266"/>
      <c r="Z38" s="266"/>
      <c r="AA38" s="266"/>
      <c r="AB38" s="266"/>
      <c r="AC38" s="266"/>
      <c r="AD38" s="266"/>
      <c r="AE38" s="266"/>
      <c r="AF38" s="266"/>
      <c r="AG38" s="266"/>
    </row>
    <row r="39" spans="3:33" outlineLevel="1">
      <c r="C39" s="135" t="s">
        <v>14</v>
      </c>
      <c r="D39" s="23" t="s">
        <v>153</v>
      </c>
      <c r="E39" s="127" t="s">
        <v>152</v>
      </c>
      <c r="F39" s="23" t="s">
        <v>40</v>
      </c>
      <c r="G39" s="23" t="s">
        <v>169</v>
      </c>
      <c r="J39" s="112"/>
      <c r="K39" s="112"/>
      <c r="L39" s="112"/>
      <c r="M39" s="130"/>
      <c r="N39" s="137">
        <v>34282.210228684366</v>
      </c>
      <c r="O39" s="137">
        <v>198747.11080518737</v>
      </c>
      <c r="P39" s="137">
        <v>202012.95269281545</v>
      </c>
      <c r="Q39" s="137">
        <v>205891.26711297571</v>
      </c>
      <c r="R39" s="137">
        <v>209940.63667762795</v>
      </c>
      <c r="S39" s="137">
        <v>213943.96717024723</v>
      </c>
      <c r="T39" s="216"/>
      <c r="U39" s="125">
        <f t="shared" si="3"/>
        <v>1030535.9344588537</v>
      </c>
      <c r="V39" s="266">
        <f>U39*(1+'Rate of change'!$O$15)</f>
        <v>1053104.6714235025</v>
      </c>
      <c r="W39" s="266"/>
      <c r="X39" s="266"/>
      <c r="Y39" s="266"/>
      <c r="Z39" s="266"/>
      <c r="AA39" s="266"/>
      <c r="AB39" s="266"/>
      <c r="AC39" s="266"/>
      <c r="AD39" s="266"/>
      <c r="AE39" s="266"/>
      <c r="AF39" s="266"/>
      <c r="AG39" s="266"/>
    </row>
    <row r="40" spans="3:33" outlineLevel="1">
      <c r="C40" s="135" t="s">
        <v>74</v>
      </c>
      <c r="D40" s="23" t="s">
        <v>153</v>
      </c>
      <c r="E40" s="127" t="s">
        <v>152</v>
      </c>
      <c r="F40" s="23" t="s">
        <v>40</v>
      </c>
      <c r="G40" s="23" t="s">
        <v>169</v>
      </c>
      <c r="J40" s="112"/>
      <c r="K40" s="112"/>
      <c r="L40" s="112"/>
      <c r="M40" s="130"/>
      <c r="N40" s="137">
        <v>23163.306919404127</v>
      </c>
      <c r="O40" s="137">
        <v>236036.88855742235</v>
      </c>
      <c r="P40" s="137">
        <v>125977.04250072803</v>
      </c>
      <c r="Q40" s="137">
        <v>128208.0646177883</v>
      </c>
      <c r="R40" s="137">
        <v>130539.40739879248</v>
      </c>
      <c r="S40" s="137">
        <v>132794.41112692642</v>
      </c>
      <c r="T40" s="216"/>
      <c r="U40" s="125">
        <f t="shared" si="3"/>
        <v>753555.81420165754</v>
      </c>
      <c r="V40" s="266">
        <f>U40*(1+'Rate of change'!$O$15)</f>
        <v>770058.68653267389</v>
      </c>
      <c r="W40" s="266"/>
      <c r="X40" s="266"/>
      <c r="Y40" s="266"/>
      <c r="Z40" s="266"/>
      <c r="AA40" s="266"/>
      <c r="AB40" s="266"/>
      <c r="AC40" s="266"/>
      <c r="AD40" s="266"/>
      <c r="AE40" s="266"/>
      <c r="AF40" s="266"/>
      <c r="AG40" s="266"/>
    </row>
    <row r="41" spans="3:33" outlineLevel="1">
      <c r="C41" s="135" t="s">
        <v>75</v>
      </c>
      <c r="D41" s="23" t="s">
        <v>153</v>
      </c>
      <c r="E41" s="127" t="s">
        <v>152</v>
      </c>
      <c r="F41" s="23" t="s">
        <v>40</v>
      </c>
      <c r="G41" s="23" t="s">
        <v>169</v>
      </c>
      <c r="J41" s="112"/>
      <c r="K41" s="112"/>
      <c r="L41" s="112"/>
      <c r="M41" s="130"/>
      <c r="N41" s="137">
        <v>36226.81083037168</v>
      </c>
      <c r="O41" s="137">
        <v>152428.50014354536</v>
      </c>
      <c r="P41" s="137">
        <v>84489.132555070129</v>
      </c>
      <c r="Q41" s="137">
        <v>0</v>
      </c>
      <c r="R41" s="137">
        <v>87377.51664407285</v>
      </c>
      <c r="S41" s="137">
        <v>201382.0015666752</v>
      </c>
      <c r="T41" s="216"/>
      <c r="U41" s="125">
        <f t="shared" si="3"/>
        <v>525677.15090936352</v>
      </c>
      <c r="V41" s="266">
        <f>U41*(1+'Rate of change'!$O$15)</f>
        <v>537189.48051427864</v>
      </c>
      <c r="W41" s="266"/>
      <c r="X41" s="266"/>
      <c r="Y41" s="266"/>
      <c r="Z41" s="266"/>
      <c r="AA41" s="266"/>
      <c r="AB41" s="266"/>
      <c r="AC41" s="266"/>
      <c r="AD41" s="266"/>
      <c r="AE41" s="266"/>
      <c r="AF41" s="266"/>
      <c r="AG41" s="266"/>
    </row>
    <row r="42" spans="3:33" outlineLevel="1">
      <c r="C42" s="135" t="s">
        <v>144</v>
      </c>
      <c r="D42" s="23" t="s">
        <v>153</v>
      </c>
      <c r="E42" s="127" t="s">
        <v>152</v>
      </c>
      <c r="F42" s="23" t="s">
        <v>40</v>
      </c>
      <c r="G42" s="23" t="s">
        <v>169</v>
      </c>
      <c r="J42" s="112"/>
      <c r="K42" s="112"/>
      <c r="L42" s="112"/>
      <c r="M42" s="130"/>
      <c r="N42" s="137">
        <v>213547.92071567831</v>
      </c>
      <c r="O42" s="137">
        <v>11262.336278960618</v>
      </c>
      <c r="P42" s="137">
        <v>11447.400652592876</v>
      </c>
      <c r="Q42" s="137">
        <v>11667.171803068624</v>
      </c>
      <c r="R42" s="137">
        <v>251487.35036680568</v>
      </c>
      <c r="S42" s="137">
        <v>12123.491472980675</v>
      </c>
      <c r="T42" s="216"/>
      <c r="U42" s="125">
        <f t="shared" si="3"/>
        <v>297987.75057440845</v>
      </c>
      <c r="V42" s="266">
        <f>U42*(1+'Rate of change'!$O$15)</f>
        <v>304513.68231198803</v>
      </c>
      <c r="W42" s="266"/>
      <c r="X42" s="266"/>
      <c r="Y42" s="266"/>
      <c r="Z42" s="266"/>
      <c r="AA42" s="266"/>
      <c r="AB42" s="266"/>
      <c r="AC42" s="266"/>
      <c r="AD42" s="266"/>
      <c r="AE42" s="266"/>
      <c r="AF42" s="266"/>
      <c r="AG42" s="266"/>
    </row>
    <row r="43" spans="3:33" outlineLevel="1">
      <c r="C43" s="135" t="s">
        <v>175</v>
      </c>
      <c r="D43" s="114" t="s">
        <v>153</v>
      </c>
      <c r="E43" s="127" t="s">
        <v>152</v>
      </c>
      <c r="F43" s="114" t="s">
        <v>40</v>
      </c>
      <c r="G43" s="114" t="s">
        <v>169</v>
      </c>
      <c r="H43" s="114"/>
      <c r="I43" s="114"/>
      <c r="J43" s="115"/>
      <c r="K43" s="115"/>
      <c r="L43" s="115"/>
      <c r="M43" s="228"/>
      <c r="N43" s="137">
        <v>0</v>
      </c>
      <c r="O43" s="137">
        <v>715693.44208924402</v>
      </c>
      <c r="P43" s="137">
        <v>11706.391617583666</v>
      </c>
      <c r="Q43" s="137">
        <v>12459.061291964685</v>
      </c>
      <c r="R43" s="137">
        <v>13027.085660509221</v>
      </c>
      <c r="S43" s="137">
        <v>13714.356869887642</v>
      </c>
      <c r="T43" s="216"/>
      <c r="U43" s="125">
        <f t="shared" ref="U43" si="4">SUM(O43:S43)</f>
        <v>766600.3375291893</v>
      </c>
      <c r="V43" s="266">
        <f>U43*(1+'Rate of change'!$O$15)</f>
        <v>783388.88492107857</v>
      </c>
      <c r="W43" s="266"/>
      <c r="X43" s="266"/>
      <c r="Y43" s="266"/>
      <c r="Z43" s="266"/>
      <c r="AA43" s="266"/>
      <c r="AB43" s="266"/>
      <c r="AC43" s="266"/>
      <c r="AD43" s="266"/>
      <c r="AE43" s="266"/>
      <c r="AF43" s="266"/>
      <c r="AG43" s="266"/>
    </row>
    <row r="44" spans="3:33" outlineLevel="1">
      <c r="C44" s="135" t="s">
        <v>199</v>
      </c>
      <c r="D44" s="114" t="s">
        <v>153</v>
      </c>
      <c r="E44" s="127" t="s">
        <v>152</v>
      </c>
      <c r="F44" s="114" t="s">
        <v>40</v>
      </c>
      <c r="G44" s="114" t="s">
        <v>169</v>
      </c>
      <c r="H44" s="114"/>
      <c r="I44" s="114"/>
      <c r="J44" s="115"/>
      <c r="K44" s="115"/>
      <c r="L44" s="115"/>
      <c r="M44" s="228"/>
      <c r="N44" s="137">
        <v>0</v>
      </c>
      <c r="O44" s="137">
        <v>34000</v>
      </c>
      <c r="P44" s="137">
        <v>34000</v>
      </c>
      <c r="Q44" s="137">
        <v>34000</v>
      </c>
      <c r="R44" s="137">
        <v>34000</v>
      </c>
      <c r="S44" s="137">
        <v>0</v>
      </c>
      <c r="T44" s="216"/>
      <c r="U44" s="125">
        <f t="shared" ref="U44" si="5">SUM(O44:S44)</f>
        <v>136000</v>
      </c>
      <c r="V44" s="266">
        <f>U44*(1+'Rate of change'!$O$15)</f>
        <v>138978.4</v>
      </c>
      <c r="W44" s="266"/>
      <c r="X44" s="266"/>
      <c r="Y44" s="266"/>
      <c r="Z44" s="266"/>
      <c r="AA44" s="266"/>
      <c r="AB44" s="266"/>
      <c r="AC44" s="266"/>
      <c r="AD44" s="266"/>
      <c r="AE44" s="266"/>
      <c r="AF44" s="266"/>
      <c r="AG44" s="266"/>
    </row>
    <row r="45" spans="3:33" outlineLevel="1">
      <c r="C45" s="136" t="s">
        <v>110</v>
      </c>
      <c r="D45" s="23" t="s">
        <v>193</v>
      </c>
      <c r="E45" s="127" t="s">
        <v>152</v>
      </c>
      <c r="F45" s="23" t="s">
        <v>40</v>
      </c>
      <c r="G45" s="23" t="s">
        <v>169</v>
      </c>
      <c r="J45" s="112"/>
      <c r="K45" s="112"/>
      <c r="L45" s="112"/>
      <c r="M45" s="128"/>
      <c r="N45" s="137">
        <v>-1747679.1330543756</v>
      </c>
      <c r="O45" s="137">
        <v>-1095775.3107605092</v>
      </c>
      <c r="P45" s="137">
        <v>-1070156.071464505</v>
      </c>
      <c r="Q45" s="137">
        <v>-1122143.2859330066</v>
      </c>
      <c r="R45" s="137">
        <v>-1165705.0903007016</v>
      </c>
      <c r="S45" s="137">
        <v>-937075.98634184897</v>
      </c>
      <c r="T45" s="128"/>
      <c r="U45" s="125">
        <f>SUM(O45:S45)</f>
        <v>-5390855.7448005714</v>
      </c>
      <c r="V45" s="266">
        <f>U45*(1+'Rate of change'!$O$15)</f>
        <v>-5508915.4856117042</v>
      </c>
      <c r="W45" s="266"/>
      <c r="X45" s="266"/>
      <c r="Y45" s="266"/>
      <c r="Z45" s="266"/>
      <c r="AA45" s="266"/>
      <c r="AB45" s="266"/>
      <c r="AC45" s="266"/>
      <c r="AD45" s="266"/>
      <c r="AE45" s="266"/>
      <c r="AF45" s="266"/>
      <c r="AG45" s="266"/>
    </row>
    <row r="46" spans="3:33" outlineLevel="1">
      <c r="C46" s="24"/>
      <c r="D46" s="138"/>
      <c r="J46" s="112"/>
      <c r="K46" s="112"/>
      <c r="L46" s="112"/>
      <c r="M46" s="130"/>
      <c r="N46" s="141"/>
      <c r="O46" s="141"/>
      <c r="P46" s="141"/>
      <c r="Q46" s="141"/>
      <c r="R46" s="141"/>
      <c r="S46" s="141"/>
      <c r="T46" s="217"/>
      <c r="U46" s="216"/>
      <c r="V46" s="266"/>
      <c r="W46" s="266"/>
      <c r="X46" s="266"/>
      <c r="Y46" s="266"/>
      <c r="Z46" s="266"/>
      <c r="AA46" s="266"/>
      <c r="AB46" s="266"/>
      <c r="AC46" s="266"/>
      <c r="AD46" s="266"/>
      <c r="AE46" s="266"/>
      <c r="AF46" s="266"/>
      <c r="AG46" s="266"/>
    </row>
    <row r="47" spans="3:33" outlineLevel="1">
      <c r="C47" s="122" t="s">
        <v>55</v>
      </c>
      <c r="D47" s="123" t="s">
        <v>53</v>
      </c>
      <c r="E47" s="123"/>
      <c r="F47" s="123" t="s">
        <v>40</v>
      </c>
      <c r="G47" s="123" t="s">
        <v>169</v>
      </c>
      <c r="J47" s="112"/>
      <c r="K47" s="112"/>
      <c r="L47" s="112"/>
      <c r="M47" s="130"/>
      <c r="N47" s="139">
        <f t="shared" ref="N47:S47" si="6">SUM(N37:N45)</f>
        <v>-31949.93693371769</v>
      </c>
      <c r="O47" s="139">
        <f t="shared" si="6"/>
        <v>1163392.9671138506</v>
      </c>
      <c r="P47" s="139">
        <f t="shared" si="6"/>
        <v>262476.84855428501</v>
      </c>
      <c r="Q47" s="139">
        <f t="shared" si="6"/>
        <v>159983.125755877</v>
      </c>
      <c r="R47" s="139">
        <f t="shared" si="6"/>
        <v>2846345.3328212649</v>
      </c>
      <c r="S47" s="139">
        <f t="shared" si="6"/>
        <v>1708494.9014677177</v>
      </c>
      <c r="T47" s="216"/>
      <c r="U47" s="125">
        <f t="shared" ref="U47" si="7">SUM(O47:S47)</f>
        <v>6140693.1757129952</v>
      </c>
      <c r="V47" s="266"/>
      <c r="W47" s="266"/>
      <c r="X47" s="266"/>
      <c r="Y47" s="266"/>
      <c r="Z47" s="266"/>
      <c r="AA47" s="266"/>
      <c r="AB47" s="266"/>
      <c r="AC47" s="266"/>
      <c r="AD47" s="266"/>
      <c r="AE47" s="266"/>
      <c r="AF47" s="266"/>
      <c r="AG47" s="266"/>
    </row>
    <row r="48" spans="3:33" outlineLevel="1">
      <c r="C48" s="122" t="s">
        <v>55</v>
      </c>
      <c r="D48" s="123" t="s">
        <v>53</v>
      </c>
      <c r="E48" s="123"/>
      <c r="F48" s="40" t="s">
        <v>41</v>
      </c>
      <c r="G48" s="123" t="s">
        <v>169</v>
      </c>
      <c r="J48" s="112"/>
      <c r="K48" s="112"/>
      <c r="L48" s="112"/>
      <c r="M48" s="130"/>
      <c r="N48" s="139">
        <f>N47*(1+'Rate of change'!$O$15)</f>
        <v>-32649.64055256611</v>
      </c>
      <c r="O48" s="139">
        <f>O47*(1+'Rate of change'!$O$15)</f>
        <v>1188871.2730936441</v>
      </c>
      <c r="P48" s="139">
        <f>P47*(1+'Rate of change'!$O$15)</f>
        <v>268225.09153762384</v>
      </c>
      <c r="Q48" s="139">
        <f>Q47*(1+'Rate of change'!$O$15)</f>
        <v>163486.75620993073</v>
      </c>
      <c r="R48" s="139">
        <f>R47*(1+'Rate of change'!$O$15)</f>
        <v>2908680.2956100507</v>
      </c>
      <c r="S48" s="139">
        <f>S47*(1+'Rate of change'!$O$15)</f>
        <v>1745910.9398098609</v>
      </c>
      <c r="T48" s="128"/>
      <c r="U48" s="182">
        <f>SUM(O48:S48)</f>
        <v>6275174.3562611099</v>
      </c>
      <c r="V48" s="266">
        <f>SUM(V37:V45)</f>
        <v>6275174.356261109</v>
      </c>
      <c r="W48" s="266"/>
      <c r="X48" s="266"/>
      <c r="Y48" s="266"/>
      <c r="Z48" s="266"/>
      <c r="AA48" s="266"/>
      <c r="AB48" s="266"/>
      <c r="AC48" s="266"/>
      <c r="AD48" s="266"/>
      <c r="AE48" s="266"/>
      <c r="AF48" s="266"/>
      <c r="AG48" s="266"/>
    </row>
    <row r="49" spans="2:33" outlineLevel="1">
      <c r="J49" s="112"/>
      <c r="K49" s="112"/>
      <c r="L49" s="112"/>
      <c r="M49" s="112"/>
      <c r="N49" s="112"/>
      <c r="O49" s="112"/>
      <c r="P49" s="112"/>
      <c r="Q49" s="112"/>
      <c r="R49" s="112"/>
      <c r="S49" s="112"/>
      <c r="V49" s="265"/>
      <c r="W49" s="265"/>
      <c r="X49" s="265"/>
      <c r="Y49" s="265"/>
      <c r="Z49" s="265"/>
      <c r="AA49" s="265"/>
      <c r="AB49" s="265"/>
      <c r="AC49" s="265"/>
      <c r="AD49" s="265"/>
      <c r="AE49" s="265"/>
      <c r="AF49" s="265"/>
      <c r="AG49" s="265"/>
    </row>
    <row r="50" spans="2:33" outlineLevel="1">
      <c r="B50" s="24" t="s">
        <v>150</v>
      </c>
      <c r="C50" s="189"/>
      <c r="D50" s="40" t="s">
        <v>53</v>
      </c>
      <c r="E50" s="40"/>
      <c r="F50" s="40" t="s">
        <v>41</v>
      </c>
      <c r="G50" s="123" t="s">
        <v>169</v>
      </c>
      <c r="J50" s="112"/>
      <c r="K50" s="112"/>
      <c r="L50" s="112"/>
      <c r="M50" s="112"/>
      <c r="N50" s="139">
        <f t="shared" ref="N50:S50" si="8">N32+N48</f>
        <v>21618788.368766621</v>
      </c>
      <c r="O50" s="139">
        <f t="shared" si="8"/>
        <v>23091722.10540979</v>
      </c>
      <c r="P50" s="139">
        <f t="shared" si="8"/>
        <v>22458277.163523059</v>
      </c>
      <c r="Q50" s="139">
        <f t="shared" si="8"/>
        <v>22716555.40051312</v>
      </c>
      <c r="R50" s="139">
        <f t="shared" si="8"/>
        <v>25832128.873201463</v>
      </c>
      <c r="S50" s="139">
        <f t="shared" si="8"/>
        <v>25059377.971265595</v>
      </c>
      <c r="U50" s="215">
        <f>SUM(O50:S50)</f>
        <v>119158061.51391302</v>
      </c>
      <c r="V50" s="266"/>
      <c r="W50" s="266"/>
      <c r="X50" s="266"/>
      <c r="Y50" s="266"/>
      <c r="Z50" s="266"/>
      <c r="AA50" s="266"/>
      <c r="AB50" s="266"/>
      <c r="AC50" s="266"/>
      <c r="AD50" s="266"/>
      <c r="AE50" s="266"/>
      <c r="AF50" s="266"/>
      <c r="AG50" s="266"/>
    </row>
    <row r="51" spans="2:33" outlineLevel="1">
      <c r="J51" s="112"/>
      <c r="K51" s="112"/>
      <c r="L51" s="112"/>
      <c r="M51" s="112"/>
      <c r="N51" s="112"/>
      <c r="O51" s="112"/>
      <c r="P51" s="112"/>
      <c r="Q51" s="112"/>
      <c r="R51" s="112"/>
      <c r="S51" s="112"/>
      <c r="V51" s="265"/>
      <c r="W51" s="265"/>
      <c r="X51" s="265"/>
      <c r="Y51" s="265"/>
      <c r="Z51" s="265"/>
      <c r="AA51" s="265"/>
      <c r="AB51" s="265"/>
      <c r="AC51" s="265"/>
      <c r="AD51" s="265"/>
      <c r="AE51" s="265"/>
      <c r="AF51" s="265"/>
      <c r="AG51" s="265"/>
    </row>
    <row r="52" spans="2:33" outlineLevel="1">
      <c r="C52" s="140" t="s">
        <v>56</v>
      </c>
      <c r="D52" s="114"/>
      <c r="E52" s="114"/>
      <c r="F52" s="114"/>
      <c r="G52" s="114"/>
      <c r="H52" s="114"/>
      <c r="I52" s="114"/>
      <c r="J52" s="115"/>
      <c r="K52" s="115"/>
      <c r="L52" s="115"/>
      <c r="M52" s="133"/>
      <c r="N52" s="133"/>
      <c r="O52" s="133"/>
      <c r="P52" s="133"/>
      <c r="Q52" s="133"/>
      <c r="R52" s="133"/>
      <c r="S52" s="133"/>
      <c r="V52" s="265"/>
      <c r="W52" s="265"/>
      <c r="X52" s="266"/>
      <c r="Y52" s="266"/>
      <c r="Z52" s="266"/>
      <c r="AA52" s="266"/>
      <c r="AB52" s="266"/>
      <c r="AC52" s="266"/>
      <c r="AD52" s="266"/>
      <c r="AE52" s="266"/>
      <c r="AF52" s="265"/>
      <c r="AG52" s="265"/>
    </row>
    <row r="53" spans="2:33" outlineLevel="1">
      <c r="J53" s="112"/>
      <c r="K53" s="112"/>
      <c r="L53" s="112"/>
      <c r="M53" s="43" t="s">
        <v>27</v>
      </c>
      <c r="N53" s="43" t="str">
        <f>"FY"&amp;RIGHT(N$4,2)</f>
        <v>FY16</v>
      </c>
      <c r="O53" s="43" t="str">
        <f t="shared" ref="O53:S53" si="9">"FY"&amp;RIGHT(O$4,2)</f>
        <v>FY17</v>
      </c>
      <c r="P53" s="43" t="str">
        <f t="shared" si="9"/>
        <v>FY18</v>
      </c>
      <c r="Q53" s="43" t="str">
        <f t="shared" si="9"/>
        <v>FY19</v>
      </c>
      <c r="R53" s="43" t="str">
        <f t="shared" si="9"/>
        <v>FY20</v>
      </c>
      <c r="S53" s="43" t="str">
        <f t="shared" si="9"/>
        <v>FY21</v>
      </c>
      <c r="V53" s="265"/>
      <c r="W53" s="265"/>
      <c r="X53" s="265"/>
      <c r="Y53" s="265"/>
      <c r="Z53" s="265"/>
      <c r="AA53" s="265"/>
      <c r="AB53" s="265"/>
      <c r="AC53" s="265"/>
      <c r="AD53" s="265"/>
      <c r="AE53" s="265"/>
      <c r="AF53" s="265"/>
      <c r="AG53" s="265"/>
    </row>
    <row r="54" spans="2:33" outlineLevel="1">
      <c r="C54" s="25" t="s">
        <v>0</v>
      </c>
      <c r="D54" s="23" t="s">
        <v>52</v>
      </c>
      <c r="E54" s="127" t="s">
        <v>152</v>
      </c>
      <c r="F54" s="23" t="s">
        <v>40</v>
      </c>
      <c r="G54" s="23" t="s">
        <v>169</v>
      </c>
      <c r="J54" s="112"/>
      <c r="K54" s="112"/>
      <c r="L54" s="112"/>
      <c r="M54" s="128">
        <f>M89</f>
        <v>5474438.0899999999</v>
      </c>
      <c r="N54" s="296">
        <f t="shared" ref="N54:S54" si="10">N102</f>
        <v>5603984.022451045</v>
      </c>
      <c r="O54" s="185">
        <f t="shared" si="10"/>
        <v>6065504.7443798436</v>
      </c>
      <c r="P54" s="185">
        <f t="shared" si="10"/>
        <v>6345303.6720691435</v>
      </c>
      <c r="Q54" s="185">
        <f t="shared" si="10"/>
        <v>6636115.463342445</v>
      </c>
      <c r="R54" s="185">
        <f t="shared" si="10"/>
        <v>6937715.4585362244</v>
      </c>
      <c r="S54" s="185">
        <f t="shared" si="10"/>
        <v>6753942.9920909703</v>
      </c>
      <c r="T54" s="128"/>
      <c r="U54" s="125">
        <f t="shared" ref="U54:U56" si="11">SUM(O54:S54)</f>
        <v>32738582.330418624</v>
      </c>
      <c r="V54" s="266">
        <f>U54*(1+'Rate of change'!$O$15)</f>
        <v>33455557.283454794</v>
      </c>
      <c r="W54" s="266"/>
      <c r="X54" s="266"/>
      <c r="Y54" s="266"/>
      <c r="Z54" s="266"/>
      <c r="AA54" s="266"/>
      <c r="AB54" s="266"/>
      <c r="AC54" s="266"/>
      <c r="AD54" s="266"/>
      <c r="AE54" s="266"/>
      <c r="AF54" s="266"/>
      <c r="AG54" s="266"/>
    </row>
    <row r="55" spans="2:33" outlineLevel="1">
      <c r="C55" s="25" t="s">
        <v>57</v>
      </c>
      <c r="D55" s="23" t="s">
        <v>52</v>
      </c>
      <c r="E55" s="127" t="s">
        <v>152</v>
      </c>
      <c r="F55" s="23" t="s">
        <v>40</v>
      </c>
      <c r="G55" s="23" t="s">
        <v>169</v>
      </c>
      <c r="J55" s="112"/>
      <c r="K55" s="112"/>
      <c r="L55" s="112"/>
      <c r="M55" s="128">
        <f>-M20</f>
        <v>1202767.6200000001</v>
      </c>
      <c r="N55" s="185">
        <f>N116</f>
        <v>1533978.1287560926</v>
      </c>
      <c r="O55" s="185">
        <f t="shared" ref="O55:S55" si="12">O116</f>
        <v>1514395.1222340201</v>
      </c>
      <c r="P55" s="185">
        <f t="shared" si="12"/>
        <v>1490260.9536092682</v>
      </c>
      <c r="Q55" s="185">
        <f t="shared" si="12"/>
        <v>1478170.0997076696</v>
      </c>
      <c r="R55" s="185">
        <f t="shared" si="12"/>
        <v>1463363.5476997311</v>
      </c>
      <c r="S55" s="185">
        <f t="shared" si="12"/>
        <v>1451200.978518303</v>
      </c>
      <c r="T55" s="128"/>
      <c r="U55" s="125">
        <f t="shared" si="11"/>
        <v>7397390.7017689925</v>
      </c>
      <c r="V55" s="266">
        <f>U55*(1+'Rate of change'!$O$15)</f>
        <v>7559393.5581377335</v>
      </c>
      <c r="W55" s="266"/>
      <c r="X55" s="265"/>
      <c r="Y55" s="265"/>
      <c r="Z55" s="265"/>
      <c r="AA55" s="265"/>
      <c r="AB55" s="265"/>
      <c r="AC55" s="265"/>
      <c r="AD55" s="265"/>
      <c r="AE55" s="265"/>
      <c r="AF55" s="266"/>
      <c r="AG55" s="266"/>
    </row>
    <row r="56" spans="2:33" outlineLevel="1">
      <c r="C56" s="25" t="s">
        <v>7</v>
      </c>
      <c r="D56" s="23" t="s">
        <v>52</v>
      </c>
      <c r="E56" s="127" t="s">
        <v>152</v>
      </c>
      <c r="F56" s="23" t="s">
        <v>40</v>
      </c>
      <c r="G56" s="23" t="s">
        <v>169</v>
      </c>
      <c r="J56" s="112"/>
      <c r="K56" s="112"/>
      <c r="L56" s="112"/>
      <c r="M56" s="128">
        <f>M122</f>
        <v>222915.13</v>
      </c>
      <c r="N56" s="185">
        <f t="shared" ref="N56:S56" si="13">N129</f>
        <v>780440.42025739886</v>
      </c>
      <c r="O56" s="185">
        <f t="shared" si="13"/>
        <v>541081.03599416371</v>
      </c>
      <c r="P56" s="185">
        <f t="shared" si="13"/>
        <v>533490.21378921135</v>
      </c>
      <c r="Q56" s="185">
        <f t="shared" si="13"/>
        <v>531342.11655862629</v>
      </c>
      <c r="R56" s="185">
        <f t="shared" si="13"/>
        <v>528711.54028819781</v>
      </c>
      <c r="S56" s="185">
        <f t="shared" si="13"/>
        <v>526550.70190671925</v>
      </c>
      <c r="T56" s="128"/>
      <c r="U56" s="125">
        <f t="shared" si="11"/>
        <v>2661175.6085369186</v>
      </c>
      <c r="V56" s="266">
        <f>U56*(1+'Rate of change'!$O$15)</f>
        <v>2719455.3543638773</v>
      </c>
      <c r="W56" s="266"/>
      <c r="X56" s="266"/>
      <c r="Y56" s="266"/>
      <c r="Z56" s="266"/>
      <c r="AA56" s="266"/>
      <c r="AB56" s="266"/>
      <c r="AC56" s="266"/>
      <c r="AD56" s="266"/>
      <c r="AE56" s="266"/>
      <c r="AF56" s="266"/>
      <c r="AG56" s="266"/>
    </row>
    <row r="57" spans="2:33" outlineLevel="1">
      <c r="J57" s="112"/>
      <c r="K57" s="112"/>
      <c r="L57" s="112"/>
      <c r="M57" s="141"/>
      <c r="N57" s="268"/>
      <c r="O57" s="141"/>
      <c r="P57" s="141"/>
      <c r="Q57" s="141"/>
      <c r="R57" s="141"/>
      <c r="S57" s="141"/>
      <c r="T57" s="128"/>
      <c r="U57" s="125"/>
      <c r="V57" s="272"/>
      <c r="W57" s="272"/>
      <c r="X57" s="265"/>
      <c r="Y57" s="265"/>
      <c r="Z57" s="265"/>
      <c r="AA57" s="265"/>
      <c r="AB57" s="265"/>
      <c r="AC57" s="265"/>
      <c r="AD57" s="265"/>
      <c r="AE57" s="265"/>
      <c r="AF57" s="272"/>
      <c r="AG57" s="272"/>
    </row>
    <row r="58" spans="2:33" outlineLevel="1">
      <c r="C58" s="122" t="s">
        <v>58</v>
      </c>
      <c r="D58" s="123" t="s">
        <v>53</v>
      </c>
      <c r="E58" s="123"/>
      <c r="F58" s="123" t="s">
        <v>40</v>
      </c>
      <c r="G58" s="123" t="s">
        <v>169</v>
      </c>
      <c r="J58" s="112"/>
      <c r="K58" s="112"/>
      <c r="L58" s="112"/>
      <c r="M58" s="139">
        <f t="shared" ref="M58:S58" si="14">SUM(M54:M56)</f>
        <v>6900120.8399999999</v>
      </c>
      <c r="N58" s="157">
        <f t="shared" si="14"/>
        <v>7918402.5714645367</v>
      </c>
      <c r="O58" s="139">
        <f t="shared" si="14"/>
        <v>8120980.9026080277</v>
      </c>
      <c r="P58" s="139">
        <f t="shared" si="14"/>
        <v>8369054.8394676233</v>
      </c>
      <c r="Q58" s="139">
        <f t="shared" si="14"/>
        <v>8645627.6796087399</v>
      </c>
      <c r="R58" s="139">
        <f t="shared" si="14"/>
        <v>8929790.5465241522</v>
      </c>
      <c r="S58" s="139">
        <f t="shared" si="14"/>
        <v>8731694.6725159921</v>
      </c>
      <c r="T58" s="128"/>
      <c r="U58" s="125">
        <f>SUM(O58:S58)</f>
        <v>42797148.64072454</v>
      </c>
      <c r="V58" s="272"/>
      <c r="W58" s="272"/>
      <c r="X58" s="266"/>
      <c r="Y58" s="266"/>
      <c r="Z58" s="266"/>
      <c r="AA58" s="266"/>
      <c r="AB58" s="266"/>
      <c r="AC58" s="266"/>
      <c r="AD58" s="266"/>
      <c r="AE58" s="266"/>
      <c r="AF58" s="272"/>
      <c r="AG58" s="272"/>
    </row>
    <row r="59" spans="2:33" outlineLevel="1">
      <c r="C59" s="122" t="s">
        <v>58</v>
      </c>
      <c r="D59" s="123" t="s">
        <v>53</v>
      </c>
      <c r="E59" s="123"/>
      <c r="F59" s="123" t="s">
        <v>41</v>
      </c>
      <c r="G59" s="123" t="s">
        <v>169</v>
      </c>
      <c r="J59" s="112"/>
      <c r="K59" s="112"/>
      <c r="L59" s="112"/>
      <c r="M59" s="139">
        <f>M58*(1+'Rate of change'!$O$15)</f>
        <v>7051233.4863959998</v>
      </c>
      <c r="N59" s="157">
        <f>N58*(1+'Rate of change'!$O$15)</f>
        <v>8091815.5877796104</v>
      </c>
      <c r="O59" s="139">
        <f>O58*(1+'Rate of change'!$O$15)</f>
        <v>8298830.3843751438</v>
      </c>
      <c r="P59" s="139">
        <f>P58*(1+'Rate of change'!$O$15)</f>
        <v>8552337.140451964</v>
      </c>
      <c r="Q59" s="139">
        <f>Q58*(1+'Rate of change'!$O$15)</f>
        <v>8834966.9257921707</v>
      </c>
      <c r="R59" s="139">
        <f>R58*(1+'Rate of change'!$O$15)</f>
        <v>9125352.9594930317</v>
      </c>
      <c r="S59" s="139">
        <f>S58*(1+'Rate of change'!$O$15)</f>
        <v>8922918.7858440932</v>
      </c>
      <c r="T59" s="128"/>
      <c r="U59" s="182">
        <f>SUM(O59:S59)</f>
        <v>43734406.195956409</v>
      </c>
      <c r="V59" s="273">
        <f>SUM(V54:V56)</f>
        <v>43734406.195956409</v>
      </c>
      <c r="W59" s="266"/>
      <c r="X59" s="265"/>
      <c r="Y59" s="265"/>
      <c r="Z59" s="265"/>
      <c r="AA59" s="265"/>
      <c r="AB59" s="265"/>
      <c r="AC59" s="265"/>
      <c r="AD59" s="265"/>
      <c r="AE59" s="265"/>
      <c r="AF59" s="266"/>
      <c r="AG59" s="266"/>
    </row>
    <row r="60" spans="2:33" outlineLevel="1">
      <c r="D60" s="142"/>
      <c r="E60" s="142"/>
      <c r="F60" s="142"/>
      <c r="J60" s="112"/>
      <c r="K60" s="112"/>
      <c r="L60" s="112"/>
      <c r="M60" s="141"/>
      <c r="N60" s="268"/>
      <c r="O60" s="141"/>
      <c r="P60" s="141"/>
      <c r="Q60" s="141"/>
      <c r="R60" s="141"/>
      <c r="S60" s="141"/>
      <c r="U60" s="179"/>
      <c r="V60" s="272"/>
      <c r="W60" s="272"/>
      <c r="X60" s="266"/>
      <c r="Y60" s="266"/>
      <c r="Z60" s="266"/>
      <c r="AA60" s="266"/>
      <c r="AB60" s="266"/>
      <c r="AC60" s="266"/>
      <c r="AD60" s="266"/>
      <c r="AE60" s="266"/>
      <c r="AF60" s="272"/>
      <c r="AG60" s="272"/>
    </row>
    <row r="61" spans="2:33" outlineLevel="1">
      <c r="C61" s="230" t="s">
        <v>163</v>
      </c>
      <c r="D61" s="231" t="s">
        <v>53</v>
      </c>
      <c r="E61" s="231"/>
      <c r="F61" s="40" t="s">
        <v>40</v>
      </c>
      <c r="G61" s="123" t="s">
        <v>169</v>
      </c>
      <c r="J61" s="112"/>
      <c r="K61" s="112"/>
      <c r="L61" s="112"/>
      <c r="M61" s="180">
        <f t="shared" ref="M61:S62" si="15">M31+M47+M58</f>
        <v>27888874.301790744</v>
      </c>
      <c r="N61" s="180">
        <f t="shared" si="15"/>
        <v>29073885.856293403</v>
      </c>
      <c r="O61" s="180">
        <f t="shared" si="15"/>
        <v>30717831.969649605</v>
      </c>
      <c r="P61" s="180">
        <f t="shared" si="15"/>
        <v>30346036.113098171</v>
      </c>
      <c r="Q61" s="180">
        <f t="shared" si="15"/>
        <v>30875352.114987072</v>
      </c>
      <c r="R61" s="180">
        <f t="shared" si="15"/>
        <v>34208319.63273754</v>
      </c>
      <c r="S61" s="180">
        <f t="shared" si="15"/>
        <v>33254033.425099995</v>
      </c>
      <c r="U61" s="232">
        <f>SUM(O61:S61)</f>
        <v>159401573.25557238</v>
      </c>
      <c r="V61" s="272"/>
      <c r="W61" s="272"/>
      <c r="X61" s="265"/>
      <c r="Y61" s="265"/>
      <c r="Z61" s="265"/>
      <c r="AA61" s="265"/>
      <c r="AB61" s="265"/>
      <c r="AC61" s="265"/>
      <c r="AD61" s="265"/>
      <c r="AE61" s="265"/>
      <c r="AF61" s="272"/>
      <c r="AG61" s="272"/>
    </row>
    <row r="62" spans="2:33" outlineLevel="1">
      <c r="C62" s="267" t="s">
        <v>163</v>
      </c>
      <c r="D62" s="40" t="s">
        <v>53</v>
      </c>
      <c r="E62" s="40"/>
      <c r="F62" s="40" t="s">
        <v>41</v>
      </c>
      <c r="G62" s="40" t="s">
        <v>169</v>
      </c>
      <c r="H62" s="127"/>
      <c r="I62" s="127"/>
      <c r="J62" s="118"/>
      <c r="K62" s="118"/>
      <c r="L62" s="275" t="s">
        <v>206</v>
      </c>
      <c r="M62" s="157">
        <f t="shared" si="15"/>
        <v>28499640.648999963</v>
      </c>
      <c r="N62" s="157">
        <f t="shared" si="15"/>
        <v>29710603.956546232</v>
      </c>
      <c r="O62" s="269">
        <f t="shared" si="15"/>
        <v>31390552.489784934</v>
      </c>
      <c r="P62" s="269">
        <f t="shared" si="15"/>
        <v>31010614.303975023</v>
      </c>
      <c r="Q62" s="269">
        <f t="shared" si="15"/>
        <v>31551522.326305293</v>
      </c>
      <c r="R62" s="269">
        <f t="shared" si="15"/>
        <v>34957481.832694493</v>
      </c>
      <c r="S62" s="269">
        <f t="shared" si="15"/>
        <v>33982296.757109687</v>
      </c>
      <c r="U62" s="182">
        <f>SUM(O62:S62)</f>
        <v>162892467.70986944</v>
      </c>
      <c r="V62" s="272"/>
      <c r="W62" s="272"/>
      <c r="X62" s="266"/>
      <c r="Y62" s="266"/>
      <c r="Z62" s="266"/>
      <c r="AA62" s="266"/>
      <c r="AB62" s="266"/>
      <c r="AC62" s="266"/>
      <c r="AD62" s="266"/>
      <c r="AE62" s="266"/>
      <c r="AF62" s="272"/>
      <c r="AG62" s="272"/>
    </row>
    <row r="63" spans="2:33">
      <c r="J63" s="112"/>
      <c r="K63" s="112"/>
      <c r="L63" s="112"/>
      <c r="M63" s="130"/>
      <c r="N63" s="145"/>
      <c r="O63" s="181"/>
      <c r="P63" s="181"/>
      <c r="Q63" s="181"/>
      <c r="R63" s="181"/>
      <c r="S63" s="181"/>
      <c r="U63" s="179"/>
      <c r="V63" s="272"/>
      <c r="W63" s="272"/>
      <c r="X63" s="265"/>
      <c r="Y63" s="265"/>
      <c r="Z63" s="265"/>
      <c r="AA63" s="265"/>
      <c r="AB63" s="265"/>
      <c r="AC63" s="265"/>
      <c r="AD63" s="265"/>
      <c r="AE63" s="265"/>
      <c r="AF63" s="272"/>
      <c r="AG63" s="272"/>
    </row>
    <row r="64" spans="2:33">
      <c r="J64" s="112"/>
      <c r="K64" s="112"/>
      <c r="L64" s="112"/>
      <c r="M64" s="112"/>
      <c r="N64" s="112"/>
      <c r="O64" s="112"/>
      <c r="P64" s="112"/>
      <c r="Q64" s="112"/>
      <c r="R64" s="112"/>
      <c r="S64" s="112"/>
      <c r="V64" s="272"/>
      <c r="W64" s="272"/>
      <c r="X64" s="272"/>
      <c r="Y64" s="272"/>
      <c r="Z64" s="272"/>
      <c r="AA64" s="272"/>
      <c r="AB64" s="272"/>
      <c r="AC64" s="272"/>
      <c r="AD64" s="272"/>
      <c r="AE64" s="272"/>
      <c r="AF64" s="272"/>
      <c r="AG64" s="272"/>
    </row>
    <row r="65" spans="3:33">
      <c r="C65" s="24" t="s">
        <v>207</v>
      </c>
      <c r="J65" s="112"/>
      <c r="K65" s="112"/>
      <c r="L65" s="112"/>
      <c r="M65" s="112"/>
      <c r="N65" s="43" t="str">
        <f t="shared" ref="N65:S65" si="16">"FY"&amp;RIGHT(N$4,2)</f>
        <v>FY16</v>
      </c>
      <c r="O65" s="43" t="str">
        <f t="shared" si="16"/>
        <v>FY17</v>
      </c>
      <c r="P65" s="43" t="str">
        <f t="shared" si="16"/>
        <v>FY18</v>
      </c>
      <c r="Q65" s="43" t="str">
        <f t="shared" si="16"/>
        <v>FY19</v>
      </c>
      <c r="R65" s="43" t="str">
        <f t="shared" si="16"/>
        <v>FY20</v>
      </c>
      <c r="S65" s="43" t="str">
        <f t="shared" si="16"/>
        <v>FY21</v>
      </c>
      <c r="V65" s="272"/>
      <c r="W65" s="272"/>
      <c r="X65" s="272"/>
      <c r="Y65" s="272"/>
      <c r="Z65" s="272"/>
      <c r="AA65" s="272"/>
      <c r="AB65" s="272"/>
      <c r="AC65" s="272"/>
      <c r="AD65" s="272"/>
      <c r="AE65" s="272"/>
      <c r="AF65" s="272"/>
      <c r="AG65" s="272"/>
    </row>
    <row r="66" spans="3:33">
      <c r="C66" s="191" t="s">
        <v>145</v>
      </c>
      <c r="F66" s="127" t="s">
        <v>40</v>
      </c>
      <c r="G66" s="23" t="s">
        <v>169</v>
      </c>
      <c r="J66" s="112"/>
      <c r="K66" s="112"/>
      <c r="L66" s="112"/>
      <c r="M66" s="112"/>
      <c r="N66" s="185">
        <f>$M$31</f>
        <v>20988753.461790744</v>
      </c>
      <c r="O66" s="185">
        <f>$M$31</f>
        <v>20988753.461790744</v>
      </c>
      <c r="P66" s="185">
        <f t="shared" ref="P66:S66" si="17">$M$31</f>
        <v>20988753.461790744</v>
      </c>
      <c r="Q66" s="185">
        <f t="shared" si="17"/>
        <v>20988753.461790744</v>
      </c>
      <c r="R66" s="185">
        <f t="shared" si="17"/>
        <v>20988753.461790744</v>
      </c>
      <c r="S66" s="185">
        <f t="shared" si="17"/>
        <v>20988753.461790744</v>
      </c>
      <c r="T66" s="186"/>
      <c r="U66" s="187">
        <f>SUM(O66:S66)</f>
        <v>104943767.30895372</v>
      </c>
      <c r="V66" s="266">
        <f>U66*(1+'Rate of change'!$O$15)</f>
        <v>107242035.81301981</v>
      </c>
      <c r="W66" s="266"/>
      <c r="X66" s="266"/>
      <c r="Y66" s="266"/>
      <c r="Z66" s="266"/>
      <c r="AA66" s="266"/>
      <c r="AB66" s="266"/>
      <c r="AC66" s="266"/>
      <c r="AD66" s="266"/>
      <c r="AE66" s="266"/>
      <c r="AF66" s="266"/>
      <c r="AG66" s="266"/>
    </row>
    <row r="67" spans="3:33">
      <c r="C67" s="191" t="s">
        <v>146</v>
      </c>
      <c r="F67" s="127" t="s">
        <v>40</v>
      </c>
      <c r="G67" s="23" t="s">
        <v>169</v>
      </c>
      <c r="J67" s="112"/>
      <c r="K67" s="112"/>
      <c r="L67" s="112"/>
      <c r="M67" s="112"/>
      <c r="N67" s="185">
        <f>'Rate of change'!O172</f>
        <v>27471.763902885265</v>
      </c>
      <c r="O67" s="185">
        <f>'Rate of change'!P172</f>
        <v>71639.363425737945</v>
      </c>
      <c r="P67" s="185">
        <f>'Rate of change'!Q172</f>
        <v>139067.79913803434</v>
      </c>
      <c r="Q67" s="185">
        <f>'Rate of change'!R172</f>
        <v>232117.05164843882</v>
      </c>
      <c r="R67" s="185">
        <f>'Rate of change'!S172</f>
        <v>328037.97135739797</v>
      </c>
      <c r="S67" s="185">
        <f>'Rate of change'!T172</f>
        <v>446727.21368763922</v>
      </c>
      <c r="T67" s="186"/>
      <c r="U67" s="187">
        <f t="shared" ref="U67:U71" si="18">SUM(O67:S67)</f>
        <v>1217589.3992572483</v>
      </c>
      <c r="V67" s="266">
        <f>U67*(1+'Rate of change'!$O$15)</f>
        <v>1244254.607100982</v>
      </c>
      <c r="W67" s="266"/>
      <c r="X67" s="266"/>
      <c r="Y67" s="266"/>
      <c r="Z67" s="266"/>
      <c r="AA67" s="266"/>
      <c r="AB67" s="266"/>
      <c r="AC67" s="266"/>
      <c r="AD67" s="266"/>
      <c r="AE67" s="266"/>
      <c r="AF67" s="266"/>
      <c r="AG67" s="266"/>
    </row>
    <row r="68" spans="3:33">
      <c r="C68" s="191" t="s">
        <v>147</v>
      </c>
      <c r="F68" s="127" t="s">
        <v>40</v>
      </c>
      <c r="G68" s="23" t="s">
        <v>169</v>
      </c>
      <c r="J68" s="112"/>
      <c r="K68" s="112"/>
      <c r="L68" s="112"/>
      <c r="M68" s="112"/>
      <c r="N68" s="185">
        <f>'Rate of change'!O173</f>
        <v>118040.74990812951</v>
      </c>
      <c r="O68" s="185">
        <f>'Rate of change'!P173</f>
        <v>260229.59213765923</v>
      </c>
      <c r="P68" s="185">
        <f>'Rate of change'!Q173</f>
        <v>409948.69060972024</v>
      </c>
      <c r="Q68" s="185">
        <f>'Rate of change'!R173</f>
        <v>600084.98297114111</v>
      </c>
      <c r="R68" s="185">
        <f>'Rate of change'!S173</f>
        <v>794342.41804738319</v>
      </c>
      <c r="S68" s="185">
        <f>'Rate of change'!T173</f>
        <v>983174.52801185986</v>
      </c>
      <c r="T68" s="186"/>
      <c r="U68" s="187">
        <f t="shared" si="18"/>
        <v>3047780.2117777634</v>
      </c>
      <c r="V68" s="266">
        <f>U68*(1+'Rate of change'!$O$15)</f>
        <v>3114526.5984156965</v>
      </c>
      <c r="W68" s="266"/>
      <c r="X68" s="266"/>
      <c r="Y68" s="266"/>
      <c r="Z68" s="266"/>
      <c r="AA68" s="266"/>
      <c r="AB68" s="266"/>
      <c r="AC68" s="266"/>
      <c r="AD68" s="266"/>
      <c r="AE68" s="266"/>
      <c r="AF68" s="266"/>
      <c r="AG68" s="266"/>
    </row>
    <row r="69" spans="3:33">
      <c r="C69" s="191" t="s">
        <v>148</v>
      </c>
      <c r="F69" s="127" t="s">
        <v>40</v>
      </c>
      <c r="G69" s="23" t="s">
        <v>169</v>
      </c>
      <c r="J69" s="112"/>
      <c r="K69" s="112"/>
      <c r="L69" s="112"/>
      <c r="M69" s="112"/>
      <c r="N69" s="185">
        <f>'Rate of change'!O174</f>
        <v>53167.246160827402</v>
      </c>
      <c r="O69" s="185">
        <f>'Rate of change'!P174</f>
        <v>112835.68257358576</v>
      </c>
      <c r="P69" s="185">
        <f>'Rate of change'!Q174</f>
        <v>176734.47353776603</v>
      </c>
      <c r="Q69" s="185">
        <f>'Rate of change'!R174</f>
        <v>248785.81321213112</v>
      </c>
      <c r="R69" s="185">
        <f>'Rate of change'!S174</f>
        <v>321049.90219659731</v>
      </c>
      <c r="S69" s="185">
        <f>'Rate of change'!T174</f>
        <v>395188.64762604132</v>
      </c>
      <c r="T69" s="186"/>
      <c r="U69" s="187">
        <f t="shared" si="18"/>
        <v>1254594.5191461216</v>
      </c>
      <c r="V69" s="266">
        <f>U69*(1+'Rate of change'!$O$15)</f>
        <v>1282070.1391154216</v>
      </c>
      <c r="W69" s="266"/>
      <c r="X69" s="266"/>
      <c r="Y69" s="266"/>
      <c r="Z69" s="266"/>
      <c r="AA69" s="266"/>
      <c r="AB69" s="266"/>
      <c r="AC69" s="266"/>
      <c r="AD69" s="266"/>
      <c r="AE69" s="266"/>
      <c r="AF69" s="266"/>
      <c r="AG69" s="266"/>
    </row>
    <row r="70" spans="3:33">
      <c r="C70" s="191" t="s">
        <v>54</v>
      </c>
      <c r="F70" s="127" t="s">
        <v>40</v>
      </c>
      <c r="G70" s="23" t="s">
        <v>169</v>
      </c>
      <c r="J70" s="112"/>
      <c r="K70" s="112"/>
      <c r="L70" s="112"/>
      <c r="M70" s="112"/>
      <c r="N70" s="185">
        <f t="shared" ref="N70:S70" si="19">N47</f>
        <v>-31949.93693371769</v>
      </c>
      <c r="O70" s="185">
        <f t="shared" si="19"/>
        <v>1163392.9671138506</v>
      </c>
      <c r="P70" s="185">
        <f t="shared" si="19"/>
        <v>262476.84855428501</v>
      </c>
      <c r="Q70" s="185">
        <f t="shared" si="19"/>
        <v>159983.125755877</v>
      </c>
      <c r="R70" s="185">
        <f t="shared" si="19"/>
        <v>2846345.3328212649</v>
      </c>
      <c r="S70" s="185">
        <f t="shared" si="19"/>
        <v>1708494.9014677177</v>
      </c>
      <c r="T70" s="186"/>
      <c r="U70" s="187">
        <f t="shared" si="18"/>
        <v>6140693.1757129952</v>
      </c>
      <c r="V70" s="266">
        <f>U70*(1+'Rate of change'!$O$15)</f>
        <v>6275174.3562611099</v>
      </c>
      <c r="W70" s="266"/>
      <c r="X70" s="266"/>
      <c r="Y70" s="266"/>
      <c r="Z70" s="266"/>
      <c r="AA70" s="266"/>
      <c r="AB70" s="266"/>
      <c r="AC70" s="266"/>
      <c r="AD70" s="266"/>
      <c r="AE70" s="266"/>
      <c r="AF70" s="266"/>
      <c r="AG70" s="266"/>
    </row>
    <row r="71" spans="3:33">
      <c r="C71" s="191" t="s">
        <v>149</v>
      </c>
      <c r="F71" s="127" t="s">
        <v>40</v>
      </c>
      <c r="G71" s="23" t="s">
        <v>169</v>
      </c>
      <c r="J71" s="112"/>
      <c r="K71" s="112"/>
      <c r="L71" s="112"/>
      <c r="M71" s="112"/>
      <c r="N71" s="185">
        <f t="shared" ref="N71:S71" si="20">N58</f>
        <v>7918402.5714645367</v>
      </c>
      <c r="O71" s="185">
        <f t="shared" si="20"/>
        <v>8120980.9026080277</v>
      </c>
      <c r="P71" s="185">
        <f t="shared" si="20"/>
        <v>8369054.8394676233</v>
      </c>
      <c r="Q71" s="185">
        <f t="shared" si="20"/>
        <v>8645627.6796087399</v>
      </c>
      <c r="R71" s="185">
        <f t="shared" si="20"/>
        <v>8929790.5465241522</v>
      </c>
      <c r="S71" s="185">
        <f t="shared" si="20"/>
        <v>8731694.6725159921</v>
      </c>
      <c r="T71" s="186"/>
      <c r="U71" s="187">
        <f t="shared" si="18"/>
        <v>42797148.64072454</v>
      </c>
      <c r="V71" s="266">
        <f>U71*(1+'Rate of change'!$O$15)</f>
        <v>43734406.195956409</v>
      </c>
      <c r="W71" s="266"/>
      <c r="X71" s="266"/>
      <c r="Y71" s="266"/>
      <c r="Z71" s="266"/>
      <c r="AA71" s="266"/>
      <c r="AB71" s="266"/>
      <c r="AC71" s="266"/>
      <c r="AD71" s="266"/>
      <c r="AE71" s="266"/>
      <c r="AF71" s="266"/>
      <c r="AG71" s="266"/>
    </row>
    <row r="72" spans="3:33">
      <c r="C72" s="236" t="s">
        <v>5</v>
      </c>
      <c r="D72" s="42"/>
      <c r="E72" s="42"/>
      <c r="F72" s="131" t="s">
        <v>40</v>
      </c>
      <c r="G72" s="42" t="s">
        <v>169</v>
      </c>
      <c r="H72" s="42"/>
      <c r="I72" s="42"/>
      <c r="J72" s="132"/>
      <c r="K72" s="132"/>
      <c r="L72" s="132"/>
      <c r="M72" s="132"/>
      <c r="N72" s="188">
        <f>SUM(N66:N71)</f>
        <v>29073885.856293403</v>
      </c>
      <c r="O72" s="188">
        <f>SUM(O66:O71)</f>
        <v>30717831.969649613</v>
      </c>
      <c r="P72" s="188">
        <f t="shared" ref="P72:S72" si="21">SUM(P66:P71)</f>
        <v>30346036.113098171</v>
      </c>
      <c r="Q72" s="188">
        <f t="shared" si="21"/>
        <v>30875352.114987072</v>
      </c>
      <c r="R72" s="188">
        <f t="shared" si="21"/>
        <v>34208319.63273754</v>
      </c>
      <c r="S72" s="188">
        <f t="shared" si="21"/>
        <v>33254033.425099995</v>
      </c>
      <c r="T72" s="186"/>
      <c r="U72" s="215">
        <f>SUM(O72:S72)</f>
        <v>159401573.25557241</v>
      </c>
      <c r="V72" s="266">
        <f>U72*(1+'Rate of change'!$O$15)</f>
        <v>162892467.70986944</v>
      </c>
      <c r="W72" s="266"/>
      <c r="X72" s="266"/>
      <c r="Y72" s="266"/>
      <c r="Z72" s="266"/>
      <c r="AA72" s="266"/>
      <c r="AB72" s="266"/>
      <c r="AC72" s="266"/>
      <c r="AD72" s="266"/>
      <c r="AE72" s="266"/>
      <c r="AF72" s="266"/>
      <c r="AG72" s="266"/>
    </row>
    <row r="73" spans="3:33">
      <c r="C73" s="270" t="s">
        <v>5</v>
      </c>
      <c r="D73" s="237"/>
      <c r="E73" s="237"/>
      <c r="F73" s="237" t="s">
        <v>41</v>
      </c>
      <c r="G73" s="237" t="s">
        <v>169</v>
      </c>
      <c r="H73" s="42"/>
      <c r="I73" s="42"/>
      <c r="J73" s="132"/>
      <c r="K73" s="132"/>
      <c r="L73" s="132"/>
      <c r="M73" s="132"/>
      <c r="N73" s="188">
        <f>N72*(1+'Rate of change'!$O$15)</f>
        <v>29710603.956546228</v>
      </c>
      <c r="O73" s="188">
        <f>O72*(1+'Rate of change'!$O$15)</f>
        <v>31390552.489784941</v>
      </c>
      <c r="P73" s="188">
        <f>P72*(1+'Rate of change'!$O$15)</f>
        <v>31010614.303975023</v>
      </c>
      <c r="Q73" s="188">
        <f>Q72*(1+'Rate of change'!$O$15)</f>
        <v>31551522.326305289</v>
      </c>
      <c r="R73" s="188">
        <f>R72*(1+'Rate of change'!$O$15)</f>
        <v>34957481.832694493</v>
      </c>
      <c r="S73" s="188">
        <f>S72*(1+'Rate of change'!$O$15)</f>
        <v>33982296.757109687</v>
      </c>
      <c r="T73" s="186"/>
      <c r="U73" s="215">
        <f>SUM(O73:S73)</f>
        <v>162892467.70986944</v>
      </c>
      <c r="V73" s="265"/>
      <c r="W73" s="265"/>
      <c r="X73" s="265"/>
      <c r="Y73" s="265"/>
      <c r="Z73" s="265"/>
      <c r="AA73" s="265"/>
      <c r="AB73" s="265"/>
      <c r="AC73" s="265"/>
      <c r="AD73" s="265"/>
      <c r="AE73" s="265"/>
      <c r="AF73" s="265"/>
      <c r="AG73" s="265"/>
    </row>
    <row r="74" spans="3:33">
      <c r="C74" s="236"/>
      <c r="D74" s="42"/>
      <c r="E74" s="42"/>
      <c r="F74" s="131"/>
      <c r="G74" s="131"/>
      <c r="H74" s="42"/>
      <c r="I74" s="42"/>
      <c r="J74" s="132"/>
      <c r="K74" s="132"/>
      <c r="L74" s="132"/>
      <c r="M74" s="132"/>
      <c r="N74" s="187"/>
      <c r="O74" s="187"/>
      <c r="P74" s="187"/>
      <c r="Q74" s="187"/>
      <c r="R74" s="187"/>
      <c r="S74" s="187"/>
      <c r="T74" s="186"/>
      <c r="U74" s="187"/>
      <c r="V74" s="265"/>
      <c r="W74" s="265"/>
      <c r="X74" s="265"/>
      <c r="Y74" s="265"/>
      <c r="Z74" s="265"/>
      <c r="AA74" s="265"/>
      <c r="AB74" s="265"/>
      <c r="AC74" s="265"/>
      <c r="AD74" s="265"/>
      <c r="AE74" s="265"/>
      <c r="AF74" s="265"/>
      <c r="AG74" s="265"/>
    </row>
    <row r="75" spans="3:33">
      <c r="C75" s="236" t="s">
        <v>208</v>
      </c>
      <c r="D75" s="42"/>
      <c r="E75" s="42"/>
      <c r="F75" s="131"/>
      <c r="G75" s="131"/>
      <c r="H75" s="42"/>
      <c r="I75" s="42"/>
      <c r="J75" s="132"/>
      <c r="K75" s="132"/>
      <c r="L75" s="132"/>
      <c r="M75" s="132"/>
      <c r="N75" s="43" t="s">
        <v>28</v>
      </c>
      <c r="O75" s="43" t="s">
        <v>29</v>
      </c>
      <c r="P75" s="43" t="s">
        <v>30</v>
      </c>
      <c r="Q75" s="43" t="s">
        <v>31</v>
      </c>
      <c r="R75" s="43" t="s">
        <v>32</v>
      </c>
      <c r="S75" s="43" t="s">
        <v>33</v>
      </c>
      <c r="V75" s="265"/>
      <c r="W75" s="265"/>
      <c r="X75" s="265"/>
      <c r="Y75" s="265"/>
      <c r="Z75" s="265"/>
      <c r="AA75" s="265"/>
      <c r="AB75" s="265"/>
      <c r="AC75" s="265"/>
      <c r="AD75" s="265"/>
      <c r="AE75" s="265"/>
      <c r="AF75" s="265"/>
      <c r="AG75" s="265"/>
    </row>
    <row r="76" spans="3:33">
      <c r="C76" s="191" t="s">
        <v>145</v>
      </c>
      <c r="F76" s="127" t="s">
        <v>41</v>
      </c>
      <c r="G76" s="23" t="s">
        <v>169</v>
      </c>
      <c r="H76" s="42"/>
      <c r="I76" s="42"/>
      <c r="J76" s="132"/>
      <c r="K76" s="132"/>
      <c r="L76" s="132"/>
      <c r="M76" s="132"/>
      <c r="N76" s="185">
        <f>N66*(1+'Rate of change'!$O$15)</f>
        <v>21448407.162603963</v>
      </c>
      <c r="O76" s="185">
        <f>O66*(1+'Rate of change'!$O$15)</f>
        <v>21448407.162603963</v>
      </c>
      <c r="P76" s="185">
        <f>P66*(1+'Rate of change'!$O$15)</f>
        <v>21448407.162603963</v>
      </c>
      <c r="Q76" s="185">
        <f>Q66*(1+'Rate of change'!$O$15)</f>
        <v>21448407.162603963</v>
      </c>
      <c r="R76" s="185">
        <f>R66*(1+'Rate of change'!$O$15)</f>
        <v>21448407.162603963</v>
      </c>
      <c r="S76" s="185">
        <f>S66*(1+'Rate of change'!$O$15)</f>
        <v>21448407.162603963</v>
      </c>
      <c r="U76" s="187">
        <f t="shared" ref="U76:U82" si="22">SUM(O76:S76)</f>
        <v>107242035.81301981</v>
      </c>
      <c r="V76" s="265"/>
      <c r="W76" s="265"/>
      <c r="X76" s="265"/>
      <c r="Y76" s="265"/>
      <c r="Z76" s="265"/>
      <c r="AA76" s="265"/>
      <c r="AB76" s="265"/>
      <c r="AC76" s="265"/>
      <c r="AD76" s="265"/>
      <c r="AE76" s="265"/>
      <c r="AF76" s="265"/>
      <c r="AG76" s="265"/>
    </row>
    <row r="77" spans="3:33">
      <c r="C77" s="191" t="s">
        <v>146</v>
      </c>
      <c r="F77" s="127" t="s">
        <v>41</v>
      </c>
      <c r="G77" s="23" t="s">
        <v>169</v>
      </c>
      <c r="H77" s="42"/>
      <c r="I77" s="42"/>
      <c r="J77" s="132"/>
      <c r="K77" s="132"/>
      <c r="L77" s="132"/>
      <c r="M77" s="132"/>
      <c r="N77" s="185">
        <f>N67*(1+'Rate of change'!$O$15)</f>
        <v>28073.395532358452</v>
      </c>
      <c r="O77" s="185">
        <f>O67*(1+'Rate of change'!$O$15)</f>
        <v>73208.265484761607</v>
      </c>
      <c r="P77" s="185">
        <f>P67*(1+'Rate of change'!$O$15)</f>
        <v>142113.3839391573</v>
      </c>
      <c r="Q77" s="185">
        <f>Q67*(1+'Rate of change'!$O$15)</f>
        <v>237200.41507953964</v>
      </c>
      <c r="R77" s="185">
        <f>R67*(1+'Rate of change'!$O$15)</f>
        <v>335222.00293012499</v>
      </c>
      <c r="S77" s="185">
        <f>S67*(1+'Rate of change'!$O$15)</f>
        <v>456510.53966739855</v>
      </c>
      <c r="U77" s="187">
        <f t="shared" si="22"/>
        <v>1244254.6071009822</v>
      </c>
      <c r="V77" s="265"/>
      <c r="W77" s="265"/>
      <c r="X77" s="265"/>
      <c r="Y77" s="265"/>
      <c r="Z77" s="265"/>
      <c r="AA77" s="265"/>
      <c r="AB77" s="265"/>
      <c r="AC77" s="265"/>
      <c r="AD77" s="265"/>
      <c r="AE77" s="265"/>
      <c r="AF77" s="265"/>
      <c r="AG77" s="265"/>
    </row>
    <row r="78" spans="3:33">
      <c r="C78" s="191" t="s">
        <v>147</v>
      </c>
      <c r="F78" s="127" t="s">
        <v>41</v>
      </c>
      <c r="G78" s="23" t="s">
        <v>169</v>
      </c>
      <c r="H78" s="42"/>
      <c r="I78" s="42"/>
      <c r="J78" s="132"/>
      <c r="K78" s="132"/>
      <c r="L78" s="132"/>
      <c r="M78" s="132"/>
      <c r="N78" s="185">
        <f>N68*(1+'Rate of change'!$O$15)</f>
        <v>120625.84233111754</v>
      </c>
      <c r="O78" s="185">
        <f>O68*(1+'Rate of change'!$O$15)</f>
        <v>265928.62020547397</v>
      </c>
      <c r="P78" s="185">
        <f>P68*(1+'Rate of change'!$O$15)</f>
        <v>418926.56693407311</v>
      </c>
      <c r="Q78" s="185">
        <f>Q68*(1+'Rate of change'!$O$15)</f>
        <v>613226.84409820917</v>
      </c>
      <c r="R78" s="185">
        <f>R68*(1+'Rate of change'!$O$15)</f>
        <v>811738.51700262097</v>
      </c>
      <c r="S78" s="185">
        <f>S68*(1+'Rate of change'!$O$15)</f>
        <v>1004706.0501753197</v>
      </c>
      <c r="U78" s="187">
        <f t="shared" si="22"/>
        <v>3114526.598415697</v>
      </c>
      <c r="V78" s="265"/>
      <c r="W78" s="265"/>
      <c r="X78" s="265"/>
      <c r="Y78" s="265"/>
      <c r="Z78" s="265"/>
      <c r="AA78" s="265"/>
      <c r="AB78" s="265"/>
      <c r="AC78" s="265"/>
      <c r="AD78" s="265"/>
      <c r="AE78" s="265"/>
      <c r="AF78" s="265"/>
      <c r="AG78" s="265"/>
    </row>
    <row r="79" spans="3:33">
      <c r="C79" s="191" t="s">
        <v>148</v>
      </c>
      <c r="F79" s="127" t="s">
        <v>41</v>
      </c>
      <c r="G79" s="23" t="s">
        <v>169</v>
      </c>
      <c r="H79" s="42"/>
      <c r="I79" s="42"/>
      <c r="J79" s="132"/>
      <c r="K79" s="132"/>
      <c r="L79" s="132"/>
      <c r="M79" s="132"/>
      <c r="N79" s="185">
        <f>N69*(1+'Rate of change'!$O$15)</f>
        <v>54331.608851749523</v>
      </c>
      <c r="O79" s="185">
        <f>O69*(1+'Rate of change'!$O$15)</f>
        <v>115306.78402194729</v>
      </c>
      <c r="P79" s="185">
        <f>P69*(1+'Rate of change'!$O$15)</f>
        <v>180604.95850824311</v>
      </c>
      <c r="Q79" s="185">
        <f>Q69*(1+'Rate of change'!$O$15)</f>
        <v>254234.2225214768</v>
      </c>
      <c r="R79" s="185">
        <f>R69*(1+'Rate of change'!$O$15)</f>
        <v>328080.89505470282</v>
      </c>
      <c r="S79" s="185">
        <f>S69*(1+'Rate of change'!$O$15)</f>
        <v>403843.27900905162</v>
      </c>
      <c r="U79" s="187">
        <f t="shared" si="22"/>
        <v>1282070.1391154216</v>
      </c>
      <c r="V79" s="265"/>
      <c r="W79" s="265"/>
      <c r="X79" s="265"/>
      <c r="Y79" s="265"/>
      <c r="Z79" s="265"/>
      <c r="AA79" s="265"/>
      <c r="AB79" s="265"/>
      <c r="AC79" s="265"/>
      <c r="AD79" s="265"/>
      <c r="AE79" s="265"/>
      <c r="AF79" s="265"/>
      <c r="AG79" s="265"/>
    </row>
    <row r="80" spans="3:33">
      <c r="C80" s="191" t="s">
        <v>54</v>
      </c>
      <c r="F80" s="127" t="s">
        <v>41</v>
      </c>
      <c r="G80" s="23" t="s">
        <v>169</v>
      </c>
      <c r="H80" s="42"/>
      <c r="I80" s="42"/>
      <c r="J80" s="132"/>
      <c r="K80" s="132"/>
      <c r="L80" s="132"/>
      <c r="M80" s="132"/>
      <c r="N80" s="185">
        <f>N70*(1+'Rate of change'!$O$15)</f>
        <v>-32649.64055256611</v>
      </c>
      <c r="O80" s="185">
        <f>O70*(1+'Rate of change'!$O$15)</f>
        <v>1188871.2730936441</v>
      </c>
      <c r="P80" s="185">
        <f>P70*(1+'Rate of change'!$O$15)</f>
        <v>268225.09153762384</v>
      </c>
      <c r="Q80" s="185">
        <f>Q70*(1+'Rate of change'!$O$15)</f>
        <v>163486.75620993073</v>
      </c>
      <c r="R80" s="185">
        <f>R70*(1+'Rate of change'!$O$15)</f>
        <v>2908680.2956100507</v>
      </c>
      <c r="S80" s="185">
        <f>S70*(1+'Rate of change'!$O$15)</f>
        <v>1745910.9398098609</v>
      </c>
      <c r="U80" s="187">
        <f t="shared" si="22"/>
        <v>6275174.3562611099</v>
      </c>
      <c r="V80" s="265"/>
      <c r="W80" s="265"/>
      <c r="X80" s="265"/>
      <c r="Y80" s="265"/>
      <c r="Z80" s="265"/>
      <c r="AA80" s="265"/>
      <c r="AB80" s="265"/>
      <c r="AC80" s="265"/>
      <c r="AD80" s="265"/>
      <c r="AE80" s="265"/>
      <c r="AF80" s="265"/>
      <c r="AG80" s="265"/>
    </row>
    <row r="81" spans="2:35">
      <c r="C81" s="191" t="s">
        <v>149</v>
      </c>
      <c r="F81" s="127" t="s">
        <v>41</v>
      </c>
      <c r="G81" s="23" t="s">
        <v>169</v>
      </c>
      <c r="H81" s="42"/>
      <c r="I81" s="42"/>
      <c r="J81" s="132"/>
      <c r="K81" s="132"/>
      <c r="L81" s="132"/>
      <c r="M81" s="132"/>
      <c r="N81" s="185">
        <f>N71*(1+'Rate of change'!$O$15)</f>
        <v>8091815.5877796104</v>
      </c>
      <c r="O81" s="185">
        <f>O71*(1+'Rate of change'!$O$15)</f>
        <v>8298830.3843751438</v>
      </c>
      <c r="P81" s="185">
        <f>P71*(1+'Rate of change'!$O$15)</f>
        <v>8552337.140451964</v>
      </c>
      <c r="Q81" s="185">
        <f>Q71*(1+'Rate of change'!$O$15)</f>
        <v>8834966.9257921707</v>
      </c>
      <c r="R81" s="185">
        <f>R71*(1+'Rate of change'!$O$15)</f>
        <v>9125352.9594930317</v>
      </c>
      <c r="S81" s="185">
        <f>S71*(1+'Rate of change'!$O$15)</f>
        <v>8922918.7858440932</v>
      </c>
      <c r="U81" s="187">
        <f t="shared" si="22"/>
        <v>43734406.195956409</v>
      </c>
      <c r="V81" s="265"/>
      <c r="W81" s="265"/>
      <c r="X81" s="265"/>
      <c r="Y81" s="265"/>
      <c r="Z81" s="265"/>
      <c r="AA81" s="265"/>
      <c r="AB81" s="265"/>
      <c r="AC81" s="265"/>
      <c r="AD81" s="265"/>
      <c r="AE81" s="265"/>
      <c r="AF81" s="265"/>
      <c r="AG81" s="265"/>
    </row>
    <row r="82" spans="2:35">
      <c r="C82" s="270" t="s">
        <v>5</v>
      </c>
      <c r="D82" s="237"/>
      <c r="E82" s="237"/>
      <c r="F82" s="237" t="s">
        <v>41</v>
      </c>
      <c r="G82" s="237" t="s">
        <v>169</v>
      </c>
      <c r="H82" s="42"/>
      <c r="I82" s="42"/>
      <c r="J82" s="132"/>
      <c r="K82" s="132"/>
      <c r="L82" s="132"/>
      <c r="M82" s="132"/>
      <c r="N82" s="188">
        <f>N72*(1+'Rate of change'!$O$15)</f>
        <v>29710603.956546228</v>
      </c>
      <c r="O82" s="188">
        <f>O72*(1+'Rate of change'!$O$15)</f>
        <v>31390552.489784941</v>
      </c>
      <c r="P82" s="188">
        <f>P72*(1+'Rate of change'!$O$15)</f>
        <v>31010614.303975023</v>
      </c>
      <c r="Q82" s="188">
        <f>Q72*(1+'Rate of change'!$O$15)</f>
        <v>31551522.326305289</v>
      </c>
      <c r="R82" s="188">
        <f>R72*(1+'Rate of change'!$O$15)</f>
        <v>34957481.832694493</v>
      </c>
      <c r="S82" s="188">
        <f>S72*(1+'Rate of change'!$O$15)</f>
        <v>33982296.757109687</v>
      </c>
      <c r="T82" s="186"/>
      <c r="U82" s="215">
        <f t="shared" si="22"/>
        <v>162892467.70986944</v>
      </c>
      <c r="V82" s="265"/>
      <c r="W82" s="265"/>
      <c r="X82" s="265"/>
      <c r="Y82" s="265"/>
      <c r="Z82" s="265"/>
      <c r="AA82" s="265"/>
      <c r="AB82" s="265"/>
      <c r="AC82" s="265"/>
      <c r="AD82" s="265"/>
      <c r="AE82" s="265"/>
      <c r="AF82" s="265"/>
      <c r="AG82" s="265"/>
    </row>
    <row r="83" spans="2:35">
      <c r="C83" s="236"/>
      <c r="D83" s="42"/>
      <c r="E83" s="42"/>
      <c r="F83" s="131"/>
      <c r="G83" s="131"/>
      <c r="H83" s="42"/>
      <c r="I83" s="42"/>
      <c r="J83" s="132"/>
      <c r="K83" s="132"/>
      <c r="L83" s="132"/>
      <c r="M83" s="132"/>
      <c r="N83" s="187"/>
      <c r="O83" s="187"/>
      <c r="P83" s="187"/>
      <c r="Q83" s="187"/>
      <c r="R83" s="187"/>
      <c r="S83" s="187"/>
      <c r="T83" s="186"/>
      <c r="U83" s="187"/>
      <c r="V83" s="265"/>
      <c r="W83" s="265"/>
      <c r="X83" s="265"/>
      <c r="Y83" s="265"/>
      <c r="Z83" s="265"/>
      <c r="AA83" s="265"/>
      <c r="AB83" s="265"/>
      <c r="AC83" s="265"/>
      <c r="AD83" s="265"/>
      <c r="AE83" s="265"/>
      <c r="AF83" s="265"/>
      <c r="AG83" s="265"/>
    </row>
    <row r="84" spans="2:35">
      <c r="J84" s="112"/>
      <c r="K84" s="112"/>
      <c r="L84" s="112"/>
      <c r="M84" s="112"/>
      <c r="N84" s="112"/>
      <c r="O84" s="112"/>
      <c r="P84" s="112"/>
      <c r="Q84" s="112"/>
      <c r="R84" s="112"/>
      <c r="S84" s="112"/>
      <c r="V84" s="265"/>
      <c r="W84" s="265"/>
      <c r="X84" s="265"/>
      <c r="Y84" s="265"/>
      <c r="Z84" s="265"/>
      <c r="AA84" s="265"/>
      <c r="AB84" s="265"/>
      <c r="AC84" s="265"/>
      <c r="AD84" s="265"/>
      <c r="AE84" s="265"/>
      <c r="AF84" s="265"/>
      <c r="AG84" s="265"/>
    </row>
    <row r="85" spans="2:35">
      <c r="C85" s="143" t="s">
        <v>209</v>
      </c>
      <c r="D85" s="144" t="s">
        <v>53</v>
      </c>
      <c r="E85" s="144"/>
      <c r="F85" s="271" t="s">
        <v>41</v>
      </c>
      <c r="G85" s="237" t="s">
        <v>169</v>
      </c>
      <c r="J85" s="112"/>
      <c r="K85" s="112"/>
      <c r="L85" s="112"/>
      <c r="M85" s="112"/>
      <c r="N85" s="214">
        <f t="shared" ref="N85:S85" si="23">N62+N143</f>
        <v>29898020.375783984</v>
      </c>
      <c r="O85" s="214">
        <f t="shared" si="23"/>
        <v>31588815.74950977</v>
      </c>
      <c r="P85" s="214">
        <f t="shared" si="23"/>
        <v>31212412.804026078</v>
      </c>
      <c r="Q85" s="214">
        <f t="shared" si="23"/>
        <v>31756129.64041236</v>
      </c>
      <c r="R85" s="214">
        <f t="shared" si="23"/>
        <v>35165007.680134818</v>
      </c>
      <c r="S85" s="214">
        <f t="shared" si="23"/>
        <v>34192735.978727087</v>
      </c>
      <c r="U85" s="215">
        <f>SUM(O85:S85)</f>
        <v>163915101.85281011</v>
      </c>
      <c r="V85" s="265"/>
      <c r="W85" s="265"/>
      <c r="X85" s="265"/>
      <c r="Y85" s="265"/>
      <c r="Z85" s="265"/>
      <c r="AA85" s="265"/>
      <c r="AB85" s="265"/>
      <c r="AC85" s="265"/>
      <c r="AD85" s="265"/>
      <c r="AE85" s="265"/>
      <c r="AF85" s="265"/>
      <c r="AG85" s="265"/>
    </row>
    <row r="86" spans="2:35">
      <c r="J86" s="112"/>
      <c r="K86" s="112"/>
      <c r="L86" s="112"/>
      <c r="M86" s="112"/>
      <c r="N86" s="112"/>
      <c r="O86" s="112"/>
      <c r="P86" s="112"/>
      <c r="Q86" s="112"/>
      <c r="R86" s="112"/>
      <c r="S86" s="112"/>
    </row>
    <row r="87" spans="2:35" s="21" customFormat="1" ht="12">
      <c r="B87" s="18" t="s">
        <v>104</v>
      </c>
      <c r="C87" s="280"/>
      <c r="D87" s="281"/>
      <c r="E87" s="281"/>
      <c r="F87" s="146"/>
      <c r="G87" s="147"/>
      <c r="H87" s="20"/>
      <c r="I87" s="20"/>
      <c r="J87" s="20"/>
      <c r="K87" s="20"/>
      <c r="O87" s="19"/>
      <c r="P87" s="19"/>
      <c r="Q87" s="19"/>
      <c r="R87" s="19"/>
      <c r="S87" s="19"/>
    </row>
    <row r="88" spans="2:35" outlineLevel="1">
      <c r="J88" s="112"/>
      <c r="K88" s="112"/>
      <c r="L88" s="43"/>
      <c r="M88" s="43" t="str">
        <f>"FY"&amp;RIGHT(M$4,2)</f>
        <v>FY15</v>
      </c>
      <c r="N88" s="43" t="str">
        <f>"FY"&amp;RIGHT(N$4,2)</f>
        <v>FY16</v>
      </c>
      <c r="O88" s="43" t="str">
        <f t="shared" ref="O88:S88" si="24">"FY"&amp;RIGHT(O$4,2)</f>
        <v>FY17</v>
      </c>
      <c r="P88" s="43" t="str">
        <f t="shared" si="24"/>
        <v>FY18</v>
      </c>
      <c r="Q88" s="43" t="str">
        <f t="shared" si="24"/>
        <v>FY19</v>
      </c>
      <c r="R88" s="43" t="str">
        <f t="shared" si="24"/>
        <v>FY20</v>
      </c>
      <c r="S88" s="43" t="str">
        <f t="shared" si="24"/>
        <v>FY21</v>
      </c>
      <c r="T88" s="164" t="s">
        <v>105</v>
      </c>
    </row>
    <row r="89" spans="2:35" outlineLevel="1">
      <c r="C89" s="151" t="s">
        <v>170</v>
      </c>
      <c r="E89" s="127" t="s">
        <v>152</v>
      </c>
      <c r="F89" s="23" t="s">
        <v>42</v>
      </c>
      <c r="G89" s="23" t="s">
        <v>168</v>
      </c>
      <c r="J89" s="112"/>
      <c r="K89" s="112"/>
      <c r="L89" s="112"/>
      <c r="M89" s="157">
        <v>5474438.0899999999</v>
      </c>
      <c r="N89" s="112"/>
      <c r="O89" s="112"/>
      <c r="P89" s="112"/>
      <c r="Q89" s="112"/>
      <c r="R89" s="112"/>
      <c r="S89" s="112"/>
    </row>
    <row r="90" spans="2:35" outlineLevel="1">
      <c r="J90" s="112"/>
      <c r="K90" s="112"/>
      <c r="L90" s="112"/>
      <c r="M90" s="112"/>
      <c r="N90" s="112"/>
      <c r="O90" s="112"/>
      <c r="P90" s="112"/>
      <c r="Q90" s="112"/>
      <c r="R90" s="112"/>
      <c r="S90" s="112"/>
    </row>
    <row r="91" spans="2:35" outlineLevel="1">
      <c r="C91" s="24" t="s">
        <v>171</v>
      </c>
      <c r="J91" s="112"/>
      <c r="K91" s="112"/>
      <c r="L91" s="112"/>
      <c r="M91" s="112"/>
      <c r="N91" s="112"/>
      <c r="O91" s="112"/>
      <c r="P91" s="112"/>
      <c r="Q91" s="112"/>
      <c r="R91" s="112"/>
      <c r="S91" s="112"/>
    </row>
    <row r="92" spans="2:35" s="148" customFormat="1" outlineLevel="1">
      <c r="C92" s="113" t="s">
        <v>65</v>
      </c>
      <c r="D92" s="42"/>
      <c r="E92" s="42"/>
      <c r="F92" s="42"/>
      <c r="G92" s="238"/>
      <c r="H92" s="149"/>
      <c r="I92" s="149"/>
      <c r="J92" s="150"/>
      <c r="K92" s="150"/>
    </row>
    <row r="93" spans="2:35" s="148" customFormat="1" outlineLevel="1">
      <c r="C93" s="154" t="s">
        <v>106</v>
      </c>
      <c r="E93" s="171" t="s">
        <v>135</v>
      </c>
      <c r="F93" s="23" t="s">
        <v>40</v>
      </c>
      <c r="G93" s="127" t="s">
        <v>169</v>
      </c>
      <c r="H93" s="149"/>
      <c r="I93" s="149"/>
      <c r="J93" s="150"/>
      <c r="K93" s="150"/>
      <c r="L93" s="173">
        <f>945*'Rate of change'!$N$25</f>
        <v>956.68321389012078</v>
      </c>
      <c r="M93" s="148">
        <f t="shared" ref="M93:S93" si="25">L93*(1+M94)</f>
        <v>956.68321389012078</v>
      </c>
      <c r="N93" s="148">
        <f t="shared" si="25"/>
        <v>983.56601220043319</v>
      </c>
      <c r="O93" s="148">
        <f t="shared" si="25"/>
        <v>1060.3825177532872</v>
      </c>
      <c r="P93" s="148">
        <f t="shared" si="25"/>
        <v>1090.1792665021546</v>
      </c>
      <c r="Q93" s="148">
        <f t="shared" si="25"/>
        <v>1120.8133038908652</v>
      </c>
      <c r="R93" s="148">
        <f t="shared" si="25"/>
        <v>1152.3081577301984</v>
      </c>
      <c r="S93" s="148">
        <f t="shared" si="25"/>
        <v>1184.6880169624171</v>
      </c>
      <c r="T93" s="165">
        <f t="shared" ref="T93" si="26">S93*(1+T94)</f>
        <v>1243.922417810538</v>
      </c>
      <c r="U93" s="125"/>
    </row>
    <row r="94" spans="2:35" s="148" customFormat="1" outlineLevel="1">
      <c r="C94" s="154" t="s">
        <v>161</v>
      </c>
      <c r="D94" s="151"/>
      <c r="E94" s="171" t="s">
        <v>93</v>
      </c>
      <c r="F94" s="23" t="s">
        <v>43</v>
      </c>
      <c r="G94" s="23" t="s">
        <v>43</v>
      </c>
      <c r="H94" s="149"/>
      <c r="I94" s="149"/>
      <c r="J94" s="150"/>
      <c r="K94" s="150"/>
      <c r="L94" s="150"/>
      <c r="M94" s="170"/>
      <c r="N94" s="170">
        <f>5%-'Rate of change'!O15</f>
        <v>2.8100000000000003E-2</v>
      </c>
      <c r="O94" s="170">
        <f>10%-'Rate of change'!P15</f>
        <v>7.8100000000000003E-2</v>
      </c>
      <c r="P94" s="170">
        <f>5%-'Rate of change'!Q15</f>
        <v>2.8100000000000003E-2</v>
      </c>
      <c r="Q94" s="170">
        <f>5%-'Rate of change'!R15</f>
        <v>2.8100000000000003E-2</v>
      </c>
      <c r="R94" s="170">
        <f>5%-'Rate of change'!S15</f>
        <v>2.8100000000000003E-2</v>
      </c>
      <c r="S94" s="170">
        <f>5%-'Rate of change'!T15</f>
        <v>2.8100000000000003E-2</v>
      </c>
      <c r="T94" s="209">
        <f>5%-'Rate of change'!U15</f>
        <v>0.05</v>
      </c>
      <c r="U94" s="125"/>
      <c r="AI94" s="155"/>
    </row>
    <row r="95" spans="2:35" s="148" customFormat="1" outlineLevel="1">
      <c r="C95" s="154" t="s">
        <v>174</v>
      </c>
      <c r="D95" s="151"/>
      <c r="E95" s="171" t="s">
        <v>93</v>
      </c>
      <c r="F95" s="23" t="s">
        <v>43</v>
      </c>
      <c r="G95" s="23" t="s">
        <v>43</v>
      </c>
      <c r="H95" s="149"/>
      <c r="I95" s="149"/>
      <c r="J95" s="150"/>
      <c r="K95" s="150"/>
      <c r="L95" s="235">
        <v>0.9</v>
      </c>
      <c r="M95" s="155"/>
      <c r="N95" s="155"/>
      <c r="O95" s="155"/>
      <c r="P95" s="155"/>
      <c r="Q95" s="155"/>
      <c r="R95" s="155"/>
      <c r="S95" s="155"/>
      <c r="T95" s="166"/>
      <c r="U95" s="125"/>
      <c r="AI95" s="208"/>
    </row>
    <row r="96" spans="2:35" s="148" customFormat="1" outlineLevel="1">
      <c r="C96" s="152" t="s">
        <v>173</v>
      </c>
      <c r="D96" s="153"/>
      <c r="E96" s="171" t="s">
        <v>131</v>
      </c>
      <c r="F96" s="23" t="s">
        <v>43</v>
      </c>
      <c r="G96" s="23" t="s">
        <v>43</v>
      </c>
      <c r="H96" s="149"/>
      <c r="I96" s="149"/>
      <c r="J96" s="150"/>
      <c r="K96" s="150"/>
      <c r="L96" s="150"/>
      <c r="M96" s="169"/>
      <c r="N96" s="169">
        <f>'Rate of change'!O116*$L$95</f>
        <v>4073.6567067516899</v>
      </c>
      <c r="O96" s="169">
        <f>'Rate of change'!P116*$L$95</f>
        <v>4129.8208254182528</v>
      </c>
      <c r="P96" s="169">
        <f>'Rate of change'!Q116*$L$95</f>
        <v>4193.9284090309829</v>
      </c>
      <c r="Q96" s="169">
        <f>'Rate of change'!R116*$L$95</f>
        <v>4257.206837009172</v>
      </c>
      <c r="R96" s="169">
        <f>'Rate of change'!S116*$L$95</f>
        <v>4321.3150230284427</v>
      </c>
      <c r="S96" s="169">
        <f>'Rate of change'!T116*$L$95</f>
        <v>4377.5006775298561</v>
      </c>
      <c r="T96" s="167">
        <f>S96*(1+AVERAGE('Rate of change'!N118:T118))</f>
        <v>4441.4155467460605</v>
      </c>
      <c r="U96" s="125"/>
    </row>
    <row r="97" spans="2:21" s="148" customFormat="1" outlineLevel="1">
      <c r="C97" s="152" t="s">
        <v>59</v>
      </c>
      <c r="D97" s="153"/>
      <c r="E97" s="171" t="s">
        <v>132</v>
      </c>
      <c r="F97" s="23" t="s">
        <v>43</v>
      </c>
      <c r="G97" s="23" t="s">
        <v>43</v>
      </c>
      <c r="H97" s="149"/>
      <c r="I97" s="149"/>
      <c r="J97" s="150"/>
      <c r="K97" s="150"/>
      <c r="L97" s="150"/>
      <c r="M97" s="169"/>
      <c r="N97" s="169">
        <f>'Rate of change'!O112*$L$95</f>
        <v>126475.13148256608</v>
      </c>
      <c r="O97" s="169">
        <f>'Rate of change'!P112*$L$95</f>
        <v>129346.70582730882</v>
      </c>
      <c r="P97" s="169">
        <f>'Rate of change'!Q112*$L$95</f>
        <v>132377.87861123087</v>
      </c>
      <c r="Q97" s="169">
        <f>'Rate of change'!R112*$L$95</f>
        <v>135402.78052356053</v>
      </c>
      <c r="R97" s="169">
        <f>'Rate of change'!S112*$L$95</f>
        <v>138603.65905022272</v>
      </c>
      <c r="S97" s="169">
        <f>'Rate of change'!T112*$L$95</f>
        <v>141601.55666145205</v>
      </c>
      <c r="T97" s="167">
        <f>S97*(1+AVERAGE('Rate of change'!N125:T125))</f>
        <v>144850.48987202736</v>
      </c>
      <c r="U97" s="125"/>
    </row>
    <row r="98" spans="2:21" s="148" customFormat="1" outlineLevel="1">
      <c r="C98" s="152" t="s">
        <v>142</v>
      </c>
      <c r="D98" s="153"/>
      <c r="E98" s="171" t="s">
        <v>131</v>
      </c>
      <c r="F98" s="23" t="s">
        <v>43</v>
      </c>
      <c r="G98" s="23" t="s">
        <v>43</v>
      </c>
      <c r="H98" s="149"/>
      <c r="I98" s="149"/>
      <c r="J98" s="150"/>
      <c r="K98" s="150"/>
      <c r="L98" s="150"/>
      <c r="M98" s="172"/>
      <c r="N98" s="172">
        <f t="shared" ref="N98:S98" si="27">11.7892659826361/1000</f>
        <v>1.1789265982636101E-2</v>
      </c>
      <c r="O98" s="172">
        <f t="shared" si="27"/>
        <v>1.1789265982636101E-2</v>
      </c>
      <c r="P98" s="172">
        <f t="shared" si="27"/>
        <v>1.1789265982636101E-2</v>
      </c>
      <c r="Q98" s="172">
        <f t="shared" si="27"/>
        <v>1.1789265982636101E-2</v>
      </c>
      <c r="R98" s="172">
        <f t="shared" si="27"/>
        <v>1.1789265982636101E-2</v>
      </c>
      <c r="S98" s="172">
        <f t="shared" si="27"/>
        <v>1.1789265982636101E-2</v>
      </c>
      <c r="T98" s="183">
        <f>S98</f>
        <v>1.1789265982636101E-2</v>
      </c>
      <c r="U98" s="125"/>
    </row>
    <row r="99" spans="2:21" s="148" customFormat="1" outlineLevel="1">
      <c r="C99" s="152" t="s">
        <v>133</v>
      </c>
      <c r="E99" s="171" t="s">
        <v>131</v>
      </c>
      <c r="F99" s="23" t="s">
        <v>43</v>
      </c>
      <c r="G99" s="23" t="s">
        <v>43</v>
      </c>
      <c r="H99" s="149"/>
      <c r="I99" s="149"/>
      <c r="J99" s="150"/>
      <c r="K99" s="150"/>
      <c r="L99" s="150"/>
      <c r="M99" s="169"/>
      <c r="N99" s="169">
        <f>N97*N98</f>
        <v>1491.0489652368444</v>
      </c>
      <c r="O99" s="169">
        <f>O97*O98</f>
        <v>1524.9027189759306</v>
      </c>
      <c r="P99" s="169">
        <f t="shared" ref="P99:S99" si="28">P97*P98</f>
        <v>1560.6380211649152</v>
      </c>
      <c r="Q99" s="169">
        <f t="shared" si="28"/>
        <v>1596.2993943807542</v>
      </c>
      <c r="R99" s="169">
        <f t="shared" si="28"/>
        <v>1634.035402709683</v>
      </c>
      <c r="S99" s="169">
        <f t="shared" si="28"/>
        <v>1669.378415037175</v>
      </c>
      <c r="T99" s="167">
        <f>T97*$M$98</f>
        <v>0</v>
      </c>
      <c r="U99" s="125"/>
    </row>
    <row r="100" spans="2:21" s="148" customFormat="1" outlineLevel="1">
      <c r="C100" s="152" t="s">
        <v>130</v>
      </c>
      <c r="D100" s="153"/>
      <c r="E100" s="171" t="s">
        <v>53</v>
      </c>
      <c r="F100" s="23" t="s">
        <v>43</v>
      </c>
      <c r="G100" s="23" t="s">
        <v>43</v>
      </c>
      <c r="H100" s="149"/>
      <c r="I100" s="149"/>
      <c r="J100" s="150"/>
      <c r="K100" s="150"/>
      <c r="L100" s="150"/>
      <c r="M100" s="118"/>
      <c r="N100" s="118">
        <f t="shared" ref="N100:T100" si="29">N96+N99</f>
        <v>5564.705671988534</v>
      </c>
      <c r="O100" s="118">
        <f>O96+O99</f>
        <v>5654.7235443941836</v>
      </c>
      <c r="P100" s="118">
        <f>P96+P99</f>
        <v>5754.5664301958986</v>
      </c>
      <c r="Q100" s="118">
        <f t="shared" si="29"/>
        <v>5853.5062313899261</v>
      </c>
      <c r="R100" s="118">
        <f>R96+R99</f>
        <v>5955.3504257381255</v>
      </c>
      <c r="S100" s="118">
        <f>S96+S99</f>
        <v>6046.879092567031</v>
      </c>
      <c r="T100" s="167">
        <f t="shared" si="29"/>
        <v>4441.4155467460605</v>
      </c>
      <c r="U100" s="125"/>
    </row>
    <row r="101" spans="2:21" s="148" customFormat="1" outlineLevel="1">
      <c r="C101" s="151" t="s">
        <v>107</v>
      </c>
      <c r="E101" s="238" t="s">
        <v>134</v>
      </c>
      <c r="F101" s="23" t="s">
        <v>40</v>
      </c>
      <c r="G101" s="142" t="s">
        <v>169</v>
      </c>
      <c r="M101" s="157"/>
      <c r="N101" s="157">
        <f>(N96+N99)*N93</f>
        <v>5473255.3668668941</v>
      </c>
      <c r="O101" s="157">
        <f>(O96+O99)*O93</f>
        <v>5996169.9892034959</v>
      </c>
      <c r="P101" s="157">
        <f t="shared" ref="P101:S101" si="30">(P96+P99)*P93</f>
        <v>6273509.0099088876</v>
      </c>
      <c r="Q101" s="157">
        <f>(Q96+Q99)*Q93</f>
        <v>6560687.6585499104</v>
      </c>
      <c r="R101" s="157">
        <f>(R96+R99)*R93</f>
        <v>6862398.8777200524</v>
      </c>
      <c r="S101" s="157">
        <f t="shared" si="30"/>
        <v>7163665.200984736</v>
      </c>
      <c r="T101" s="168">
        <f>(T96+T99)*T93</f>
        <v>5524776.3654096723</v>
      </c>
      <c r="U101" s="125"/>
    </row>
    <row r="102" spans="2:21" s="148" customFormat="1" outlineLevel="1">
      <c r="C102" s="156" t="s">
        <v>129</v>
      </c>
      <c r="D102" s="156"/>
      <c r="E102" s="40" t="s">
        <v>152</v>
      </c>
      <c r="F102" s="40" t="s">
        <v>40</v>
      </c>
      <c r="G102" s="123" t="s">
        <v>169</v>
      </c>
      <c r="H102" s="23"/>
      <c r="I102" s="23"/>
      <c r="J102" s="112"/>
      <c r="K102" s="112"/>
      <c r="L102" s="112"/>
      <c r="N102" s="157">
        <f>(N101/12*9)+(O101/12*3)</f>
        <v>5603984.022451045</v>
      </c>
      <c r="O102" s="157">
        <f t="shared" ref="O102:S102" si="31">(O101/12*9)+(P101/12*3)</f>
        <v>6065504.7443798436</v>
      </c>
      <c r="P102" s="157">
        <f t="shared" si="31"/>
        <v>6345303.6720691435</v>
      </c>
      <c r="Q102" s="157">
        <f t="shared" si="31"/>
        <v>6636115.463342445</v>
      </c>
      <c r="R102" s="157">
        <f t="shared" si="31"/>
        <v>6937715.4585362244</v>
      </c>
      <c r="S102" s="157">
        <f t="shared" si="31"/>
        <v>6753942.9920909703</v>
      </c>
      <c r="T102" s="168">
        <f t="shared" ref="T102" si="32">(T101/12*9)+(U101/12*3)</f>
        <v>4143582.2740572542</v>
      </c>
      <c r="U102" s="125">
        <f>SUM(O102:S102)</f>
        <v>32738582.330418624</v>
      </c>
    </row>
    <row r="103" spans="2:21">
      <c r="J103" s="112"/>
      <c r="K103" s="112"/>
      <c r="L103" s="112"/>
      <c r="M103" s="112"/>
      <c r="N103" s="112"/>
      <c r="O103" s="112"/>
      <c r="P103" s="112"/>
      <c r="Q103" s="112"/>
      <c r="R103" s="112"/>
      <c r="S103" s="201"/>
    </row>
    <row r="104" spans="2:21">
      <c r="J104" s="112"/>
      <c r="K104" s="112"/>
      <c r="L104" s="112"/>
      <c r="M104" s="112"/>
      <c r="N104" s="201"/>
      <c r="O104" s="112"/>
      <c r="P104" s="112"/>
      <c r="Q104" s="112"/>
      <c r="R104" s="112"/>
      <c r="S104" s="201"/>
    </row>
    <row r="105" spans="2:21" s="21" customFormat="1" ht="12">
      <c r="B105" s="18" t="s">
        <v>60</v>
      </c>
      <c r="C105" s="280"/>
      <c r="D105" s="281"/>
      <c r="E105" s="281"/>
      <c r="F105" s="146"/>
      <c r="G105" s="147"/>
      <c r="H105" s="20"/>
      <c r="I105" s="20"/>
      <c r="J105" s="20"/>
      <c r="K105" s="20"/>
      <c r="O105" s="19"/>
      <c r="P105" s="19"/>
      <c r="Q105" s="19"/>
      <c r="R105" s="19"/>
      <c r="S105" s="19"/>
    </row>
    <row r="106" spans="2:21" outlineLevel="1">
      <c r="J106" s="112"/>
      <c r="K106" s="112"/>
      <c r="L106" s="112"/>
      <c r="M106" s="112"/>
      <c r="N106" s="112"/>
      <c r="O106" s="112"/>
      <c r="P106" s="112"/>
      <c r="Q106" s="112"/>
      <c r="R106" s="112"/>
      <c r="S106" s="112"/>
    </row>
    <row r="107" spans="2:21" outlineLevel="1">
      <c r="J107" s="112"/>
      <c r="K107" s="112"/>
      <c r="L107" s="112"/>
      <c r="M107" s="43" t="str">
        <f>"FY"&amp;RIGHT(M$4,2)</f>
        <v>FY15</v>
      </c>
      <c r="N107" s="43" t="str">
        <f>"FY"&amp;RIGHT(N$4,2)</f>
        <v>FY16</v>
      </c>
      <c r="O107" s="43" t="str">
        <f t="shared" ref="O107:S107" si="33">"FY"&amp;RIGHT(O$4,2)</f>
        <v>FY17</v>
      </c>
      <c r="P107" s="43" t="str">
        <f t="shared" si="33"/>
        <v>FY18</v>
      </c>
      <c r="Q107" s="43" t="str">
        <f t="shared" si="33"/>
        <v>FY19</v>
      </c>
      <c r="R107" s="43" t="str">
        <f t="shared" si="33"/>
        <v>FY20</v>
      </c>
      <c r="S107" s="43" t="str">
        <f t="shared" si="33"/>
        <v>FY21</v>
      </c>
    </row>
    <row r="108" spans="2:21" outlineLevel="1">
      <c r="C108" s="22" t="s">
        <v>176</v>
      </c>
      <c r="E108" s="127" t="s">
        <v>152</v>
      </c>
      <c r="F108" s="23" t="s">
        <v>42</v>
      </c>
      <c r="G108" s="23" t="s">
        <v>168</v>
      </c>
      <c r="J108" s="112"/>
      <c r="K108" s="112"/>
      <c r="L108" s="112"/>
      <c r="M108" s="139">
        <v>1202767.6200000001</v>
      </c>
      <c r="N108" s="112"/>
      <c r="O108" s="112"/>
      <c r="P108" s="112"/>
      <c r="Q108" s="112"/>
      <c r="R108" s="112"/>
      <c r="S108" s="112"/>
    </row>
    <row r="109" spans="2:21" outlineLevel="1">
      <c r="J109" s="112"/>
      <c r="K109" s="112"/>
      <c r="L109" s="112"/>
      <c r="M109" s="112"/>
      <c r="N109" s="112"/>
      <c r="O109" s="112"/>
      <c r="P109" s="112"/>
      <c r="Q109" s="112"/>
      <c r="R109" s="112"/>
      <c r="S109" s="112"/>
    </row>
    <row r="110" spans="2:21" s="148" customFormat="1" outlineLevel="1">
      <c r="C110" s="113" t="s">
        <v>70</v>
      </c>
      <c r="D110" s="42" t="s">
        <v>6</v>
      </c>
      <c r="E110" s="42"/>
      <c r="F110" s="42" t="s">
        <v>45</v>
      </c>
      <c r="G110" s="238"/>
      <c r="H110" s="149"/>
      <c r="I110" s="149"/>
      <c r="J110" s="150"/>
      <c r="K110" s="150"/>
      <c r="L110" s="150"/>
      <c r="M110" s="150"/>
    </row>
    <row r="111" spans="2:21" s="148" customFormat="1" outlineLevel="1">
      <c r="C111" s="158"/>
      <c r="D111" s="238"/>
      <c r="E111" s="238"/>
      <c r="F111" s="238"/>
      <c r="G111" s="238"/>
      <c r="H111" s="149"/>
      <c r="I111" s="149"/>
      <c r="J111" s="150"/>
      <c r="K111" s="150"/>
      <c r="L111" s="150"/>
      <c r="M111" s="150"/>
    </row>
    <row r="112" spans="2:21" outlineLevel="1">
      <c r="C112" s="25" t="s">
        <v>61</v>
      </c>
      <c r="D112" s="238" t="s">
        <v>205</v>
      </c>
      <c r="E112" s="23" t="s">
        <v>128</v>
      </c>
      <c r="F112" s="23" t="s">
        <v>43</v>
      </c>
      <c r="G112" s="23" t="s">
        <v>43</v>
      </c>
      <c r="J112" s="112"/>
      <c r="K112" s="112"/>
      <c r="L112" s="112"/>
      <c r="M112" s="112"/>
      <c r="N112" s="162">
        <f>'Rate of change'!O121*1000</f>
        <v>7598465.0721026985</v>
      </c>
      <c r="O112" s="162">
        <f>'Rate of change'!P121*1000</f>
        <v>7501461.8695958983</v>
      </c>
      <c r="P112" s="162">
        <f>'Rate of change'!Q121*1000</f>
        <v>7381914.7692157133</v>
      </c>
      <c r="Q112" s="162">
        <f>'Rate of change'!R121*1000</f>
        <v>7322023.4778465889</v>
      </c>
      <c r="R112" s="162">
        <f>'Rate of change'!S121*1000</f>
        <v>7248680.1451343922</v>
      </c>
      <c r="S112" s="162">
        <f>'Rate of change'!T121*1000</f>
        <v>7188433.616595516</v>
      </c>
    </row>
    <row r="113" spans="2:21" outlineLevel="1">
      <c r="C113" s="25" t="s">
        <v>62</v>
      </c>
      <c r="D113" s="238" t="s">
        <v>212</v>
      </c>
      <c r="E113" s="23" t="s">
        <v>103</v>
      </c>
      <c r="F113" s="23" t="s">
        <v>43</v>
      </c>
      <c r="G113" s="23" t="s">
        <v>43</v>
      </c>
      <c r="J113" s="112"/>
      <c r="K113" s="112"/>
      <c r="L113" s="112"/>
      <c r="M113" s="112"/>
      <c r="N113" s="161">
        <v>1.9599999999999999E-2</v>
      </c>
      <c r="O113" s="161">
        <v>1.9599999999999999E-2</v>
      </c>
      <c r="P113" s="161">
        <v>1.9599999999999999E-2</v>
      </c>
      <c r="Q113" s="161">
        <v>1.9599999999999999E-2</v>
      </c>
      <c r="R113" s="161">
        <v>1.9599999999999999E-2</v>
      </c>
      <c r="S113" s="161">
        <v>1.9599999999999999E-2</v>
      </c>
    </row>
    <row r="114" spans="2:21" outlineLevel="1">
      <c r="C114" s="25" t="s">
        <v>63</v>
      </c>
      <c r="D114" s="238" t="s">
        <v>211</v>
      </c>
      <c r="E114" s="23" t="s">
        <v>135</v>
      </c>
      <c r="F114" s="23" t="s">
        <v>40</v>
      </c>
      <c r="G114" s="127"/>
      <c r="J114" s="112"/>
      <c r="K114" s="112"/>
      <c r="L114" s="112"/>
      <c r="M114" s="112"/>
      <c r="N114" s="295"/>
      <c r="O114" s="295"/>
      <c r="P114" s="295"/>
      <c r="Q114" s="295"/>
      <c r="R114" s="295"/>
      <c r="S114" s="295"/>
    </row>
    <row r="115" spans="2:21" outlineLevel="1">
      <c r="C115" s="25"/>
      <c r="F115" s="22"/>
      <c r="G115" s="22"/>
      <c r="J115" s="112"/>
      <c r="K115" s="112"/>
      <c r="L115" s="112"/>
      <c r="M115" s="112"/>
    </row>
    <row r="116" spans="2:21" outlineLevel="1">
      <c r="C116" s="159" t="s">
        <v>64</v>
      </c>
      <c r="D116" s="123" t="s">
        <v>53</v>
      </c>
      <c r="E116" s="40" t="s">
        <v>152</v>
      </c>
      <c r="F116" s="123" t="s">
        <v>40</v>
      </c>
      <c r="G116" s="123" t="s">
        <v>169</v>
      </c>
      <c r="J116" s="112"/>
      <c r="K116" s="112"/>
      <c r="L116" s="112"/>
      <c r="M116" s="112"/>
      <c r="N116" s="139">
        <v>1533978.1287560926</v>
      </c>
      <c r="O116" s="139">
        <v>1514395.1222340201</v>
      </c>
      <c r="P116" s="139">
        <v>1490260.9536092682</v>
      </c>
      <c r="Q116" s="139">
        <v>1478170.0997076696</v>
      </c>
      <c r="R116" s="139">
        <v>1463363.5476997311</v>
      </c>
      <c r="S116" s="139">
        <v>1451200.978518303</v>
      </c>
      <c r="U116" s="125">
        <f>SUM(O116:S116)</f>
        <v>7397390.7017689925</v>
      </c>
    </row>
    <row r="117" spans="2:21" outlineLevel="1">
      <c r="C117" s="25"/>
      <c r="J117" s="112"/>
      <c r="K117" s="112"/>
      <c r="L117" s="112"/>
      <c r="M117" s="219"/>
      <c r="N117" s="112"/>
      <c r="O117" s="112"/>
      <c r="P117" s="112"/>
      <c r="Q117" s="112"/>
      <c r="R117" s="112"/>
      <c r="S117" s="112"/>
    </row>
    <row r="118" spans="2:21">
      <c r="C118" s="25"/>
      <c r="J118" s="112"/>
      <c r="K118" s="112"/>
      <c r="L118" s="112"/>
      <c r="M118" s="112"/>
      <c r="N118" s="112"/>
      <c r="O118" s="112"/>
      <c r="P118" s="112"/>
      <c r="Q118" s="112"/>
      <c r="R118" s="112"/>
      <c r="S118" s="112"/>
    </row>
    <row r="119" spans="2:21" s="21" customFormat="1" ht="12">
      <c r="B119" s="18" t="s">
        <v>71</v>
      </c>
      <c r="C119" s="280"/>
      <c r="D119" s="281"/>
      <c r="E119" s="281"/>
      <c r="F119" s="146"/>
      <c r="G119" s="147"/>
      <c r="H119" s="20"/>
      <c r="I119" s="20"/>
      <c r="J119" s="20"/>
      <c r="K119" s="20"/>
      <c r="O119" s="19"/>
      <c r="P119" s="19"/>
      <c r="Q119" s="19"/>
      <c r="R119" s="19"/>
      <c r="S119" s="19"/>
    </row>
    <row r="120" spans="2:21" outlineLevel="1">
      <c r="J120" s="112"/>
      <c r="K120" s="112"/>
      <c r="L120" s="112"/>
      <c r="M120" s="112"/>
      <c r="N120" s="112"/>
      <c r="O120" s="112"/>
      <c r="P120" s="112"/>
      <c r="Q120" s="112"/>
      <c r="R120" s="112"/>
      <c r="S120" s="112"/>
    </row>
    <row r="121" spans="2:21" outlineLevel="1">
      <c r="J121" s="112"/>
      <c r="K121" s="112"/>
      <c r="L121" s="112"/>
      <c r="M121" s="43" t="s">
        <v>27</v>
      </c>
      <c r="N121" s="43" t="str">
        <f>"FY"&amp;RIGHT(N$4,2)</f>
        <v>FY16</v>
      </c>
      <c r="O121" s="43" t="str">
        <f t="shared" ref="O121:S121" si="34">"FY"&amp;RIGHT(O$4,2)</f>
        <v>FY17</v>
      </c>
      <c r="P121" s="43" t="str">
        <f t="shared" si="34"/>
        <v>FY18</v>
      </c>
      <c r="Q121" s="43" t="str">
        <f t="shared" si="34"/>
        <v>FY19</v>
      </c>
      <c r="R121" s="43" t="str">
        <f t="shared" si="34"/>
        <v>FY20</v>
      </c>
      <c r="S121" s="43" t="str">
        <f t="shared" si="34"/>
        <v>FY21</v>
      </c>
    </row>
    <row r="122" spans="2:21" outlineLevel="1">
      <c r="C122" s="22" t="s">
        <v>177</v>
      </c>
      <c r="J122" s="112"/>
      <c r="K122" s="112"/>
      <c r="L122" s="112"/>
      <c r="M122" s="160">
        <v>222915.13</v>
      </c>
      <c r="N122" s="112"/>
      <c r="O122" s="112"/>
      <c r="P122" s="112"/>
      <c r="Q122" s="112"/>
      <c r="R122" s="112"/>
      <c r="S122" s="112"/>
    </row>
    <row r="123" spans="2:21" outlineLevel="1">
      <c r="J123" s="112"/>
      <c r="K123" s="112"/>
      <c r="L123" s="112"/>
      <c r="N123" s="112"/>
      <c r="O123" s="112"/>
      <c r="P123" s="112"/>
      <c r="Q123" s="112"/>
      <c r="R123" s="112"/>
      <c r="S123" s="112"/>
    </row>
    <row r="124" spans="2:21" s="148" customFormat="1" outlineLevel="1">
      <c r="C124" s="113" t="s">
        <v>65</v>
      </c>
      <c r="D124" s="42" t="s">
        <v>6</v>
      </c>
      <c r="E124" s="42"/>
      <c r="F124" s="42" t="s">
        <v>45</v>
      </c>
      <c r="G124" s="238"/>
      <c r="H124" s="149"/>
      <c r="I124" s="149"/>
      <c r="J124" s="150"/>
      <c r="K124" s="150"/>
      <c r="L124" s="150"/>
    </row>
    <row r="125" spans="2:21" s="148" customFormat="1" outlineLevel="1">
      <c r="C125" s="22" t="s">
        <v>61</v>
      </c>
      <c r="D125" s="23"/>
      <c r="E125" s="23" t="s">
        <v>128</v>
      </c>
      <c r="F125" s="23"/>
      <c r="G125" s="238"/>
      <c r="H125" s="149"/>
      <c r="I125" s="149"/>
      <c r="J125" s="150"/>
      <c r="K125" s="150"/>
      <c r="L125" s="150"/>
      <c r="N125" s="174">
        <v>7480947.4450000003</v>
      </c>
      <c r="O125" s="174">
        <f>O112</f>
        <v>7501461.8695958983</v>
      </c>
      <c r="P125" s="174">
        <f>P112</f>
        <v>7381914.7692157133</v>
      </c>
      <c r="Q125" s="174">
        <f>Q112</f>
        <v>7322023.4778465889</v>
      </c>
      <c r="R125" s="174">
        <f>R112</f>
        <v>7248680.1451343922</v>
      </c>
      <c r="S125" s="174">
        <f>S112</f>
        <v>7188433.616595516</v>
      </c>
    </row>
    <row r="126" spans="2:21" s="148" customFormat="1" outlineLevel="1">
      <c r="C126" s="148" t="s">
        <v>72</v>
      </c>
      <c r="D126" s="23"/>
      <c r="E126" s="23"/>
      <c r="F126" s="23"/>
      <c r="G126" s="238"/>
      <c r="H126" s="149"/>
      <c r="I126" s="149"/>
      <c r="J126" s="150"/>
      <c r="K126" s="150"/>
      <c r="L126" s="150"/>
      <c r="N126" s="148">
        <v>268726</v>
      </c>
      <c r="O126" s="148">
        <f>N126</f>
        <v>268726</v>
      </c>
      <c r="P126" s="148">
        <f t="shared" ref="P126:S126" si="35">O126</f>
        <v>268726</v>
      </c>
      <c r="Q126" s="148">
        <f t="shared" si="35"/>
        <v>268726</v>
      </c>
      <c r="R126" s="148">
        <f t="shared" si="35"/>
        <v>268726</v>
      </c>
      <c r="S126" s="148">
        <f t="shared" si="35"/>
        <v>268726</v>
      </c>
    </row>
    <row r="127" spans="2:21" s="148" customFormat="1" outlineLevel="1">
      <c r="C127" s="148" t="s">
        <v>73</v>
      </c>
      <c r="D127" s="23"/>
      <c r="E127" s="23"/>
      <c r="F127" s="23"/>
      <c r="G127" s="238"/>
      <c r="H127" s="149"/>
      <c r="I127" s="149"/>
      <c r="J127" s="150"/>
      <c r="K127" s="150"/>
      <c r="L127" s="150"/>
      <c r="N127" s="163">
        <f>0.000036306928*1000</f>
        <v>3.6306928000000002E-2</v>
      </c>
      <c r="O127" s="163">
        <f>N127</f>
        <v>3.6306928000000002E-2</v>
      </c>
      <c r="P127" s="163">
        <f t="shared" ref="P127:S127" si="36">0.000035866604*1000</f>
        <v>3.5866603999999996E-2</v>
      </c>
      <c r="Q127" s="163">
        <f t="shared" si="36"/>
        <v>3.5866603999999996E-2</v>
      </c>
      <c r="R127" s="163">
        <f t="shared" si="36"/>
        <v>3.5866603999999996E-2</v>
      </c>
      <c r="S127" s="163">
        <f t="shared" si="36"/>
        <v>3.5866603999999996E-2</v>
      </c>
    </row>
    <row r="128" spans="2:21" outlineLevel="1">
      <c r="C128" s="148" t="s">
        <v>164</v>
      </c>
      <c r="F128" s="22"/>
      <c r="G128" s="22"/>
      <c r="J128" s="112"/>
      <c r="K128" s="112"/>
      <c r="L128" s="112"/>
      <c r="M128" s="148"/>
      <c r="N128" s="22">
        <f>451061.15-210956.95</f>
        <v>240104.2</v>
      </c>
    </row>
    <row r="129" spans="1:21" outlineLevel="1">
      <c r="C129" s="159" t="s">
        <v>99</v>
      </c>
      <c r="D129" s="123" t="s">
        <v>53</v>
      </c>
      <c r="E129" s="40" t="s">
        <v>152</v>
      </c>
      <c r="F129" s="123" t="s">
        <v>40</v>
      </c>
      <c r="G129" s="22"/>
      <c r="J129" s="112"/>
      <c r="K129" s="112"/>
      <c r="L129" s="112"/>
      <c r="M129" s="148"/>
      <c r="N129" s="139">
        <f>N125*N127+N126+N128</f>
        <v>780440.42025739886</v>
      </c>
      <c r="O129" s="139">
        <f t="shared" ref="O129:S129" si="37">O125*O127+O126+O128</f>
        <v>541081.03599416371</v>
      </c>
      <c r="P129" s="139">
        <f t="shared" si="37"/>
        <v>533490.21378921135</v>
      </c>
      <c r="Q129" s="139">
        <f t="shared" si="37"/>
        <v>531342.11655862629</v>
      </c>
      <c r="R129" s="139">
        <f t="shared" si="37"/>
        <v>528711.54028819781</v>
      </c>
      <c r="S129" s="139">
        <f t="shared" si="37"/>
        <v>526550.70190671925</v>
      </c>
      <c r="U129" s="125">
        <f>SUM(O129:S129)</f>
        <v>2661175.6085369186</v>
      </c>
    </row>
    <row r="130" spans="1:21"/>
    <row r="131" spans="1:21">
      <c r="J131" s="112"/>
      <c r="K131" s="112"/>
      <c r="L131" s="112"/>
      <c r="M131" s="112"/>
      <c r="N131" s="112"/>
      <c r="O131" s="112"/>
      <c r="P131" s="112"/>
      <c r="Q131" s="112"/>
      <c r="R131" s="112"/>
      <c r="S131" s="112"/>
    </row>
    <row r="132" spans="1:21" s="21" customFormat="1" ht="12">
      <c r="B132" s="18" t="s">
        <v>66</v>
      </c>
      <c r="C132" s="280"/>
      <c r="D132" s="281"/>
      <c r="E132" s="281"/>
      <c r="F132" s="146"/>
      <c r="G132" s="147"/>
      <c r="H132" s="20"/>
      <c r="I132" s="20"/>
      <c r="J132" s="20"/>
      <c r="K132" s="20"/>
      <c r="O132" s="19"/>
      <c r="P132" s="19"/>
      <c r="Q132" s="19"/>
      <c r="R132" s="19"/>
      <c r="S132" s="19"/>
    </row>
    <row r="133" spans="1:21" outlineLevel="1">
      <c r="J133" s="112"/>
      <c r="K133" s="112"/>
      <c r="L133" s="112"/>
      <c r="M133" s="112"/>
      <c r="N133" s="112"/>
      <c r="O133" s="112"/>
      <c r="P133" s="112"/>
      <c r="Q133" s="112"/>
      <c r="R133" s="112"/>
      <c r="S133" s="112"/>
    </row>
    <row r="134" spans="1:21" outlineLevel="1">
      <c r="C134" s="140" t="s">
        <v>67</v>
      </c>
      <c r="D134" s="127"/>
      <c r="E134" s="127"/>
      <c r="F134" s="127"/>
      <c r="J134" s="112"/>
      <c r="K134" s="112"/>
      <c r="L134" s="112"/>
      <c r="M134" s="43" t="s">
        <v>27</v>
      </c>
      <c r="N134" s="43" t="str">
        <f>"FY"&amp;RIGHT(N$4,2)</f>
        <v>FY16</v>
      </c>
      <c r="O134" s="43" t="str">
        <f t="shared" ref="O134:S134" si="38">"FY"&amp;RIGHT(O$4,2)</f>
        <v>FY17</v>
      </c>
      <c r="P134" s="43" t="str">
        <f t="shared" si="38"/>
        <v>FY18</v>
      </c>
      <c r="Q134" s="43" t="str">
        <f t="shared" si="38"/>
        <v>FY19</v>
      </c>
      <c r="R134" s="43" t="str">
        <f t="shared" si="38"/>
        <v>FY20</v>
      </c>
      <c r="S134" s="43" t="str">
        <f t="shared" si="38"/>
        <v>FY21</v>
      </c>
    </row>
    <row r="135" spans="1:21" outlineLevel="1">
      <c r="C135" s="25" t="s">
        <v>143</v>
      </c>
      <c r="D135" s="23" t="s">
        <v>53</v>
      </c>
      <c r="E135" s="127" t="s">
        <v>152</v>
      </c>
      <c r="F135" s="23" t="s">
        <v>40</v>
      </c>
      <c r="J135" s="112"/>
      <c r="K135" s="112"/>
      <c r="L135" s="112"/>
      <c r="M135" s="128">
        <v>7215.3099999999977</v>
      </c>
      <c r="N135" s="128">
        <v>-1747679.1330543756</v>
      </c>
      <c r="O135" s="128">
        <v>-1095775.3107605092</v>
      </c>
      <c r="P135" s="128">
        <v>-1070156.071464505</v>
      </c>
      <c r="Q135" s="128">
        <v>-1122143.2859330066</v>
      </c>
      <c r="R135" s="128">
        <v>-1165705.0903007016</v>
      </c>
      <c r="S135" s="128">
        <v>-937075.98634184897</v>
      </c>
    </row>
    <row r="136" spans="1:21" outlineLevel="1">
      <c r="C136" s="25"/>
      <c r="D136" s="127"/>
      <c r="E136" s="127"/>
      <c r="F136" s="127"/>
      <c r="J136" s="112"/>
      <c r="K136" s="112"/>
      <c r="L136" s="112"/>
      <c r="M136" s="128"/>
      <c r="N136" s="128"/>
      <c r="O136" s="128"/>
      <c r="P136" s="128"/>
      <c r="Q136" s="128"/>
      <c r="R136" s="128"/>
      <c r="S136" s="128"/>
    </row>
    <row r="137" spans="1:21" outlineLevel="1">
      <c r="C137" s="122" t="s">
        <v>68</v>
      </c>
      <c r="D137" s="123" t="s">
        <v>53</v>
      </c>
      <c r="E137" s="40" t="s">
        <v>152</v>
      </c>
      <c r="F137" s="123" t="s">
        <v>40</v>
      </c>
      <c r="J137" s="112"/>
      <c r="K137" s="112"/>
      <c r="L137" s="112"/>
      <c r="M137" s="274">
        <f t="shared" ref="M137:S137" si="39">SUM(M135:M135)</f>
        <v>7215.3099999999977</v>
      </c>
      <c r="N137" s="274">
        <f t="shared" si="39"/>
        <v>-1747679.1330543756</v>
      </c>
      <c r="O137" s="274">
        <f t="shared" si="39"/>
        <v>-1095775.3107605092</v>
      </c>
      <c r="P137" s="274">
        <f t="shared" si="39"/>
        <v>-1070156.071464505</v>
      </c>
      <c r="Q137" s="274">
        <f t="shared" si="39"/>
        <v>-1122143.2859330066</v>
      </c>
      <c r="R137" s="274">
        <f t="shared" si="39"/>
        <v>-1165705.0903007016</v>
      </c>
      <c r="S137" s="274">
        <f t="shared" si="39"/>
        <v>-937075.98634184897</v>
      </c>
      <c r="U137" s="125">
        <f>SUM(O137:S137)</f>
        <v>-5390855.7448005714</v>
      </c>
    </row>
    <row r="138" spans="1:21">
      <c r="J138" s="112"/>
      <c r="K138" s="112"/>
      <c r="L138" s="112"/>
      <c r="M138" s="112"/>
      <c r="N138" s="112"/>
      <c r="O138" s="112"/>
      <c r="P138" s="112"/>
      <c r="Q138" s="112"/>
      <c r="R138" s="112"/>
      <c r="S138" s="112"/>
    </row>
    <row r="139" spans="1:21"/>
    <row r="140" spans="1:21" ht="12">
      <c r="A140" s="21"/>
      <c r="B140" s="18" t="s">
        <v>162</v>
      </c>
      <c r="C140" s="280"/>
      <c r="D140" s="281"/>
      <c r="E140" s="281"/>
      <c r="F140" s="146"/>
      <c r="G140" s="147"/>
      <c r="H140" s="20"/>
      <c r="I140" s="20"/>
      <c r="J140" s="20"/>
      <c r="K140" s="20"/>
      <c r="L140" s="21"/>
      <c r="M140" s="21"/>
      <c r="N140" s="21"/>
      <c r="O140" s="19"/>
      <c r="P140" s="19"/>
      <c r="Q140" s="19"/>
      <c r="R140" s="19"/>
      <c r="S140" s="19"/>
      <c r="T140" s="21"/>
      <c r="U140" s="21"/>
    </row>
    <row r="141" spans="1:21">
      <c r="J141" s="112"/>
      <c r="K141" s="112"/>
      <c r="L141" s="112"/>
      <c r="M141" s="112"/>
      <c r="N141" s="112"/>
      <c r="O141" s="112"/>
      <c r="P141" s="112"/>
      <c r="Q141" s="112"/>
      <c r="R141" s="112"/>
      <c r="S141" s="112"/>
    </row>
    <row r="142" spans="1:21">
      <c r="C142" s="140"/>
      <c r="D142" s="127"/>
      <c r="E142" s="127"/>
      <c r="F142" s="127"/>
      <c r="J142" s="112"/>
      <c r="K142" s="112"/>
      <c r="L142" s="112"/>
      <c r="M142" s="43" t="s">
        <v>27</v>
      </c>
      <c r="N142" s="43" t="str">
        <f>"FY"&amp;RIGHT(N$4,2)</f>
        <v>FY16</v>
      </c>
      <c r="O142" s="43" t="str">
        <f t="shared" ref="O142:S142" si="40">"FY"&amp;RIGHT(O$4,2)</f>
        <v>FY17</v>
      </c>
      <c r="P142" s="43" t="str">
        <f t="shared" si="40"/>
        <v>FY18</v>
      </c>
      <c r="Q142" s="43" t="str">
        <f t="shared" si="40"/>
        <v>FY19</v>
      </c>
      <c r="R142" s="43" t="str">
        <f t="shared" si="40"/>
        <v>FY20</v>
      </c>
      <c r="S142" s="43" t="str">
        <f t="shared" si="40"/>
        <v>FY21</v>
      </c>
    </row>
    <row r="143" spans="1:21">
      <c r="C143" s="126" t="s">
        <v>210</v>
      </c>
      <c r="D143" s="127" t="s">
        <v>213</v>
      </c>
      <c r="E143" s="127" t="s">
        <v>152</v>
      </c>
      <c r="F143" s="127" t="s">
        <v>41</v>
      </c>
      <c r="J143" s="112"/>
      <c r="K143" s="112"/>
      <c r="L143" s="112"/>
      <c r="M143" s="128"/>
      <c r="N143" s="128">
        <v>187416.419237753</v>
      </c>
      <c r="O143" s="128">
        <v>198263.25972483665</v>
      </c>
      <c r="P143" s="128">
        <v>201798.50005105391</v>
      </c>
      <c r="Q143" s="128">
        <v>204607.3141070664</v>
      </c>
      <c r="R143" s="128">
        <v>207525.84744032411</v>
      </c>
      <c r="S143" s="128">
        <v>210439.2216173971</v>
      </c>
      <c r="T143" s="216"/>
      <c r="U143" s="125">
        <f>SUM(O143:S143)</f>
        <v>1022634.1429406782</v>
      </c>
    </row>
    <row r="144" spans="1:21"/>
    <row r="145" spans="2:19" s="21" customFormat="1" ht="12">
      <c r="B145" s="18" t="s">
        <v>69</v>
      </c>
      <c r="C145" s="280"/>
      <c r="D145" s="281"/>
      <c r="E145" s="281"/>
      <c r="F145" s="146"/>
      <c r="G145" s="147"/>
      <c r="H145" s="20"/>
      <c r="I145" s="20"/>
      <c r="J145" s="20"/>
      <c r="K145" s="20"/>
      <c r="O145" s="19"/>
      <c r="P145" s="19"/>
      <c r="Q145" s="19"/>
      <c r="R145" s="19"/>
      <c r="S145" s="19"/>
    </row>
    <row r="146" spans="2:19"/>
    <row r="147" spans="2:19"/>
    <row r="148" spans="2:19"/>
    <row r="149" spans="2:19"/>
    <row r="150" spans="2:19"/>
    <row r="151" spans="2:19"/>
    <row r="152" spans="2:19"/>
    <row r="153" spans="2:19"/>
    <row r="154" spans="2:19"/>
    <row r="155" spans="2:19"/>
    <row r="156" spans="2:19"/>
    <row r="157" spans="2:19"/>
    <row r="158" spans="2:19"/>
    <row r="159" spans="2:19"/>
  </sheetData>
  <mergeCells count="3">
    <mergeCell ref="C1:E1"/>
    <mergeCell ref="C2:E2"/>
    <mergeCell ref="O3:S3"/>
  </mergeCells>
  <dataValidations count="2">
    <dataValidation type="list" allowBlank="1" showInputMessage="1" showErrorMessage="1" sqref="F114 F116 F58:F59 F129 F61:F62 F101:F102 F93 F89 F54:F56 F134:F137 F37:F47 F31:F33 F85 F108 F14:F20 F22 F142:F143 F66:F83">
      <formula1>"Real 2010,Real 2011,Real 2012,Real 2013,Real 2014,Real 2015,Nominal"</formula1>
    </dataValidation>
    <dataValidation type="list" allowBlank="1" showInputMessage="1" showErrorMessage="1" sqref="F23">
      <formula1>#REF!</formula1>
    </dataValidation>
  </dataValidations>
  <pageMargins left="0.7" right="0.7" top="0.75" bottom="0.75" header="0.3" footer="0.3"/>
  <pageSetup paperSize="9" orientation="portrait" verticalDpi="4"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FCBDF17595C524FADF46FDB2856AD59" ma:contentTypeVersion="0" ma:contentTypeDescription="Create a new document." ma:contentTypeScope="" ma:versionID="eb19cde65535789f294a1dbb7a5faf68">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F82DCA-5279-4EB1-9A5D-088AC4E95FA2}">
  <ds:schemaRefs>
    <ds:schemaRef ds:uri="http://schemas.microsoft.com/sharepoint/v3/contenttype/forms"/>
  </ds:schemaRefs>
</ds:datastoreItem>
</file>

<file path=customXml/itemProps2.xml><?xml version="1.0" encoding="utf-8"?>
<ds:datastoreItem xmlns:ds="http://schemas.openxmlformats.org/officeDocument/2006/customXml" ds:itemID="{4D5FFD03-386E-4443-809B-AB697087F5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297551D-73F3-4330-8D6B-B9098E97447A}">
  <ds:schemaRefs>
    <ds:schemaRef ds:uri="http://schemas.openxmlformats.org/package/2006/metadata/core-propertie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Rate of change</vt:lpstr>
      <vt:lpstr>Opex forecast</vt:lpstr>
      <vt:lpstr>Dollar_Conversion_Factor</vt:lpstr>
      <vt:lpstr>Real_to_Nominal</vt:lpstr>
    </vt:vector>
  </TitlesOfParts>
  <Company>ActewAGL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ciwalker</dc:creator>
  <cp:lastModifiedBy>Gillian Symmans</cp:lastModifiedBy>
  <cp:lastPrinted>2009-05-18T06:34:03Z</cp:lastPrinted>
  <dcterms:created xsi:type="dcterms:W3CDTF">2006-10-23T23:34:37Z</dcterms:created>
  <dcterms:modified xsi:type="dcterms:W3CDTF">2016-01-05T05:38:30Z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0x010100FFCBDF17595C524FADF46FDB2856AD59</vt:lpwstr>
  </property>
</Properties>
</file>